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75" windowWidth="15480" windowHeight="11220" tabRatio="596" activeTab="0"/>
  </bookViews>
  <sheets>
    <sheet name="AH Industries " sheetId="1" r:id="rId1"/>
    <sheet name="Arcus-Gruppen" sheetId="2" r:id="rId2"/>
    <sheet name="Biolin Scientific" sheetId="3" r:id="rId3"/>
    <sheet name="Bisnode" sheetId="4" r:id="rId4"/>
    <sheet name="DIAB" sheetId="5" r:id="rId5"/>
    <sheet name="Euromaint" sheetId="6" r:id="rId6"/>
    <sheet name="Finnkino" sheetId="7" r:id="rId7"/>
    <sheet name="GS-Hydro" sheetId="8" r:id="rId8"/>
    <sheet name="Hafa Bathroom Group" sheetId="9" r:id="rId9"/>
    <sheet name="HL Display " sheetId="10" r:id="rId10"/>
    <sheet name="Inwido" sheetId="11" r:id="rId11"/>
    <sheet name="Jøtul" sheetId="12" r:id="rId12"/>
    <sheet name="KVD Kvarndammen" sheetId="13" r:id="rId13"/>
    <sheet name="Mobile Climate Control" sheetId="14" r:id="rId14"/>
    <sheet name="SB Seating" sheetId="15" r:id="rId15"/>
    <sheet name="Stofa " sheetId="16" r:id="rId16"/>
  </sheets>
  <definedNames>
    <definedName name="_xlnm.Print_Area" localSheetId="0">'AH Industries '!$A$1:$K$90</definedName>
    <definedName name="_xlnm.Print_Area" localSheetId="1">'Arcus-Gruppen'!$A$1:$K$91</definedName>
    <definedName name="_xlnm.Print_Area" localSheetId="2">'Biolin Scientific'!$A$1:$K$92</definedName>
    <definedName name="_xlnm.Print_Area" localSheetId="3">'Bisnode'!$A$1:$K$95</definedName>
    <definedName name="_xlnm.Print_Area" localSheetId="4">'DIAB'!$A$1:$K$90</definedName>
    <definedName name="_xlnm.Print_Area" localSheetId="5">'Euromaint'!$A$1:$K$92</definedName>
    <definedName name="_xlnm.Print_Area" localSheetId="6">'Finnkino'!$A$1:$K$92</definedName>
    <definedName name="_xlnm.Print_Area" localSheetId="7">'GS-Hydro'!$A$1:$K$90</definedName>
    <definedName name="_xlnm.Print_Area" localSheetId="8">'Hafa Bathroom Group'!$A$1:$K$88</definedName>
    <definedName name="_xlnm.Print_Area" localSheetId="9">'HL Display '!$A$1:$K$90</definedName>
    <definedName name="_xlnm.Print_Area" localSheetId="10">'Inwido'!$A$1:$K$91</definedName>
    <definedName name="_xlnm.Print_Area" localSheetId="11">'Jøtul'!$A$1:$K$91</definedName>
    <definedName name="_xlnm.Print_Area" localSheetId="12">'KVD Kvarndammen'!$A$1:$K$92</definedName>
    <definedName name="_xlnm.Print_Area" localSheetId="13">'Mobile Climate Control'!$A$1:$K$90</definedName>
    <definedName name="_xlnm.Print_Area" localSheetId="14">'SB Seating'!$A$1:$K$91</definedName>
    <definedName name="_xlnm.Print_Area" localSheetId="15">'Stofa '!$A$1:$K$91</definedName>
  </definedNames>
  <calcPr fullCalcOnLoad="1"/>
</workbook>
</file>

<file path=xl/sharedStrings.xml><?xml version="1.0" encoding="utf-8"?>
<sst xmlns="http://schemas.openxmlformats.org/spreadsheetml/2006/main" count="1556" uniqueCount="121">
  <si>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</si>
  <si>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</si>
  <si>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</si>
  <si>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</si>
  <si>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</si>
  <si>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</si>
  <si>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</si>
  <si>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</si>
  <si>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</si>
  <si>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</si>
  <si>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</si>
  <si>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</si>
  <si>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</si>
  <si>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</si>
  <si>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</si>
  <si>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</si>
  <si>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</si>
  <si>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</si>
  <si>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</si>
  <si>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</si>
  <si>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</si>
  <si>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</si>
  <si>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</si>
  <si>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</si>
  <si>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</si>
  <si>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</si>
  <si>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</si>
  <si>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</si>
  <si>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</si>
  <si>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</si>
  <si>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</si>
  <si>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</si>
  <si>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</si>
  <si>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</si>
  <si>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</si>
  <si>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</si>
  <si>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</si>
  <si>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</si>
  <si>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</si>
  <si>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</si>
  <si>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</si>
  <si>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</si>
  <si>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</si>
  <si>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</si>
  <si>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</si>
  <si>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</si>
  <si>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</si>
  <si>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</si>
  <si>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</si>
  <si>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</si>
  <si>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</si>
  <si>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</si>
  <si>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</si>
  <si>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</si>
  <si>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</si>
  <si>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 xml:space="preserve">KEY FIGURES </t>
  </si>
  <si>
    <t xml:space="preserve">NOTE  </t>
  </si>
  <si>
    <t>-</t>
  </si>
  <si>
    <t>TOTAL ASSETS</t>
  </si>
  <si>
    <t>NOT</t>
  </si>
  <si>
    <t>2)</t>
  </si>
  <si>
    <t>3)</t>
  </si>
  <si>
    <t>DKKm</t>
  </si>
  <si>
    <t>NOKm</t>
  </si>
  <si>
    <t>EURm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</si>
  <si>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</si>
  <si>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</si>
  <si>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</si>
  <si>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</si>
  <si>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</si>
  <si>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</si>
  <si>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</si>
  <si>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 xml:space="preserve"> -</t>
  </si>
  <si>
    <t>TOTAL EQUITY &amp; LIABILITIES</t>
  </si>
  <si>
    <t xml:space="preserve">Provisions, interest-bearing 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</si>
  <si>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</si>
  <si>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</si>
  <si>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</si>
  <si>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</si>
  <si>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</si>
  <si>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</si>
  <si>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</si>
  <si>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</si>
  <si>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</si>
  <si>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</si>
  <si>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</si>
  <si>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</si>
  <si>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</si>
  <si>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</si>
  <si>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Stofa</t>
  </si>
  <si>
    <t>Biolin Scientific</t>
  </si>
  <si>
    <t>Arcus-Gruppen</t>
  </si>
  <si>
    <t>KVD Kvarndammen</t>
  </si>
  <si>
    <t>Mobile Climate Control</t>
  </si>
  <si>
    <t>1) GS-Hydro was refinanced in September 2008. Earnings for 2008 are pro forma taking into account new financing and group structure.</t>
  </si>
  <si>
    <t>1) Earnings and average number of employees 2009 and 2010 are pro forma taking the acquisition of RM Group into account.</t>
  </si>
  <si>
    <t>Finnkino</t>
  </si>
  <si>
    <t>Euromaint</t>
  </si>
  <si>
    <t xml:space="preserve">    in August 2011, new financing and disposal of Fairfield.</t>
  </si>
  <si>
    <t>1) Excluding interest on shareholder loan.</t>
  </si>
  <si>
    <t xml:space="preserve">1) Earnings and average number of employees for 2010 and 2011 are pro forma taking into account discontinued operations (Refurbishment business area)  </t>
  </si>
  <si>
    <t xml:space="preserve">    and sale of business (Euromaint Industry).</t>
  </si>
  <si>
    <t>Items affecting comparability in EBITA</t>
  </si>
  <si>
    <t>EBITA before items affecting comparability</t>
  </si>
  <si>
    <t>2) Excluding interest on shareholder loan.</t>
  </si>
  <si>
    <t>1) Earnings are pro forma taking Ratos's acquisition into account.</t>
  </si>
  <si>
    <t>1) Financial expenses excluding interest on shareholder loan.</t>
  </si>
  <si>
    <t>1) Earnings for 2009 and 2010 are pro forma taking Ratos's acquisition into account.</t>
  </si>
  <si>
    <t>2) Earnings for 2008, 2009 and 2010 are adjusted for reversed goodwill amortisation.</t>
  </si>
  <si>
    <t>1) Earnings for 2008 include ACME from 1 September.</t>
  </si>
  <si>
    <t>1) Earnings for 2009 och 2010 are pro forma taking Ratos´s acquisition into account.</t>
  </si>
  <si>
    <t>1) Earnings for 2008 and 2009 are pro forma taking into account discontinued operations in the UK/Ireland in 2009.</t>
  </si>
  <si>
    <t>1) Earnings and average number of employees for 2010 and 2011 are pro forma taking into account a new group strucuture, acquisition of Sophion Bioscience</t>
  </si>
  <si>
    <t>Q4</t>
  </si>
  <si>
    <t>2) Equity at 31 December 2012 includes shareholder loan of NOK 657m.</t>
  </si>
  <si>
    <t>3) Equity at 31 December 2012 includes shareholder loan of SEK 1,320m.</t>
  </si>
  <si>
    <t>2) Equity at 31 December 2012 includes shareholder loan of SEK 179m.</t>
  </si>
  <si>
    <t>1) Earnings for 2011 are pro forma taking new financing into account.</t>
  </si>
  <si>
    <t>3) Equity at 31 december 2012 includes shareholder loan of SEK 503m.</t>
  </si>
  <si>
    <t>1) Earnings for 2010 are pro forma taking into account new group and capital structure.</t>
  </si>
  <si>
    <t>1) Earnings for 2011 and 2010 are pro forma taking discontinued operations in Denmark into account.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</si>
</sst>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5" fillId="0" borderId="0" xfId="0" applyFont="1" applyAlignment="1" quotePrefix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3" fontId="7" fillId="35" borderId="12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tabSelected="1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41" customWidth="1"/>
    <col min="2" max="2" width="16.00390625" style="41" customWidth="1"/>
    <col min="3" max="3" width="8.28125" style="41" customWidth="1"/>
    <col min="4" max="4" width="4.8515625" style="41" customWidth="1"/>
    <col min="5" max="11" width="9.7109375" style="41" customWidth="1"/>
    <col min="12" max="16384" width="9.140625" style="41" customWidth="1"/>
  </cols>
  <sheetData>
    <row r="1" spans="1:11" ht="18" customHeight="1">
      <c r="A1" s="182" t="s">
        <v>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62</v>
      </c>
      <c r="B2" s="12"/>
      <c r="C2" s="12"/>
      <c r="D2" s="12"/>
      <c r="E2" s="43"/>
      <c r="F2" s="43"/>
      <c r="G2" s="43"/>
      <c r="H2" s="43"/>
      <c r="I2" s="43"/>
      <c r="J2" s="14"/>
      <c r="K2" s="14"/>
    </row>
    <row r="3" spans="1:11" ht="12.75" customHeight="1">
      <c r="A3" s="54"/>
      <c r="B3" s="54"/>
      <c r="C3" s="55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5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42" customFormat="1" ht="12.75" customHeight="1">
      <c r="A5" s="55" t="s">
        <v>1</v>
      </c>
      <c r="B5" s="58"/>
      <c r="C5" s="55"/>
      <c r="D5" s="59" t="s">
        <v>56</v>
      </c>
      <c r="E5" s="61"/>
      <c r="F5" s="61"/>
      <c r="G5" s="61"/>
      <c r="H5" s="61"/>
      <c r="I5" s="61" t="s">
        <v>54</v>
      </c>
      <c r="J5" s="61" t="s">
        <v>54</v>
      </c>
      <c r="K5" s="60"/>
    </row>
    <row r="6" ht="1.5" customHeight="1"/>
    <row r="7" spans="1:11" ht="15" customHeight="1">
      <c r="A7" s="28" t="s">
        <v>2</v>
      </c>
      <c r="B7" s="6"/>
      <c r="C7" s="6"/>
      <c r="D7" s="6"/>
      <c r="E7" s="74">
        <v>150.59299999999996</v>
      </c>
      <c r="F7" s="51">
        <v>219.12099999999998</v>
      </c>
      <c r="G7" s="107">
        <v>907.887</v>
      </c>
      <c r="H7" s="51">
        <v>762.877</v>
      </c>
      <c r="I7" s="133">
        <v>763.296</v>
      </c>
      <c r="J7" s="51">
        <v>866.2</v>
      </c>
      <c r="K7" s="51">
        <v>582.782</v>
      </c>
    </row>
    <row r="8" spans="1:11" ht="15" customHeight="1">
      <c r="A8" s="28" t="s">
        <v>3</v>
      </c>
      <c r="B8" s="3"/>
      <c r="C8" s="3"/>
      <c r="D8" s="3"/>
      <c r="E8" s="73">
        <v>-179.77899999999997</v>
      </c>
      <c r="F8" s="46">
        <v>-200.95999999999992</v>
      </c>
      <c r="G8" s="108">
        <v>-897.7199999999999</v>
      </c>
      <c r="H8" s="46">
        <v>-715.879</v>
      </c>
      <c r="I8" s="120">
        <v>-677.6840000000001</v>
      </c>
      <c r="J8" s="46">
        <v>-766.75</v>
      </c>
      <c r="K8" s="46">
        <v>-478.47100000000006</v>
      </c>
    </row>
    <row r="9" spans="1:11" ht="15" customHeight="1">
      <c r="A9" s="28" t="s">
        <v>4</v>
      </c>
      <c r="B9" s="3"/>
      <c r="C9" s="3"/>
      <c r="D9" s="3"/>
      <c r="E9" s="73">
        <v>-0.025000000000000005</v>
      </c>
      <c r="F9" s="46">
        <v>-0.23000000000000043</v>
      </c>
      <c r="G9" s="108">
        <v>0.127</v>
      </c>
      <c r="H9" s="46">
        <v>18.823</v>
      </c>
      <c r="I9" s="120">
        <v>1.6050000000000002</v>
      </c>
      <c r="J9" s="46">
        <v>0.032</v>
      </c>
      <c r="K9" s="46">
        <v>1.326</v>
      </c>
    </row>
    <row r="10" spans="1:11" ht="15" customHeight="1">
      <c r="A10" s="28" t="s">
        <v>5</v>
      </c>
      <c r="B10" s="3"/>
      <c r="C10" s="3"/>
      <c r="D10" s="3"/>
      <c r="E10" s="73"/>
      <c r="F10" s="46"/>
      <c r="G10" s="108"/>
      <c r="H10" s="46"/>
      <c r="I10" s="120"/>
      <c r="J10" s="46"/>
      <c r="K10" s="46"/>
    </row>
    <row r="11" spans="1:11" ht="15" customHeight="1">
      <c r="A11" s="29" t="s">
        <v>6</v>
      </c>
      <c r="B11" s="22"/>
      <c r="C11" s="22"/>
      <c r="D11" s="22"/>
      <c r="E11" s="72"/>
      <c r="F11" s="48"/>
      <c r="G11" s="109"/>
      <c r="H11" s="48"/>
      <c r="I11" s="121"/>
      <c r="J11" s="48"/>
      <c r="K11" s="48"/>
    </row>
    <row r="12" spans="1:11" ht="15" customHeight="1">
      <c r="A12" s="10" t="s">
        <v>7</v>
      </c>
      <c r="B12" s="10"/>
      <c r="C12" s="10"/>
      <c r="D12" s="10"/>
      <c r="E12" s="74">
        <f aca="true" t="shared" si="0" ref="E12:K12">SUM(E7:E11)</f>
        <v>-29.211000000000006</v>
      </c>
      <c r="F12" s="51">
        <f t="shared" si="0"/>
        <v>17.931000000000058</v>
      </c>
      <c r="G12" s="107">
        <f t="shared" si="0"/>
        <v>10.29400000000003</v>
      </c>
      <c r="H12" s="51">
        <f t="shared" si="0"/>
        <v>65.82099999999994</v>
      </c>
      <c r="I12" s="133">
        <f t="shared" si="0"/>
        <v>87.21699999999997</v>
      </c>
      <c r="J12" s="51">
        <f t="shared" si="0"/>
        <v>99.48200000000004</v>
      </c>
      <c r="K12" s="51">
        <f t="shared" si="0"/>
        <v>105.63699999999997</v>
      </c>
    </row>
    <row r="13" spans="1:11" ht="15" customHeight="1">
      <c r="A13" s="29" t="s">
        <v>71</v>
      </c>
      <c r="B13" s="22"/>
      <c r="C13" s="22"/>
      <c r="D13" s="22"/>
      <c r="E13" s="72">
        <v>-12.417000000000005</v>
      </c>
      <c r="F13" s="48">
        <v>-11.852000000000004</v>
      </c>
      <c r="G13" s="109">
        <v>-48.518</v>
      </c>
      <c r="H13" s="48">
        <v>-45.771</v>
      </c>
      <c r="I13" s="121">
        <v>-44.532</v>
      </c>
      <c r="J13" s="48">
        <v>-38.877</v>
      </c>
      <c r="K13" s="48">
        <v>-19.951999999999998</v>
      </c>
    </row>
    <row r="14" spans="1:11" ht="15" customHeight="1">
      <c r="A14" s="10" t="s">
        <v>8</v>
      </c>
      <c r="B14" s="10"/>
      <c r="C14" s="10"/>
      <c r="D14" s="10"/>
      <c r="E14" s="74">
        <f aca="true" t="shared" si="1" ref="E14:K14">SUM(E12:E13)</f>
        <v>-41.628000000000014</v>
      </c>
      <c r="F14" s="51">
        <f t="shared" si="1"/>
        <v>6.079000000000054</v>
      </c>
      <c r="G14" s="107">
        <f t="shared" si="1"/>
        <v>-38.22399999999997</v>
      </c>
      <c r="H14" s="51">
        <f t="shared" si="1"/>
        <v>20.04999999999994</v>
      </c>
      <c r="I14" s="133">
        <f t="shared" si="1"/>
        <v>42.684999999999974</v>
      </c>
      <c r="J14" s="51">
        <f t="shared" si="1"/>
        <v>60.60500000000004</v>
      </c>
      <c r="K14" s="51">
        <f t="shared" si="1"/>
        <v>85.68499999999997</v>
      </c>
    </row>
    <row r="15" spans="1:11" ht="15" customHeight="1">
      <c r="A15" s="28" t="s">
        <v>9</v>
      </c>
      <c r="B15" s="4"/>
      <c r="C15" s="4"/>
      <c r="D15" s="4"/>
      <c r="E15" s="73"/>
      <c r="F15" s="46"/>
      <c r="G15" s="108"/>
      <c r="H15" s="46"/>
      <c r="I15" s="120"/>
      <c r="J15" s="46"/>
      <c r="K15" s="46"/>
    </row>
    <row r="16" spans="1:11" ht="15" customHeight="1">
      <c r="A16" s="29" t="s">
        <v>10</v>
      </c>
      <c r="B16" s="22"/>
      <c r="C16" s="22"/>
      <c r="D16" s="22"/>
      <c r="E16" s="72"/>
      <c r="F16" s="48"/>
      <c r="G16" s="109"/>
      <c r="H16" s="48"/>
      <c r="I16" s="121"/>
      <c r="J16" s="48"/>
      <c r="K16" s="48"/>
    </row>
    <row r="17" spans="1:11" ht="15" customHeight="1">
      <c r="A17" s="10" t="s">
        <v>11</v>
      </c>
      <c r="B17" s="10"/>
      <c r="C17" s="10"/>
      <c r="D17" s="10"/>
      <c r="E17" s="74">
        <f aca="true" t="shared" si="2" ref="E17:K17">SUM(E14:E16)</f>
        <v>-41.628000000000014</v>
      </c>
      <c r="F17" s="51">
        <f t="shared" si="2"/>
        <v>6.079000000000054</v>
      </c>
      <c r="G17" s="107">
        <f t="shared" si="2"/>
        <v>-38.22399999999997</v>
      </c>
      <c r="H17" s="51">
        <f t="shared" si="2"/>
        <v>20.04999999999994</v>
      </c>
      <c r="I17" s="133">
        <f t="shared" si="2"/>
        <v>42.684999999999974</v>
      </c>
      <c r="J17" s="51">
        <f t="shared" si="2"/>
        <v>60.60500000000004</v>
      </c>
      <c r="K17" s="51">
        <f t="shared" si="2"/>
        <v>85.68499999999997</v>
      </c>
    </row>
    <row r="18" spans="1:11" ht="15" customHeight="1">
      <c r="A18" s="28" t="s">
        <v>12</v>
      </c>
      <c r="B18" s="3"/>
      <c r="C18" s="3"/>
      <c r="D18" s="3"/>
      <c r="E18" s="73">
        <v>1.6239999999999997</v>
      </c>
      <c r="F18" s="46">
        <v>1.5360000000000005</v>
      </c>
      <c r="G18" s="108">
        <v>6.166</v>
      </c>
      <c r="H18" s="46">
        <v>6.322</v>
      </c>
      <c r="I18" s="120">
        <v>2.6870000000000003</v>
      </c>
      <c r="J18" s="46">
        <v>2.567</v>
      </c>
      <c r="K18" s="46">
        <v>1.744</v>
      </c>
    </row>
    <row r="19" spans="1:11" ht="15" customHeight="1">
      <c r="A19" s="29" t="s">
        <v>13</v>
      </c>
      <c r="B19" s="22"/>
      <c r="C19" s="22"/>
      <c r="D19" s="22"/>
      <c r="E19" s="72">
        <v>-8.196999999999997</v>
      </c>
      <c r="F19" s="48">
        <v>-9.059000000000003</v>
      </c>
      <c r="G19" s="109">
        <v>-29.722</v>
      </c>
      <c r="H19" s="48">
        <v>-31.019</v>
      </c>
      <c r="I19" s="121">
        <v>-25.088000000000005</v>
      </c>
      <c r="J19" s="48">
        <v>-25.082</v>
      </c>
      <c r="K19" s="48">
        <v>-23.213</v>
      </c>
    </row>
    <row r="20" spans="1:11" ht="15" customHeight="1">
      <c r="A20" s="10" t="s">
        <v>14</v>
      </c>
      <c r="B20" s="10"/>
      <c r="C20" s="10"/>
      <c r="D20" s="10"/>
      <c r="E20" s="74">
        <f aca="true" t="shared" si="3" ref="E20:K20">SUM(E17:E19)</f>
        <v>-48.20100000000001</v>
      </c>
      <c r="F20" s="51">
        <f t="shared" si="3"/>
        <v>-1.4439999999999484</v>
      </c>
      <c r="G20" s="107">
        <f t="shared" si="3"/>
        <v>-61.779999999999966</v>
      </c>
      <c r="H20" s="51">
        <f t="shared" si="3"/>
        <v>-4.647000000000059</v>
      </c>
      <c r="I20" s="133">
        <f t="shared" si="3"/>
        <v>20.283999999999967</v>
      </c>
      <c r="J20" s="51">
        <f t="shared" si="3"/>
        <v>38.09000000000004</v>
      </c>
      <c r="K20" s="51">
        <f t="shared" si="3"/>
        <v>64.21599999999998</v>
      </c>
    </row>
    <row r="21" spans="1:11" ht="15" customHeight="1">
      <c r="A21" s="28" t="s">
        <v>15</v>
      </c>
      <c r="B21" s="3"/>
      <c r="C21" s="3"/>
      <c r="D21" s="3"/>
      <c r="E21" s="73">
        <v>12.072</v>
      </c>
      <c r="F21" s="46">
        <v>2.4770000000000003</v>
      </c>
      <c r="G21" s="108">
        <v>17.555</v>
      </c>
      <c r="H21" s="46">
        <v>1.837</v>
      </c>
      <c r="I21" s="120">
        <v>-3.6270000000000007</v>
      </c>
      <c r="J21" s="46">
        <v>-7.3580000000000005</v>
      </c>
      <c r="K21" s="46">
        <v>-16.433</v>
      </c>
    </row>
    <row r="22" spans="1:11" ht="15" customHeight="1">
      <c r="A22" s="29" t="s">
        <v>16</v>
      </c>
      <c r="B22" s="24"/>
      <c r="C22" s="24"/>
      <c r="D22" s="24"/>
      <c r="E22" s="72"/>
      <c r="F22" s="48"/>
      <c r="G22" s="109"/>
      <c r="H22" s="48"/>
      <c r="I22" s="121"/>
      <c r="J22" s="48"/>
      <c r="K22" s="48"/>
    </row>
    <row r="23" spans="1:11" ht="15" customHeight="1">
      <c r="A23" s="32" t="s">
        <v>87</v>
      </c>
      <c r="B23" s="11"/>
      <c r="C23" s="11"/>
      <c r="D23" s="11"/>
      <c r="E23" s="74">
        <f aca="true" t="shared" si="4" ref="E23:K23">SUM(E20:E22)</f>
        <v>-36.129000000000005</v>
      </c>
      <c r="F23" s="51">
        <f t="shared" si="4"/>
        <v>1.0330000000000519</v>
      </c>
      <c r="G23" s="107">
        <f t="shared" si="4"/>
        <v>-44.224999999999966</v>
      </c>
      <c r="H23" s="51">
        <f t="shared" si="4"/>
        <v>-2.810000000000059</v>
      </c>
      <c r="I23" s="133">
        <f t="shared" si="4"/>
        <v>16.656999999999968</v>
      </c>
      <c r="J23" s="51">
        <f t="shared" si="4"/>
        <v>30.73200000000004</v>
      </c>
      <c r="K23" s="51">
        <f t="shared" si="4"/>
        <v>47.78299999999998</v>
      </c>
    </row>
    <row r="24" spans="1:11" ht="15" customHeight="1">
      <c r="A24" s="28" t="s">
        <v>78</v>
      </c>
      <c r="B24" s="3"/>
      <c r="C24" s="3"/>
      <c r="D24" s="3"/>
      <c r="E24" s="73">
        <f aca="true" t="shared" si="5" ref="E24:K24">E23-E25</f>
        <v>-36.129000000000005</v>
      </c>
      <c r="F24" s="46">
        <f t="shared" si="5"/>
        <v>1.0330000000000519</v>
      </c>
      <c r="G24" s="108">
        <f>G23-G25</f>
        <v>-44.224999999999966</v>
      </c>
      <c r="H24" s="46">
        <f t="shared" si="5"/>
        <v>-2.810000000000059</v>
      </c>
      <c r="I24" s="120">
        <f>I23-I25</f>
        <v>16.656999999999968</v>
      </c>
      <c r="J24" s="46">
        <f>J23-J25</f>
        <v>30.73200000000004</v>
      </c>
      <c r="K24" s="46">
        <f t="shared" si="5"/>
        <v>47.78299999999998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108"/>
      <c r="H25" s="46"/>
      <c r="I25" s="120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>
        <v>-29.8</v>
      </c>
      <c r="F27" s="169">
        <v>-3.7989999999999995</v>
      </c>
      <c r="G27" s="168">
        <v>-32.6</v>
      </c>
      <c r="H27" s="169">
        <v>6.7</v>
      </c>
      <c r="I27" s="169">
        <v>-9.2</v>
      </c>
      <c r="J27" s="169"/>
      <c r="K27" s="169"/>
    </row>
    <row r="28" spans="1:11" ht="15" customHeight="1">
      <c r="A28" s="170" t="s">
        <v>103</v>
      </c>
      <c r="B28" s="171"/>
      <c r="C28" s="171"/>
      <c r="D28" s="171"/>
      <c r="E28" s="172">
        <f>E14-E27</f>
        <v>-11.828000000000014</v>
      </c>
      <c r="F28" s="173">
        <f aca="true" t="shared" si="6" ref="F28:K28">F14-F27</f>
        <v>9.878000000000053</v>
      </c>
      <c r="G28" s="172">
        <f>G14-G27</f>
        <v>-5.623999999999967</v>
      </c>
      <c r="H28" s="173">
        <f t="shared" si="6"/>
        <v>13.349999999999941</v>
      </c>
      <c r="I28" s="173">
        <f t="shared" si="6"/>
        <v>51.88499999999998</v>
      </c>
      <c r="J28" s="173">
        <f t="shared" si="6"/>
        <v>60.60500000000004</v>
      </c>
      <c r="K28" s="173">
        <f t="shared" si="6"/>
        <v>85.68499999999997</v>
      </c>
    </row>
    <row r="29" spans="1:11" ht="10.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5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5"/>
      <c r="D31" s="56"/>
      <c r="E31" s="77" t="str">
        <f>E$4</f>
        <v>Q4</v>
      </c>
      <c r="F31" s="77" t="str">
        <f>F$4</f>
        <v>Q4</v>
      </c>
      <c r="G31" s="77"/>
      <c r="H31" s="77"/>
      <c r="I31" s="77"/>
      <c r="J31" s="77"/>
      <c r="K31" s="77"/>
    </row>
    <row r="32" spans="1:11" s="45" customFormat="1" ht="15" customHeight="1">
      <c r="A32" s="55" t="s">
        <v>76</v>
      </c>
      <c r="B32" s="63"/>
      <c r="C32" s="55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79"/>
      <c r="F33" s="79"/>
      <c r="G33" s="79"/>
      <c r="H33" s="79"/>
      <c r="I33" s="79"/>
      <c r="J33" s="79"/>
      <c r="K33" s="79"/>
    </row>
    <row r="34" spans="1:11" ht="15" customHeight="1">
      <c r="A34" s="28" t="s">
        <v>17</v>
      </c>
      <c r="B34" s="7"/>
      <c r="C34" s="7"/>
      <c r="D34" s="7"/>
      <c r="E34" s="73"/>
      <c r="F34" s="46"/>
      <c r="G34" s="108">
        <v>671.54</v>
      </c>
      <c r="H34" s="46">
        <v>671.54</v>
      </c>
      <c r="I34" s="120">
        <v>669.932</v>
      </c>
      <c r="J34" s="46"/>
      <c r="K34" s="46">
        <v>510.30400000000003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108">
        <v>2.4379999999999997</v>
      </c>
      <c r="H35" s="46">
        <v>3.343</v>
      </c>
      <c r="I35" s="120">
        <v>2.091</v>
      </c>
      <c r="J35" s="46"/>
      <c r="K35" s="46">
        <v>2.314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108">
        <v>216.451</v>
      </c>
      <c r="H36" s="46">
        <v>219.63500000000005</v>
      </c>
      <c r="I36" s="120">
        <v>225.038</v>
      </c>
      <c r="J36" s="46"/>
      <c r="K36" s="46">
        <v>162.526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108"/>
      <c r="H37" s="46"/>
      <c r="I37" s="120"/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109">
        <v>11.393</v>
      </c>
      <c r="H38" s="48">
        <v>5.484</v>
      </c>
      <c r="I38" s="121">
        <v>25.742</v>
      </c>
      <c r="J38" s="48"/>
      <c r="K38" s="48">
        <v>1.768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107">
        <f>SUM(G34:G38)</f>
        <v>901.822</v>
      </c>
      <c r="H39" s="51">
        <f>SUM(H34:H38)</f>
        <v>900.0020000000001</v>
      </c>
      <c r="I39" s="133">
        <f>SUM(I34:I38)</f>
        <v>922.803</v>
      </c>
      <c r="J39" s="51" t="s">
        <v>72</v>
      </c>
      <c r="K39" s="51">
        <f>SUM(K34:K38)</f>
        <v>676.912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108">
        <v>128.48000000000002</v>
      </c>
      <c r="H40" s="46">
        <v>135.786</v>
      </c>
      <c r="I40" s="120">
        <v>105.02600000000001</v>
      </c>
      <c r="J40" s="46"/>
      <c r="K40" s="46">
        <v>58.419000000000004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108"/>
      <c r="H41" s="46"/>
      <c r="I41" s="120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108">
        <v>156.59900000000002</v>
      </c>
      <c r="H42" s="46">
        <v>206.547</v>
      </c>
      <c r="I42" s="120">
        <v>149.09799999999998</v>
      </c>
      <c r="J42" s="46"/>
      <c r="K42" s="46">
        <v>109.475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108"/>
      <c r="H43" s="46">
        <v>43.435</v>
      </c>
      <c r="I43" s="120">
        <v>54.834</v>
      </c>
      <c r="J43" s="46"/>
      <c r="K43" s="46">
        <v>4.2620000000000005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109"/>
      <c r="H44" s="48"/>
      <c r="I44" s="121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110">
        <f>SUM(G40:G44)</f>
        <v>285.07900000000006</v>
      </c>
      <c r="H45" s="81">
        <f>SUM(H40:H44)</f>
        <v>385.768</v>
      </c>
      <c r="I45" s="155">
        <f>SUM(I40:I44)</f>
        <v>308.95799999999997</v>
      </c>
      <c r="J45" s="81" t="s">
        <v>72</v>
      </c>
      <c r="K45" s="81">
        <f>SUM(K40:K44)</f>
        <v>172.156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107">
        <f>G39+G45</f>
        <v>1186.901</v>
      </c>
      <c r="H46" s="51">
        <f>H39+H45</f>
        <v>1285.77</v>
      </c>
      <c r="I46" s="133">
        <f>I39+I45</f>
        <v>1231.761</v>
      </c>
      <c r="J46" s="51" t="s">
        <v>72</v>
      </c>
      <c r="K46" s="51">
        <f>K39+K45</f>
        <v>849.068</v>
      </c>
    </row>
    <row r="47" spans="1:11" ht="15" customHeight="1">
      <c r="A47" s="28" t="s">
        <v>80</v>
      </c>
      <c r="B47" s="3"/>
      <c r="C47" s="3"/>
      <c r="D47" s="3"/>
      <c r="E47" s="73"/>
      <c r="F47" s="46"/>
      <c r="G47" s="108">
        <v>720.03</v>
      </c>
      <c r="H47" s="46">
        <v>730.072</v>
      </c>
      <c r="I47" s="120">
        <v>733.95</v>
      </c>
      <c r="J47" s="46"/>
      <c r="K47" s="46">
        <v>418.18000000000006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108"/>
      <c r="H48" s="46"/>
      <c r="I48" s="120"/>
      <c r="J48" s="46"/>
      <c r="K48" s="46"/>
    </row>
    <row r="49" spans="1:11" ht="15" customHeight="1">
      <c r="A49" s="28" t="s">
        <v>74</v>
      </c>
      <c r="B49" s="3"/>
      <c r="C49" s="3"/>
      <c r="D49" s="3"/>
      <c r="E49" s="73"/>
      <c r="F49" s="46"/>
      <c r="G49" s="108"/>
      <c r="H49" s="46"/>
      <c r="I49" s="120"/>
      <c r="J49" s="46"/>
      <c r="K49" s="46"/>
    </row>
    <row r="50" spans="1:11" ht="15" customHeight="1">
      <c r="A50" s="28" t="s">
        <v>29</v>
      </c>
      <c r="B50" s="3"/>
      <c r="C50" s="3"/>
      <c r="D50" s="3"/>
      <c r="E50" s="73"/>
      <c r="F50" s="46"/>
      <c r="G50" s="108">
        <v>12.014</v>
      </c>
      <c r="H50" s="46">
        <v>13.241</v>
      </c>
      <c r="I50" s="120">
        <v>30.98</v>
      </c>
      <c r="J50" s="46"/>
      <c r="K50" s="46">
        <v>0.1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108">
        <v>341.377</v>
      </c>
      <c r="H51" s="46">
        <v>352.038</v>
      </c>
      <c r="I51" s="120">
        <v>354.966</v>
      </c>
      <c r="J51" s="46"/>
      <c r="K51" s="46">
        <v>387.76500000000004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108">
        <v>113.47999999999999</v>
      </c>
      <c r="H52" s="46">
        <v>190.41899999999998</v>
      </c>
      <c r="I52" s="120">
        <v>111.86500000000001</v>
      </c>
      <c r="J52" s="46"/>
      <c r="K52" s="46">
        <v>43.022999999999996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108"/>
      <c r="H53" s="46"/>
      <c r="I53" s="120"/>
      <c r="J53" s="46"/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109"/>
      <c r="H54" s="48"/>
      <c r="I54" s="121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107">
        <f>SUM(G47:G54)</f>
        <v>1186.901</v>
      </c>
      <c r="H55" s="51">
        <f>SUM(H47:H54)</f>
        <v>1285.77</v>
      </c>
      <c r="I55" s="133">
        <f>SUM(I47:I54)</f>
        <v>1231.7610000000002</v>
      </c>
      <c r="J55" s="51" t="s">
        <v>72</v>
      </c>
      <c r="K55" s="51">
        <f>SUM(K47:K54)</f>
        <v>849.0680000000001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/>
      <c r="I58" s="77"/>
      <c r="J58" s="77"/>
      <c r="K58" s="77"/>
    </row>
    <row r="59" spans="1:11" s="45" customFormat="1" ht="15" customHeight="1">
      <c r="A59" s="65" t="s">
        <v>77</v>
      </c>
      <c r="B59" s="63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79"/>
      <c r="F60" s="79"/>
      <c r="G60" s="79"/>
      <c r="H60" s="79"/>
      <c r="I60" s="79"/>
      <c r="J60" s="79"/>
      <c r="K60" s="79"/>
    </row>
    <row r="61" spans="1:11" ht="24.75" customHeight="1">
      <c r="A61" s="180" t="s">
        <v>33</v>
      </c>
      <c r="B61" s="180"/>
      <c r="C61" s="8"/>
      <c r="D61" s="8"/>
      <c r="E61" s="71">
        <v>-32.524</v>
      </c>
      <c r="F61" s="49">
        <v>13.017000000000008</v>
      </c>
      <c r="G61" s="138">
        <v>-11.311</v>
      </c>
      <c r="H61" s="49">
        <v>43.679</v>
      </c>
      <c r="I61" s="148"/>
      <c r="J61" s="49"/>
      <c r="K61" s="49">
        <v>63.530000000000015</v>
      </c>
    </row>
    <row r="62" spans="1:11" ht="15" customHeight="1">
      <c r="A62" s="179" t="s">
        <v>34</v>
      </c>
      <c r="B62" s="179"/>
      <c r="C62" s="23"/>
      <c r="D62" s="23"/>
      <c r="E62" s="72">
        <v>13.62700000000001</v>
      </c>
      <c r="F62" s="48">
        <v>-4.867000000000004</v>
      </c>
      <c r="G62" s="139">
        <v>-12.830999999999989</v>
      </c>
      <c r="H62" s="48">
        <v>-13.119</v>
      </c>
      <c r="I62" s="121"/>
      <c r="J62" s="48"/>
      <c r="K62" s="48">
        <v>-39.650999999999996</v>
      </c>
    </row>
    <row r="63" spans="1:13" ht="16.5" customHeight="1">
      <c r="A63" s="181" t="s">
        <v>35</v>
      </c>
      <c r="B63" s="181"/>
      <c r="C63" s="25"/>
      <c r="D63" s="25"/>
      <c r="E63" s="76">
        <f>SUM(E61:E62)</f>
        <v>-18.89699999999999</v>
      </c>
      <c r="F63" s="133">
        <f>SUM(F61:F62)</f>
        <v>8.150000000000004</v>
      </c>
      <c r="G63" s="76">
        <f>SUM(G61:G62)</f>
        <v>-24.14199999999999</v>
      </c>
      <c r="H63" s="51">
        <f>SUM(H61:H62)</f>
        <v>30.560000000000002</v>
      </c>
      <c r="I63" s="145" t="s">
        <v>72</v>
      </c>
      <c r="J63" s="51" t="s">
        <v>57</v>
      </c>
      <c r="K63" s="51">
        <f>SUM(K61:K62)</f>
        <v>23.87900000000002</v>
      </c>
      <c r="M63" s="137"/>
    </row>
    <row r="64" spans="1:11" ht="15" customHeight="1">
      <c r="A64" s="180" t="s">
        <v>82</v>
      </c>
      <c r="B64" s="180"/>
      <c r="C64" s="3"/>
      <c r="D64" s="3"/>
      <c r="E64" s="73">
        <v>-1.1369999999999978</v>
      </c>
      <c r="F64" s="46">
        <v>-9.944000000000003</v>
      </c>
      <c r="G64" s="140">
        <v>-43.026</v>
      </c>
      <c r="H64" s="46">
        <v>-41.901</v>
      </c>
      <c r="I64" s="120"/>
      <c r="J64" s="46"/>
      <c r="K64" s="46">
        <v>-61.757000000000005</v>
      </c>
    </row>
    <row r="65" spans="1:11" ht="15" customHeight="1">
      <c r="A65" s="179" t="s">
        <v>83</v>
      </c>
      <c r="B65" s="179"/>
      <c r="C65" s="22"/>
      <c r="D65" s="22"/>
      <c r="E65" s="72"/>
      <c r="F65" s="48">
        <v>2.132</v>
      </c>
      <c r="G65" s="139"/>
      <c r="H65" s="48">
        <v>2.132</v>
      </c>
      <c r="I65" s="121"/>
      <c r="J65" s="48"/>
      <c r="K65" s="48"/>
    </row>
    <row r="66" spans="1:13" ht="16.5" customHeight="1">
      <c r="A66" s="131" t="s">
        <v>84</v>
      </c>
      <c r="B66" s="131"/>
      <c r="C66" s="26"/>
      <c r="D66" s="26"/>
      <c r="E66" s="76">
        <f>SUM(E63:E65)</f>
        <v>-20.03399999999999</v>
      </c>
      <c r="F66" s="133">
        <f>SUM(F63:F65)</f>
        <v>0.3380000000000014</v>
      </c>
      <c r="G66" s="76">
        <f>SUM(G63:G65)</f>
        <v>-67.16799999999999</v>
      </c>
      <c r="H66" s="51">
        <f>SUM(H63:H65)</f>
        <v>-9.209000000000001</v>
      </c>
      <c r="I66" s="145" t="s">
        <v>72</v>
      </c>
      <c r="J66" s="51" t="s">
        <v>57</v>
      </c>
      <c r="K66" s="51">
        <f>SUM(K63:K65)</f>
        <v>-37.877999999999986</v>
      </c>
      <c r="M66" s="137"/>
    </row>
    <row r="67" spans="1:11" ht="15" customHeight="1">
      <c r="A67" s="179" t="s">
        <v>36</v>
      </c>
      <c r="B67" s="179"/>
      <c r="C67" s="27"/>
      <c r="D67" s="27"/>
      <c r="E67" s="72"/>
      <c r="F67" s="48"/>
      <c r="G67" s="139"/>
      <c r="H67" s="48"/>
      <c r="I67" s="121"/>
      <c r="J67" s="48"/>
      <c r="K67" s="48"/>
    </row>
    <row r="68" spans="1:13" ht="16.5" customHeight="1">
      <c r="A68" s="181" t="s">
        <v>37</v>
      </c>
      <c r="B68" s="181"/>
      <c r="C68" s="9"/>
      <c r="D68" s="9"/>
      <c r="E68" s="76">
        <f>SUM(E66:E67)</f>
        <v>-20.03399999999999</v>
      </c>
      <c r="F68" s="133">
        <f>SUM(F66:F67)</f>
        <v>0.3380000000000014</v>
      </c>
      <c r="G68" s="76">
        <f>SUM(G66:G67)</f>
        <v>-67.16799999999999</v>
      </c>
      <c r="H68" s="51">
        <f>SUM(H66:H67)</f>
        <v>-9.209000000000001</v>
      </c>
      <c r="I68" s="145" t="s">
        <v>72</v>
      </c>
      <c r="J68" s="51" t="s">
        <v>57</v>
      </c>
      <c r="K68" s="51">
        <f>SUM(K66:K67)</f>
        <v>-37.877999999999986</v>
      </c>
      <c r="M68" s="137"/>
    </row>
    <row r="69" spans="1:11" ht="15" customHeight="1">
      <c r="A69" s="180" t="s">
        <v>38</v>
      </c>
      <c r="B69" s="180"/>
      <c r="C69" s="3"/>
      <c r="D69" s="3"/>
      <c r="E69" s="73">
        <v>-0.14100000000000001</v>
      </c>
      <c r="F69" s="46">
        <v>-8.751000000000001</v>
      </c>
      <c r="G69" s="140">
        <v>-11.041</v>
      </c>
      <c r="H69" s="46">
        <v>-2.1900000000000013</v>
      </c>
      <c r="I69" s="120"/>
      <c r="J69" s="46"/>
      <c r="K69" s="46">
        <v>39.984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140">
        <v>35</v>
      </c>
      <c r="H70" s="46"/>
      <c r="I70" s="120"/>
      <c r="J70" s="46"/>
      <c r="K70" s="46"/>
    </row>
    <row r="71" spans="1:11" ht="15" customHeight="1">
      <c r="A71" s="180" t="s">
        <v>40</v>
      </c>
      <c r="B71" s="180"/>
      <c r="C71" s="3"/>
      <c r="D71" s="3"/>
      <c r="E71" s="73"/>
      <c r="F71" s="46"/>
      <c r="G71" s="140"/>
      <c r="H71" s="46"/>
      <c r="I71" s="120"/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72"/>
      <c r="F72" s="48"/>
      <c r="G72" s="139"/>
      <c r="H72" s="48"/>
      <c r="I72" s="121"/>
      <c r="J72" s="48"/>
      <c r="K72" s="48"/>
    </row>
    <row r="73" spans="1:13" ht="16.5" customHeight="1">
      <c r="A73" s="33" t="s">
        <v>42</v>
      </c>
      <c r="B73" s="33"/>
      <c r="C73" s="20"/>
      <c r="D73" s="20"/>
      <c r="E73" s="80">
        <f>SUM(E69:E72)</f>
        <v>-0.14100000000000001</v>
      </c>
      <c r="F73" s="149">
        <f>SUM(F69:F72)</f>
        <v>-8.751000000000001</v>
      </c>
      <c r="G73" s="80">
        <f>SUM(G69:G72)</f>
        <v>23.959</v>
      </c>
      <c r="H73" s="81">
        <f>SUM(H69:H72)</f>
        <v>-2.1900000000000013</v>
      </c>
      <c r="I73" s="156" t="s">
        <v>72</v>
      </c>
      <c r="J73" s="126" t="s">
        <v>57</v>
      </c>
      <c r="K73" s="50">
        <f>SUM(K69:K72)</f>
        <v>39.984</v>
      </c>
      <c r="M73" s="137"/>
    </row>
    <row r="74" spans="1:13" ht="16.5" customHeight="1">
      <c r="A74" s="181" t="s">
        <v>43</v>
      </c>
      <c r="B74" s="181"/>
      <c r="C74" s="9"/>
      <c r="D74" s="9"/>
      <c r="E74" s="76">
        <f>SUM(E73+E68)</f>
        <v>-20.17499999999999</v>
      </c>
      <c r="F74" s="133">
        <f>F73+F68</f>
        <v>-8.413</v>
      </c>
      <c r="G74" s="76">
        <f>SUM(G73+G68)</f>
        <v>-43.20899999999999</v>
      </c>
      <c r="H74" s="51">
        <f>SUM(H73+H68)</f>
        <v>-11.399000000000003</v>
      </c>
      <c r="I74" s="145" t="s">
        <v>72</v>
      </c>
      <c r="J74" s="51" t="s">
        <v>57</v>
      </c>
      <c r="K74" s="51">
        <f>SUM(K73+K68)</f>
        <v>2.106000000000016</v>
      </c>
      <c r="M74" s="137"/>
    </row>
    <row r="75" spans="1:11" ht="15" customHeight="1">
      <c r="A75" s="9"/>
      <c r="B75" s="9"/>
      <c r="C75" s="9"/>
      <c r="D75" s="9"/>
      <c r="E75" s="47"/>
      <c r="F75" s="47"/>
      <c r="G75" s="47"/>
      <c r="H75" s="47"/>
      <c r="I75" s="47"/>
      <c r="J75" s="47"/>
      <c r="K75" s="47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9" ref="F76:K76">F$3</f>
        <v>2011</v>
      </c>
      <c r="G76" s="57">
        <f t="shared" si="9"/>
        <v>2012</v>
      </c>
      <c r="H76" s="57">
        <f t="shared" si="9"/>
        <v>2011</v>
      </c>
      <c r="I76" s="57">
        <f t="shared" si="9"/>
        <v>2010</v>
      </c>
      <c r="J76" s="57">
        <f t="shared" si="9"/>
        <v>2009</v>
      </c>
      <c r="K76" s="57">
        <f t="shared" si="9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/>
      <c r="I77" s="57"/>
      <c r="J77" s="57"/>
      <c r="K77" s="57"/>
    </row>
    <row r="78" spans="1:11" s="45" customFormat="1" ht="15" customHeight="1">
      <c r="A78" s="65" t="s">
        <v>55</v>
      </c>
      <c r="B78" s="63"/>
      <c r="C78" s="55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IF(E7=0,"",IF(E14=0,"",(E14/E7))*100)</f>
        <v>-27.642719117090454</v>
      </c>
      <c r="F80" s="52">
        <f>IF(F14=0,"-",IF(F7=0,"-",F14/F7))*100</f>
        <v>2.774266272972492</v>
      </c>
      <c r="G80" s="111">
        <f>IF(G14=0,"-",IF(G7=0,"-",G14/G7))*100</f>
        <v>-4.210215588503853</v>
      </c>
      <c r="H80" s="52">
        <f>IF(H14=0,"-",IF(H7=0,"-",H14/H7))*100</f>
        <v>2.6282087413829416</v>
      </c>
      <c r="I80" s="153">
        <f>IF(I14=0,"-",IF(I7=0,"-",I14/I7))*100</f>
        <v>5.592194902108746</v>
      </c>
      <c r="J80" s="52">
        <f>IF(J14=0,"-",IF(J7=0,"-",J14/J7)*100)</f>
        <v>6.996652043407993</v>
      </c>
      <c r="K80" s="52">
        <f>IF(K14=0,"-",IF(K7=0,"-",K14/K7)*100)</f>
        <v>14.702753345161652</v>
      </c>
    </row>
    <row r="81" spans="1:12" ht="15" customHeight="1">
      <c r="A81" s="180" t="s">
        <v>45</v>
      </c>
      <c r="B81" s="180"/>
      <c r="C81" s="6"/>
      <c r="D81" s="6"/>
      <c r="E81" s="66">
        <f aca="true" t="shared" si="10" ref="E81:K81">IF(E20=0,"-",IF(E7=0,"-",E20/E7)*100)</f>
        <v>-32.00746382633988</v>
      </c>
      <c r="F81" s="52">
        <f t="shared" si="10"/>
        <v>-0.6589966274341339</v>
      </c>
      <c r="G81" s="111">
        <f t="shared" si="10"/>
        <v>-6.804811612017792</v>
      </c>
      <c r="H81" s="52">
        <f t="shared" si="10"/>
        <v>-0.6091414474417317</v>
      </c>
      <c r="I81" s="153">
        <f t="shared" si="10"/>
        <v>2.657422546430214</v>
      </c>
      <c r="J81" s="52">
        <f t="shared" si="10"/>
        <v>4.397367813438009</v>
      </c>
      <c r="K81" s="52">
        <f t="shared" si="10"/>
        <v>11.01887155059696</v>
      </c>
      <c r="L81" s="43"/>
    </row>
    <row r="82" spans="1:12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112">
        <f>IF((G47=0),"-",(G24/((G47+H47)/2)*100))</f>
        <v>-6.099570926734805</v>
      </c>
      <c r="H82" s="53">
        <f>IF((H47=0),"-",(H24/((H47+I47)/2)*100))</f>
        <v>-0.3838740128222198</v>
      </c>
      <c r="I82" s="157" t="s">
        <v>72</v>
      </c>
      <c r="J82" s="53" t="s">
        <v>72</v>
      </c>
      <c r="K82" s="53">
        <v>12.1</v>
      </c>
      <c r="L82" s="43"/>
    </row>
    <row r="83" spans="1:12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112">
        <f>IF((G47=0),"-",((G17+G18)/((G47+G48+G49+G51+H47+H48+H49+H51)/2)*100))</f>
        <v>-2.9911589224624735</v>
      </c>
      <c r="H83" s="53">
        <f>IF((H47=0),"-",((H17+H18)/((H47+H48+H49+H51+I47+I48+I49+I51)/2)*100))</f>
        <v>2.42945040731893</v>
      </c>
      <c r="I83" s="157" t="s">
        <v>72</v>
      </c>
      <c r="J83" s="53" t="s">
        <v>72</v>
      </c>
      <c r="K83" s="53">
        <v>11.5</v>
      </c>
      <c r="L83" s="43"/>
    </row>
    <row r="84" spans="1:12" ht="15" customHeight="1">
      <c r="A84" s="180" t="s">
        <v>48</v>
      </c>
      <c r="B84" s="180"/>
      <c r="C84" s="6"/>
      <c r="D84" s="6"/>
      <c r="E84" s="70" t="s">
        <v>57</v>
      </c>
      <c r="F84" s="95" t="s">
        <v>57</v>
      </c>
      <c r="G84" s="113">
        <f>IF(G47=0,"-",((G47+G48)/G55*100))</f>
        <v>60.664705817924144</v>
      </c>
      <c r="H84" s="95">
        <f>IF(H47=0,"-",((H47+H48)/H55*100))</f>
        <v>56.78091727136268</v>
      </c>
      <c r="I84" s="158">
        <f>IF(I47=0,"-",((I47+I48)/I55*100))</f>
        <v>59.58542282147267</v>
      </c>
      <c r="J84" s="95" t="s">
        <v>72</v>
      </c>
      <c r="K84" s="95">
        <f>IF(K47=0,"-",((K47+K48)/K55*100))</f>
        <v>49.2516500445194</v>
      </c>
      <c r="L84" s="43"/>
    </row>
    <row r="85" spans="1:12" ht="15" customHeight="1">
      <c r="A85" s="180" t="s">
        <v>49</v>
      </c>
      <c r="B85" s="180"/>
      <c r="C85" s="6"/>
      <c r="D85" s="6"/>
      <c r="E85" s="67" t="s">
        <v>57</v>
      </c>
      <c r="F85" s="1" t="s">
        <v>57</v>
      </c>
      <c r="G85" s="114">
        <f>IF((G51+G49-G43-G41-G37)=0,"-",(G51+G49-G43-G41-G37))</f>
        <v>341.377</v>
      </c>
      <c r="H85" s="1">
        <f>IF((H51+H49-H43-H41-H37)=0,"-",(H51+H49-H43-H41-H37))</f>
        <v>308.603</v>
      </c>
      <c r="I85" s="159">
        <f>IF((I51+I49-I43-I41-I37)=0,"-",(I51+I49-I43-I41-I37))</f>
        <v>300.132</v>
      </c>
      <c r="J85" s="1" t="str">
        <f>IF((J51+J49-J43-J41-J37)=0,"-",(J51+J49-J43-J41-J37))</f>
        <v>-</v>
      </c>
      <c r="K85" s="1">
        <f>IF((K51+K49-K43-K41-K37)=0,"-",(K51+K49-K43-K41-K37))</f>
        <v>383.50300000000004</v>
      </c>
      <c r="L85" s="43"/>
    </row>
    <row r="86" spans="1:11" ht="15" customHeight="1">
      <c r="A86" s="180" t="s">
        <v>50</v>
      </c>
      <c r="B86" s="180"/>
      <c r="C86" s="3"/>
      <c r="D86" s="3"/>
      <c r="E86" s="68" t="s">
        <v>57</v>
      </c>
      <c r="F86" s="2" t="s">
        <v>57</v>
      </c>
      <c r="G86" s="115">
        <f>IF((G47=0),"-",((G51+G49)/(G47+G48)))</f>
        <v>0.4741149674319126</v>
      </c>
      <c r="H86" s="2">
        <f>IF((H47=0),"-",((H51+H49)/(H47+H48)))</f>
        <v>0.4821962765316298</v>
      </c>
      <c r="I86" s="160">
        <f>IF((I47=0),"-",((I51+I49)/(I47+I48)))</f>
        <v>0.4836378499897813</v>
      </c>
      <c r="J86" s="2" t="s">
        <v>72</v>
      </c>
      <c r="K86" s="2">
        <f>IF((K47=0),"-",((K51+K49)/(K47+K48)))</f>
        <v>0.9272681620354871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116">
        <v>456</v>
      </c>
      <c r="H87" s="18">
        <v>457</v>
      </c>
      <c r="I87" s="161">
        <v>420</v>
      </c>
      <c r="J87" s="18">
        <v>405</v>
      </c>
      <c r="K87" s="18">
        <v>253</v>
      </c>
    </row>
    <row r="88" spans="1:11" ht="15" customHeight="1">
      <c r="A88" s="4" t="s">
        <v>95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 customHeight="1">
      <c r="A89" s="5"/>
      <c r="B89" s="124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ht="15" customHeight="1">
      <c r="A90" s="5"/>
      <c r="B90" s="124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1:11" ht="10.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0.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0.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0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0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0.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0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0.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0.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0.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0.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0.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</sheetData>
  <sheetProtection/>
  <mergeCells count="21">
    <mergeCell ref="A87:B87"/>
    <mergeCell ref="A70:B70"/>
    <mergeCell ref="A71:B71"/>
    <mergeCell ref="A72:B72"/>
    <mergeCell ref="A74:B74"/>
    <mergeCell ref="A80:B80"/>
    <mergeCell ref="A1:K1"/>
    <mergeCell ref="A61:B61"/>
    <mergeCell ref="A62:B62"/>
    <mergeCell ref="A63:B63"/>
    <mergeCell ref="A64:B64"/>
    <mergeCell ref="A65:B65"/>
    <mergeCell ref="A84:B84"/>
    <mergeCell ref="A85:B85"/>
    <mergeCell ref="A86:B86"/>
    <mergeCell ref="A68:B68"/>
    <mergeCell ref="A67:B67"/>
    <mergeCell ref="A81:B81"/>
    <mergeCell ref="A82:B82"/>
    <mergeCell ref="A83:B83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53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0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59</v>
      </c>
      <c r="E5" s="61"/>
      <c r="F5" s="61"/>
      <c r="G5" s="61"/>
      <c r="H5" s="61"/>
      <c r="I5" s="61" t="s">
        <v>54</v>
      </c>
      <c r="J5" s="61"/>
      <c r="K5" s="61"/>
    </row>
    <row r="6" ht="1.5" customHeight="1"/>
    <row r="7" spans="1:11" ht="15" customHeight="1">
      <c r="A7" s="28" t="s">
        <v>2</v>
      </c>
      <c r="B7" s="6"/>
      <c r="C7" s="6"/>
      <c r="D7" s="6"/>
      <c r="E7" s="74">
        <v>408.69900000000007</v>
      </c>
      <c r="F7" s="51">
        <v>410.731</v>
      </c>
      <c r="G7" s="74">
        <v>1656.875</v>
      </c>
      <c r="H7" s="51">
        <v>1643.317</v>
      </c>
      <c r="I7" s="103">
        <v>1617.289</v>
      </c>
      <c r="J7" s="51">
        <v>1360</v>
      </c>
      <c r="K7" s="51">
        <v>1535.6390000000001</v>
      </c>
    </row>
    <row r="8" spans="1:11" ht="15" customHeight="1">
      <c r="A8" s="28" t="s">
        <v>3</v>
      </c>
      <c r="B8" s="3"/>
      <c r="C8" s="3"/>
      <c r="D8" s="3"/>
      <c r="E8" s="73">
        <v>-373.6390000000002</v>
      </c>
      <c r="F8" s="46">
        <v>-382.78599999999983</v>
      </c>
      <c r="G8" s="73">
        <v>-1513.482</v>
      </c>
      <c r="H8" s="46">
        <v>-1515.282</v>
      </c>
      <c r="I8" s="144">
        <v>-1505.2010000000002</v>
      </c>
      <c r="J8" s="46">
        <v>-1233.26</v>
      </c>
      <c r="K8" s="46">
        <v>-1365.814</v>
      </c>
    </row>
    <row r="9" spans="1:11" ht="15" customHeight="1">
      <c r="A9" s="28" t="s">
        <v>4</v>
      </c>
      <c r="B9" s="3"/>
      <c r="C9" s="3"/>
      <c r="D9" s="3"/>
      <c r="E9" s="73">
        <v>-1.0330000000000008</v>
      </c>
      <c r="F9" s="46">
        <v>-19.289</v>
      </c>
      <c r="G9" s="73">
        <v>-1.4670000000000007</v>
      </c>
      <c r="H9" s="46">
        <v>-27.854</v>
      </c>
      <c r="I9" s="144">
        <v>-8.218999999999998</v>
      </c>
      <c r="J9" s="46">
        <v>-5.36</v>
      </c>
      <c r="K9" s="46">
        <v>-3.444</v>
      </c>
    </row>
    <row r="10" spans="1:11" ht="15" customHeight="1">
      <c r="A10" s="28" t="s">
        <v>5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6</v>
      </c>
      <c r="B11" s="22"/>
      <c r="C11" s="22"/>
      <c r="D11" s="22"/>
      <c r="E11" s="72"/>
      <c r="F11" s="48"/>
      <c r="G11" s="72">
        <v>0.324</v>
      </c>
      <c r="H11" s="48"/>
      <c r="I11" s="143">
        <v>0.47300000000000003</v>
      </c>
      <c r="J11" s="48"/>
      <c r="K11" s="48"/>
    </row>
    <row r="12" spans="1:11" ht="15" customHeight="1">
      <c r="A12" s="10" t="s">
        <v>7</v>
      </c>
      <c r="B12" s="10"/>
      <c r="C12" s="10"/>
      <c r="D12" s="10"/>
      <c r="E12" s="74">
        <f>SUM(E7:E11)</f>
        <v>34.02699999999989</v>
      </c>
      <c r="F12" s="51">
        <f>SUM(F7:F11)</f>
        <v>8.656000000000162</v>
      </c>
      <c r="G12" s="74">
        <f>SUM(G7:G11)</f>
        <v>142.25000000000003</v>
      </c>
      <c r="H12" s="51">
        <f>SUM(H7:H11)</f>
        <v>100.18100000000008</v>
      </c>
      <c r="I12" s="103">
        <f>SUM(I7:I11)</f>
        <v>104.34199999999974</v>
      </c>
      <c r="J12" s="51">
        <v>121.38000000000001</v>
      </c>
      <c r="K12" s="51">
        <v>166.38100000000006</v>
      </c>
    </row>
    <row r="13" spans="1:11" ht="15" customHeight="1">
      <c r="A13" s="29" t="s">
        <v>71</v>
      </c>
      <c r="B13" s="22"/>
      <c r="C13" s="22"/>
      <c r="D13" s="22"/>
      <c r="E13" s="72">
        <v>-9.881999999999994</v>
      </c>
      <c r="F13" s="48">
        <v>-9.401</v>
      </c>
      <c r="G13" s="72">
        <v>-38.209999999999994</v>
      </c>
      <c r="H13" s="48">
        <v>-35.876000000000005</v>
      </c>
      <c r="I13" s="143">
        <v>-37.925000000000004</v>
      </c>
      <c r="J13" s="48">
        <v>-35.58</v>
      </c>
      <c r="K13" s="48">
        <v>-36.123000000000005</v>
      </c>
    </row>
    <row r="14" spans="1:11" ht="15" customHeight="1">
      <c r="A14" s="10" t="s">
        <v>8</v>
      </c>
      <c r="B14" s="10"/>
      <c r="C14" s="10"/>
      <c r="D14" s="10"/>
      <c r="E14" s="74">
        <f>SUM(E12:E13)</f>
        <v>24.144999999999893</v>
      </c>
      <c r="F14" s="51">
        <f>SUM(F12:F13)</f>
        <v>-0.7449999999998376</v>
      </c>
      <c r="G14" s="74">
        <f>SUM(G12:G13)</f>
        <v>104.04000000000003</v>
      </c>
      <c r="H14" s="51">
        <f>SUM(H12:H13)</f>
        <v>64.30500000000008</v>
      </c>
      <c r="I14" s="103">
        <f>SUM(I12:I13)</f>
        <v>66.41699999999975</v>
      </c>
      <c r="J14" s="51">
        <v>85.80000000000001</v>
      </c>
      <c r="K14" s="51">
        <v>130.25800000000004</v>
      </c>
    </row>
    <row r="15" spans="1:11" ht="15" customHeight="1">
      <c r="A15" s="28" t="s">
        <v>9</v>
      </c>
      <c r="B15" s="4"/>
      <c r="C15" s="4"/>
      <c r="D15" s="4"/>
      <c r="E15" s="73">
        <v>-0.33699999999999997</v>
      </c>
      <c r="F15" s="46">
        <v>-0.42499999999999993</v>
      </c>
      <c r="G15" s="73">
        <v>-1.345</v>
      </c>
      <c r="H15" s="46">
        <v>-1.6709999999999998</v>
      </c>
      <c r="I15" s="144">
        <v>-1.643</v>
      </c>
      <c r="J15" s="46"/>
      <c r="K15" s="46"/>
    </row>
    <row r="16" spans="1:11" ht="15" customHeight="1">
      <c r="A16" s="29" t="s">
        <v>10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11</v>
      </c>
      <c r="B17" s="10"/>
      <c r="C17" s="10"/>
      <c r="D17" s="10"/>
      <c r="E17" s="74">
        <f>SUM(E14:E16)</f>
        <v>23.807999999999893</v>
      </c>
      <c r="F17" s="51">
        <f>SUM(F14:F16)</f>
        <v>-1.1699999999998374</v>
      </c>
      <c r="G17" s="74">
        <f>SUM(G14:G16)</f>
        <v>102.69500000000004</v>
      </c>
      <c r="H17" s="51">
        <f>SUM(H14:H16)</f>
        <v>62.63400000000008</v>
      </c>
      <c r="I17" s="103">
        <f>SUM(I14:I16)</f>
        <v>64.77399999999975</v>
      </c>
      <c r="J17" s="51">
        <v>85.80000000000001</v>
      </c>
      <c r="K17" s="51">
        <v>130.25800000000004</v>
      </c>
    </row>
    <row r="18" spans="1:11" ht="15" customHeight="1">
      <c r="A18" s="28" t="s">
        <v>12</v>
      </c>
      <c r="B18" s="3"/>
      <c r="C18" s="3"/>
      <c r="D18" s="3"/>
      <c r="E18" s="73">
        <v>-1.5800000000000003</v>
      </c>
      <c r="F18" s="46">
        <v>0.702</v>
      </c>
      <c r="G18" s="73">
        <v>1.9500000000000002</v>
      </c>
      <c r="H18" s="46">
        <v>2.599</v>
      </c>
      <c r="I18" s="144">
        <v>7.934000000000001</v>
      </c>
      <c r="J18" s="46"/>
      <c r="K18" s="46">
        <v>12.794</v>
      </c>
    </row>
    <row r="19" spans="1:11" ht="15" customHeight="1">
      <c r="A19" s="29" t="s">
        <v>13</v>
      </c>
      <c r="B19" s="22"/>
      <c r="C19" s="22"/>
      <c r="D19" s="22"/>
      <c r="E19" s="72">
        <v>-4.038</v>
      </c>
      <c r="F19" s="48">
        <v>-10.721</v>
      </c>
      <c r="G19" s="72">
        <v>-35.077</v>
      </c>
      <c r="H19" s="48">
        <v>-41.010999999999996</v>
      </c>
      <c r="I19" s="143">
        <v>-43.998000000000005</v>
      </c>
      <c r="J19" s="48">
        <v>-2.07</v>
      </c>
      <c r="K19" s="48">
        <v>-6.8950000000000005</v>
      </c>
    </row>
    <row r="20" spans="1:11" ht="15" customHeight="1">
      <c r="A20" s="10" t="s">
        <v>14</v>
      </c>
      <c r="B20" s="10"/>
      <c r="C20" s="10"/>
      <c r="D20" s="10"/>
      <c r="E20" s="74">
        <f>SUM(E17:E19)</f>
        <v>18.18999999999989</v>
      </c>
      <c r="F20" s="51">
        <f>SUM(F17:F19)</f>
        <v>-11.188999999999837</v>
      </c>
      <c r="G20" s="74">
        <f>SUM(G17:G19)</f>
        <v>69.56800000000004</v>
      </c>
      <c r="H20" s="51">
        <f>SUM(H17:H19)</f>
        <v>24.22200000000008</v>
      </c>
      <c r="I20" s="103">
        <f>SUM(I17:I19)</f>
        <v>28.709999999999738</v>
      </c>
      <c r="J20" s="51">
        <v>83.73000000000002</v>
      </c>
      <c r="K20" s="51">
        <v>136.15700000000004</v>
      </c>
    </row>
    <row r="21" spans="1:11" ht="15" customHeight="1">
      <c r="A21" s="28" t="s">
        <v>15</v>
      </c>
      <c r="B21" s="3"/>
      <c r="C21" s="3"/>
      <c r="D21" s="3"/>
      <c r="E21" s="73">
        <v>-4.872999999999999</v>
      </c>
      <c r="F21" s="46">
        <v>4.004999999999999</v>
      </c>
      <c r="G21" s="73">
        <v>-27.955000000000002</v>
      </c>
      <c r="H21" s="46">
        <v>-5.844000000000003</v>
      </c>
      <c r="I21" s="144">
        <v>-10.537</v>
      </c>
      <c r="J21" s="46">
        <v>-25.94</v>
      </c>
      <c r="K21" s="46">
        <v>-39.84</v>
      </c>
    </row>
    <row r="22" spans="1:11" ht="15" customHeight="1">
      <c r="A22" s="29" t="s">
        <v>16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</row>
    <row r="23" spans="1:11" ht="15" customHeight="1">
      <c r="A23" s="32" t="s">
        <v>87</v>
      </c>
      <c r="B23" s="11"/>
      <c r="C23" s="11"/>
      <c r="D23" s="11"/>
      <c r="E23" s="74">
        <f>SUM(E20:E22)</f>
        <v>13.316999999999892</v>
      </c>
      <c r="F23" s="51">
        <f>SUM(F20:F22)</f>
        <v>-7.183999999999838</v>
      </c>
      <c r="G23" s="74">
        <f>SUM(G20:G22)</f>
        <v>41.61300000000004</v>
      </c>
      <c r="H23" s="51">
        <f>SUM(H20:H22)</f>
        <v>18.37800000000008</v>
      </c>
      <c r="I23" s="103">
        <f>SUM(I20:I22)</f>
        <v>18.17299999999974</v>
      </c>
      <c r="J23" s="51">
        <v>57.79000000000002</v>
      </c>
      <c r="K23" s="51">
        <v>96.31700000000004</v>
      </c>
    </row>
    <row r="24" spans="1:11" ht="15" customHeight="1">
      <c r="A24" s="28" t="s">
        <v>78</v>
      </c>
      <c r="B24" s="3"/>
      <c r="C24" s="3"/>
      <c r="D24" s="3"/>
      <c r="E24" s="73">
        <f>E23-E25</f>
        <v>13.316999999999892</v>
      </c>
      <c r="F24" s="46">
        <f>F23-F25</f>
        <v>-7.183999999999838</v>
      </c>
      <c r="G24" s="73">
        <f>G23-G25</f>
        <v>41.61300000000004</v>
      </c>
      <c r="H24" s="46">
        <f>H23-H25</f>
        <v>18.37800000000008</v>
      </c>
      <c r="I24" s="144">
        <f>I23-I25</f>
        <v>18.17299999999974</v>
      </c>
      <c r="J24" s="46">
        <v>57.79000000000002</v>
      </c>
      <c r="K24" s="46">
        <v>96.31700000000004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>
        <v>-6.034000000000001</v>
      </c>
      <c r="F27" s="169">
        <v>-18.756999999999998</v>
      </c>
      <c r="G27" s="168">
        <v>-21.3</v>
      </c>
      <c r="H27" s="169">
        <v>-39</v>
      </c>
      <c r="I27" s="169">
        <v>-27</v>
      </c>
      <c r="J27" s="169"/>
      <c r="K27" s="169"/>
    </row>
    <row r="28" spans="1:11" ht="15" customHeight="1">
      <c r="A28" s="170" t="s">
        <v>103</v>
      </c>
      <c r="B28" s="171"/>
      <c r="C28" s="171"/>
      <c r="D28" s="171"/>
      <c r="E28" s="172">
        <f aca="true" t="shared" si="0" ref="E28:K28">E14-E27</f>
        <v>30.178999999999895</v>
      </c>
      <c r="F28" s="173">
        <f t="shared" si="0"/>
        <v>18.01200000000016</v>
      </c>
      <c r="G28" s="172">
        <f t="shared" si="0"/>
        <v>125.34000000000003</v>
      </c>
      <c r="H28" s="173">
        <f t="shared" si="0"/>
        <v>103.30500000000008</v>
      </c>
      <c r="I28" s="173">
        <f t="shared" si="0"/>
        <v>93.41699999999975</v>
      </c>
      <c r="J28" s="173">
        <f t="shared" si="0"/>
        <v>85.80000000000001</v>
      </c>
      <c r="K28" s="173">
        <f t="shared" si="0"/>
        <v>130.25800000000004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1" ref="F30:K30">F$3</f>
        <v>2011</v>
      </c>
      <c r="G30" s="57">
        <f t="shared" si="1"/>
        <v>2012</v>
      </c>
      <c r="H30" s="57">
        <f t="shared" si="1"/>
        <v>2011</v>
      </c>
      <c r="I30" s="57">
        <f t="shared" si="1"/>
        <v>2010</v>
      </c>
      <c r="J30" s="57">
        <f t="shared" si="1"/>
        <v>2009</v>
      </c>
      <c r="K30" s="57">
        <f t="shared" si="1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>
        <f>IF(J$5=0,"",J$5)</f>
      </c>
      <c r="K32" s="78">
        <f>IF(K$5=0,"",K$5)</f>
      </c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1153.934</v>
      </c>
      <c r="H34" s="46">
        <v>1157.309</v>
      </c>
      <c r="I34" s="144">
        <v>1180.343</v>
      </c>
      <c r="J34" s="46">
        <v>230.8</v>
      </c>
      <c r="K34" s="46">
        <v>33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48.852999999999994</v>
      </c>
      <c r="H35" s="46">
        <v>9.66599999999999</v>
      </c>
      <c r="I35" s="144">
        <v>7.135</v>
      </c>
      <c r="J35" s="46">
        <v>12.81</v>
      </c>
      <c r="K35" s="46">
        <v>9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195.77599999999995</v>
      </c>
      <c r="H36" s="46">
        <v>226.5149999999999</v>
      </c>
      <c r="I36" s="144">
        <v>213.62599999999998</v>
      </c>
      <c r="J36" s="46">
        <v>223.47</v>
      </c>
      <c r="K36" s="46">
        <v>138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>
        <v>2.218</v>
      </c>
      <c r="H37" s="46">
        <v>2.3289999999999997</v>
      </c>
      <c r="I37" s="144">
        <v>13.124</v>
      </c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22.725</v>
      </c>
      <c r="H38" s="48">
        <v>34.377</v>
      </c>
      <c r="I38" s="143">
        <v>23.839000000000002</v>
      </c>
      <c r="J38" s="48">
        <v>21.18</v>
      </c>
      <c r="K38" s="48">
        <v>22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1423.506</v>
      </c>
      <c r="H39" s="51">
        <f>SUM(H34:H38)</f>
        <v>1430.1959999999997</v>
      </c>
      <c r="I39" s="129">
        <v>1438.067</v>
      </c>
      <c r="J39" s="51">
        <v>488.26000000000005</v>
      </c>
      <c r="K39" s="51">
        <v>202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155.229</v>
      </c>
      <c r="H40" s="46">
        <v>177.12</v>
      </c>
      <c r="I40" s="144">
        <v>194.93599999999998</v>
      </c>
      <c r="J40" s="46">
        <v>179.72</v>
      </c>
      <c r="K40" s="46">
        <v>187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318.029</v>
      </c>
      <c r="H42" s="46">
        <v>332.406</v>
      </c>
      <c r="I42" s="144">
        <v>381.41100000000006</v>
      </c>
      <c r="J42" s="46">
        <v>360.31</v>
      </c>
      <c r="K42" s="46">
        <v>336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175.211</v>
      </c>
      <c r="H43" s="46">
        <v>163.219</v>
      </c>
      <c r="I43" s="144">
        <v>206.309</v>
      </c>
      <c r="J43" s="46">
        <v>213.43</v>
      </c>
      <c r="K43" s="46">
        <v>221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648.469</v>
      </c>
      <c r="H45" s="81">
        <f>SUM(H40:H44)</f>
        <v>672.745</v>
      </c>
      <c r="I45" s="130">
        <v>782.656</v>
      </c>
      <c r="J45" s="81">
        <v>753.46</v>
      </c>
      <c r="K45" s="81">
        <v>744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2071.9750000000004</v>
      </c>
      <c r="H46" s="51">
        <f>H39+H45</f>
        <v>2102.941</v>
      </c>
      <c r="I46" s="129">
        <v>2220.723</v>
      </c>
      <c r="J46" s="51">
        <v>1241.72</v>
      </c>
      <c r="K46" s="51">
        <v>946</v>
      </c>
    </row>
    <row r="47" spans="1:11" ht="15" customHeight="1">
      <c r="A47" s="28" t="s">
        <v>80</v>
      </c>
      <c r="B47" s="3"/>
      <c r="C47" s="3"/>
      <c r="D47" s="3"/>
      <c r="E47" s="73"/>
      <c r="F47" s="46"/>
      <c r="G47" s="73">
        <v>1156.308</v>
      </c>
      <c r="H47" s="46">
        <v>1122.7779999999998</v>
      </c>
      <c r="I47" s="144">
        <v>1120.1029999999998</v>
      </c>
      <c r="J47" s="46">
        <v>551.11</v>
      </c>
      <c r="K47" s="46">
        <v>538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/>
      <c r="H48" s="46"/>
      <c r="I48" s="144">
        <v>2.8850000000000002</v>
      </c>
      <c r="J48" s="46"/>
      <c r="K48" s="46">
        <v>4</v>
      </c>
    </row>
    <row r="49" spans="1:11" ht="15" customHeight="1">
      <c r="A49" s="28" t="s">
        <v>28</v>
      </c>
      <c r="B49" s="3"/>
      <c r="C49" s="3"/>
      <c r="D49" s="3"/>
      <c r="E49" s="73"/>
      <c r="F49" s="46"/>
      <c r="G49" s="73">
        <v>3.47</v>
      </c>
      <c r="H49" s="46">
        <v>2.753</v>
      </c>
      <c r="I49" s="144">
        <v>4.444</v>
      </c>
      <c r="J49" s="46">
        <v>5.12</v>
      </c>
      <c r="K49" s="46">
        <v>3</v>
      </c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11.704</v>
      </c>
      <c r="H50" s="46">
        <v>21.755000000000003</v>
      </c>
      <c r="I50" s="144">
        <v>23.872</v>
      </c>
      <c r="J50" s="46">
        <v>23.96</v>
      </c>
      <c r="K50" s="46">
        <v>23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569.995</v>
      </c>
      <c r="H51" s="46">
        <v>632.053</v>
      </c>
      <c r="I51" s="144">
        <v>705.3249999999999</v>
      </c>
      <c r="J51" s="46">
        <v>352.16</v>
      </c>
      <c r="K51" s="46">
        <v>100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330.498</v>
      </c>
      <c r="H52" s="46">
        <v>323.602</v>
      </c>
      <c r="I52" s="144">
        <v>364.094</v>
      </c>
      <c r="J52" s="46">
        <v>309.36</v>
      </c>
      <c r="K52" s="46">
        <v>278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/>
      <c r="H53" s="46"/>
      <c r="I53" s="144"/>
      <c r="J53" s="46"/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2071.975</v>
      </c>
      <c r="H55" s="51">
        <f>SUM(H47:H54)</f>
        <v>2102.941</v>
      </c>
      <c r="I55" s="129">
        <v>2220.723</v>
      </c>
      <c r="J55" s="51">
        <v>1241.71</v>
      </c>
      <c r="K55" s="51">
        <v>946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2" ref="E57:K57">E$3</f>
        <v>2012</v>
      </c>
      <c r="F57" s="57">
        <f t="shared" si="2"/>
        <v>2011</v>
      </c>
      <c r="G57" s="57">
        <f t="shared" si="2"/>
        <v>2012</v>
      </c>
      <c r="H57" s="57">
        <f t="shared" si="2"/>
        <v>2011</v>
      </c>
      <c r="I57" s="57">
        <f t="shared" si="2"/>
        <v>2010</v>
      </c>
      <c r="J57" s="57">
        <f t="shared" si="2"/>
        <v>2009</v>
      </c>
      <c r="K57" s="57">
        <f t="shared" si="2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>
        <f>IF(J$5=0,"",J$5)</f>
      </c>
      <c r="K59" s="78">
        <f>IF(K$5=0,"",K$5)</f>
      </c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20.372000000000003</v>
      </c>
      <c r="F61" s="49">
        <v>13.602000000000004</v>
      </c>
      <c r="G61" s="71">
        <v>94.891</v>
      </c>
      <c r="H61" s="49">
        <v>59.300999999999995</v>
      </c>
      <c r="I61" s="142"/>
      <c r="J61" s="49">
        <v>89.62</v>
      </c>
      <c r="K61" s="49">
        <v>147.00000000000003</v>
      </c>
    </row>
    <row r="62" spans="1:11" ht="15" customHeight="1">
      <c r="A62" s="179" t="s">
        <v>34</v>
      </c>
      <c r="B62" s="179"/>
      <c r="C62" s="23"/>
      <c r="D62" s="23"/>
      <c r="E62" s="72">
        <v>56.38099999999999</v>
      </c>
      <c r="F62" s="48">
        <v>43.514</v>
      </c>
      <c r="G62" s="72">
        <v>25.286</v>
      </c>
      <c r="H62" s="48">
        <v>15.591999999999999</v>
      </c>
      <c r="I62" s="143"/>
      <c r="J62" s="48">
        <v>36.31</v>
      </c>
      <c r="K62" s="48">
        <v>8</v>
      </c>
    </row>
    <row r="63" spans="1:13" ht="16.5" customHeight="1">
      <c r="A63" s="183" t="s">
        <v>35</v>
      </c>
      <c r="B63" s="183"/>
      <c r="C63" s="25"/>
      <c r="D63" s="25"/>
      <c r="E63" s="76">
        <f>SUM(E61:E62)</f>
        <v>76.753</v>
      </c>
      <c r="F63" s="51">
        <f>SUM(F61:F62)</f>
        <v>57.11600000000001</v>
      </c>
      <c r="G63" s="76">
        <f>SUM(G61:G62)</f>
        <v>120.177</v>
      </c>
      <c r="H63" s="51">
        <f>SUM(H61:H62)</f>
        <v>74.893</v>
      </c>
      <c r="I63" s="129" t="s">
        <v>57</v>
      </c>
      <c r="J63" s="51">
        <f>SUM(J61:J62)</f>
        <v>125.93</v>
      </c>
      <c r="K63" s="51">
        <f>SUM(K61:K62)</f>
        <v>155.00000000000003</v>
      </c>
      <c r="M63" s="13"/>
    </row>
    <row r="64" spans="1:13" ht="15" customHeight="1">
      <c r="A64" s="180" t="s">
        <v>82</v>
      </c>
      <c r="B64" s="180"/>
      <c r="C64" s="3"/>
      <c r="D64" s="3"/>
      <c r="E64" s="73">
        <v>-10.976000000000006</v>
      </c>
      <c r="F64" s="46">
        <v>-7.934000000000003</v>
      </c>
      <c r="G64" s="73">
        <v>-50.597</v>
      </c>
      <c r="H64" s="46">
        <v>-52.816</v>
      </c>
      <c r="I64" s="144"/>
      <c r="J64" s="46">
        <v>-24.37</v>
      </c>
      <c r="K64" s="46">
        <v>-29</v>
      </c>
      <c r="M64" s="13"/>
    </row>
    <row r="65" spans="1:11" ht="15" customHeight="1">
      <c r="A65" s="179" t="s">
        <v>83</v>
      </c>
      <c r="B65" s="179"/>
      <c r="C65" s="22"/>
      <c r="D65" s="22"/>
      <c r="E65" s="72"/>
      <c r="F65" s="48"/>
      <c r="G65" s="72"/>
      <c r="H65" s="48"/>
      <c r="I65" s="143"/>
      <c r="J65" s="48"/>
      <c r="K65" s="48">
        <v>5</v>
      </c>
    </row>
    <row r="66" spans="1:11" s="41" customFormat="1" ht="16.5" customHeight="1">
      <c r="A66" s="131" t="s">
        <v>84</v>
      </c>
      <c r="B66" s="131"/>
      <c r="C66" s="26"/>
      <c r="D66" s="26"/>
      <c r="E66" s="76">
        <f>SUM(E63:E65)</f>
        <v>65.77699999999999</v>
      </c>
      <c r="F66" s="51">
        <f>SUM(F63:F65)</f>
        <v>49.182</v>
      </c>
      <c r="G66" s="76">
        <f>SUM(G63:G65)</f>
        <v>69.58000000000001</v>
      </c>
      <c r="H66" s="51">
        <f>SUM(H63:H65)</f>
        <v>22.076999999999998</v>
      </c>
      <c r="I66" s="145" t="s">
        <v>57</v>
      </c>
      <c r="J66" s="51">
        <f>SUM(J63:J65)</f>
        <v>101.56</v>
      </c>
      <c r="K66" s="51">
        <f>SUM(K63:K65)</f>
        <v>131.00000000000003</v>
      </c>
    </row>
    <row r="67" spans="1:11" ht="15" customHeight="1">
      <c r="A67" s="179" t="s">
        <v>36</v>
      </c>
      <c r="B67" s="179"/>
      <c r="C67" s="27"/>
      <c r="D67" s="27"/>
      <c r="E67" s="72"/>
      <c r="F67" s="48"/>
      <c r="G67" s="72"/>
      <c r="H67" s="48"/>
      <c r="I67" s="143"/>
      <c r="J67" s="48">
        <v>-265.55</v>
      </c>
      <c r="K67" s="48">
        <v>-1</v>
      </c>
    </row>
    <row r="68" spans="1:11" ht="16.5" customHeight="1">
      <c r="A68" s="183" t="s">
        <v>37</v>
      </c>
      <c r="B68" s="183"/>
      <c r="C68" s="9"/>
      <c r="D68" s="9"/>
      <c r="E68" s="76">
        <f>SUM(E66:E67)</f>
        <v>65.77699999999999</v>
      </c>
      <c r="F68" s="51">
        <f>SUM(F66:F67)</f>
        <v>49.182</v>
      </c>
      <c r="G68" s="76">
        <f>SUM(G66:G67)</f>
        <v>69.58000000000001</v>
      </c>
      <c r="H68" s="51">
        <f>SUM(H66:H67)</f>
        <v>22.076999999999998</v>
      </c>
      <c r="I68" s="129" t="s">
        <v>57</v>
      </c>
      <c r="J68" s="51">
        <f>SUM(J66:J67)</f>
        <v>-163.99</v>
      </c>
      <c r="K68" s="51">
        <f>SUM(K66:K67)</f>
        <v>130.00000000000003</v>
      </c>
    </row>
    <row r="69" spans="1:11" ht="15" customHeight="1">
      <c r="A69" s="180" t="s">
        <v>38</v>
      </c>
      <c r="B69" s="180"/>
      <c r="C69" s="3"/>
      <c r="D69" s="3"/>
      <c r="E69" s="73">
        <v>-29.328999999999997</v>
      </c>
      <c r="F69" s="46">
        <v>-38.14500000000001</v>
      </c>
      <c r="G69" s="73">
        <v>-58.754</v>
      </c>
      <c r="H69" s="46">
        <v>-65.049</v>
      </c>
      <c r="I69" s="144"/>
      <c r="J69" s="46">
        <v>201.9</v>
      </c>
      <c r="K69" s="46">
        <v>-46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40</v>
      </c>
      <c r="B71" s="180"/>
      <c r="C71" s="3"/>
      <c r="D71" s="3"/>
      <c r="E71" s="73"/>
      <c r="F71" s="46"/>
      <c r="G71" s="73"/>
      <c r="H71" s="46"/>
      <c r="I71" s="144"/>
      <c r="J71" s="46">
        <v>-42.7</v>
      </c>
      <c r="K71" s="46">
        <v>-43</v>
      </c>
    </row>
    <row r="72" spans="1:11" ht="15" customHeight="1">
      <c r="A72" s="179" t="s">
        <v>41</v>
      </c>
      <c r="B72" s="179"/>
      <c r="C72" s="22"/>
      <c r="D72" s="22"/>
      <c r="E72" s="72"/>
      <c r="F72" s="48"/>
      <c r="G72" s="72"/>
      <c r="H72" s="48"/>
      <c r="I72" s="143"/>
      <c r="J72" s="48"/>
      <c r="K72" s="48"/>
    </row>
    <row r="73" spans="1:11" ht="16.5" customHeight="1">
      <c r="A73" s="33" t="s">
        <v>42</v>
      </c>
      <c r="B73" s="33"/>
      <c r="C73" s="20"/>
      <c r="D73" s="20"/>
      <c r="E73" s="141">
        <f>SUM(E69:E72)</f>
        <v>-29.328999999999997</v>
      </c>
      <c r="F73" s="50">
        <f>SUM(F69:F72)</f>
        <v>-38.14500000000001</v>
      </c>
      <c r="G73" s="141">
        <f>SUM(G69:G72)</f>
        <v>-58.754</v>
      </c>
      <c r="H73" s="50">
        <f>SUM(H69:H72)</f>
        <v>-65.049</v>
      </c>
      <c r="I73" s="163" t="s">
        <v>57</v>
      </c>
      <c r="J73" s="50">
        <f>SUM(J69:J72)</f>
        <v>159.2</v>
      </c>
      <c r="K73" s="50">
        <f>SUM(K69:K72)</f>
        <v>-89</v>
      </c>
    </row>
    <row r="74" spans="1:11" ht="16.5" customHeight="1">
      <c r="A74" s="183" t="s">
        <v>43</v>
      </c>
      <c r="B74" s="183"/>
      <c r="C74" s="9"/>
      <c r="D74" s="9"/>
      <c r="E74" s="76">
        <f>+E68+E73</f>
        <v>36.44799999999999</v>
      </c>
      <c r="F74" s="51">
        <f>+F68+F73</f>
        <v>11.036999999999992</v>
      </c>
      <c r="G74" s="76">
        <f>+G68+G73</f>
        <v>10.826000000000015</v>
      </c>
      <c r="H74" s="51">
        <f>+H68+H73</f>
        <v>-42.97200000000001</v>
      </c>
      <c r="I74" s="129" t="s">
        <v>57</v>
      </c>
      <c r="J74" s="51">
        <f>+J68+J73</f>
        <v>-4.7900000000000205</v>
      </c>
      <c r="K74" s="51">
        <f>+K68+K73</f>
        <v>41.00000000000003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3" ref="F76:K76">F$3</f>
        <v>2011</v>
      </c>
      <c r="G76" s="57">
        <f t="shared" si="3"/>
        <v>2012</v>
      </c>
      <c r="H76" s="57">
        <f t="shared" si="3"/>
        <v>2011</v>
      </c>
      <c r="I76" s="57">
        <f t="shared" si="3"/>
        <v>2010</v>
      </c>
      <c r="J76" s="57">
        <f t="shared" si="3"/>
        <v>2009</v>
      </c>
      <c r="K76" s="57">
        <f t="shared" si="3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>
        <f>IF(J$5=0,"",J$5)</f>
      </c>
      <c r="K78" s="61">
        <f>IF(K$5=0,"",K$5)</f>
      </c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5.907770755494848</v>
      </c>
      <c r="F80" s="52">
        <f>IF(F14=0,"-",IF(F7=0,"-",F14/F7))*100</f>
        <v>-0.18138392281075388</v>
      </c>
      <c r="G80" s="66">
        <f>IF(G14=0,"-",IF(G7=0,"-",G14/G7))*100</f>
        <v>6.279290833647683</v>
      </c>
      <c r="H80" s="52">
        <f>IF(H14=0,"-",IF(H7=0,"-",H14/H7))*100</f>
        <v>3.9131220573997636</v>
      </c>
      <c r="I80" s="102">
        <f>IF(I14=0,"-",IF(I7=0,"-",I14/I7))*100</f>
        <v>4.106687178358335</v>
      </c>
      <c r="J80" s="52">
        <f>IF(J14=0,"-",IF(J7=0,"-",J14/J7)*100)</f>
        <v>6.308823529411765</v>
      </c>
      <c r="K80" s="52">
        <f>IF(K14=0,"-",IF(K7=0,"-",K14/K7)*100)</f>
        <v>8.482332110606725</v>
      </c>
    </row>
    <row r="81" spans="1:11" ht="15" customHeight="1">
      <c r="A81" s="180" t="s">
        <v>45</v>
      </c>
      <c r="B81" s="180"/>
      <c r="C81" s="6"/>
      <c r="D81" s="6"/>
      <c r="E81" s="66">
        <f aca="true" t="shared" si="4" ref="E81:J81">IF(E20=0,"-",IF(E7=0,"-",E20/E7)*100)</f>
        <v>4.4507082229219765</v>
      </c>
      <c r="F81" s="52">
        <f t="shared" si="4"/>
        <v>-2.724167399100588</v>
      </c>
      <c r="G81" s="66">
        <f>IF(G20=0,"-",IF(G7=0,"-",G20/G7)*100)</f>
        <v>4.198747642399097</v>
      </c>
      <c r="H81" s="52">
        <f t="shared" si="4"/>
        <v>1.4739700252598908</v>
      </c>
      <c r="I81" s="102">
        <f>IF(I20=0,"-",IF(I7=0,"-",I20/I7)*100)</f>
        <v>1.7751929308861765</v>
      </c>
      <c r="J81" s="52">
        <f t="shared" si="4"/>
        <v>6.156617647058825</v>
      </c>
      <c r="K81" s="52">
        <f>IF(K20=0,"-",IF(K7=0,"-",K20/K7)*100)</f>
        <v>8.866471872621107</v>
      </c>
    </row>
    <row r="82" spans="1:11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3.651727051984879</v>
      </c>
      <c r="H82" s="52">
        <f>IF((H47=0),"-",(H24/((H47+I47)/2)*100))</f>
        <v>1.6387851161073712</v>
      </c>
      <c r="I82" s="52" t="s">
        <v>57</v>
      </c>
      <c r="J82" s="52">
        <f>IF((J47=0),"-",(J24/((J47+K47)/2)*100))</f>
        <v>10.612334842210615</v>
      </c>
      <c r="K82" s="53">
        <v>19.1</v>
      </c>
    </row>
    <row r="83" spans="1:11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6.001393032029703</v>
      </c>
      <c r="H83" s="52">
        <f>IF((H47=0),"-",((H17+H18)/((H47+H48+H49+H51+I47+I48+I49+I51)/2)*100))</f>
        <v>3.633805256937994</v>
      </c>
      <c r="I83" s="53" t="s">
        <v>57</v>
      </c>
      <c r="J83" s="53">
        <f>IF((J47=0),"-",((J17+J18)/((J47+J48+J49+J51+K47+K48+K49+K51)/2)*100))</f>
        <v>11.046807305312898</v>
      </c>
      <c r="K83" s="53">
        <v>22.9</v>
      </c>
    </row>
    <row r="84" spans="1:11" ht="15" customHeight="1">
      <c r="A84" s="180" t="s">
        <v>48</v>
      </c>
      <c r="B84" s="180"/>
      <c r="C84" s="6"/>
      <c r="D84" s="6"/>
      <c r="E84" s="70" t="str">
        <f aca="true" t="shared" si="5" ref="E84:K84">IF(E47=0,"-",((E47+E48)/E55*100))</f>
        <v>-</v>
      </c>
      <c r="F84" s="95" t="str">
        <f t="shared" si="5"/>
        <v>-</v>
      </c>
      <c r="G84" s="70">
        <f t="shared" si="5"/>
        <v>55.80704400390931</v>
      </c>
      <c r="H84" s="178">
        <f t="shared" si="5"/>
        <v>53.3908464383927</v>
      </c>
      <c r="I84" s="104">
        <f t="shared" si="5"/>
        <v>50.56857608985902</v>
      </c>
      <c r="J84" s="95">
        <f t="shared" si="5"/>
        <v>44.383149044462876</v>
      </c>
      <c r="K84" s="95">
        <f t="shared" si="5"/>
        <v>57.2938689217759</v>
      </c>
    </row>
    <row r="85" spans="1:11" ht="15" customHeight="1">
      <c r="A85" s="180" t="s">
        <v>49</v>
      </c>
      <c r="B85" s="180"/>
      <c r="C85" s="6"/>
      <c r="D85" s="6"/>
      <c r="E85" s="67" t="str">
        <f aca="true" t="shared" si="6" ref="E85:K85">IF((E51+E49-E43-E41-E37)=0,"-",(E51+E49-E43-E41-E37))</f>
        <v>-</v>
      </c>
      <c r="F85" s="1" t="str">
        <f t="shared" si="6"/>
        <v>-</v>
      </c>
      <c r="G85" s="67">
        <f t="shared" si="6"/>
        <v>396.036</v>
      </c>
      <c r="H85" s="1">
        <f t="shared" si="6"/>
        <v>469.25800000000004</v>
      </c>
      <c r="I85" s="105">
        <f t="shared" si="6"/>
        <v>490.3359999999999</v>
      </c>
      <c r="J85" s="1">
        <f t="shared" si="6"/>
        <v>143.85000000000002</v>
      </c>
      <c r="K85" s="1">
        <f t="shared" si="6"/>
        <v>-118</v>
      </c>
    </row>
    <row r="86" spans="1:11" ht="15" customHeight="1">
      <c r="A86" s="180" t="s">
        <v>50</v>
      </c>
      <c r="B86" s="180"/>
      <c r="C86" s="3"/>
      <c r="D86" s="3"/>
      <c r="E86" s="68" t="str">
        <f aca="true" t="shared" si="7" ref="E86:K86">IF((E47=0),"-",((E51+E49)/(E47+E48)))</f>
        <v>-</v>
      </c>
      <c r="F86" s="2" t="str">
        <f t="shared" si="7"/>
        <v>-</v>
      </c>
      <c r="G86" s="68">
        <f t="shared" si="7"/>
        <v>0.49594485206363703</v>
      </c>
      <c r="H86" s="34">
        <f t="shared" si="7"/>
        <v>0.5653887055143583</v>
      </c>
      <c r="I86" s="106">
        <f t="shared" si="7"/>
        <v>0.6320361392997966</v>
      </c>
      <c r="J86" s="2">
        <f t="shared" si="7"/>
        <v>0.648291629620221</v>
      </c>
      <c r="K86" s="2">
        <f t="shared" si="7"/>
        <v>0.1900369003690037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1140</v>
      </c>
      <c r="H87" s="18">
        <v>1158</v>
      </c>
      <c r="I87" s="154">
        <v>1102</v>
      </c>
      <c r="J87" s="18">
        <v>906</v>
      </c>
      <c r="K87" s="18">
        <v>973</v>
      </c>
    </row>
    <row r="88" spans="1:11" ht="15" customHeight="1">
      <c r="A88" s="135" t="s">
        <v>119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>
      <c r="A89" s="136"/>
      <c r="B89" s="124"/>
      <c r="C89" s="124"/>
      <c r="D89" s="124"/>
      <c r="E89" s="125"/>
      <c r="F89" s="125"/>
      <c r="G89" s="124"/>
      <c r="H89" s="125"/>
      <c r="I89" s="125"/>
      <c r="J89" s="125"/>
      <c r="K89" s="125"/>
    </row>
    <row r="90" spans="1:11" ht="15">
      <c r="A90" s="136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21"/>
      <c r="B91" s="21"/>
      <c r="C91" s="21"/>
      <c r="D91" s="21"/>
      <c r="E91" s="21"/>
      <c r="F91" s="21"/>
      <c r="G91" s="44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7:B87"/>
    <mergeCell ref="A70:B70"/>
    <mergeCell ref="A71:B71"/>
    <mergeCell ref="A72:B72"/>
    <mergeCell ref="A74:B74"/>
    <mergeCell ref="A80:B80"/>
    <mergeCell ref="A1:K1"/>
    <mergeCell ref="A61:B61"/>
    <mergeCell ref="A62:B62"/>
    <mergeCell ref="A63:B63"/>
    <mergeCell ref="A64:B64"/>
    <mergeCell ref="A65:B65"/>
    <mergeCell ref="A84:B84"/>
    <mergeCell ref="A85:B85"/>
    <mergeCell ref="A86:B86"/>
    <mergeCell ref="A68:B68"/>
    <mergeCell ref="A67:B67"/>
    <mergeCell ref="A81:B81"/>
    <mergeCell ref="A82:B82"/>
    <mergeCell ref="A83:B83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0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/>
      <c r="G5" s="61"/>
      <c r="H5" s="61"/>
      <c r="I5" s="61"/>
      <c r="J5" s="61" t="s">
        <v>54</v>
      </c>
      <c r="K5" s="61" t="s">
        <v>54</v>
      </c>
    </row>
    <row r="6" ht="1.5" customHeight="1"/>
    <row r="7" spans="1:13" ht="15" customHeight="1">
      <c r="A7" s="28" t="s">
        <v>2</v>
      </c>
      <c r="B7" s="6"/>
      <c r="C7" s="6"/>
      <c r="D7" s="6"/>
      <c r="E7" s="74">
        <v>1242.857</v>
      </c>
      <c r="F7" s="51">
        <v>1409.6950000000002</v>
      </c>
      <c r="G7" s="74">
        <v>4607.423</v>
      </c>
      <c r="H7" s="51">
        <v>5050.059</v>
      </c>
      <c r="I7" s="103">
        <v>5149.265</v>
      </c>
      <c r="J7" s="51">
        <v>5025.852</v>
      </c>
      <c r="K7" s="51">
        <v>5638.944</v>
      </c>
      <c r="L7" s="37"/>
      <c r="M7" s="37"/>
    </row>
    <row r="8" spans="1:13" ht="15" customHeight="1">
      <c r="A8" s="28" t="s">
        <v>3</v>
      </c>
      <c r="B8" s="3"/>
      <c r="C8" s="3"/>
      <c r="D8" s="3"/>
      <c r="E8" s="73">
        <v>-1104.8990000000003</v>
      </c>
      <c r="F8" s="46">
        <v>-1256.9109999999996</v>
      </c>
      <c r="G8" s="73">
        <v>-4181.948</v>
      </c>
      <c r="H8" s="46">
        <v>-4517.147</v>
      </c>
      <c r="I8" s="144">
        <v>-4531.860000000001</v>
      </c>
      <c r="J8" s="46">
        <v>-4530.801000000001</v>
      </c>
      <c r="K8" s="46">
        <v>-5167.662</v>
      </c>
      <c r="L8" s="37"/>
      <c r="M8" s="37"/>
    </row>
    <row r="9" spans="1:13" ht="15" customHeight="1">
      <c r="A9" s="28" t="s">
        <v>4</v>
      </c>
      <c r="B9" s="3"/>
      <c r="C9" s="3"/>
      <c r="D9" s="3"/>
      <c r="E9" s="73">
        <v>-0.783000000000003</v>
      </c>
      <c r="F9" s="46">
        <v>0.6759999999999993</v>
      </c>
      <c r="G9" s="73">
        <v>25.261000000000003</v>
      </c>
      <c r="H9" s="46">
        <v>5.4030000000000005</v>
      </c>
      <c r="I9" s="144">
        <v>5.924000000000001</v>
      </c>
      <c r="J9" s="46">
        <v>12.081999999999997</v>
      </c>
      <c r="K9" s="46">
        <v>-6.345000000000001</v>
      </c>
      <c r="L9" s="37"/>
      <c r="M9" s="37"/>
    </row>
    <row r="10" spans="1:13" ht="15" customHeight="1">
      <c r="A10" s="28" t="s">
        <v>5</v>
      </c>
      <c r="B10" s="3"/>
      <c r="C10" s="3"/>
      <c r="D10" s="3"/>
      <c r="E10" s="73">
        <v>-0.1180000000000001</v>
      </c>
      <c r="F10" s="46">
        <v>0.30700000000000016</v>
      </c>
      <c r="G10" s="73">
        <v>1.007</v>
      </c>
      <c r="H10" s="46">
        <v>2.188</v>
      </c>
      <c r="I10" s="144">
        <v>2.0340000000000003</v>
      </c>
      <c r="J10" s="46">
        <v>0.7070000000000001</v>
      </c>
      <c r="K10" s="46">
        <v>-1.091</v>
      </c>
      <c r="L10" s="37"/>
      <c r="M10" s="37"/>
    </row>
    <row r="11" spans="1:13" ht="15" customHeight="1">
      <c r="A11" s="29" t="s">
        <v>6</v>
      </c>
      <c r="B11" s="22"/>
      <c r="C11" s="22"/>
      <c r="D11" s="22"/>
      <c r="E11" s="72"/>
      <c r="F11" s="48"/>
      <c r="G11" s="72">
        <v>-51.325</v>
      </c>
      <c r="H11" s="48"/>
      <c r="I11" s="143"/>
      <c r="J11" s="48"/>
      <c r="K11" s="48"/>
      <c r="L11" s="37"/>
      <c r="M11" s="37"/>
    </row>
    <row r="12" spans="1:13" ht="15" customHeight="1">
      <c r="A12" s="10" t="s">
        <v>7</v>
      </c>
      <c r="B12" s="10"/>
      <c r="C12" s="10"/>
      <c r="D12" s="10"/>
      <c r="E12" s="74">
        <f aca="true" t="shared" si="0" ref="E12:K12">SUM(E7:E11)</f>
        <v>137.05699999999962</v>
      </c>
      <c r="F12" s="51">
        <f t="shared" si="0"/>
        <v>153.76700000000054</v>
      </c>
      <c r="G12" s="74">
        <f t="shared" si="0"/>
        <v>400.4179999999995</v>
      </c>
      <c r="H12" s="51">
        <f t="shared" si="0"/>
        <v>540.5030000000003</v>
      </c>
      <c r="I12" s="103">
        <f t="shared" si="0"/>
        <v>625.3629999999997</v>
      </c>
      <c r="J12" s="51">
        <f t="shared" si="0"/>
        <v>507.83999999999855</v>
      </c>
      <c r="K12" s="51">
        <f t="shared" si="0"/>
        <v>463.8460000000001</v>
      </c>
      <c r="L12" s="37"/>
      <c r="M12" s="37"/>
    </row>
    <row r="13" spans="1:13" ht="15" customHeight="1">
      <c r="A13" s="29" t="s">
        <v>71</v>
      </c>
      <c r="B13" s="22"/>
      <c r="C13" s="22"/>
      <c r="D13" s="22"/>
      <c r="E13" s="72">
        <v>-26.512999999999984</v>
      </c>
      <c r="F13" s="48">
        <v>-28.111000000000004</v>
      </c>
      <c r="G13" s="72">
        <v>-112.80199999999999</v>
      </c>
      <c r="H13" s="48">
        <v>-133.459</v>
      </c>
      <c r="I13" s="143">
        <v>-178.991</v>
      </c>
      <c r="J13" s="48">
        <v>-160.04000000000002</v>
      </c>
      <c r="K13" s="48">
        <v>-141.215</v>
      </c>
      <c r="L13" s="37"/>
      <c r="M13" s="37"/>
    </row>
    <row r="14" spans="1:13" ht="15" customHeight="1">
      <c r="A14" s="10" t="s">
        <v>8</v>
      </c>
      <c r="B14" s="10"/>
      <c r="C14" s="10"/>
      <c r="D14" s="10"/>
      <c r="E14" s="74">
        <f aca="true" t="shared" si="1" ref="E14:K14">SUM(E12:E13)</f>
        <v>110.54399999999964</v>
      </c>
      <c r="F14" s="51">
        <f t="shared" si="1"/>
        <v>125.65600000000053</v>
      </c>
      <c r="G14" s="74">
        <f t="shared" si="1"/>
        <v>287.61599999999953</v>
      </c>
      <c r="H14" s="51">
        <f t="shared" si="1"/>
        <v>407.04400000000027</v>
      </c>
      <c r="I14" s="103">
        <f t="shared" si="1"/>
        <v>446.37199999999973</v>
      </c>
      <c r="J14" s="51">
        <f t="shared" si="1"/>
        <v>347.79999999999853</v>
      </c>
      <c r="K14" s="51">
        <f t="shared" si="1"/>
        <v>322.6310000000001</v>
      </c>
      <c r="L14" s="37"/>
      <c r="M14" s="37"/>
    </row>
    <row r="15" spans="1:13" ht="15" customHeight="1">
      <c r="A15" s="28" t="s">
        <v>9</v>
      </c>
      <c r="B15" s="4"/>
      <c r="C15" s="4"/>
      <c r="D15" s="4"/>
      <c r="E15" s="73"/>
      <c r="F15" s="46"/>
      <c r="G15" s="73"/>
      <c r="H15" s="46">
        <v>-3.512</v>
      </c>
      <c r="I15" s="144">
        <v>-7.027</v>
      </c>
      <c r="J15" s="46">
        <v>-7.0280000000000005</v>
      </c>
      <c r="K15" s="46">
        <v>-7.027</v>
      </c>
      <c r="L15" s="37"/>
      <c r="M15" s="37"/>
    </row>
    <row r="16" spans="1:13" ht="15" customHeight="1">
      <c r="A16" s="29" t="s">
        <v>10</v>
      </c>
      <c r="B16" s="22"/>
      <c r="C16" s="22"/>
      <c r="D16" s="22"/>
      <c r="E16" s="72"/>
      <c r="F16" s="48">
        <v>-8.296</v>
      </c>
      <c r="G16" s="72"/>
      <c r="H16" s="48">
        <v>-8.296</v>
      </c>
      <c r="I16" s="143"/>
      <c r="J16" s="48"/>
      <c r="K16" s="48"/>
      <c r="L16" s="37"/>
      <c r="M16" s="37"/>
    </row>
    <row r="17" spans="1:13" ht="15" customHeight="1">
      <c r="A17" s="10" t="s">
        <v>11</v>
      </c>
      <c r="B17" s="10"/>
      <c r="C17" s="10"/>
      <c r="D17" s="10"/>
      <c r="E17" s="74">
        <f aca="true" t="shared" si="2" ref="E17:K17">SUM(E14:E16)</f>
        <v>110.54399999999964</v>
      </c>
      <c r="F17" s="51">
        <f t="shared" si="2"/>
        <v>117.36000000000053</v>
      </c>
      <c r="G17" s="74">
        <f t="shared" si="2"/>
        <v>287.61599999999953</v>
      </c>
      <c r="H17" s="51">
        <f t="shared" si="2"/>
        <v>395.2360000000003</v>
      </c>
      <c r="I17" s="103">
        <f t="shared" si="2"/>
        <v>439.34499999999974</v>
      </c>
      <c r="J17" s="51">
        <f t="shared" si="2"/>
        <v>340.7719999999985</v>
      </c>
      <c r="K17" s="51">
        <f t="shared" si="2"/>
        <v>315.6040000000001</v>
      </c>
      <c r="L17" s="37"/>
      <c r="M17" s="37"/>
    </row>
    <row r="18" spans="1:13" ht="15" customHeight="1">
      <c r="A18" s="28" t="s">
        <v>12</v>
      </c>
      <c r="B18" s="3"/>
      <c r="C18" s="3"/>
      <c r="D18" s="3"/>
      <c r="E18" s="73">
        <v>14.472</v>
      </c>
      <c r="F18" s="46">
        <v>4.468</v>
      </c>
      <c r="G18" s="73">
        <v>33.961</v>
      </c>
      <c r="H18" s="46">
        <v>17.633000000000003</v>
      </c>
      <c r="I18" s="144">
        <v>32.822</v>
      </c>
      <c r="J18" s="46">
        <v>18.274</v>
      </c>
      <c r="K18" s="46">
        <v>9.612</v>
      </c>
      <c r="L18" s="37"/>
      <c r="M18" s="37"/>
    </row>
    <row r="19" spans="1:13" ht="15" customHeight="1">
      <c r="A19" s="29" t="s">
        <v>13</v>
      </c>
      <c r="B19" s="22"/>
      <c r="C19" s="22"/>
      <c r="D19" s="22"/>
      <c r="E19" s="72">
        <v>-13.52099999999999</v>
      </c>
      <c r="F19" s="48">
        <v>-15.351999999999986</v>
      </c>
      <c r="G19" s="72">
        <v>-75.25699999999999</v>
      </c>
      <c r="H19" s="48">
        <v>-97.586</v>
      </c>
      <c r="I19" s="143">
        <v>-144.147</v>
      </c>
      <c r="J19" s="48">
        <v>-169.895</v>
      </c>
      <c r="K19" s="48">
        <v>-218.072</v>
      </c>
      <c r="L19" s="37"/>
      <c r="M19" s="37"/>
    </row>
    <row r="20" spans="1:13" ht="15" customHeight="1">
      <c r="A20" s="10" t="s">
        <v>14</v>
      </c>
      <c r="B20" s="10"/>
      <c r="C20" s="10"/>
      <c r="D20" s="10"/>
      <c r="E20" s="74">
        <f aca="true" t="shared" si="3" ref="E20:K20">SUM(E17:E19)</f>
        <v>111.49499999999965</v>
      </c>
      <c r="F20" s="51">
        <f t="shared" si="3"/>
        <v>106.47600000000054</v>
      </c>
      <c r="G20" s="74">
        <f t="shared" si="3"/>
        <v>246.31999999999954</v>
      </c>
      <c r="H20" s="51">
        <f t="shared" si="3"/>
        <v>315.28300000000024</v>
      </c>
      <c r="I20" s="103">
        <f t="shared" si="3"/>
        <v>328.01999999999975</v>
      </c>
      <c r="J20" s="51">
        <f t="shared" si="3"/>
        <v>189.1509999999985</v>
      </c>
      <c r="K20" s="51">
        <f t="shared" si="3"/>
        <v>107.14400000000012</v>
      </c>
      <c r="L20" s="37"/>
      <c r="M20" s="37"/>
    </row>
    <row r="21" spans="1:13" ht="15" customHeight="1">
      <c r="A21" s="28" t="s">
        <v>15</v>
      </c>
      <c r="B21" s="3"/>
      <c r="C21" s="3"/>
      <c r="D21" s="3"/>
      <c r="E21" s="73">
        <v>-33.916000000000004</v>
      </c>
      <c r="F21" s="46">
        <v>-29.650000000000027</v>
      </c>
      <c r="G21" s="73">
        <v>-73.959</v>
      </c>
      <c r="H21" s="46">
        <v>-107.004</v>
      </c>
      <c r="I21" s="144">
        <v>-120.72200000000001</v>
      </c>
      <c r="J21" s="46">
        <v>-73.25399999999999</v>
      </c>
      <c r="K21" s="46">
        <v>36.583</v>
      </c>
      <c r="L21" s="37"/>
      <c r="M21" s="37"/>
    </row>
    <row r="22" spans="1:13" ht="15" customHeight="1">
      <c r="A22" s="29" t="s">
        <v>16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  <c r="L22" s="37"/>
      <c r="M22" s="37"/>
    </row>
    <row r="23" spans="1:13" ht="15" customHeight="1">
      <c r="A23" s="32" t="s">
        <v>87</v>
      </c>
      <c r="B23" s="11"/>
      <c r="C23" s="11"/>
      <c r="D23" s="11"/>
      <c r="E23" s="74">
        <f aca="true" t="shared" si="4" ref="E23:K23">SUM(E20:E22)</f>
        <v>77.57899999999964</v>
      </c>
      <c r="F23" s="51">
        <f t="shared" si="4"/>
        <v>76.8260000000005</v>
      </c>
      <c r="G23" s="74">
        <f t="shared" si="4"/>
        <v>172.36099999999954</v>
      </c>
      <c r="H23" s="51">
        <f t="shared" si="4"/>
        <v>208.27900000000022</v>
      </c>
      <c r="I23" s="103">
        <f t="shared" si="4"/>
        <v>207.29799999999975</v>
      </c>
      <c r="J23" s="51">
        <f t="shared" si="4"/>
        <v>115.89699999999851</v>
      </c>
      <c r="K23" s="51">
        <f t="shared" si="4"/>
        <v>143.72700000000012</v>
      </c>
      <c r="L23" s="37"/>
      <c r="M23" s="37"/>
    </row>
    <row r="24" spans="1:13" ht="15" customHeight="1">
      <c r="A24" s="28" t="s">
        <v>78</v>
      </c>
      <c r="B24" s="3"/>
      <c r="C24" s="3"/>
      <c r="D24" s="3"/>
      <c r="E24" s="73">
        <f aca="true" t="shared" si="5" ref="E24:K24">E23-E25</f>
        <v>76.58399999999963</v>
      </c>
      <c r="F24" s="46">
        <f t="shared" si="5"/>
        <v>76.9410000000005</v>
      </c>
      <c r="G24" s="73">
        <f t="shared" si="5"/>
        <v>170.79999999999953</v>
      </c>
      <c r="H24" s="46">
        <f>H23-H25</f>
        <v>208.05300000000022</v>
      </c>
      <c r="I24" s="144">
        <f t="shared" si="5"/>
        <v>208.16699999999975</v>
      </c>
      <c r="J24" s="46">
        <f t="shared" si="5"/>
        <v>117.93899999999852</v>
      </c>
      <c r="K24" s="46">
        <f t="shared" si="5"/>
        <v>110.1590000000001</v>
      </c>
      <c r="L24" s="37"/>
      <c r="M24" s="37"/>
    </row>
    <row r="25" spans="1:13" ht="15" customHeight="1">
      <c r="A25" s="28" t="s">
        <v>85</v>
      </c>
      <c r="B25" s="3"/>
      <c r="C25" s="3"/>
      <c r="D25" s="3"/>
      <c r="E25" s="73">
        <v>0.995</v>
      </c>
      <c r="F25" s="46">
        <v>-0.11500000000000002</v>
      </c>
      <c r="G25" s="73">
        <v>1.561</v>
      </c>
      <c r="H25" s="46">
        <v>0.226</v>
      </c>
      <c r="I25" s="144">
        <v>-0.869</v>
      </c>
      <c r="J25" s="46">
        <v>-2.0420000000000003</v>
      </c>
      <c r="K25" s="46">
        <v>33.568000000000005</v>
      </c>
      <c r="L25" s="37"/>
      <c r="M25" s="37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>
        <v>-6.786999999999999</v>
      </c>
      <c r="F27" s="169">
        <v>-2.6239999999999988</v>
      </c>
      <c r="G27" s="168">
        <v>-70.2</v>
      </c>
      <c r="H27" s="169">
        <v>-69.434</v>
      </c>
      <c r="I27" s="169">
        <v>-80.421</v>
      </c>
      <c r="J27" s="169">
        <v>-41.442</v>
      </c>
      <c r="K27" s="169">
        <v>-107.26</v>
      </c>
    </row>
    <row r="28" spans="1:11" ht="15" customHeight="1">
      <c r="A28" s="170" t="s">
        <v>103</v>
      </c>
      <c r="B28" s="171"/>
      <c r="C28" s="171"/>
      <c r="D28" s="171"/>
      <c r="E28" s="172">
        <f>E14-E27</f>
        <v>117.33099999999965</v>
      </c>
      <c r="F28" s="173">
        <f aca="true" t="shared" si="6" ref="F28:K28">F14-F27</f>
        <v>128.28000000000054</v>
      </c>
      <c r="G28" s="172">
        <f>G14-G27</f>
        <v>357.8159999999995</v>
      </c>
      <c r="H28" s="173">
        <f t="shared" si="6"/>
        <v>476.4780000000003</v>
      </c>
      <c r="I28" s="173">
        <f t="shared" si="6"/>
        <v>526.7929999999998</v>
      </c>
      <c r="J28" s="173">
        <f t="shared" si="6"/>
        <v>389.24199999999854</v>
      </c>
      <c r="K28" s="173">
        <f t="shared" si="6"/>
        <v>429.8910000000001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2908.86</v>
      </c>
      <c r="H34" s="46">
        <v>3154.9210000000003</v>
      </c>
      <c r="I34" s="144">
        <v>3159.444</v>
      </c>
      <c r="J34" s="46">
        <v>3422.685</v>
      </c>
      <c r="K34" s="46">
        <v>3537.8390000000004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19.673000000000016</v>
      </c>
      <c r="H35" s="46">
        <v>17.501000000000005</v>
      </c>
      <c r="I35" s="144">
        <v>25.598</v>
      </c>
      <c r="J35" s="46">
        <v>60.635999999999996</v>
      </c>
      <c r="K35" s="46">
        <v>69.23800000000001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599.6409999999998</v>
      </c>
      <c r="H36" s="46">
        <v>633.935</v>
      </c>
      <c r="I36" s="144">
        <v>687.3040000000002</v>
      </c>
      <c r="J36" s="46">
        <v>839.184</v>
      </c>
      <c r="K36" s="46">
        <v>951.245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>
        <v>23.35</v>
      </c>
      <c r="H37" s="46">
        <v>22.814</v>
      </c>
      <c r="I37" s="144">
        <v>23.428</v>
      </c>
      <c r="J37" s="46">
        <v>34.436</v>
      </c>
      <c r="K37" s="46">
        <v>51.760000000000005</v>
      </c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73.561</v>
      </c>
      <c r="H38" s="48">
        <v>78.459</v>
      </c>
      <c r="I38" s="143">
        <v>86.55100000000002</v>
      </c>
      <c r="J38" s="48">
        <v>103.373</v>
      </c>
      <c r="K38" s="48">
        <v>141.56500000000003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3625.085</v>
      </c>
      <c r="H39" s="51">
        <f>SUM(H34:H38)</f>
        <v>3907.63</v>
      </c>
      <c r="I39" s="103">
        <f>SUM(I34:I38)</f>
        <v>3982.325</v>
      </c>
      <c r="J39" s="51">
        <f>SUM(J34:J38)</f>
        <v>4460.313999999999</v>
      </c>
      <c r="K39" s="51">
        <f>SUM(K34:K38)</f>
        <v>4751.647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415.994</v>
      </c>
      <c r="H40" s="46">
        <v>473.526</v>
      </c>
      <c r="I40" s="144">
        <v>504.519</v>
      </c>
      <c r="J40" s="46">
        <v>536.5340000000001</v>
      </c>
      <c r="K40" s="46">
        <v>674.01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>
        <v>0.009000000000000001</v>
      </c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642.931</v>
      </c>
      <c r="H42" s="46">
        <v>812.4819999999999</v>
      </c>
      <c r="I42" s="144">
        <v>750.3480000000001</v>
      </c>
      <c r="J42" s="46">
        <v>616.0400000000001</v>
      </c>
      <c r="K42" s="46">
        <v>653.8480000000001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98.745</v>
      </c>
      <c r="H43" s="46">
        <v>282.723</v>
      </c>
      <c r="I43" s="144">
        <v>517.219</v>
      </c>
      <c r="J43" s="46">
        <v>618.087</v>
      </c>
      <c r="K43" s="46">
        <v>341.24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1157.67</v>
      </c>
      <c r="H45" s="81">
        <f>SUM(H40:H44)</f>
        <v>1568.7309999999998</v>
      </c>
      <c r="I45" s="117">
        <f>SUM(I40:I44)</f>
        <v>1772.0860000000002</v>
      </c>
      <c r="J45" s="81">
        <f>SUM(J40:J44)</f>
        <v>1770.661</v>
      </c>
      <c r="K45" s="81">
        <f>SUM(K40:K44)</f>
        <v>1669.1070000000002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4782.755</v>
      </c>
      <c r="H46" s="51">
        <f>H39+H45</f>
        <v>5476.361</v>
      </c>
      <c r="I46" s="103">
        <f>I39+I45</f>
        <v>5754.411</v>
      </c>
      <c r="J46" s="51">
        <f>J39+J45</f>
        <v>6230.974999999999</v>
      </c>
      <c r="K46" s="51">
        <f>K39+K45</f>
        <v>6420.754</v>
      </c>
    </row>
    <row r="47" spans="1:11" ht="15" customHeight="1">
      <c r="A47" s="28" t="s">
        <v>80</v>
      </c>
      <c r="B47" s="3"/>
      <c r="C47" s="3"/>
      <c r="D47" s="3"/>
      <c r="E47" s="73"/>
      <c r="F47" s="46"/>
      <c r="G47" s="73">
        <v>2362.82</v>
      </c>
      <c r="H47" s="46">
        <v>2223.598</v>
      </c>
      <c r="I47" s="144">
        <v>2313.867</v>
      </c>
      <c r="J47" s="46">
        <v>2208.351</v>
      </c>
      <c r="K47" s="46">
        <v>1587.8610000000003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>
        <v>4.339</v>
      </c>
      <c r="H48" s="46">
        <v>3.558</v>
      </c>
      <c r="I48" s="144">
        <v>26.130000000000003</v>
      </c>
      <c r="J48" s="46">
        <v>207.901</v>
      </c>
      <c r="K48" s="46">
        <v>375.608</v>
      </c>
    </row>
    <row r="49" spans="1:11" ht="15" customHeight="1">
      <c r="A49" s="28" t="s">
        <v>74</v>
      </c>
      <c r="B49" s="3"/>
      <c r="C49" s="3"/>
      <c r="D49" s="3"/>
      <c r="E49" s="73"/>
      <c r="F49" s="46"/>
      <c r="G49" s="73">
        <v>0.228</v>
      </c>
      <c r="H49" s="46">
        <v>0.224</v>
      </c>
      <c r="I49" s="144">
        <v>0.34600000000000003</v>
      </c>
      <c r="J49" s="46">
        <v>7.714</v>
      </c>
      <c r="K49" s="46"/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105.446</v>
      </c>
      <c r="H50" s="46">
        <v>140.356</v>
      </c>
      <c r="I50" s="144">
        <v>116.73400000000001</v>
      </c>
      <c r="J50" s="46">
        <v>119.45</v>
      </c>
      <c r="K50" s="46">
        <v>156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1252.519</v>
      </c>
      <c r="H51" s="46">
        <v>1676.9850000000001</v>
      </c>
      <c r="I51" s="144">
        <v>2041.386</v>
      </c>
      <c r="J51" s="46">
        <v>2637.09</v>
      </c>
      <c r="K51" s="46">
        <v>3324.589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1045.957</v>
      </c>
      <c r="H52" s="46">
        <v>1403.6550000000002</v>
      </c>
      <c r="I52" s="144">
        <v>1223.6500000000003</v>
      </c>
      <c r="J52" s="46">
        <v>1042.586</v>
      </c>
      <c r="K52" s="46">
        <v>943.94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>
        <v>11.446</v>
      </c>
      <c r="H53" s="46">
        <v>27.985</v>
      </c>
      <c r="I53" s="144">
        <v>32.298</v>
      </c>
      <c r="J53" s="46">
        <v>7.883</v>
      </c>
      <c r="K53" s="46">
        <v>32.756</v>
      </c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4782.755</v>
      </c>
      <c r="H55" s="51">
        <f>SUM(H47:H54)</f>
        <v>5476.361</v>
      </c>
      <c r="I55" s="103">
        <f>SUM(I47:I54)</f>
        <v>5754.411</v>
      </c>
      <c r="J55" s="51">
        <f>SUM(J47:J54)</f>
        <v>6230.974999999999</v>
      </c>
      <c r="K55" s="51">
        <f>SUM(K47:K54)</f>
        <v>6420.754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170.53799999999998</v>
      </c>
      <c r="F61" s="49">
        <v>127.03299999999996</v>
      </c>
      <c r="G61" s="71">
        <v>336.916</v>
      </c>
      <c r="H61" s="49">
        <v>469.389</v>
      </c>
      <c r="I61" s="142">
        <v>487.9770000000001</v>
      </c>
      <c r="J61" s="49">
        <f>209.536-0.276</f>
        <v>209.26</v>
      </c>
      <c r="K61" s="49">
        <f>164.543+0.434</f>
        <v>164.977</v>
      </c>
    </row>
    <row r="62" spans="1:11" ht="15" customHeight="1">
      <c r="A62" s="179" t="s">
        <v>34</v>
      </c>
      <c r="B62" s="179"/>
      <c r="C62" s="23"/>
      <c r="D62" s="23"/>
      <c r="E62" s="72">
        <v>137.936</v>
      </c>
      <c r="F62" s="48">
        <v>253.11599999999999</v>
      </c>
      <c r="G62" s="72">
        <v>-88.923</v>
      </c>
      <c r="H62" s="48">
        <v>77.156</v>
      </c>
      <c r="I62" s="143">
        <v>-104.628</v>
      </c>
      <c r="J62" s="48">
        <v>300.28200000000004</v>
      </c>
      <c r="K62" s="48">
        <v>183.03100000000003</v>
      </c>
    </row>
    <row r="63" spans="1:12" ht="16.5" customHeight="1">
      <c r="A63" s="183" t="s">
        <v>35</v>
      </c>
      <c r="B63" s="183"/>
      <c r="C63" s="25"/>
      <c r="D63" s="25"/>
      <c r="E63" s="74">
        <f aca="true" t="shared" si="9" ref="E63:K63">SUM(E61:E62)</f>
        <v>308.474</v>
      </c>
      <c r="F63" s="51">
        <f t="shared" si="9"/>
        <v>380.14899999999994</v>
      </c>
      <c r="G63" s="74">
        <f t="shared" si="9"/>
        <v>247.993</v>
      </c>
      <c r="H63" s="51">
        <f t="shared" si="9"/>
        <v>546.5450000000001</v>
      </c>
      <c r="I63" s="103">
        <f t="shared" si="9"/>
        <v>383.3490000000001</v>
      </c>
      <c r="J63" s="51">
        <f t="shared" si="9"/>
        <v>509.54200000000003</v>
      </c>
      <c r="K63" s="51">
        <f t="shared" si="9"/>
        <v>348.00800000000004</v>
      </c>
      <c r="L63" s="134"/>
    </row>
    <row r="64" spans="1:11" ht="15" customHeight="1">
      <c r="A64" s="180" t="s">
        <v>82</v>
      </c>
      <c r="B64" s="180"/>
      <c r="C64" s="3"/>
      <c r="D64" s="3"/>
      <c r="E64" s="73">
        <v>-31.023000000000007</v>
      </c>
      <c r="F64" s="46">
        <v>-22.82099999999999</v>
      </c>
      <c r="G64" s="73">
        <v>-87.191</v>
      </c>
      <c r="H64" s="46">
        <v>-80.738</v>
      </c>
      <c r="I64" s="144">
        <v>-68.822</v>
      </c>
      <c r="J64" s="46">
        <v>-84.307</v>
      </c>
      <c r="K64" s="46">
        <v>-205.237</v>
      </c>
    </row>
    <row r="65" spans="1:11" ht="15" customHeight="1">
      <c r="A65" s="179" t="s">
        <v>83</v>
      </c>
      <c r="B65" s="179"/>
      <c r="C65" s="22"/>
      <c r="D65" s="22"/>
      <c r="E65" s="72">
        <v>3.008</v>
      </c>
      <c r="F65" s="48">
        <v>1.3889999999999998</v>
      </c>
      <c r="G65" s="72">
        <v>5.91</v>
      </c>
      <c r="H65" s="48">
        <v>3.271</v>
      </c>
      <c r="I65" s="143">
        <v>6.392</v>
      </c>
      <c r="J65" s="48">
        <v>24.211</v>
      </c>
      <c r="K65" s="48">
        <v>175.709</v>
      </c>
    </row>
    <row r="66" spans="1:12" s="41" customFormat="1" ht="16.5" customHeight="1">
      <c r="A66" s="131" t="s">
        <v>84</v>
      </c>
      <c r="B66" s="131"/>
      <c r="C66" s="26"/>
      <c r="D66" s="26"/>
      <c r="E66" s="96">
        <f aca="true" t="shared" si="10" ref="E66:K66">SUM(E63:E65)</f>
        <v>280.45899999999995</v>
      </c>
      <c r="F66" s="51">
        <f t="shared" si="10"/>
        <v>358.717</v>
      </c>
      <c r="G66" s="74">
        <f t="shared" si="10"/>
        <v>166.712</v>
      </c>
      <c r="H66" s="51">
        <f t="shared" si="10"/>
        <v>469.0780000000001</v>
      </c>
      <c r="I66" s="145">
        <f t="shared" si="10"/>
        <v>320.9190000000001</v>
      </c>
      <c r="J66" s="133">
        <f t="shared" si="10"/>
        <v>449.446</v>
      </c>
      <c r="K66" s="51">
        <f t="shared" si="10"/>
        <v>318.48</v>
      </c>
      <c r="L66" s="51"/>
    </row>
    <row r="67" spans="1:11" ht="15" customHeight="1">
      <c r="A67" s="179" t="s">
        <v>36</v>
      </c>
      <c r="B67" s="179"/>
      <c r="C67" s="27"/>
      <c r="D67" s="27"/>
      <c r="E67" s="72"/>
      <c r="F67" s="121"/>
      <c r="G67" s="72">
        <v>190.548</v>
      </c>
      <c r="H67" s="48">
        <v>-27.213</v>
      </c>
      <c r="I67" s="143">
        <v>-0.14400000000000002</v>
      </c>
      <c r="J67" s="48">
        <f>-125.163-2</f>
        <v>-127.163</v>
      </c>
      <c r="K67" s="48">
        <v>-34.566</v>
      </c>
    </row>
    <row r="68" spans="1:12" ht="16.5" customHeight="1">
      <c r="A68" s="183" t="s">
        <v>37</v>
      </c>
      <c r="B68" s="183"/>
      <c r="C68" s="9"/>
      <c r="D68" s="9"/>
      <c r="E68" s="74">
        <f aca="true" t="shared" si="11" ref="E68:K68">SUM(E66:E67)</f>
        <v>280.45899999999995</v>
      </c>
      <c r="F68" s="51">
        <f t="shared" si="11"/>
        <v>358.717</v>
      </c>
      <c r="G68" s="74">
        <f t="shared" si="11"/>
        <v>357.26</v>
      </c>
      <c r="H68" s="51">
        <f t="shared" si="11"/>
        <v>441.86500000000007</v>
      </c>
      <c r="I68" s="103">
        <f t="shared" si="11"/>
        <v>320.7750000000001</v>
      </c>
      <c r="J68" s="51">
        <f t="shared" si="11"/>
        <v>322.283</v>
      </c>
      <c r="K68" s="51">
        <f t="shared" si="11"/>
        <v>283.914</v>
      </c>
      <c r="L68" s="134"/>
    </row>
    <row r="69" spans="1:11" ht="15" customHeight="1">
      <c r="A69" s="180" t="s">
        <v>38</v>
      </c>
      <c r="B69" s="180"/>
      <c r="C69" s="3"/>
      <c r="D69" s="3"/>
      <c r="E69" s="73">
        <v>-365.869</v>
      </c>
      <c r="F69" s="46">
        <v>-162.897</v>
      </c>
      <c r="G69" s="73">
        <v>-488.532</v>
      </c>
      <c r="H69" s="46">
        <v>-361.582</v>
      </c>
      <c r="I69" s="144">
        <v>-363.926</v>
      </c>
      <c r="J69" s="46">
        <v>-607.261</v>
      </c>
      <c r="K69" s="46">
        <v>-521.008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/>
      <c r="H70" s="46"/>
      <c r="I70" s="144"/>
      <c r="J70" s="46">
        <v>592.8240000000001</v>
      </c>
      <c r="K70" s="46">
        <v>88.2</v>
      </c>
    </row>
    <row r="71" spans="1:11" ht="15" customHeight="1">
      <c r="A71" s="180" t="s">
        <v>40</v>
      </c>
      <c r="B71" s="180"/>
      <c r="C71" s="3"/>
      <c r="D71" s="3"/>
      <c r="E71" s="73">
        <v>-0.878</v>
      </c>
      <c r="F71" s="46"/>
      <c r="G71" s="73">
        <v>-0.878</v>
      </c>
      <c r="H71" s="46">
        <v>-303.428</v>
      </c>
      <c r="I71" s="144">
        <v>-3.8400000000000003</v>
      </c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72">
        <v>-51.747</v>
      </c>
      <c r="F72" s="48"/>
      <c r="G72" s="72">
        <v>-51.747</v>
      </c>
      <c r="H72" s="48">
        <v>-9.733</v>
      </c>
      <c r="I72" s="143">
        <v>-32.953</v>
      </c>
      <c r="J72" s="48">
        <v>-23.136000000000003</v>
      </c>
      <c r="K72" s="48">
        <v>115</v>
      </c>
    </row>
    <row r="73" spans="1:12" ht="16.5" customHeight="1">
      <c r="A73" s="33" t="s">
        <v>42</v>
      </c>
      <c r="B73" s="33"/>
      <c r="C73" s="20"/>
      <c r="D73" s="20"/>
      <c r="E73" s="75">
        <f aca="true" t="shared" si="12" ref="E73:K73">SUM(E69:E72)</f>
        <v>-418.494</v>
      </c>
      <c r="F73" s="50">
        <f t="shared" si="12"/>
        <v>-162.897</v>
      </c>
      <c r="G73" s="75">
        <f t="shared" si="12"/>
        <v>-541.1569999999999</v>
      </c>
      <c r="H73" s="50">
        <f t="shared" si="12"/>
        <v>-674.7429999999999</v>
      </c>
      <c r="I73" s="146">
        <f t="shared" si="12"/>
        <v>-400.71899999999994</v>
      </c>
      <c r="J73" s="50">
        <f t="shared" si="12"/>
        <v>-37.5729999999999</v>
      </c>
      <c r="K73" s="50">
        <f t="shared" si="12"/>
        <v>-317.80800000000005</v>
      </c>
      <c r="L73" s="134"/>
    </row>
    <row r="74" spans="1:12" ht="16.5" customHeight="1">
      <c r="A74" s="183" t="s">
        <v>43</v>
      </c>
      <c r="B74" s="183"/>
      <c r="C74" s="9"/>
      <c r="D74" s="9"/>
      <c r="E74" s="74">
        <f aca="true" t="shared" si="13" ref="E74:K74">SUM(E73+E68)</f>
        <v>-138.03500000000008</v>
      </c>
      <c r="F74" s="51">
        <f t="shared" si="13"/>
        <v>195.82</v>
      </c>
      <c r="G74" s="74">
        <f t="shared" si="13"/>
        <v>-183.89699999999993</v>
      </c>
      <c r="H74" s="51">
        <f t="shared" si="13"/>
        <v>-232.87799999999987</v>
      </c>
      <c r="I74" s="103">
        <f t="shared" si="13"/>
        <v>-79.94399999999985</v>
      </c>
      <c r="J74" s="51">
        <f t="shared" si="13"/>
        <v>284.7100000000001</v>
      </c>
      <c r="K74" s="51">
        <f t="shared" si="13"/>
        <v>-33.89400000000006</v>
      </c>
      <c r="L74" s="134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8.89434584992478</v>
      </c>
      <c r="F80" s="52">
        <f>IF(F14=0,"-",IF(F7=0,"-",F14/F7))*100</f>
        <v>8.913701190683128</v>
      </c>
      <c r="G80" s="100">
        <f>IF(G14=0,"-",IF(G7=0,"-",G14/G7))*100</f>
        <v>6.242448327405571</v>
      </c>
      <c r="H80" s="52">
        <f>IF(H14=0,"-",IF(H7=0,"-",H14/H7))*100</f>
        <v>8.060183059247432</v>
      </c>
      <c r="I80" s="153">
        <f>IF(I14=0,"-",IF(I7=0,"-",I14/I7))*100</f>
        <v>8.668654652654304</v>
      </c>
      <c r="J80" s="52">
        <f>IF(J14=0,"-",IF(J7=0,"-",J14/J7)*100)</f>
        <v>6.920219696083342</v>
      </c>
      <c r="K80" s="52">
        <f>IF(K14=0,"-",IF(K7=0,"-",K14/K7)*100)</f>
        <v>5.721479057071679</v>
      </c>
    </row>
    <row r="81" spans="1:13" ht="15" customHeight="1">
      <c r="A81" s="180" t="s">
        <v>45</v>
      </c>
      <c r="B81" s="180"/>
      <c r="C81" s="6"/>
      <c r="D81" s="6"/>
      <c r="E81" s="66">
        <f aca="true" t="shared" si="15" ref="E81:J81">IF(E20=0,"-",IF(E7=0,"-",E20/E7)*100)</f>
        <v>8.970863100099178</v>
      </c>
      <c r="F81" s="52">
        <f t="shared" si="15"/>
        <v>7.553123193314903</v>
      </c>
      <c r="G81" s="66">
        <f>IF(G20=0,"-",IF(G7=0,"-",G20/G7)*100)</f>
        <v>5.346155540743699</v>
      </c>
      <c r="H81" s="52">
        <f>IF(H20=0,"-",IF(H7=0,"-",H20/H7)*100)</f>
        <v>6.243154782944125</v>
      </c>
      <c r="I81" s="102">
        <f t="shared" si="15"/>
        <v>6.370229537613616</v>
      </c>
      <c r="J81" s="52">
        <f t="shared" si="15"/>
        <v>3.763560884801194</v>
      </c>
      <c r="K81" s="52">
        <f>IF(K20=0,"-",IF(K7=0,"-",K20/K7)*100)</f>
        <v>1.9000720702315916</v>
      </c>
      <c r="L81" s="13"/>
      <c r="M81" s="13"/>
    </row>
    <row r="82" spans="1:13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7.448078217031223</v>
      </c>
      <c r="H82" s="52">
        <f>IF((H47=0),"-",(H24/((H47+I47)/2)*100))</f>
        <v>9.170450901549664</v>
      </c>
      <c r="I82" s="102">
        <f>IF((I47=0),"-",(I24/((I47+J47)/2)*100))</f>
        <v>9.206411544069734</v>
      </c>
      <c r="J82" s="52">
        <f>IF((J47=0),"-",(J24/((J47+K47)/2)*100))</f>
        <v>6.213509677541639</v>
      </c>
      <c r="K82" s="52">
        <v>7.7</v>
      </c>
      <c r="L82" s="13"/>
      <c r="M82" s="13"/>
    </row>
    <row r="83" spans="1:13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8.54772508858332</v>
      </c>
      <c r="H83" s="52">
        <f>IF((H47=0),"-",((H17+H18)/((H47+H48+H49+H51+I47+I48+I49+I51)/2)*100))</f>
        <v>9.96534676048812</v>
      </c>
      <c r="I83" s="102">
        <f>IF((I47=0),"-",((I17+I18)/((I47+I48+I49+I51+J47+J48+J49+J51)/2)*100))</f>
        <v>10.00058775033001</v>
      </c>
      <c r="J83" s="53">
        <f>IF((J47=0),"-",((J17+J18)/((J47+J48+J49+J51+K47+K48+K49+K51)/2)*100))</f>
        <v>6.938680934425855</v>
      </c>
      <c r="K83" s="53">
        <v>6.6</v>
      </c>
      <c r="L83" s="13"/>
      <c r="M83" s="13"/>
    </row>
    <row r="84" spans="1:13" ht="15" customHeight="1">
      <c r="A84" s="180" t="s">
        <v>48</v>
      </c>
      <c r="B84" s="180"/>
      <c r="C84" s="6"/>
      <c r="D84" s="6"/>
      <c r="E84" s="70" t="s">
        <v>57</v>
      </c>
      <c r="F84" s="95" t="s">
        <v>57</v>
      </c>
      <c r="G84" s="70">
        <f>IF(G47=0,"-",((G47+G48)/G55*100))</f>
        <v>49.49362867217744</v>
      </c>
      <c r="H84" s="178">
        <f>IF(H47=0,"-",((H47+H48)/H55*100))</f>
        <v>40.668538834455944</v>
      </c>
      <c r="I84" s="104">
        <f>IF(I47=0,"-",((I47+I48)/I55*100))</f>
        <v>40.664405097237584</v>
      </c>
      <c r="J84" s="95">
        <f>IF(J47=0,"-",((J47+J48)/J55*100))</f>
        <v>38.77807245254555</v>
      </c>
      <c r="K84" s="95">
        <f>IF(K47=0,"-",((K47+K48)/K55*100))</f>
        <v>30.58003779618407</v>
      </c>
      <c r="L84" s="13"/>
      <c r="M84" s="13"/>
    </row>
    <row r="85" spans="1:13" ht="15" customHeight="1">
      <c r="A85" s="180" t="s">
        <v>49</v>
      </c>
      <c r="B85" s="180"/>
      <c r="C85" s="6"/>
      <c r="D85" s="6"/>
      <c r="E85" s="67" t="s">
        <v>57</v>
      </c>
      <c r="F85" s="1" t="s">
        <v>57</v>
      </c>
      <c r="G85" s="67">
        <f>IF((G51+G49-G43-G41-G37)=0,"-",(G51+G49-G43-G41-G37))</f>
        <v>1130.652</v>
      </c>
      <c r="H85" s="1">
        <f>IF((H51+H49-H43-H41-H37)=0,"-",(H51+H49-H43-H41-H37))</f>
        <v>1371.672</v>
      </c>
      <c r="I85" s="105">
        <f>IF((I51+I49-I43-I41-I37)=0,"-",(I51+I49-I43-I41-I37))</f>
        <v>1501.0849999999998</v>
      </c>
      <c r="J85" s="1">
        <f>IF((J51+J49-J43-J41-J37)=0,"-",(J51+J49-J43-J41-J37))</f>
        <v>1992.2810000000002</v>
      </c>
      <c r="K85" s="1">
        <f>IF((K51+K49-K43-K41-K37)=0,"-",(K51+K49-K43-K41-K37))</f>
        <v>2931.58</v>
      </c>
      <c r="L85" s="13"/>
      <c r="M85" s="13"/>
    </row>
    <row r="86" spans="1:11" ht="15" customHeight="1">
      <c r="A86" s="180" t="s">
        <v>50</v>
      </c>
      <c r="B86" s="180"/>
      <c r="C86" s="3"/>
      <c r="D86" s="3"/>
      <c r="E86" s="68" t="s">
        <v>57</v>
      </c>
      <c r="F86" s="2" t="s">
        <v>57</v>
      </c>
      <c r="G86" s="68">
        <f>IF((G47=0),"-",((G51+G49)/(G47+G48)))</f>
        <v>0.5292196257201143</v>
      </c>
      <c r="H86" s="34">
        <f>IF((H47=0),"-",((H51+H49)/(H47+H48)))</f>
        <v>0.7530720793693841</v>
      </c>
      <c r="I86" s="106">
        <f>IF((I47=0),"-",((I51+I49)/(I47+I48)))</f>
        <v>0.872536161371147</v>
      </c>
      <c r="J86" s="2">
        <f>IF((J47=0),"-",((J51+J49)/(J47+J48)))</f>
        <v>1.0945894716279594</v>
      </c>
      <c r="K86" s="2">
        <f>IF((K47=0),"-",((K51+K49)/(K47+K48)))</f>
        <v>1.69322204730505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3270</v>
      </c>
      <c r="H87" s="18">
        <v>3523</v>
      </c>
      <c r="I87" s="154">
        <v>3759</v>
      </c>
      <c r="J87" s="18">
        <v>3604</v>
      </c>
      <c r="K87" s="18">
        <v>4115</v>
      </c>
    </row>
    <row r="88" spans="1:11" ht="15" customHeight="1">
      <c r="A88" s="5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5"/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44"/>
      <c r="H92" s="5"/>
      <c r="I92" s="5"/>
      <c r="J92" s="5"/>
      <c r="K92" s="5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67:B67"/>
    <mergeCell ref="A74:B74"/>
    <mergeCell ref="A80:B80"/>
    <mergeCell ref="A85:B85"/>
    <mergeCell ref="A65:B65"/>
    <mergeCell ref="A86:B86"/>
    <mergeCell ref="A1:K1"/>
    <mergeCell ref="A61:B61"/>
    <mergeCell ref="A62:B62"/>
    <mergeCell ref="A63:B63"/>
    <mergeCell ref="A64:B64"/>
    <mergeCell ref="A87:B87"/>
    <mergeCell ref="A68:B68"/>
    <mergeCell ref="A69:B69"/>
    <mergeCell ref="A70:B70"/>
    <mergeCell ref="A71:B71"/>
    <mergeCell ref="A82:B82"/>
    <mergeCell ref="A83:B83"/>
    <mergeCell ref="A81:B81"/>
    <mergeCell ref="A84:B84"/>
    <mergeCell ref="A72:B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63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 t="s">
        <v>54</v>
      </c>
      <c r="G5" s="61" t="s">
        <v>54</v>
      </c>
      <c r="H5" s="61" t="s">
        <v>54</v>
      </c>
      <c r="I5" s="61" t="s">
        <v>54</v>
      </c>
      <c r="J5" s="61" t="s">
        <v>54</v>
      </c>
      <c r="K5" s="61" t="s">
        <v>54</v>
      </c>
    </row>
    <row r="6" ht="1.5" customHeight="1"/>
    <row r="7" spans="1:11" ht="15" customHeight="1">
      <c r="A7" s="28" t="s">
        <v>2</v>
      </c>
      <c r="B7" s="6"/>
      <c r="C7" s="6"/>
      <c r="D7" s="6"/>
      <c r="E7" s="74">
        <v>276.74699999999996</v>
      </c>
      <c r="F7" s="51">
        <v>293.75800000000004</v>
      </c>
      <c r="G7" s="74">
        <v>784.295</v>
      </c>
      <c r="H7" s="51">
        <v>859.437</v>
      </c>
      <c r="I7" s="103">
        <v>875.969</v>
      </c>
      <c r="J7" s="51">
        <v>858.519</v>
      </c>
      <c r="K7" s="51">
        <v>905.6610000000001</v>
      </c>
    </row>
    <row r="8" spans="1:11" ht="15" customHeight="1">
      <c r="A8" s="28" t="s">
        <v>3</v>
      </c>
      <c r="B8" s="3"/>
      <c r="C8" s="3"/>
      <c r="D8" s="3"/>
      <c r="E8" s="73">
        <v>-243.50900000000001</v>
      </c>
      <c r="F8" s="46">
        <v>-311.646</v>
      </c>
      <c r="G8" s="73">
        <v>-785.62</v>
      </c>
      <c r="H8" s="46">
        <v>-845.334</v>
      </c>
      <c r="I8" s="144">
        <v>-755.711</v>
      </c>
      <c r="J8" s="46">
        <v>-744.559</v>
      </c>
      <c r="K8" s="46">
        <v>-819.912</v>
      </c>
    </row>
    <row r="9" spans="1:11" ht="15" customHeight="1">
      <c r="A9" s="28" t="s">
        <v>4</v>
      </c>
      <c r="B9" s="3"/>
      <c r="C9" s="3"/>
      <c r="D9" s="3"/>
      <c r="E9" s="73">
        <v>1.6739999999999995</v>
      </c>
      <c r="F9" s="46">
        <v>1.585</v>
      </c>
      <c r="G9" s="73">
        <v>7.199</v>
      </c>
      <c r="H9" s="46">
        <v>6.666</v>
      </c>
      <c r="I9" s="144">
        <v>9.175</v>
      </c>
      <c r="J9" s="46">
        <v>8.058</v>
      </c>
      <c r="K9" s="46"/>
    </row>
    <row r="10" spans="1:11" ht="15" customHeight="1">
      <c r="A10" s="28" t="s">
        <v>5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6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</row>
    <row r="12" spans="1:11" ht="15" customHeight="1">
      <c r="A12" s="10" t="s">
        <v>7</v>
      </c>
      <c r="B12" s="10"/>
      <c r="C12" s="10"/>
      <c r="D12" s="10"/>
      <c r="E12" s="74">
        <f aca="true" t="shared" si="0" ref="E12:K12">SUM(E7:E11)</f>
        <v>34.91199999999994</v>
      </c>
      <c r="F12" s="51">
        <f t="shared" si="0"/>
        <v>-16.302999999999976</v>
      </c>
      <c r="G12" s="74">
        <f t="shared" si="0"/>
        <v>5.873999999999954</v>
      </c>
      <c r="H12" s="51">
        <f t="shared" si="0"/>
        <v>20.769000000000066</v>
      </c>
      <c r="I12" s="103">
        <f t="shared" si="0"/>
        <v>129.43300000000005</v>
      </c>
      <c r="J12" s="51">
        <f t="shared" si="0"/>
        <v>122.01800000000003</v>
      </c>
      <c r="K12" s="51">
        <f t="shared" si="0"/>
        <v>85.74900000000002</v>
      </c>
    </row>
    <row r="13" spans="1:11" ht="15" customHeight="1">
      <c r="A13" s="29" t="s">
        <v>71</v>
      </c>
      <c r="B13" s="22"/>
      <c r="C13" s="22"/>
      <c r="D13" s="22"/>
      <c r="E13" s="72">
        <v>-12.762</v>
      </c>
      <c r="F13" s="48">
        <v>-12.500000000000004</v>
      </c>
      <c r="G13" s="72">
        <v>-50.31699999999999</v>
      </c>
      <c r="H13" s="48">
        <v>-49.528000000000006</v>
      </c>
      <c r="I13" s="143">
        <v>-48.443</v>
      </c>
      <c r="J13" s="48">
        <v>-48.814</v>
      </c>
      <c r="K13" s="48">
        <v>-46.855000000000004</v>
      </c>
    </row>
    <row r="14" spans="1:11" ht="15" customHeight="1">
      <c r="A14" s="10" t="s">
        <v>8</v>
      </c>
      <c r="B14" s="10"/>
      <c r="C14" s="10"/>
      <c r="D14" s="10"/>
      <c r="E14" s="74">
        <f aca="true" t="shared" si="1" ref="E14:K14">SUM(E12:E13)</f>
        <v>22.14999999999994</v>
      </c>
      <c r="F14" s="51">
        <f t="shared" si="1"/>
        <v>-28.80299999999998</v>
      </c>
      <c r="G14" s="74">
        <f t="shared" si="1"/>
        <v>-44.44300000000004</v>
      </c>
      <c r="H14" s="51">
        <f t="shared" si="1"/>
        <v>-28.75899999999994</v>
      </c>
      <c r="I14" s="103">
        <f t="shared" si="1"/>
        <v>80.99000000000005</v>
      </c>
      <c r="J14" s="51">
        <f t="shared" si="1"/>
        <v>73.20400000000004</v>
      </c>
      <c r="K14" s="51">
        <f t="shared" si="1"/>
        <v>38.89400000000002</v>
      </c>
    </row>
    <row r="15" spans="1:11" ht="15" customHeight="1">
      <c r="A15" s="28" t="s">
        <v>9</v>
      </c>
      <c r="B15" s="4"/>
      <c r="C15" s="4"/>
      <c r="D15" s="4"/>
      <c r="E15" s="73"/>
      <c r="F15" s="46"/>
      <c r="G15" s="73"/>
      <c r="H15" s="46"/>
      <c r="I15" s="144"/>
      <c r="J15" s="46"/>
      <c r="K15" s="46"/>
    </row>
    <row r="16" spans="1:11" ht="15" customHeight="1">
      <c r="A16" s="29" t="s">
        <v>10</v>
      </c>
      <c r="B16" s="22"/>
      <c r="C16" s="22"/>
      <c r="D16" s="22"/>
      <c r="E16" s="72">
        <v>-58</v>
      </c>
      <c r="F16" s="48"/>
      <c r="G16" s="72">
        <v>-58</v>
      </c>
      <c r="H16" s="48"/>
      <c r="I16" s="143"/>
      <c r="J16" s="48"/>
      <c r="K16" s="48"/>
    </row>
    <row r="17" spans="1:11" ht="15" customHeight="1">
      <c r="A17" s="10" t="s">
        <v>11</v>
      </c>
      <c r="B17" s="10"/>
      <c r="C17" s="10"/>
      <c r="D17" s="10"/>
      <c r="E17" s="74">
        <f aca="true" t="shared" si="2" ref="E17:K17">SUM(E14:E16)</f>
        <v>-35.85000000000006</v>
      </c>
      <c r="F17" s="51">
        <f t="shared" si="2"/>
        <v>-28.80299999999998</v>
      </c>
      <c r="G17" s="74">
        <f t="shared" si="2"/>
        <v>-102.44300000000004</v>
      </c>
      <c r="H17" s="51">
        <f t="shared" si="2"/>
        <v>-28.75899999999994</v>
      </c>
      <c r="I17" s="103">
        <f t="shared" si="2"/>
        <v>80.99000000000005</v>
      </c>
      <c r="J17" s="51">
        <f t="shared" si="2"/>
        <v>73.20400000000004</v>
      </c>
      <c r="K17" s="51">
        <f t="shared" si="2"/>
        <v>38.89400000000002</v>
      </c>
    </row>
    <row r="18" spans="1:11" ht="15" customHeight="1">
      <c r="A18" s="28" t="s">
        <v>12</v>
      </c>
      <c r="B18" s="3"/>
      <c r="C18" s="3"/>
      <c r="D18" s="3"/>
      <c r="E18" s="73">
        <v>0.388000000000001</v>
      </c>
      <c r="F18" s="46">
        <v>0.413000000000001</v>
      </c>
      <c r="G18" s="73">
        <v>8.354000000000001</v>
      </c>
      <c r="H18" s="46">
        <v>12.440000000000001</v>
      </c>
      <c r="I18" s="144">
        <v>14.517</v>
      </c>
      <c r="J18" s="46">
        <v>88.56500000000001</v>
      </c>
      <c r="K18" s="46">
        <v>13.364</v>
      </c>
    </row>
    <row r="19" spans="1:11" ht="15" customHeight="1">
      <c r="A19" s="29" t="s">
        <v>13</v>
      </c>
      <c r="B19" s="22"/>
      <c r="C19" s="22"/>
      <c r="D19" s="22"/>
      <c r="E19" s="72">
        <v>-11.888</v>
      </c>
      <c r="F19" s="48">
        <v>-5.999000000000005</v>
      </c>
      <c r="G19" s="72">
        <v>-36.623</v>
      </c>
      <c r="H19" s="48">
        <v>-41.010000000000005</v>
      </c>
      <c r="I19" s="143">
        <v>-38.951</v>
      </c>
      <c r="J19" s="48">
        <v>-69.82600000000001</v>
      </c>
      <c r="K19" s="48">
        <v>-71.127</v>
      </c>
    </row>
    <row r="20" spans="1:11" ht="15" customHeight="1">
      <c r="A20" s="10" t="s">
        <v>14</v>
      </c>
      <c r="B20" s="10"/>
      <c r="C20" s="10"/>
      <c r="D20" s="10"/>
      <c r="E20" s="74">
        <f aca="true" t="shared" si="3" ref="E20:K20">SUM(E17:E19)</f>
        <v>-47.35000000000006</v>
      </c>
      <c r="F20" s="51">
        <f t="shared" si="3"/>
        <v>-34.38899999999998</v>
      </c>
      <c r="G20" s="74">
        <f t="shared" si="3"/>
        <v>-130.71200000000005</v>
      </c>
      <c r="H20" s="51">
        <f t="shared" si="3"/>
        <v>-57.328999999999944</v>
      </c>
      <c r="I20" s="103">
        <f t="shared" si="3"/>
        <v>56.55600000000005</v>
      </c>
      <c r="J20" s="51">
        <f t="shared" si="3"/>
        <v>91.94300000000005</v>
      </c>
      <c r="K20" s="51">
        <f t="shared" si="3"/>
        <v>-18.86899999999997</v>
      </c>
    </row>
    <row r="21" spans="1:11" ht="15" customHeight="1">
      <c r="A21" s="28" t="s">
        <v>15</v>
      </c>
      <c r="B21" s="3"/>
      <c r="C21" s="3"/>
      <c r="D21" s="3"/>
      <c r="E21" s="73">
        <v>-24.978</v>
      </c>
      <c r="F21" s="46">
        <v>-13.379000000000001</v>
      </c>
      <c r="G21" s="73">
        <v>-0.47099999999999953</v>
      </c>
      <c r="H21" s="46">
        <v>0.20800000000000018</v>
      </c>
      <c r="I21" s="144">
        <v>-6.3950000000000005</v>
      </c>
      <c r="J21" s="46">
        <v>-16.925</v>
      </c>
      <c r="K21" s="46">
        <v>13.727</v>
      </c>
    </row>
    <row r="22" spans="1:11" ht="15" customHeight="1">
      <c r="A22" s="29" t="s">
        <v>16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</row>
    <row r="23" spans="1:11" ht="15" customHeight="1">
      <c r="A23" s="32" t="s">
        <v>87</v>
      </c>
      <c r="B23" s="11"/>
      <c r="C23" s="11"/>
      <c r="D23" s="11"/>
      <c r="E23" s="74">
        <f aca="true" t="shared" si="4" ref="E23:K23">SUM(E20:E22)</f>
        <v>-72.32800000000006</v>
      </c>
      <c r="F23" s="51">
        <f t="shared" si="4"/>
        <v>-47.76799999999999</v>
      </c>
      <c r="G23" s="74">
        <f t="shared" si="4"/>
        <v>-131.18300000000005</v>
      </c>
      <c r="H23" s="51">
        <f t="shared" si="4"/>
        <v>-57.120999999999945</v>
      </c>
      <c r="I23" s="103">
        <f t="shared" si="4"/>
        <v>50.161000000000044</v>
      </c>
      <c r="J23" s="51">
        <f t="shared" si="4"/>
        <v>75.01800000000006</v>
      </c>
      <c r="K23" s="51">
        <f t="shared" si="4"/>
        <v>-5.141999999999971</v>
      </c>
    </row>
    <row r="24" spans="1:11" ht="15" customHeight="1">
      <c r="A24" s="28" t="s">
        <v>78</v>
      </c>
      <c r="B24" s="3"/>
      <c r="C24" s="3"/>
      <c r="D24" s="3"/>
      <c r="E24" s="73">
        <f aca="true" t="shared" si="5" ref="E24:K24">E23-E25</f>
        <v>-72.32800000000006</v>
      </c>
      <c r="F24" s="46">
        <f t="shared" si="5"/>
        <v>-47.76799999999999</v>
      </c>
      <c r="G24" s="73">
        <f t="shared" si="5"/>
        <v>-131.18300000000005</v>
      </c>
      <c r="H24" s="46">
        <f>H23-H25</f>
        <v>-57.120999999999945</v>
      </c>
      <c r="I24" s="144">
        <f>I23-I25</f>
        <v>50.161000000000044</v>
      </c>
      <c r="J24" s="46">
        <f t="shared" si="5"/>
        <v>75.01800000000006</v>
      </c>
      <c r="K24" s="46">
        <f t="shared" si="5"/>
        <v>-5.141999999999971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/>
      <c r="F27" s="169">
        <v>-24</v>
      </c>
      <c r="G27" s="168"/>
      <c r="H27" s="169">
        <v>-24</v>
      </c>
      <c r="I27" s="169">
        <v>14</v>
      </c>
      <c r="J27" s="169"/>
      <c r="K27" s="169">
        <v>-9</v>
      </c>
    </row>
    <row r="28" spans="1:11" ht="15" customHeight="1">
      <c r="A28" s="170" t="s">
        <v>103</v>
      </c>
      <c r="B28" s="171"/>
      <c r="C28" s="171"/>
      <c r="D28" s="171"/>
      <c r="E28" s="172">
        <f>E14-E27</f>
        <v>22.14999999999994</v>
      </c>
      <c r="F28" s="173">
        <f aca="true" t="shared" si="6" ref="F28:K28">F14-F27</f>
        <v>-4.8029999999999795</v>
      </c>
      <c r="G28" s="172">
        <f>G14-G27</f>
        <v>-44.44300000000004</v>
      </c>
      <c r="H28" s="173">
        <f t="shared" si="6"/>
        <v>-4.75899999999994</v>
      </c>
      <c r="I28" s="173">
        <f t="shared" si="6"/>
        <v>66.99000000000005</v>
      </c>
      <c r="J28" s="173">
        <f t="shared" si="6"/>
        <v>73.20400000000004</v>
      </c>
      <c r="K28" s="173">
        <f t="shared" si="6"/>
        <v>47.89400000000002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410.196</v>
      </c>
      <c r="H34" s="46">
        <v>470.835</v>
      </c>
      <c r="I34" s="144">
        <v>472.048</v>
      </c>
      <c r="J34" s="46">
        <v>475.30400000000003</v>
      </c>
      <c r="K34" s="46">
        <v>487.83200000000005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205.761</v>
      </c>
      <c r="H35" s="46">
        <v>205.014</v>
      </c>
      <c r="I35" s="144">
        <v>204.69799999999998</v>
      </c>
      <c r="J35" s="46">
        <v>203.11</v>
      </c>
      <c r="K35" s="46">
        <v>203.15200000000002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227.697</v>
      </c>
      <c r="H36" s="46">
        <v>224.25699999999998</v>
      </c>
      <c r="I36" s="144">
        <v>225.62300000000002</v>
      </c>
      <c r="J36" s="46">
        <v>230.161</v>
      </c>
      <c r="K36" s="46">
        <v>254.26699999999997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>
        <v>13.5</v>
      </c>
      <c r="H37" s="46"/>
      <c r="I37" s="144"/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3.723</v>
      </c>
      <c r="H38" s="48">
        <v>17.421</v>
      </c>
      <c r="I38" s="143">
        <v>5.694</v>
      </c>
      <c r="J38" s="48">
        <v>4.317</v>
      </c>
      <c r="K38" s="48">
        <v>3.5970000000000004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860.877</v>
      </c>
      <c r="H39" s="51">
        <f>SUM(H34:H38)</f>
        <v>917.5269999999999</v>
      </c>
      <c r="I39" s="103">
        <f>SUM(I34:I38)</f>
        <v>908.063</v>
      </c>
      <c r="J39" s="51">
        <f>SUM(J34:J38)</f>
        <v>912.892</v>
      </c>
      <c r="K39" s="51">
        <f>SUM(K34:K38)</f>
        <v>948.848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158.033</v>
      </c>
      <c r="H40" s="46">
        <v>174.091</v>
      </c>
      <c r="I40" s="144">
        <v>180.493</v>
      </c>
      <c r="J40" s="46">
        <v>177.421</v>
      </c>
      <c r="K40" s="46">
        <v>202.139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108.55499999999999</v>
      </c>
      <c r="H42" s="46">
        <v>119.627</v>
      </c>
      <c r="I42" s="144">
        <v>140.73000000000002</v>
      </c>
      <c r="J42" s="46">
        <v>139.684</v>
      </c>
      <c r="K42" s="46">
        <v>171.194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/>
      <c r="H43" s="46"/>
      <c r="I43" s="144"/>
      <c r="J43" s="46"/>
      <c r="K43" s="46">
        <v>1.8840000000000001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266.58799999999997</v>
      </c>
      <c r="H45" s="81">
        <f>SUM(H40:H44)</f>
        <v>293.718</v>
      </c>
      <c r="I45" s="117">
        <f>SUM(I40:I44)</f>
        <v>321.223</v>
      </c>
      <c r="J45" s="81">
        <f>SUM(J40:J44)</f>
        <v>317.105</v>
      </c>
      <c r="K45" s="81">
        <f>SUM(K40:K44)</f>
        <v>375.217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1127.465</v>
      </c>
      <c r="H46" s="51">
        <f>H39+H45</f>
        <v>1211.245</v>
      </c>
      <c r="I46" s="103">
        <f>I39+I45</f>
        <v>1229.286</v>
      </c>
      <c r="J46" s="51">
        <f>J39+J45</f>
        <v>1229.997</v>
      </c>
      <c r="K46" s="51">
        <f>K39+K45</f>
        <v>1324.065</v>
      </c>
    </row>
    <row r="47" spans="1:11" ht="15" customHeight="1">
      <c r="A47" s="28" t="s">
        <v>80</v>
      </c>
      <c r="B47" s="3"/>
      <c r="C47" s="3"/>
      <c r="D47" s="3"/>
      <c r="E47" s="73"/>
      <c r="F47" s="46"/>
      <c r="G47" s="73">
        <v>426.85099999999994</v>
      </c>
      <c r="H47" s="46">
        <v>474.674</v>
      </c>
      <c r="I47" s="144">
        <v>533.39</v>
      </c>
      <c r="J47" s="46">
        <v>486.92600000000004</v>
      </c>
      <c r="K47" s="46">
        <v>349.343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74</v>
      </c>
      <c r="B49" s="3"/>
      <c r="C49" s="3"/>
      <c r="D49" s="3"/>
      <c r="E49" s="73"/>
      <c r="F49" s="46"/>
      <c r="G49" s="73">
        <v>10.241</v>
      </c>
      <c r="H49" s="46">
        <v>15.795</v>
      </c>
      <c r="I49" s="144">
        <v>16.583000000000002</v>
      </c>
      <c r="J49" s="46">
        <v>38.289</v>
      </c>
      <c r="K49" s="46">
        <v>40.331</v>
      </c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65.627</v>
      </c>
      <c r="H50" s="46">
        <v>76.55000000000001</v>
      </c>
      <c r="I50" s="144">
        <v>87.654</v>
      </c>
      <c r="J50" s="46">
        <v>93.73400000000001</v>
      </c>
      <c r="K50" s="46">
        <v>86.818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502.493</v>
      </c>
      <c r="H51" s="46">
        <v>524.041</v>
      </c>
      <c r="I51" s="144">
        <v>457.544</v>
      </c>
      <c r="J51" s="46">
        <v>482.50300000000004</v>
      </c>
      <c r="K51" s="46">
        <v>622.009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121.619</v>
      </c>
      <c r="H52" s="46">
        <v>119.55100000000002</v>
      </c>
      <c r="I52" s="144">
        <v>133.538</v>
      </c>
      <c r="J52" s="46">
        <v>127.96800000000002</v>
      </c>
      <c r="K52" s="46">
        <v>225.56400000000002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>
        <v>0.634</v>
      </c>
      <c r="H53" s="46">
        <v>0.634</v>
      </c>
      <c r="I53" s="144">
        <v>0.5770000000000001</v>
      </c>
      <c r="J53" s="46">
        <v>0.5770000000000001</v>
      </c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1127.465</v>
      </c>
      <c r="H55" s="51">
        <f>SUM(H47:H54)</f>
        <v>1211.245</v>
      </c>
      <c r="I55" s="103">
        <f>SUM(I47:I54)</f>
        <v>1229.2859999999998</v>
      </c>
      <c r="J55" s="51">
        <f>SUM(J47:J54)</f>
        <v>1229.9970000000003</v>
      </c>
      <c r="K55" s="51">
        <f>SUM(K47:K54)</f>
        <v>1324.065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8.833999999999993</v>
      </c>
      <c r="F61" s="49">
        <v>-30.138000000000012</v>
      </c>
      <c r="G61" s="71">
        <v>-42.331</v>
      </c>
      <c r="H61" s="49">
        <v>-10.455000000000005</v>
      </c>
      <c r="I61" s="142">
        <v>59.82300000000001</v>
      </c>
      <c r="J61" s="49">
        <v>65.91</v>
      </c>
      <c r="K61" s="49">
        <v>24.016000000000005</v>
      </c>
    </row>
    <row r="62" spans="1:11" ht="15" customHeight="1">
      <c r="A62" s="179" t="s">
        <v>34</v>
      </c>
      <c r="B62" s="179"/>
      <c r="C62" s="23"/>
      <c r="D62" s="23"/>
      <c r="E62" s="72">
        <v>59.28099999999999</v>
      </c>
      <c r="F62" s="48">
        <v>126.49500000000003</v>
      </c>
      <c r="G62" s="72">
        <v>30.973000000000003</v>
      </c>
      <c r="H62" s="48">
        <v>6.076999999999996</v>
      </c>
      <c r="I62" s="143">
        <v>10.573999999999998</v>
      </c>
      <c r="J62" s="48">
        <v>14.662</v>
      </c>
      <c r="K62" s="48">
        <v>-11.749000000000006</v>
      </c>
    </row>
    <row r="63" spans="1:12" ht="16.5" customHeight="1">
      <c r="A63" s="183" t="s">
        <v>35</v>
      </c>
      <c r="B63" s="183"/>
      <c r="C63" s="25"/>
      <c r="D63" s="25"/>
      <c r="E63" s="74">
        <f aca="true" t="shared" si="9" ref="E63:K63">SUM(E61:E62)</f>
        <v>68.11499999999998</v>
      </c>
      <c r="F63" s="51">
        <f t="shared" si="9"/>
        <v>96.35700000000003</v>
      </c>
      <c r="G63" s="74">
        <f t="shared" si="9"/>
        <v>-11.358</v>
      </c>
      <c r="H63" s="51">
        <f t="shared" si="9"/>
        <v>-4.378000000000009</v>
      </c>
      <c r="I63" s="103">
        <f t="shared" si="9"/>
        <v>70.397</v>
      </c>
      <c r="J63" s="51">
        <f t="shared" si="9"/>
        <v>80.572</v>
      </c>
      <c r="K63" s="51">
        <f t="shared" si="9"/>
        <v>12.267</v>
      </c>
      <c r="L63" s="134"/>
    </row>
    <row r="64" spans="1:11" ht="15" customHeight="1">
      <c r="A64" s="180" t="s">
        <v>82</v>
      </c>
      <c r="B64" s="180"/>
      <c r="C64" s="3"/>
      <c r="D64" s="3"/>
      <c r="E64" s="73">
        <v>-13.409999999999997</v>
      </c>
      <c r="F64" s="46">
        <v>-4.030999999999999</v>
      </c>
      <c r="G64" s="73">
        <v>-58.378</v>
      </c>
      <c r="H64" s="46">
        <v>-63.365</v>
      </c>
      <c r="I64" s="144">
        <v>-56.328</v>
      </c>
      <c r="J64" s="46">
        <v>-32.048</v>
      </c>
      <c r="K64" s="46">
        <v>-47.618</v>
      </c>
    </row>
    <row r="65" spans="1:11" ht="15" customHeight="1">
      <c r="A65" s="179" t="s">
        <v>83</v>
      </c>
      <c r="B65" s="179"/>
      <c r="C65" s="22"/>
      <c r="D65" s="22"/>
      <c r="E65" s="72">
        <v>0.007</v>
      </c>
      <c r="F65" s="48"/>
      <c r="G65" s="72">
        <v>0.007</v>
      </c>
      <c r="H65" s="48"/>
      <c r="I65" s="143">
        <v>11.274000000000001</v>
      </c>
      <c r="J65" s="48">
        <v>0.08600000000000001</v>
      </c>
      <c r="K65" s="48">
        <v>1.967</v>
      </c>
    </row>
    <row r="66" spans="1:12" s="41" customFormat="1" ht="16.5" customHeight="1">
      <c r="A66" s="131" t="s">
        <v>84</v>
      </c>
      <c r="B66" s="131"/>
      <c r="C66" s="26"/>
      <c r="D66" s="26"/>
      <c r="E66" s="74">
        <f aca="true" t="shared" si="10" ref="E66:K66">SUM(E63:E65)</f>
        <v>54.71199999999998</v>
      </c>
      <c r="F66" s="51">
        <f t="shared" si="10"/>
        <v>92.32600000000002</v>
      </c>
      <c r="G66" s="74">
        <f t="shared" si="10"/>
        <v>-69.729</v>
      </c>
      <c r="H66" s="51">
        <f t="shared" si="10"/>
        <v>-67.74300000000001</v>
      </c>
      <c r="I66" s="103">
        <f t="shared" si="10"/>
        <v>25.343000000000004</v>
      </c>
      <c r="J66" s="133">
        <f t="shared" si="10"/>
        <v>48.61</v>
      </c>
      <c r="K66" s="51">
        <f t="shared" si="10"/>
        <v>-33.384</v>
      </c>
      <c r="L66" s="51"/>
    </row>
    <row r="67" spans="1:11" ht="15" customHeight="1">
      <c r="A67" s="179" t="s">
        <v>36</v>
      </c>
      <c r="B67" s="179"/>
      <c r="C67" s="27"/>
      <c r="D67" s="27"/>
      <c r="E67" s="72"/>
      <c r="F67" s="48"/>
      <c r="G67" s="72"/>
      <c r="H67" s="48"/>
      <c r="I67" s="143"/>
      <c r="J67" s="48"/>
      <c r="K67" s="48"/>
    </row>
    <row r="68" spans="1:12" ht="16.5" customHeight="1">
      <c r="A68" s="183" t="s">
        <v>37</v>
      </c>
      <c r="B68" s="183"/>
      <c r="C68" s="9"/>
      <c r="D68" s="9"/>
      <c r="E68" s="74">
        <f aca="true" t="shared" si="11" ref="E68:K68">SUM(E66:E67)</f>
        <v>54.71199999999998</v>
      </c>
      <c r="F68" s="51">
        <f t="shared" si="11"/>
        <v>92.32600000000002</v>
      </c>
      <c r="G68" s="74">
        <f t="shared" si="11"/>
        <v>-69.729</v>
      </c>
      <c r="H68" s="51">
        <f t="shared" si="11"/>
        <v>-67.74300000000001</v>
      </c>
      <c r="I68" s="103">
        <f t="shared" si="11"/>
        <v>25.343000000000004</v>
      </c>
      <c r="J68" s="51">
        <f t="shared" si="11"/>
        <v>48.61</v>
      </c>
      <c r="K68" s="51">
        <f t="shared" si="11"/>
        <v>-33.384</v>
      </c>
      <c r="L68" s="134"/>
    </row>
    <row r="69" spans="1:11" ht="15" customHeight="1">
      <c r="A69" s="180" t="s">
        <v>38</v>
      </c>
      <c r="B69" s="180"/>
      <c r="C69" s="3"/>
      <c r="D69" s="3"/>
      <c r="E69" s="73">
        <v>-54.712</v>
      </c>
      <c r="F69" s="46">
        <v>-92.32500000000002</v>
      </c>
      <c r="G69" s="73">
        <v>-20.271</v>
      </c>
      <c r="H69" s="46">
        <v>67.744</v>
      </c>
      <c r="I69" s="144">
        <v>-25.343</v>
      </c>
      <c r="J69" s="46">
        <v>-120.62400000000001</v>
      </c>
      <c r="K69" s="46">
        <v>35.38000000000001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>
        <v>90</v>
      </c>
      <c r="H70" s="46"/>
      <c r="I70" s="144"/>
      <c r="J70" s="46">
        <v>70.13000000000001</v>
      </c>
      <c r="K70" s="46"/>
    </row>
    <row r="71" spans="1:11" ht="15" customHeight="1">
      <c r="A71" s="180" t="s">
        <v>40</v>
      </c>
      <c r="B71" s="180"/>
      <c r="C71" s="3"/>
      <c r="D71" s="3"/>
      <c r="E71" s="73"/>
      <c r="F71" s="46"/>
      <c r="G71" s="73"/>
      <c r="H71" s="46"/>
      <c r="I71" s="144"/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72"/>
      <c r="F72" s="48"/>
      <c r="G72" s="72"/>
      <c r="H72" s="48"/>
      <c r="I72" s="143"/>
      <c r="J72" s="48"/>
      <c r="K72" s="48"/>
    </row>
    <row r="73" spans="1:12" ht="16.5" customHeight="1">
      <c r="A73" s="33" t="s">
        <v>42</v>
      </c>
      <c r="B73" s="33"/>
      <c r="C73" s="20"/>
      <c r="D73" s="20"/>
      <c r="E73" s="75">
        <f aca="true" t="shared" si="12" ref="E73:K73">SUM(E69:E72)</f>
        <v>-54.712</v>
      </c>
      <c r="F73" s="50">
        <f t="shared" si="12"/>
        <v>-92.32500000000002</v>
      </c>
      <c r="G73" s="75">
        <f t="shared" si="12"/>
        <v>69.729</v>
      </c>
      <c r="H73" s="50">
        <f t="shared" si="12"/>
        <v>67.744</v>
      </c>
      <c r="I73" s="146">
        <f t="shared" si="12"/>
        <v>-25.343</v>
      </c>
      <c r="J73" s="50">
        <f t="shared" si="12"/>
        <v>-50.494</v>
      </c>
      <c r="K73" s="50">
        <f t="shared" si="12"/>
        <v>35.38000000000001</v>
      </c>
      <c r="L73" s="134"/>
    </row>
    <row r="74" spans="1:12" ht="16.5" customHeight="1">
      <c r="A74" s="183" t="s">
        <v>43</v>
      </c>
      <c r="B74" s="183"/>
      <c r="C74" s="9"/>
      <c r="D74" s="9"/>
      <c r="E74" s="74">
        <f aca="true" t="shared" si="13" ref="E74:K74">SUM(E73+E68)</f>
        <v>-2.1316282072803006E-14</v>
      </c>
      <c r="F74" s="51">
        <f t="shared" si="13"/>
        <v>0.0010000000000047748</v>
      </c>
      <c r="G74" s="74">
        <f t="shared" si="13"/>
        <v>0</v>
      </c>
      <c r="H74" s="51">
        <f t="shared" si="13"/>
        <v>0.000999999999990564</v>
      </c>
      <c r="I74" s="103">
        <f t="shared" si="13"/>
        <v>3.552713678800501E-15</v>
      </c>
      <c r="J74" s="51">
        <f t="shared" si="13"/>
        <v>-1.8840000000000003</v>
      </c>
      <c r="K74" s="51">
        <f t="shared" si="13"/>
        <v>1.9960000000000093</v>
      </c>
      <c r="L74" s="134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8.003700130444031</v>
      </c>
      <c r="F80" s="52">
        <f>IF(F14=0,"-",IF(F7=0,"-",F14/F7))*100</f>
        <v>-9.805009565696926</v>
      </c>
      <c r="G80" s="100">
        <f>IF(G14=0,"-",IF(G7=0,"-",G14/G7))*100</f>
        <v>-5.666617790499753</v>
      </c>
      <c r="H80" s="52">
        <f>IF(H14=0,"-",IF(H7=0,"-",H14/H7))*100</f>
        <v>-3.3462604007041747</v>
      </c>
      <c r="I80" s="153">
        <f>IF(I14=0,"-",IF(I7=0,"-",I14/I7))*100</f>
        <v>9.245760980126013</v>
      </c>
      <c r="J80" s="52">
        <f>IF(J14=0,"-",IF(J7=0,"-",J14/J7)*100)</f>
        <v>8.526776926311477</v>
      </c>
      <c r="K80" s="52">
        <f>IF(K14=0,"-",IF(K7=0,"-",K14/K7)*100)</f>
        <v>4.294542880835104</v>
      </c>
    </row>
    <row r="81" spans="1:12" ht="15" customHeight="1">
      <c r="A81" s="180" t="s">
        <v>45</v>
      </c>
      <c r="B81" s="180"/>
      <c r="C81" s="6"/>
      <c r="D81" s="6"/>
      <c r="E81" s="66">
        <f aca="true" t="shared" si="15" ref="E81:J81">IF(E20=0,"-",IF(E7=0,"-",E20/E7)*100)</f>
        <v>-17.10948989510277</v>
      </c>
      <c r="F81" s="52">
        <f t="shared" si="15"/>
        <v>-11.706574799665024</v>
      </c>
      <c r="G81" s="66">
        <f>IF(G20=0,"-",IF(G7=0,"-",G20/G7)*100)</f>
        <v>-16.66617790499749</v>
      </c>
      <c r="H81" s="52">
        <f>IF(H20=0,"-",IF(H7=0,"-",H20/H7)*100)</f>
        <v>-6.670529660696473</v>
      </c>
      <c r="I81" s="102">
        <f t="shared" si="15"/>
        <v>6.456392863217768</v>
      </c>
      <c r="J81" s="52">
        <f t="shared" si="15"/>
        <v>10.709489248345122</v>
      </c>
      <c r="K81" s="52">
        <f>IF(K20=0,"-",IF(K7=0,"-",K20/K7)*100)</f>
        <v>-2.0834506509610073</v>
      </c>
      <c r="L81" s="13"/>
    </row>
    <row r="82" spans="1:12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-29.102465267186172</v>
      </c>
      <c r="H82" s="52">
        <f>IF((H47=0),"-",(H24/((H47+I47)/2)*100))</f>
        <v>-11.332812202399838</v>
      </c>
      <c r="I82" s="102">
        <f>IF((I47=0),"-",(I24/((I47+J47)/2)*100))</f>
        <v>9.832444066348081</v>
      </c>
      <c r="J82" s="52">
        <f>IF((J47=0),"-",(J24/((J47+K47)/2)*100))</f>
        <v>17.941117032916456</v>
      </c>
      <c r="K82" s="52">
        <v>-1.4</v>
      </c>
      <c r="L82" s="13"/>
    </row>
    <row r="83" spans="1:12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-9.629930991072596</v>
      </c>
      <c r="H83" s="52">
        <f>IF((H47=0),"-",((H17+H18)/((H47+H48+H49+H51+I47+I48+I49+I51)/2)*100))</f>
        <v>-1.6141228579044629</v>
      </c>
      <c r="I83" s="102">
        <f>IF((I47=0),"-",((I17+I18)/((I47+I48+I49+I51+J47+J48+J49+J51)/2)*100))</f>
        <v>9.478497544951338</v>
      </c>
      <c r="J83" s="53">
        <f>IF((J47=0),"-",((J17+J18)/((J47+J48+J49+J51+K47+K48+K49+K51)/2)*100))</f>
        <v>16.021483598354173</v>
      </c>
      <c r="K83" s="53">
        <v>5.2</v>
      </c>
      <c r="L83" s="13"/>
    </row>
    <row r="84" spans="1:12" ht="15" customHeight="1">
      <c r="A84" s="180" t="s">
        <v>48</v>
      </c>
      <c r="B84" s="180"/>
      <c r="C84" s="6"/>
      <c r="D84" s="6"/>
      <c r="E84" s="70" t="s">
        <v>57</v>
      </c>
      <c r="F84" s="95" t="s">
        <v>57</v>
      </c>
      <c r="G84" s="70">
        <f>IF(G47=0,"-",((G47+G48)/G55*100))</f>
        <v>37.85935705321229</v>
      </c>
      <c r="H84" s="178">
        <f>IF(H47=0,"-",((H47+H48)/H55*100))</f>
        <v>39.188933700448715</v>
      </c>
      <c r="I84" s="104">
        <f>IF(I47=0,"-",((I47+I48)/I55*100))</f>
        <v>43.3902281486977</v>
      </c>
      <c r="J84" s="95">
        <f>IF(J47=0,"-",((J47+J48)/J55*100))</f>
        <v>39.587576229860716</v>
      </c>
      <c r="K84" s="95">
        <f>IF(K47=0,"-",((K47+K48)/K55*100))</f>
        <v>26.384127667448347</v>
      </c>
      <c r="L84" s="13"/>
    </row>
    <row r="85" spans="1:12" ht="15" customHeight="1">
      <c r="A85" s="180" t="s">
        <v>49</v>
      </c>
      <c r="B85" s="180"/>
      <c r="C85" s="6"/>
      <c r="D85" s="6"/>
      <c r="E85" s="67" t="s">
        <v>57</v>
      </c>
      <c r="F85" s="1" t="s">
        <v>57</v>
      </c>
      <c r="G85" s="67">
        <f>IF((G51+G49-G43-G41-G37)=0,"-",(G51+G49-G43-G41-G37))</f>
        <v>499.23400000000004</v>
      </c>
      <c r="H85" s="1">
        <f>IF((H51+H49-H43-H41-H37)=0,"-",(H51+H49-H43-H41-H37))</f>
        <v>539.836</v>
      </c>
      <c r="I85" s="105">
        <f>IF((I51+I49-I43-I41-I37)=0,"-",(I51+I49-I43-I41-I37))</f>
        <v>474.127</v>
      </c>
      <c r="J85" s="1">
        <f>IF((J51+J49-J43-J41-J37)=0,"-",(J51+J49-J43-J41-J37))</f>
        <v>520.792</v>
      </c>
      <c r="K85" s="1">
        <f>IF((K51+K49-K43-K41-K37)=0,"-",(K51+K49-K43-K41-K37))</f>
        <v>660.456</v>
      </c>
      <c r="L85" s="13"/>
    </row>
    <row r="86" spans="1:11" ht="15" customHeight="1">
      <c r="A86" s="180" t="s">
        <v>50</v>
      </c>
      <c r="B86" s="180"/>
      <c r="C86" s="3"/>
      <c r="D86" s="3"/>
      <c r="E86" s="68" t="s">
        <v>57</v>
      </c>
      <c r="F86" s="2" t="s">
        <v>57</v>
      </c>
      <c r="G86" s="68">
        <f>IF((G47=0),"-",((G51+G49)/(G47+G48)))</f>
        <v>1.2012013559766759</v>
      </c>
      <c r="H86" s="34">
        <f>IF((H47=0),"-",((H51+H49)/(H47+H48)))</f>
        <v>1.1372773735237238</v>
      </c>
      <c r="I86" s="106">
        <f>IF((I47=0),"-",((I51+I49)/(I47+I48)))</f>
        <v>0.888893680046495</v>
      </c>
      <c r="J86" s="2">
        <f>IF((J47=0),"-",((J51+J49)/(J47+J48)))</f>
        <v>1.0695506093328349</v>
      </c>
      <c r="K86" s="2">
        <f>IF((K47=0),"-",((K51+K49)/(K47+K48)))</f>
        <v>1.8959589858677575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683</v>
      </c>
      <c r="H87" s="18">
        <v>713</v>
      </c>
      <c r="I87" s="154">
        <v>714</v>
      </c>
      <c r="J87" s="18">
        <v>717</v>
      </c>
      <c r="K87" s="18">
        <v>781</v>
      </c>
    </row>
    <row r="88" spans="1:11" ht="15" customHeight="1">
      <c r="A88" s="5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 customHeight="1">
      <c r="A90" s="5"/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44"/>
      <c r="H92" s="5"/>
      <c r="I92" s="5"/>
      <c r="J92" s="5"/>
      <c r="K92" s="5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67:B67"/>
    <mergeCell ref="A74:B74"/>
    <mergeCell ref="A80:B80"/>
    <mergeCell ref="A85:B85"/>
    <mergeCell ref="A65:B65"/>
    <mergeCell ref="A86:B86"/>
    <mergeCell ref="A1:K1"/>
    <mergeCell ref="A61:B61"/>
    <mergeCell ref="A62:B62"/>
    <mergeCell ref="A63:B63"/>
    <mergeCell ref="A64:B64"/>
    <mergeCell ref="A87:B87"/>
    <mergeCell ref="A68:B68"/>
    <mergeCell ref="A69:B69"/>
    <mergeCell ref="A70:B70"/>
    <mergeCell ref="A71:B71"/>
    <mergeCell ref="A82:B82"/>
    <mergeCell ref="A83:B83"/>
    <mergeCell ref="A81:B81"/>
    <mergeCell ref="A84:B84"/>
    <mergeCell ref="A72:B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92</v>
      </c>
      <c r="B1" s="182"/>
      <c r="C1" s="182"/>
      <c r="D1" s="182"/>
      <c r="E1" s="182"/>
      <c r="F1" s="182"/>
      <c r="G1" s="182"/>
      <c r="H1" s="182"/>
      <c r="I1" s="182"/>
      <c r="J1" s="182"/>
      <c r="K1" s="184"/>
    </row>
    <row r="2" spans="1:11" ht="15" customHeight="1">
      <c r="A2" s="30" t="s">
        <v>0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/>
      <c r="G5" s="61"/>
      <c r="H5" s="61"/>
      <c r="I5" s="61" t="s">
        <v>88</v>
      </c>
      <c r="J5" s="61" t="s">
        <v>88</v>
      </c>
      <c r="K5" s="61" t="s">
        <v>60</v>
      </c>
    </row>
    <row r="6" ht="1.5" customHeight="1"/>
    <row r="7" spans="1:11" ht="15" customHeight="1">
      <c r="A7" s="28" t="s">
        <v>2</v>
      </c>
      <c r="B7" s="6"/>
      <c r="C7" s="6"/>
      <c r="D7" s="6"/>
      <c r="E7" s="74">
        <v>79.369</v>
      </c>
      <c r="F7" s="51">
        <v>77.17999999999998</v>
      </c>
      <c r="G7" s="74">
        <v>287.356</v>
      </c>
      <c r="H7" s="51">
        <v>275.736</v>
      </c>
      <c r="I7" s="103">
        <v>238.588</v>
      </c>
      <c r="J7" s="51">
        <v>220.806</v>
      </c>
      <c r="K7" s="51">
        <v>158.441</v>
      </c>
    </row>
    <row r="8" spans="1:11" ht="15" customHeight="1">
      <c r="A8" s="28" t="s">
        <v>3</v>
      </c>
      <c r="B8" s="3"/>
      <c r="C8" s="3"/>
      <c r="D8" s="3"/>
      <c r="E8" s="73">
        <v>-69.34699999999998</v>
      </c>
      <c r="F8" s="46">
        <v>-61.94800000000001</v>
      </c>
      <c r="G8" s="73">
        <v>-242.97500000000002</v>
      </c>
      <c r="H8" s="46">
        <v>-220.221</v>
      </c>
      <c r="I8" s="144">
        <v>-201.58599999999998</v>
      </c>
      <c r="J8" s="46">
        <v>-182.974</v>
      </c>
      <c r="K8" s="46">
        <v>-124.58099999999999</v>
      </c>
    </row>
    <row r="9" spans="1:11" ht="15" customHeight="1">
      <c r="A9" s="28" t="s">
        <v>4</v>
      </c>
      <c r="B9" s="3"/>
      <c r="C9" s="3"/>
      <c r="D9" s="3"/>
      <c r="E9" s="73">
        <v>0.6209999999999999</v>
      </c>
      <c r="F9" s="46">
        <v>0.04799999999999999</v>
      </c>
      <c r="G9" s="73">
        <v>1.281</v>
      </c>
      <c r="H9" s="46">
        <v>0.487</v>
      </c>
      <c r="I9" s="144">
        <v>-0.491</v>
      </c>
      <c r="J9" s="46">
        <v>-2.4290000000000003</v>
      </c>
      <c r="K9" s="46">
        <v>-0.199</v>
      </c>
    </row>
    <row r="10" spans="1:11" ht="15" customHeight="1">
      <c r="A10" s="28" t="s">
        <v>5</v>
      </c>
      <c r="B10" s="3"/>
      <c r="C10" s="3"/>
      <c r="D10" s="3"/>
      <c r="E10" s="73">
        <v>-0.243</v>
      </c>
      <c r="F10" s="46">
        <v>-0.037000000000000005</v>
      </c>
      <c r="G10" s="73"/>
      <c r="H10" s="46">
        <v>0.093</v>
      </c>
      <c r="I10" s="144">
        <v>0.007</v>
      </c>
      <c r="J10" s="46"/>
      <c r="K10" s="46"/>
    </row>
    <row r="11" spans="1:11" ht="15" customHeight="1">
      <c r="A11" s="29" t="s">
        <v>6</v>
      </c>
      <c r="B11" s="22"/>
      <c r="C11" s="22"/>
      <c r="D11" s="22"/>
      <c r="E11" s="72">
        <v>0.209</v>
      </c>
      <c r="F11" s="48"/>
      <c r="G11" s="72">
        <v>-0.0040000000000000036</v>
      </c>
      <c r="H11" s="48">
        <v>1</v>
      </c>
      <c r="I11" s="143"/>
      <c r="J11" s="48"/>
      <c r="K11" s="48"/>
    </row>
    <row r="12" spans="1:11" ht="15" customHeight="1">
      <c r="A12" s="10" t="s">
        <v>7</v>
      </c>
      <c r="B12" s="10"/>
      <c r="C12" s="10"/>
      <c r="D12" s="10"/>
      <c r="E12" s="74">
        <f>SUM(E7:E11)</f>
        <v>10.60900000000002</v>
      </c>
      <c r="F12" s="51">
        <f aca="true" t="shared" si="0" ref="F12:K12">SUM(F7:F11)</f>
        <v>15.24299999999997</v>
      </c>
      <c r="G12" s="74">
        <f>SUM(G7:G11)</f>
        <v>45.65799999999997</v>
      </c>
      <c r="H12" s="51">
        <f t="shared" si="0"/>
        <v>57.09499999999999</v>
      </c>
      <c r="I12" s="103">
        <f>SUM(I7:I11)</f>
        <v>36.51800000000001</v>
      </c>
      <c r="J12" s="51">
        <f t="shared" si="0"/>
        <v>35.40300000000002</v>
      </c>
      <c r="K12" s="51">
        <f t="shared" si="0"/>
        <v>33.661000000000016</v>
      </c>
    </row>
    <row r="13" spans="1:11" ht="15" customHeight="1">
      <c r="A13" s="29" t="s">
        <v>71</v>
      </c>
      <c r="B13" s="22"/>
      <c r="C13" s="22"/>
      <c r="D13" s="22"/>
      <c r="E13" s="72">
        <v>-0.7300000000000008</v>
      </c>
      <c r="F13" s="48">
        <v>-1.249000000000001</v>
      </c>
      <c r="G13" s="72">
        <v>-4.244</v>
      </c>
      <c r="H13" s="48">
        <v>-4.884</v>
      </c>
      <c r="I13" s="143">
        <v>-4.607</v>
      </c>
      <c r="J13" s="48">
        <v>-4.298</v>
      </c>
      <c r="K13" s="48">
        <v>-3.617</v>
      </c>
    </row>
    <row r="14" spans="1:11" ht="15" customHeight="1">
      <c r="A14" s="10" t="s">
        <v>8</v>
      </c>
      <c r="B14" s="10"/>
      <c r="C14" s="10"/>
      <c r="D14" s="10"/>
      <c r="E14" s="74">
        <f>SUM(E12:E13)</f>
        <v>9.879000000000019</v>
      </c>
      <c r="F14" s="51">
        <f aca="true" t="shared" si="1" ref="F14:K14">SUM(F12:F13)</f>
        <v>13.99399999999997</v>
      </c>
      <c r="G14" s="74">
        <f>SUM(G12:G13)</f>
        <v>41.41399999999997</v>
      </c>
      <c r="H14" s="51">
        <f t="shared" si="1"/>
        <v>52.21099999999999</v>
      </c>
      <c r="I14" s="103">
        <f>SUM(I12:I13)</f>
        <v>31.91100000000001</v>
      </c>
      <c r="J14" s="51">
        <f t="shared" si="1"/>
        <v>31.105000000000018</v>
      </c>
      <c r="K14" s="51">
        <f t="shared" si="1"/>
        <v>30.044000000000015</v>
      </c>
    </row>
    <row r="15" spans="1:11" ht="15" customHeight="1">
      <c r="A15" s="28" t="s">
        <v>9</v>
      </c>
      <c r="B15" s="4"/>
      <c r="C15" s="4"/>
      <c r="D15" s="4"/>
      <c r="E15" s="73"/>
      <c r="F15" s="46"/>
      <c r="G15" s="73"/>
      <c r="H15" s="46"/>
      <c r="I15" s="144">
        <v>-0.017</v>
      </c>
      <c r="J15" s="46">
        <v>-0.7170000000000001</v>
      </c>
      <c r="K15" s="46">
        <v>-0.225</v>
      </c>
    </row>
    <row r="16" spans="1:11" ht="15" customHeight="1">
      <c r="A16" s="29" t="s">
        <v>10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11</v>
      </c>
      <c r="B17" s="10"/>
      <c r="C17" s="10"/>
      <c r="D17" s="10"/>
      <c r="E17" s="74">
        <f>SUM(E14:E16)</f>
        <v>9.879000000000019</v>
      </c>
      <c r="F17" s="51">
        <f aca="true" t="shared" si="2" ref="F17:K17">SUM(F14:F16)</f>
        <v>13.99399999999997</v>
      </c>
      <c r="G17" s="74">
        <f>SUM(G14:G16)</f>
        <v>41.41399999999997</v>
      </c>
      <c r="H17" s="51">
        <f t="shared" si="2"/>
        <v>52.21099999999999</v>
      </c>
      <c r="I17" s="103">
        <f>SUM(I14:I16)</f>
        <v>31.89400000000001</v>
      </c>
      <c r="J17" s="51">
        <f t="shared" si="2"/>
        <v>30.38800000000002</v>
      </c>
      <c r="K17" s="51">
        <f t="shared" si="2"/>
        <v>29.819000000000013</v>
      </c>
    </row>
    <row r="18" spans="1:11" ht="15" customHeight="1">
      <c r="A18" s="28" t="s">
        <v>12</v>
      </c>
      <c r="B18" s="3"/>
      <c r="C18" s="3"/>
      <c r="D18" s="3"/>
      <c r="E18" s="73">
        <v>0.19500000000000006</v>
      </c>
      <c r="F18" s="46">
        <v>0.30600000000000005</v>
      </c>
      <c r="G18" s="73">
        <v>1.014</v>
      </c>
      <c r="H18" s="46">
        <v>1.245</v>
      </c>
      <c r="I18" s="144">
        <v>0.9319999999999999</v>
      </c>
      <c r="J18" s="46">
        <v>0.23500000000000001</v>
      </c>
      <c r="K18" s="46">
        <v>1.531</v>
      </c>
    </row>
    <row r="19" spans="1:11" ht="15" customHeight="1">
      <c r="A19" s="29" t="s">
        <v>13</v>
      </c>
      <c r="B19" s="22"/>
      <c r="C19" s="22"/>
      <c r="D19" s="22"/>
      <c r="E19" s="72">
        <v>-11.459000000000001</v>
      </c>
      <c r="F19" s="48">
        <v>-2.4420000000000006</v>
      </c>
      <c r="G19" s="72">
        <v>-17.283</v>
      </c>
      <c r="H19" s="48">
        <v>-11.415</v>
      </c>
      <c r="I19" s="143">
        <v>-10.346</v>
      </c>
      <c r="J19" s="48">
        <v>-10.529000000000002</v>
      </c>
      <c r="K19" s="48">
        <v>-0.9540000000000001</v>
      </c>
    </row>
    <row r="20" spans="1:11" ht="15" customHeight="1">
      <c r="A20" s="10" t="s">
        <v>14</v>
      </c>
      <c r="B20" s="10"/>
      <c r="C20" s="10"/>
      <c r="D20" s="10"/>
      <c r="E20" s="74">
        <f>SUM(E17:E19)</f>
        <v>-1.384999999999982</v>
      </c>
      <c r="F20" s="51">
        <f aca="true" t="shared" si="3" ref="F20:K20">SUM(F17:F19)</f>
        <v>11.857999999999969</v>
      </c>
      <c r="G20" s="74">
        <f>SUM(G17:G19)</f>
        <v>25.144999999999975</v>
      </c>
      <c r="H20" s="51">
        <f t="shared" si="3"/>
        <v>42.04099999999999</v>
      </c>
      <c r="I20" s="103">
        <f>SUM(I17:I19)</f>
        <v>22.480000000000008</v>
      </c>
      <c r="J20" s="51">
        <f t="shared" si="3"/>
        <v>20.094000000000015</v>
      </c>
      <c r="K20" s="51">
        <f t="shared" si="3"/>
        <v>30.39600000000001</v>
      </c>
    </row>
    <row r="21" spans="1:11" ht="15" customHeight="1">
      <c r="A21" s="28" t="s">
        <v>15</v>
      </c>
      <c r="B21" s="3"/>
      <c r="C21" s="3"/>
      <c r="D21" s="3"/>
      <c r="E21" s="73">
        <v>-1.9489999999999998</v>
      </c>
      <c r="F21" s="46">
        <v>-2.830999999999999</v>
      </c>
      <c r="G21" s="73">
        <v>-9.238</v>
      </c>
      <c r="H21" s="46">
        <v>-10.639999999999999</v>
      </c>
      <c r="I21" s="144">
        <v>-9.843</v>
      </c>
      <c r="J21" s="46">
        <v>-8.326</v>
      </c>
      <c r="K21" s="46">
        <v>-8.84</v>
      </c>
    </row>
    <row r="22" spans="1:11" ht="15" customHeight="1">
      <c r="A22" s="29" t="s">
        <v>16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</row>
    <row r="23" spans="1:11" ht="15" customHeight="1">
      <c r="A23" s="32" t="s">
        <v>87</v>
      </c>
      <c r="B23" s="11"/>
      <c r="C23" s="11"/>
      <c r="D23" s="11"/>
      <c r="E23" s="74">
        <f>SUM(E20:E22)</f>
        <v>-3.333999999999982</v>
      </c>
      <c r="F23" s="51">
        <f aca="true" t="shared" si="4" ref="F23:K23">SUM(F20:F22)</f>
        <v>9.026999999999969</v>
      </c>
      <c r="G23" s="74">
        <f>SUM(G20:G22)</f>
        <v>15.906999999999975</v>
      </c>
      <c r="H23" s="51">
        <f t="shared" si="4"/>
        <v>31.40099999999999</v>
      </c>
      <c r="I23" s="103">
        <f>SUM(I20:I22)</f>
        <v>12.637000000000008</v>
      </c>
      <c r="J23" s="51">
        <f t="shared" si="4"/>
        <v>11.768000000000015</v>
      </c>
      <c r="K23" s="51">
        <f t="shared" si="4"/>
        <v>21.55600000000001</v>
      </c>
    </row>
    <row r="24" spans="1:11" ht="15" customHeight="1">
      <c r="A24" s="28" t="s">
        <v>78</v>
      </c>
      <c r="B24" s="3"/>
      <c r="C24" s="3"/>
      <c r="D24" s="3"/>
      <c r="E24" s="73">
        <f aca="true" t="shared" si="5" ref="E24:K24">E23-E25</f>
        <v>-3.333999999999982</v>
      </c>
      <c r="F24" s="46">
        <f t="shared" si="5"/>
        <v>9.026999999999969</v>
      </c>
      <c r="G24" s="73">
        <f>G23-G25</f>
        <v>15.906999999999975</v>
      </c>
      <c r="H24" s="46">
        <f t="shared" si="5"/>
        <v>31.40099999999999</v>
      </c>
      <c r="I24" s="144">
        <f t="shared" si="5"/>
        <v>12.637000000000008</v>
      </c>
      <c r="J24" s="46">
        <f t="shared" si="5"/>
        <v>11.768000000000015</v>
      </c>
      <c r="K24" s="46">
        <f t="shared" si="5"/>
        <v>21.55600000000001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/>
      <c r="F27" s="169"/>
      <c r="G27" s="168">
        <v>-2.4</v>
      </c>
      <c r="H27" s="169"/>
      <c r="I27" s="169">
        <v>-12</v>
      </c>
      <c r="J27" s="169"/>
      <c r="K27" s="169"/>
    </row>
    <row r="28" spans="1:11" ht="15" customHeight="1">
      <c r="A28" s="170" t="s">
        <v>103</v>
      </c>
      <c r="B28" s="171"/>
      <c r="C28" s="171"/>
      <c r="D28" s="171"/>
      <c r="E28" s="172">
        <f aca="true" t="shared" si="6" ref="E28:K28">E14-E27</f>
        <v>9.879000000000019</v>
      </c>
      <c r="F28" s="173">
        <f t="shared" si="6"/>
        <v>13.99399999999997</v>
      </c>
      <c r="G28" s="172">
        <f t="shared" si="6"/>
        <v>43.81399999999997</v>
      </c>
      <c r="H28" s="173">
        <f t="shared" si="6"/>
        <v>52.21099999999999</v>
      </c>
      <c r="I28" s="173">
        <f t="shared" si="6"/>
        <v>43.91100000000001</v>
      </c>
      <c r="J28" s="173">
        <f t="shared" si="6"/>
        <v>31.105000000000018</v>
      </c>
      <c r="K28" s="173">
        <f t="shared" si="6"/>
        <v>30.044000000000015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510.693</v>
      </c>
      <c r="H34" s="46">
        <v>510.693</v>
      </c>
      <c r="I34" s="144">
        <v>512.661</v>
      </c>
      <c r="J34" s="46"/>
      <c r="K34" s="46">
        <v>76.598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/>
      <c r="H35" s="46"/>
      <c r="I35" s="144"/>
      <c r="J35" s="46"/>
      <c r="K35" s="46">
        <v>1.185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7.741</v>
      </c>
      <c r="H36" s="46">
        <v>62.6</v>
      </c>
      <c r="I36" s="144">
        <v>63.40999999999999</v>
      </c>
      <c r="J36" s="46"/>
      <c r="K36" s="46">
        <v>63.83599999999999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/>
      <c r="H37" s="46"/>
      <c r="I37" s="144">
        <v>3.628</v>
      </c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/>
      <c r="H38" s="48">
        <v>0.40700000000000003</v>
      </c>
      <c r="I38" s="143">
        <v>0.314</v>
      </c>
      <c r="J38" s="48"/>
      <c r="K38" s="48"/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518.434</v>
      </c>
      <c r="H39" s="51">
        <f>SUM(H34:H38)</f>
        <v>573.7</v>
      </c>
      <c r="I39" s="103">
        <f>SUM(I34:I38)</f>
        <v>580.0129999999999</v>
      </c>
      <c r="J39" s="51" t="s">
        <v>72</v>
      </c>
      <c r="K39" s="51">
        <f>SUM(K34:K38)</f>
        <v>141.619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6.507</v>
      </c>
      <c r="H40" s="46">
        <v>5.302</v>
      </c>
      <c r="I40" s="144">
        <v>3.398</v>
      </c>
      <c r="J40" s="46"/>
      <c r="K40" s="46">
        <v>6.622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65.62899999999999</v>
      </c>
      <c r="H42" s="46">
        <v>42.961</v>
      </c>
      <c r="I42" s="144">
        <v>63.481</v>
      </c>
      <c r="J42" s="46"/>
      <c r="K42" s="46">
        <v>67.683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14.104</v>
      </c>
      <c r="H43" s="46">
        <v>18.348</v>
      </c>
      <c r="I43" s="144">
        <v>46.646</v>
      </c>
      <c r="J43" s="46"/>
      <c r="K43" s="46">
        <v>20.501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86.24</v>
      </c>
      <c r="H45" s="81">
        <f>SUM(H40:H44)</f>
        <v>66.61099999999999</v>
      </c>
      <c r="I45" s="117">
        <f>SUM(I40:I44)</f>
        <v>113.525</v>
      </c>
      <c r="J45" s="81" t="s">
        <v>72</v>
      </c>
      <c r="K45" s="81">
        <f>SUM(K40:K44)</f>
        <v>94.80600000000001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604.674</v>
      </c>
      <c r="H46" s="51">
        <f>H39+H45</f>
        <v>640.311</v>
      </c>
      <c r="I46" s="103">
        <f>I39+I45</f>
        <v>693.5379999999999</v>
      </c>
      <c r="J46" s="51" t="s">
        <v>72</v>
      </c>
      <c r="K46" s="51">
        <f>K39+K45</f>
        <v>236.425</v>
      </c>
    </row>
    <row r="47" spans="1:11" ht="15" customHeight="1">
      <c r="A47" s="28" t="s">
        <v>80</v>
      </c>
      <c r="B47" s="3"/>
      <c r="C47" s="3"/>
      <c r="D47" s="3"/>
      <c r="E47" s="73"/>
      <c r="F47" s="46"/>
      <c r="G47" s="73">
        <v>254.59200000000004</v>
      </c>
      <c r="H47" s="46">
        <v>391.65900000000005</v>
      </c>
      <c r="I47" s="144">
        <v>360.257</v>
      </c>
      <c r="J47" s="46"/>
      <c r="K47" s="46">
        <v>121.84700000000001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/>
      <c r="H48" s="46"/>
      <c r="I48" s="144"/>
      <c r="J48" s="46"/>
      <c r="K48" s="46">
        <v>0.29200000000000004</v>
      </c>
    </row>
    <row r="49" spans="1:11" ht="15" customHeight="1">
      <c r="A49" s="28" t="s">
        <v>74</v>
      </c>
      <c r="B49" s="3"/>
      <c r="C49" s="3"/>
      <c r="D49" s="3"/>
      <c r="E49" s="73"/>
      <c r="F49" s="46"/>
      <c r="G49" s="73"/>
      <c r="H49" s="46"/>
      <c r="I49" s="144"/>
      <c r="J49" s="46"/>
      <c r="K49" s="46"/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0.979</v>
      </c>
      <c r="H50" s="46">
        <v>1.915</v>
      </c>
      <c r="I50" s="144">
        <v>2.26</v>
      </c>
      <c r="J50" s="46"/>
      <c r="K50" s="46">
        <v>2.947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233.702</v>
      </c>
      <c r="H51" s="46">
        <v>162.636</v>
      </c>
      <c r="I51" s="144">
        <v>227.875</v>
      </c>
      <c r="J51" s="46"/>
      <c r="K51" s="46">
        <v>15.796000000000001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98.553</v>
      </c>
      <c r="H52" s="46">
        <v>76.68599999999999</v>
      </c>
      <c r="I52" s="144">
        <v>103.146</v>
      </c>
      <c r="J52" s="46"/>
      <c r="K52" s="46">
        <v>95.543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>
        <v>16.848</v>
      </c>
      <c r="H53" s="46">
        <v>7.415</v>
      </c>
      <c r="I53" s="144"/>
      <c r="J53" s="46"/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604.674</v>
      </c>
      <c r="H55" s="51">
        <f>SUM(H47:H54)</f>
        <v>640.311</v>
      </c>
      <c r="I55" s="103">
        <f>SUM(I47:I54)</f>
        <v>693.538</v>
      </c>
      <c r="J55" s="51" t="s">
        <v>72</v>
      </c>
      <c r="K55" s="51">
        <f>SUM(K47:K54)</f>
        <v>236.425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14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6.565999999999999</v>
      </c>
      <c r="F61" s="49">
        <v>10.921999999999997</v>
      </c>
      <c r="G61" s="71">
        <v>25.663</v>
      </c>
      <c r="H61" s="49">
        <v>34.87199999999999</v>
      </c>
      <c r="I61" s="142"/>
      <c r="J61" s="49"/>
      <c r="K61" s="49">
        <v>29.625999999999998</v>
      </c>
    </row>
    <row r="62" spans="1:11" ht="15" customHeight="1">
      <c r="A62" s="179" t="s">
        <v>34</v>
      </c>
      <c r="B62" s="179"/>
      <c r="C62" s="23"/>
      <c r="D62" s="23"/>
      <c r="E62" s="72">
        <v>0.3310000000000004</v>
      </c>
      <c r="F62" s="48">
        <v>3.5300000000000002</v>
      </c>
      <c r="G62" s="72">
        <v>0.4380000000000006</v>
      </c>
      <c r="H62" s="48">
        <v>-4.243</v>
      </c>
      <c r="I62" s="143"/>
      <c r="J62" s="48"/>
      <c r="K62" s="48">
        <v>7.936999999999999</v>
      </c>
    </row>
    <row r="63" spans="1:11" ht="16.5" customHeight="1">
      <c r="A63" s="183" t="s">
        <v>35</v>
      </c>
      <c r="B63" s="183"/>
      <c r="C63" s="25"/>
      <c r="D63" s="25"/>
      <c r="E63" s="74">
        <f>SUM(E61:E62)</f>
        <v>6.896999999999999</v>
      </c>
      <c r="F63" s="51">
        <f>SUM(F61:F62)</f>
        <v>14.451999999999998</v>
      </c>
      <c r="G63" s="74">
        <f>SUM(G61:G62)</f>
        <v>26.101</v>
      </c>
      <c r="H63" s="51">
        <f>SUM(H61:H62)</f>
        <v>30.62899999999999</v>
      </c>
      <c r="I63" s="103" t="s">
        <v>72</v>
      </c>
      <c r="J63" s="51" t="s">
        <v>72</v>
      </c>
      <c r="K63" s="51">
        <f>SUM(K61:K62)</f>
        <v>37.562999999999995</v>
      </c>
    </row>
    <row r="64" spans="1:11" ht="15" customHeight="1">
      <c r="A64" s="180" t="s">
        <v>82</v>
      </c>
      <c r="B64" s="180"/>
      <c r="C64" s="3"/>
      <c r="D64" s="3"/>
      <c r="E64" s="73">
        <v>-1.626</v>
      </c>
      <c r="F64" s="46">
        <v>-0.9780000000000002</v>
      </c>
      <c r="G64" s="73">
        <v>-3.477</v>
      </c>
      <c r="H64" s="46">
        <v>-2.107</v>
      </c>
      <c r="I64" s="144"/>
      <c r="J64" s="46"/>
      <c r="K64" s="46">
        <v>-10.976</v>
      </c>
    </row>
    <row r="65" spans="1:11" ht="15" customHeight="1">
      <c r="A65" s="179" t="s">
        <v>83</v>
      </c>
      <c r="B65" s="179"/>
      <c r="C65" s="22"/>
      <c r="D65" s="22"/>
      <c r="E65" s="72">
        <v>26.488</v>
      </c>
      <c r="F65" s="48"/>
      <c r="G65" s="72">
        <v>26.488</v>
      </c>
      <c r="H65" s="48"/>
      <c r="I65" s="143"/>
      <c r="J65" s="48"/>
      <c r="K65" s="48"/>
    </row>
    <row r="66" spans="1:11" s="41" customFormat="1" ht="16.5" customHeight="1">
      <c r="A66" s="131" t="s">
        <v>84</v>
      </c>
      <c r="B66" s="131"/>
      <c r="C66" s="26"/>
      <c r="D66" s="26"/>
      <c r="E66" s="74">
        <f>SUM(E63:E65)</f>
        <v>31.759</v>
      </c>
      <c r="F66" s="51">
        <f>SUM(F63:F65)</f>
        <v>13.473999999999998</v>
      </c>
      <c r="G66" s="74">
        <f>SUM(G63:G65)</f>
        <v>49.111999999999995</v>
      </c>
      <c r="H66" s="51">
        <f>SUM(H63:H65)</f>
        <v>28.52199999999999</v>
      </c>
      <c r="I66" s="103" t="s">
        <v>72</v>
      </c>
      <c r="J66" s="51" t="s">
        <v>72</v>
      </c>
      <c r="K66" s="51">
        <f>SUM(K63:K65)</f>
        <v>26.586999999999996</v>
      </c>
    </row>
    <row r="67" spans="1:11" ht="15" customHeight="1">
      <c r="A67" s="179" t="s">
        <v>36</v>
      </c>
      <c r="B67" s="179"/>
      <c r="C67" s="27"/>
      <c r="D67" s="27"/>
      <c r="E67" s="72"/>
      <c r="F67" s="48">
        <v>1</v>
      </c>
      <c r="G67" s="72">
        <v>27.381999999999998</v>
      </c>
      <c r="H67" s="48">
        <v>1</v>
      </c>
      <c r="I67" s="143"/>
      <c r="J67" s="48"/>
      <c r="K67" s="48"/>
    </row>
    <row r="68" spans="1:11" ht="16.5" customHeight="1">
      <c r="A68" s="183" t="s">
        <v>37</v>
      </c>
      <c r="B68" s="183"/>
      <c r="C68" s="9"/>
      <c r="D68" s="9"/>
      <c r="E68" s="74">
        <f>SUM(E66:E67)</f>
        <v>31.759</v>
      </c>
      <c r="F68" s="51">
        <f>SUM(F66:F67)</f>
        <v>14.473999999999998</v>
      </c>
      <c r="G68" s="74">
        <f>SUM(G66:G67)</f>
        <v>76.494</v>
      </c>
      <c r="H68" s="51">
        <f>SUM(H66:H67)</f>
        <v>29.52199999999999</v>
      </c>
      <c r="I68" s="103" t="s">
        <v>72</v>
      </c>
      <c r="J68" s="51" t="s">
        <v>72</v>
      </c>
      <c r="K68" s="51">
        <f>SUM(K66:K67)</f>
        <v>26.586999999999996</v>
      </c>
    </row>
    <row r="69" spans="1:11" ht="15" customHeight="1">
      <c r="A69" s="180" t="s">
        <v>38</v>
      </c>
      <c r="B69" s="180"/>
      <c r="C69" s="3"/>
      <c r="D69" s="3"/>
      <c r="E69" s="73">
        <v>115.44100000000003</v>
      </c>
      <c r="F69" s="46">
        <v>-12.331000000000003</v>
      </c>
      <c r="G69" s="73">
        <v>71.066</v>
      </c>
      <c r="H69" s="46">
        <v>-65.239</v>
      </c>
      <c r="I69" s="144"/>
      <c r="J69" s="46"/>
      <c r="K69" s="46">
        <v>-9.475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40</v>
      </c>
      <c r="B71" s="180"/>
      <c r="C71" s="3"/>
      <c r="D71" s="3"/>
      <c r="E71" s="73">
        <v>-153</v>
      </c>
      <c r="F71" s="46"/>
      <c r="G71" s="73">
        <v>-153</v>
      </c>
      <c r="H71" s="46"/>
      <c r="I71" s="144"/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72">
        <v>0.005</v>
      </c>
      <c r="F72" s="48">
        <v>0.004</v>
      </c>
      <c r="G72" s="72">
        <v>1.196</v>
      </c>
      <c r="H72" s="48">
        <v>7.419</v>
      </c>
      <c r="I72" s="143"/>
      <c r="J72" s="48"/>
      <c r="K72" s="48"/>
    </row>
    <row r="73" spans="1:11" ht="16.5" customHeight="1">
      <c r="A73" s="33" t="s">
        <v>42</v>
      </c>
      <c r="B73" s="33"/>
      <c r="C73" s="20"/>
      <c r="D73" s="20"/>
      <c r="E73" s="75">
        <f>SUM(E69:E72)</f>
        <v>-37.55399999999997</v>
      </c>
      <c r="F73" s="50">
        <f>SUM(F69:F72)</f>
        <v>-12.327000000000004</v>
      </c>
      <c r="G73" s="75">
        <f>SUM(G69:G72)</f>
        <v>-80.738</v>
      </c>
      <c r="H73" s="50">
        <f>SUM(H69:H72)</f>
        <v>-57.82000000000001</v>
      </c>
      <c r="I73" s="146" t="s">
        <v>72</v>
      </c>
      <c r="J73" s="50" t="s">
        <v>72</v>
      </c>
      <c r="K73" s="50">
        <f>SUM(K69:K72)</f>
        <v>-9.475</v>
      </c>
    </row>
    <row r="74" spans="1:11" ht="16.5" customHeight="1">
      <c r="A74" s="183" t="s">
        <v>43</v>
      </c>
      <c r="B74" s="183"/>
      <c r="C74" s="9"/>
      <c r="D74" s="9"/>
      <c r="E74" s="74">
        <f>+E68+E73</f>
        <v>-5.794999999999966</v>
      </c>
      <c r="F74" s="51">
        <f>SUM(F73+F68)</f>
        <v>2.146999999999995</v>
      </c>
      <c r="G74" s="74">
        <f>SUM(G73+G68)</f>
        <v>-4.244</v>
      </c>
      <c r="H74" s="51">
        <f>SUM(H73+H68)</f>
        <v>-28.298000000000016</v>
      </c>
      <c r="I74" s="103" t="s">
        <v>72</v>
      </c>
      <c r="J74" s="51" t="s">
        <v>72</v>
      </c>
      <c r="K74" s="51">
        <f>SUM(K73+K68)</f>
        <v>17.111999999999995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9" ref="F76:K76">F$3</f>
        <v>2011</v>
      </c>
      <c r="G76" s="57">
        <f t="shared" si="9"/>
        <v>2012</v>
      </c>
      <c r="H76" s="57">
        <f t="shared" si="9"/>
        <v>2011</v>
      </c>
      <c r="I76" s="57">
        <f t="shared" si="9"/>
        <v>2010</v>
      </c>
      <c r="J76" s="57">
        <f t="shared" si="9"/>
        <v>2009</v>
      </c>
      <c r="K76" s="57">
        <f t="shared" si="9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12.446925121899003</v>
      </c>
      <c r="F80" s="52">
        <f>IF(F14=0,"-",IF(F7=0,"-",F14/F7))*100</f>
        <v>18.131640321326735</v>
      </c>
      <c r="G80" s="100">
        <f>IF(G14=0,"-",IF(G7=0,"-",G14/G7))*100</f>
        <v>14.412088141538709</v>
      </c>
      <c r="H80" s="52">
        <f>IF(H14=0,"-",IF(H7=0,"-",H14/H7))*100</f>
        <v>18.93514085937273</v>
      </c>
      <c r="I80" s="153">
        <f>IF(I14=0,"-",IF(I7=0,"-",I14/I7))*100</f>
        <v>13.374939225778332</v>
      </c>
      <c r="J80" s="52">
        <f>IF(J14=0,"-",IF(J7=0,"-",J14/J7)*100)</f>
        <v>14.08702662065343</v>
      </c>
      <c r="K80" s="52">
        <f>IF(K14=0,"-",IF(K7=0,"-",K14/K7)*100)</f>
        <v>18.962263555519097</v>
      </c>
    </row>
    <row r="81" spans="1:11" ht="15" customHeight="1">
      <c r="A81" s="180" t="s">
        <v>45</v>
      </c>
      <c r="B81" s="180"/>
      <c r="C81" s="6"/>
      <c r="D81" s="6"/>
      <c r="E81" s="66">
        <f aca="true" t="shared" si="10" ref="E81:K81">IF(E20=0,"-",IF(E7=0,"-",E20/E7)*100)</f>
        <v>-1.7450137963184391</v>
      </c>
      <c r="F81" s="52">
        <f t="shared" si="10"/>
        <v>15.364083959574984</v>
      </c>
      <c r="G81" s="100">
        <f>IF(G20=0,"-",IF(G7=0,"-",G20/G7)*100)</f>
        <v>8.750469800526169</v>
      </c>
      <c r="H81" s="52">
        <f>IF(H20=0,"-",IF(H7=0,"-",H20/H7)*100)</f>
        <v>15.246830301447758</v>
      </c>
      <c r="I81" s="102">
        <f t="shared" si="10"/>
        <v>9.422100021794897</v>
      </c>
      <c r="J81" s="52">
        <f t="shared" si="10"/>
        <v>9.100296187603604</v>
      </c>
      <c r="K81" s="52">
        <f t="shared" si="10"/>
        <v>19.184428272984906</v>
      </c>
    </row>
    <row r="82" spans="1:11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4.92285505167496</v>
      </c>
      <c r="H82" s="52">
        <f>IF((H47=0),"-",(H24/((H47+I47)/2)*100))</f>
        <v>8.352262752754294</v>
      </c>
      <c r="I82" s="102" t="s">
        <v>57</v>
      </c>
      <c r="J82" s="52" t="str">
        <f>IF((J47=0),"-",(J24/((J47+#REF!)/2)*100))</f>
        <v>-</v>
      </c>
      <c r="K82" s="52" t="s">
        <v>72</v>
      </c>
    </row>
    <row r="83" spans="1:11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8.138969430907093</v>
      </c>
      <c r="H83" s="52">
        <f>IF((H47=0),"-",((H17+H18)/((H47+H48+H49+H51+I47+I48+I49+I51)/2)*100))</f>
        <v>9.358322238532525</v>
      </c>
      <c r="I83" s="102" t="s">
        <v>57</v>
      </c>
      <c r="J83" s="53" t="str">
        <f>IF((J47=0),"-",((J17+J18)/((J47+J48+J49+J51+#REF!+#REF!+#REF!+#REF!)/2)*100))</f>
        <v>-</v>
      </c>
      <c r="K83" s="53" t="s">
        <v>72</v>
      </c>
    </row>
    <row r="84" spans="1:11" ht="15" customHeight="1">
      <c r="A84" s="180" t="s">
        <v>48</v>
      </c>
      <c r="B84" s="180"/>
      <c r="C84" s="6"/>
      <c r="D84" s="6"/>
      <c r="E84" s="70" t="str">
        <f aca="true" t="shared" si="11" ref="E84:K84">IF(E47=0,"-",((E47+E48)/E55*100))</f>
        <v>-</v>
      </c>
      <c r="F84" s="95" t="str">
        <f t="shared" si="11"/>
        <v>-</v>
      </c>
      <c r="G84" s="70">
        <f t="shared" si="11"/>
        <v>42.104009763938926</v>
      </c>
      <c r="H84" s="178">
        <f t="shared" si="11"/>
        <v>61.16699541316641</v>
      </c>
      <c r="I84" s="104">
        <f t="shared" si="11"/>
        <v>51.944810522278516</v>
      </c>
      <c r="J84" s="95" t="str">
        <f t="shared" si="11"/>
        <v>-</v>
      </c>
      <c r="K84" s="95">
        <f t="shared" si="11"/>
        <v>51.660780374325896</v>
      </c>
    </row>
    <row r="85" spans="1:11" ht="15" customHeight="1">
      <c r="A85" s="180" t="s">
        <v>49</v>
      </c>
      <c r="B85" s="180"/>
      <c r="C85" s="6"/>
      <c r="D85" s="6"/>
      <c r="E85" s="67" t="str">
        <f aca="true" t="shared" si="12" ref="E85:K85">IF((E51+E49-E43-E41-E37)=0,"-",(E51+E49-E43-E41-E37))</f>
        <v>-</v>
      </c>
      <c r="F85" s="1" t="str">
        <f t="shared" si="12"/>
        <v>-</v>
      </c>
      <c r="G85" s="67">
        <f t="shared" si="12"/>
        <v>219.598</v>
      </c>
      <c r="H85" s="1">
        <f t="shared" si="12"/>
        <v>144.288</v>
      </c>
      <c r="I85" s="105">
        <f t="shared" si="12"/>
        <v>177.601</v>
      </c>
      <c r="J85" s="1" t="str">
        <f t="shared" si="12"/>
        <v>-</v>
      </c>
      <c r="K85" s="1">
        <f t="shared" si="12"/>
        <v>-4.705</v>
      </c>
    </row>
    <row r="86" spans="1:11" ht="15" customHeight="1">
      <c r="A86" s="180" t="s">
        <v>50</v>
      </c>
      <c r="B86" s="180"/>
      <c r="C86" s="3"/>
      <c r="D86" s="3"/>
      <c r="E86" s="68" t="str">
        <f aca="true" t="shared" si="13" ref="E86:K86">IF((E47=0),"-",((E51+E49)/(E47+E48)))</f>
        <v>-</v>
      </c>
      <c r="F86" s="2" t="str">
        <f t="shared" si="13"/>
        <v>-</v>
      </c>
      <c r="G86" s="68">
        <f t="shared" si="13"/>
        <v>0.9179471468074407</v>
      </c>
      <c r="H86" s="34">
        <f t="shared" si="13"/>
        <v>0.4152489793417232</v>
      </c>
      <c r="I86" s="106">
        <f t="shared" si="13"/>
        <v>0.6325345517227979</v>
      </c>
      <c r="J86" s="2" t="str">
        <f t="shared" si="13"/>
        <v>-</v>
      </c>
      <c r="K86" s="2">
        <f t="shared" si="13"/>
        <v>0.12932806065220773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184</v>
      </c>
      <c r="H87" s="18">
        <v>177</v>
      </c>
      <c r="I87" s="154">
        <v>167</v>
      </c>
      <c r="J87" s="18" t="s">
        <v>72</v>
      </c>
      <c r="K87" s="18">
        <v>113</v>
      </c>
    </row>
    <row r="88" spans="1:11" ht="15" customHeight="1">
      <c r="A88" s="123" t="s">
        <v>107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 customHeight="1">
      <c r="A89" s="5" t="s">
        <v>108</v>
      </c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5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124"/>
      <c r="B91" s="124"/>
      <c r="C91" s="124"/>
      <c r="D91" s="124"/>
      <c r="E91" s="125"/>
      <c r="F91" s="125"/>
      <c r="G91" s="44"/>
      <c r="H91" s="125"/>
      <c r="I91" s="125"/>
      <c r="J91" s="125"/>
      <c r="K91" s="125"/>
    </row>
    <row r="92" spans="1:11" ht="15">
      <c r="A92" s="124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124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74:B74"/>
    <mergeCell ref="A63:B63"/>
    <mergeCell ref="A64:B64"/>
    <mergeCell ref="A1:K1"/>
    <mergeCell ref="A85:B85"/>
    <mergeCell ref="A70:B70"/>
    <mergeCell ref="A86:B86"/>
    <mergeCell ref="A80:B80"/>
    <mergeCell ref="A81:B81"/>
    <mergeCell ref="A68:B68"/>
    <mergeCell ref="A69:B69"/>
    <mergeCell ref="A87:B87"/>
    <mergeCell ref="A61:B61"/>
    <mergeCell ref="A62:B62"/>
    <mergeCell ref="A83:B83"/>
    <mergeCell ref="A84:B84"/>
    <mergeCell ref="A82:B82"/>
    <mergeCell ref="A65:B65"/>
    <mergeCell ref="A71:B71"/>
    <mergeCell ref="A72:B72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0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/>
      <c r="G5" s="61"/>
      <c r="H5" s="61"/>
      <c r="I5" s="61"/>
      <c r="J5" s="61"/>
      <c r="K5" s="61" t="s">
        <v>54</v>
      </c>
    </row>
    <row r="6" ht="1.5" customHeight="1"/>
    <row r="7" spans="1:13" ht="15" customHeight="1">
      <c r="A7" s="28" t="s">
        <v>2</v>
      </c>
      <c r="B7" s="6"/>
      <c r="C7" s="6"/>
      <c r="D7" s="6"/>
      <c r="E7" s="74">
        <v>268.1020000000001</v>
      </c>
      <c r="F7" s="51">
        <v>276.438</v>
      </c>
      <c r="G7" s="74">
        <v>1250.353</v>
      </c>
      <c r="H7" s="51">
        <v>1048.164</v>
      </c>
      <c r="I7" s="103">
        <v>901.9440000000001</v>
      </c>
      <c r="J7" s="51">
        <v>1085.106</v>
      </c>
      <c r="K7" s="51">
        <v>1023.6750000000001</v>
      </c>
      <c r="L7" s="37"/>
      <c r="M7" s="37"/>
    </row>
    <row r="8" spans="1:13" ht="15" customHeight="1">
      <c r="A8" s="28" t="s">
        <v>3</v>
      </c>
      <c r="B8" s="3"/>
      <c r="C8" s="3"/>
      <c r="D8" s="3"/>
      <c r="E8" s="73">
        <v>-246.12399999999997</v>
      </c>
      <c r="F8" s="46">
        <v>-252.538</v>
      </c>
      <c r="G8" s="73">
        <v>-1125.319</v>
      </c>
      <c r="H8" s="46">
        <v>-986.461</v>
      </c>
      <c r="I8" s="144">
        <v>-692.3520000000001</v>
      </c>
      <c r="J8" s="46">
        <v>-901.9820000000001</v>
      </c>
      <c r="K8" s="46">
        <v>-740.2310000000001</v>
      </c>
      <c r="L8" s="37"/>
      <c r="M8" s="37"/>
    </row>
    <row r="9" spans="1:13" ht="15" customHeight="1">
      <c r="A9" s="28" t="s">
        <v>4</v>
      </c>
      <c r="B9" s="3"/>
      <c r="C9" s="3"/>
      <c r="D9" s="3"/>
      <c r="E9" s="73">
        <v>0.8959999999999988</v>
      </c>
      <c r="F9" s="46">
        <v>-1.169000000000004</v>
      </c>
      <c r="G9" s="73">
        <v>-1.122</v>
      </c>
      <c r="H9" s="46">
        <v>-0.9070000000000036</v>
      </c>
      <c r="I9" s="144">
        <v>-81.268</v>
      </c>
      <c r="J9" s="46">
        <v>-39.501</v>
      </c>
      <c r="K9" s="46">
        <v>-108.352</v>
      </c>
      <c r="L9" s="37"/>
      <c r="M9" s="37"/>
    </row>
    <row r="10" spans="1:13" ht="15" customHeight="1">
      <c r="A10" s="28" t="s">
        <v>5</v>
      </c>
      <c r="B10" s="3"/>
      <c r="C10" s="3"/>
      <c r="D10" s="3"/>
      <c r="E10" s="73"/>
      <c r="F10" s="46"/>
      <c r="G10" s="73"/>
      <c r="H10" s="46"/>
      <c r="I10" s="144"/>
      <c r="J10" s="46"/>
      <c r="K10" s="46"/>
      <c r="L10" s="37"/>
      <c r="M10" s="37"/>
    </row>
    <row r="11" spans="1:13" ht="15" customHeight="1">
      <c r="A11" s="29" t="s">
        <v>6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  <c r="L11" s="37"/>
      <c r="M11" s="37"/>
    </row>
    <row r="12" spans="1:13" ht="15" customHeight="1">
      <c r="A12" s="10" t="s">
        <v>7</v>
      </c>
      <c r="B12" s="10"/>
      <c r="C12" s="10"/>
      <c r="D12" s="10"/>
      <c r="E12" s="74">
        <f aca="true" t="shared" si="0" ref="E12:K12">SUM(E7:E11)</f>
        <v>22.87400000000012</v>
      </c>
      <c r="F12" s="51">
        <f t="shared" si="0"/>
        <v>22.730999999999973</v>
      </c>
      <c r="G12" s="74">
        <f t="shared" si="0"/>
        <v>123.9120000000001</v>
      </c>
      <c r="H12" s="51">
        <f t="shared" si="0"/>
        <v>60.79599999999997</v>
      </c>
      <c r="I12" s="103">
        <f t="shared" si="0"/>
        <v>128.32399999999998</v>
      </c>
      <c r="J12" s="51">
        <f t="shared" si="0"/>
        <v>143.6229999999999</v>
      </c>
      <c r="K12" s="51">
        <f t="shared" si="0"/>
        <v>175.09199999999996</v>
      </c>
      <c r="L12" s="37"/>
      <c r="M12" s="37"/>
    </row>
    <row r="13" spans="1:13" ht="15" customHeight="1">
      <c r="A13" s="29" t="s">
        <v>71</v>
      </c>
      <c r="B13" s="22"/>
      <c r="C13" s="22"/>
      <c r="D13" s="22"/>
      <c r="E13" s="72">
        <v>-4.1080000000000005</v>
      </c>
      <c r="F13" s="48">
        <v>-3.0239999999999987</v>
      </c>
      <c r="G13" s="72">
        <v>-16.258000000000003</v>
      </c>
      <c r="H13" s="48">
        <v>-15.994</v>
      </c>
      <c r="I13" s="143">
        <v>-16.506</v>
      </c>
      <c r="J13" s="48">
        <v>-15.918</v>
      </c>
      <c r="K13" s="48">
        <v>-7.864000000000001</v>
      </c>
      <c r="L13" s="37"/>
      <c r="M13" s="37"/>
    </row>
    <row r="14" spans="1:13" ht="15" customHeight="1">
      <c r="A14" s="10" t="s">
        <v>8</v>
      </c>
      <c r="B14" s="10"/>
      <c r="C14" s="10"/>
      <c r="D14" s="10"/>
      <c r="E14" s="74">
        <f aca="true" t="shared" si="1" ref="E14:K14">SUM(E12:E13)</f>
        <v>18.76600000000012</v>
      </c>
      <c r="F14" s="51">
        <f t="shared" si="1"/>
        <v>19.706999999999976</v>
      </c>
      <c r="G14" s="74">
        <f t="shared" si="1"/>
        <v>107.65400000000011</v>
      </c>
      <c r="H14" s="51">
        <f t="shared" si="1"/>
        <v>44.80199999999997</v>
      </c>
      <c r="I14" s="103">
        <f t="shared" si="1"/>
        <v>111.81799999999998</v>
      </c>
      <c r="J14" s="51">
        <f t="shared" si="1"/>
        <v>127.7049999999999</v>
      </c>
      <c r="K14" s="51">
        <f t="shared" si="1"/>
        <v>167.22799999999995</v>
      </c>
      <c r="L14" s="37"/>
      <c r="M14" s="37"/>
    </row>
    <row r="15" spans="1:13" ht="15" customHeight="1">
      <c r="A15" s="28" t="s">
        <v>9</v>
      </c>
      <c r="B15" s="4"/>
      <c r="C15" s="4"/>
      <c r="D15" s="4"/>
      <c r="E15" s="73">
        <v>-1.7800000000000002</v>
      </c>
      <c r="F15" s="46">
        <v>-1.9520000000000008</v>
      </c>
      <c r="G15" s="73">
        <v>-7.692</v>
      </c>
      <c r="H15" s="46">
        <v>-7.722</v>
      </c>
      <c r="I15" s="144">
        <v>-7.205</v>
      </c>
      <c r="J15" s="46">
        <v>-7.763000000000001</v>
      </c>
      <c r="K15" s="46">
        <v>-2.4890000000000003</v>
      </c>
      <c r="L15" s="37"/>
      <c r="M15" s="37"/>
    </row>
    <row r="16" spans="1:13" ht="15" customHeight="1">
      <c r="A16" s="29" t="s">
        <v>10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  <c r="L16" s="37"/>
      <c r="M16" s="37"/>
    </row>
    <row r="17" spans="1:13" ht="15" customHeight="1">
      <c r="A17" s="10" t="s">
        <v>11</v>
      </c>
      <c r="B17" s="10"/>
      <c r="C17" s="10"/>
      <c r="D17" s="10"/>
      <c r="E17" s="74">
        <f aca="true" t="shared" si="2" ref="E17:K17">SUM(E14:E16)</f>
        <v>16.986000000000118</v>
      </c>
      <c r="F17" s="51">
        <f t="shared" si="2"/>
        <v>17.754999999999974</v>
      </c>
      <c r="G17" s="74">
        <f t="shared" si="2"/>
        <v>99.9620000000001</v>
      </c>
      <c r="H17" s="51">
        <f t="shared" si="2"/>
        <v>37.07999999999997</v>
      </c>
      <c r="I17" s="103">
        <f t="shared" si="2"/>
        <v>104.61299999999999</v>
      </c>
      <c r="J17" s="51">
        <f t="shared" si="2"/>
        <v>119.9419999999999</v>
      </c>
      <c r="K17" s="51">
        <f t="shared" si="2"/>
        <v>164.73899999999995</v>
      </c>
      <c r="L17" s="37"/>
      <c r="M17" s="37"/>
    </row>
    <row r="18" spans="1:13" ht="15" customHeight="1">
      <c r="A18" s="28" t="s">
        <v>12</v>
      </c>
      <c r="B18" s="3"/>
      <c r="C18" s="3"/>
      <c r="D18" s="3"/>
      <c r="E18" s="73">
        <v>1.682</v>
      </c>
      <c r="F18" s="46">
        <v>-0.9619999999999992</v>
      </c>
      <c r="G18" s="73">
        <v>1.762</v>
      </c>
      <c r="H18" s="46">
        <v>3.299</v>
      </c>
      <c r="I18" s="144">
        <v>0.435</v>
      </c>
      <c r="J18" s="46">
        <v>1.368</v>
      </c>
      <c r="K18" s="46">
        <v>22.477</v>
      </c>
      <c r="L18" s="37"/>
      <c r="M18" s="37"/>
    </row>
    <row r="19" spans="1:13" ht="15" customHeight="1">
      <c r="A19" s="29" t="s">
        <v>13</v>
      </c>
      <c r="B19" s="22"/>
      <c r="C19" s="22"/>
      <c r="D19" s="22"/>
      <c r="E19" s="72">
        <v>-8.927999999999999</v>
      </c>
      <c r="F19" s="48">
        <v>-8.383</v>
      </c>
      <c r="G19" s="72">
        <v>-34.791999999999994</v>
      </c>
      <c r="H19" s="48">
        <v>-33.385999999999996</v>
      </c>
      <c r="I19" s="143">
        <v>-34.193000000000005</v>
      </c>
      <c r="J19" s="48">
        <v>-36.621</v>
      </c>
      <c r="K19" s="48">
        <v>-72.557</v>
      </c>
      <c r="L19" s="37"/>
      <c r="M19" s="37"/>
    </row>
    <row r="20" spans="1:13" ht="15" customHeight="1">
      <c r="A20" s="10" t="s">
        <v>14</v>
      </c>
      <c r="B20" s="10"/>
      <c r="C20" s="10"/>
      <c r="D20" s="10"/>
      <c r="E20" s="74">
        <f aca="true" t="shared" si="3" ref="E20:K20">SUM(E17:E19)</f>
        <v>9.740000000000117</v>
      </c>
      <c r="F20" s="51">
        <f t="shared" si="3"/>
        <v>8.409999999999975</v>
      </c>
      <c r="G20" s="74">
        <f t="shared" si="3"/>
        <v>66.9320000000001</v>
      </c>
      <c r="H20" s="51">
        <f t="shared" si="3"/>
        <v>6.992999999999974</v>
      </c>
      <c r="I20" s="103">
        <f t="shared" si="3"/>
        <v>70.85499999999999</v>
      </c>
      <c r="J20" s="51">
        <f t="shared" si="3"/>
        <v>84.68899999999988</v>
      </c>
      <c r="K20" s="51">
        <f t="shared" si="3"/>
        <v>114.65899999999995</v>
      </c>
      <c r="L20" s="37"/>
      <c r="M20" s="37"/>
    </row>
    <row r="21" spans="1:13" ht="15" customHeight="1">
      <c r="A21" s="28" t="s">
        <v>15</v>
      </c>
      <c r="B21" s="3"/>
      <c r="C21" s="3"/>
      <c r="D21" s="3"/>
      <c r="E21" s="73">
        <v>1.5749999999999988</v>
      </c>
      <c r="F21" s="46">
        <v>-6.813000000000001</v>
      </c>
      <c r="G21" s="73">
        <v>-14.269</v>
      </c>
      <c r="H21" s="46">
        <v>-6.8100000000000005</v>
      </c>
      <c r="I21" s="144">
        <v>-26.407</v>
      </c>
      <c r="J21" s="46">
        <v>-42.17400000000001</v>
      </c>
      <c r="K21" s="46">
        <v>-44.012</v>
      </c>
      <c r="L21" s="37"/>
      <c r="M21" s="37"/>
    </row>
    <row r="22" spans="1:13" ht="15" customHeight="1">
      <c r="A22" s="29" t="s">
        <v>16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  <c r="L22" s="37"/>
      <c r="M22" s="37"/>
    </row>
    <row r="23" spans="1:13" ht="15" customHeight="1">
      <c r="A23" s="32" t="s">
        <v>87</v>
      </c>
      <c r="B23" s="11"/>
      <c r="C23" s="11"/>
      <c r="D23" s="11"/>
      <c r="E23" s="74">
        <f aca="true" t="shared" si="4" ref="E23:K23">SUM(E20:E22)</f>
        <v>11.315000000000117</v>
      </c>
      <c r="F23" s="51">
        <f t="shared" si="4"/>
        <v>1.5969999999999747</v>
      </c>
      <c r="G23" s="74">
        <f t="shared" si="4"/>
        <v>52.6630000000001</v>
      </c>
      <c r="H23" s="51">
        <f t="shared" si="4"/>
        <v>0.18299999999997318</v>
      </c>
      <c r="I23" s="103">
        <f t="shared" si="4"/>
        <v>44.44799999999999</v>
      </c>
      <c r="J23" s="51">
        <f t="shared" si="4"/>
        <v>42.51499999999987</v>
      </c>
      <c r="K23" s="51">
        <f t="shared" si="4"/>
        <v>70.64699999999995</v>
      </c>
      <c r="L23" s="37"/>
      <c r="M23" s="37"/>
    </row>
    <row r="24" spans="1:13" ht="15" customHeight="1">
      <c r="A24" s="28" t="s">
        <v>78</v>
      </c>
      <c r="B24" s="3"/>
      <c r="C24" s="3"/>
      <c r="D24" s="3"/>
      <c r="E24" s="73">
        <f aca="true" t="shared" si="5" ref="E24:K24">E23-E25</f>
        <v>11.315000000000117</v>
      </c>
      <c r="F24" s="46">
        <f t="shared" si="5"/>
        <v>1.5969999999999747</v>
      </c>
      <c r="G24" s="73">
        <f t="shared" si="5"/>
        <v>52.6630000000001</v>
      </c>
      <c r="H24" s="46">
        <f>H23-H25</f>
        <v>0.18299999999997318</v>
      </c>
      <c r="I24" s="144">
        <f>I23-I25</f>
        <v>44.44799999999999</v>
      </c>
      <c r="J24" s="46">
        <f t="shared" si="5"/>
        <v>42.51499999999987</v>
      </c>
      <c r="K24" s="46">
        <f t="shared" si="5"/>
        <v>70.64699999999995</v>
      </c>
      <c r="L24" s="37"/>
      <c r="M24" s="37"/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165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>
        <v>-0.1599999999999997</v>
      </c>
      <c r="F27" s="169">
        <v>-11.995000000000005</v>
      </c>
      <c r="G27" s="168">
        <v>-3.393</v>
      </c>
      <c r="H27" s="169">
        <v>-58</v>
      </c>
      <c r="I27" s="169"/>
      <c r="J27" s="169"/>
      <c r="K27" s="169"/>
    </row>
    <row r="28" spans="1:11" ht="15" customHeight="1">
      <c r="A28" s="170" t="s">
        <v>103</v>
      </c>
      <c r="B28" s="171"/>
      <c r="C28" s="171"/>
      <c r="D28" s="171"/>
      <c r="E28" s="172">
        <f>E14-E27</f>
        <v>18.92600000000012</v>
      </c>
      <c r="F28" s="173">
        <f aca="true" t="shared" si="6" ref="F28:K28">F14-F27</f>
        <v>31.70199999999998</v>
      </c>
      <c r="G28" s="172">
        <f>G14-G27</f>
        <v>111.04700000000011</v>
      </c>
      <c r="H28" s="173">
        <f t="shared" si="6"/>
        <v>102.80199999999996</v>
      </c>
      <c r="I28" s="173">
        <f t="shared" si="6"/>
        <v>111.81799999999998</v>
      </c>
      <c r="J28" s="173">
        <f t="shared" si="6"/>
        <v>127.7049999999999</v>
      </c>
      <c r="K28" s="173">
        <f t="shared" si="6"/>
        <v>167.22799999999995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>
        <f>IF(I$5=0,"",I$5)</f>
      </c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1101.393</v>
      </c>
      <c r="H34" s="46">
        <v>1116.851</v>
      </c>
      <c r="I34" s="144">
        <v>970.383</v>
      </c>
      <c r="J34" s="46">
        <v>975.1460000000001</v>
      </c>
      <c r="K34" s="46">
        <v>938.571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6.579000000000001</v>
      </c>
      <c r="H35" s="46">
        <v>25.002999999999997</v>
      </c>
      <c r="I35" s="144">
        <v>22.447999999999997</v>
      </c>
      <c r="J35" s="46">
        <v>32.33700000000001</v>
      </c>
      <c r="K35" s="46">
        <v>39.725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97.03599999999997</v>
      </c>
      <c r="H36" s="46">
        <v>105.832</v>
      </c>
      <c r="I36" s="144">
        <v>106.31700000000001</v>
      </c>
      <c r="J36" s="46">
        <v>123.51599999999999</v>
      </c>
      <c r="K36" s="46">
        <v>133.404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/>
      <c r="H37" s="46"/>
      <c r="I37" s="144"/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20.7</v>
      </c>
      <c r="H38" s="48">
        <v>14.899000000000001</v>
      </c>
      <c r="I38" s="143">
        <v>21.283</v>
      </c>
      <c r="J38" s="48">
        <v>36.705</v>
      </c>
      <c r="K38" s="48">
        <v>22.626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1225.708</v>
      </c>
      <c r="H39" s="51">
        <f>SUM(H34:H38)</f>
        <v>1262.585</v>
      </c>
      <c r="I39" s="103">
        <f>SUM(I34:I38)</f>
        <v>1120.431</v>
      </c>
      <c r="J39" s="51">
        <f>SUM(J34:J38)</f>
        <v>1167.704</v>
      </c>
      <c r="K39" s="51">
        <f>SUM(K34:K38)</f>
        <v>1134.326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165.074</v>
      </c>
      <c r="H40" s="46">
        <v>170.318</v>
      </c>
      <c r="I40" s="144">
        <v>94.29899999999999</v>
      </c>
      <c r="J40" s="46">
        <v>113.515</v>
      </c>
      <c r="K40" s="46">
        <v>166.106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197.33200000000002</v>
      </c>
      <c r="H42" s="46">
        <v>196.27299999999997</v>
      </c>
      <c r="I42" s="144">
        <v>124</v>
      </c>
      <c r="J42" s="46">
        <v>130.835</v>
      </c>
      <c r="K42" s="46">
        <v>185.168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29.135</v>
      </c>
      <c r="H43" s="46">
        <v>80.443</v>
      </c>
      <c r="I43" s="144">
        <v>66.18</v>
      </c>
      <c r="J43" s="46">
        <v>86.52900000000001</v>
      </c>
      <c r="K43" s="46">
        <v>26.990000000000002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391.54100000000005</v>
      </c>
      <c r="H45" s="81">
        <f>SUM(H40:H44)</f>
        <v>447.034</v>
      </c>
      <c r="I45" s="117">
        <f>SUM(I40:I44)</f>
        <v>284.479</v>
      </c>
      <c r="J45" s="81">
        <f>SUM(J40:J44)</f>
        <v>330.879</v>
      </c>
      <c r="K45" s="81">
        <f>SUM(K40:K44)</f>
        <v>378.264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1617.2490000000003</v>
      </c>
      <c r="H46" s="51">
        <f>H39+H45</f>
        <v>1709.6190000000001</v>
      </c>
      <c r="I46" s="103">
        <f>I39+I45</f>
        <v>1404.91</v>
      </c>
      <c r="J46" s="51">
        <f>J39+J45</f>
        <v>1498.583</v>
      </c>
      <c r="K46" s="51">
        <f>K39+K45</f>
        <v>1512.5900000000001</v>
      </c>
    </row>
    <row r="47" spans="1:11" ht="15" customHeight="1">
      <c r="A47" s="28" t="s">
        <v>80</v>
      </c>
      <c r="B47" s="3"/>
      <c r="C47" s="3"/>
      <c r="D47" s="3"/>
      <c r="E47" s="73"/>
      <c r="F47" s="46"/>
      <c r="G47" s="73">
        <v>845.2600000000001</v>
      </c>
      <c r="H47" s="46">
        <v>807.4730000000001</v>
      </c>
      <c r="I47" s="144">
        <v>695.4780000000002</v>
      </c>
      <c r="J47" s="46">
        <v>678.2730000000001</v>
      </c>
      <c r="K47" s="46">
        <v>591.9830000000001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74</v>
      </c>
      <c r="B49" s="3"/>
      <c r="C49" s="3"/>
      <c r="D49" s="3"/>
      <c r="E49" s="73"/>
      <c r="F49" s="46"/>
      <c r="G49" s="73"/>
      <c r="H49" s="46"/>
      <c r="I49" s="144"/>
      <c r="J49" s="46"/>
      <c r="K49" s="46"/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25.627</v>
      </c>
      <c r="H50" s="46">
        <v>40.472</v>
      </c>
      <c r="I50" s="144">
        <v>11.253</v>
      </c>
      <c r="J50" s="46">
        <v>56.977000000000004</v>
      </c>
      <c r="K50" s="46">
        <v>11.648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591.563</v>
      </c>
      <c r="H51" s="46">
        <v>650.527</v>
      </c>
      <c r="I51" s="144">
        <v>574.9190000000001</v>
      </c>
      <c r="J51" s="46">
        <v>639.2470000000001</v>
      </c>
      <c r="K51" s="46">
        <v>733.288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153.199</v>
      </c>
      <c r="H52" s="46">
        <v>210.197</v>
      </c>
      <c r="I52" s="144">
        <v>121.45</v>
      </c>
      <c r="J52" s="46">
        <v>122.22600000000001</v>
      </c>
      <c r="K52" s="46">
        <v>174.07600000000002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>
        <v>1.6</v>
      </c>
      <c r="H53" s="46">
        <v>0.95</v>
      </c>
      <c r="I53" s="144">
        <v>1.81</v>
      </c>
      <c r="J53" s="46">
        <v>1.86</v>
      </c>
      <c r="K53" s="46">
        <v>1.595</v>
      </c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1617.249</v>
      </c>
      <c r="H55" s="51">
        <f>SUM(H47:H54)</f>
        <v>1709.6190000000004</v>
      </c>
      <c r="I55" s="103">
        <f>SUM(I47:I54)</f>
        <v>1404.9100000000003</v>
      </c>
      <c r="J55" s="51">
        <f>SUM(J47:J54)</f>
        <v>1498.5830000000003</v>
      </c>
      <c r="K55" s="51">
        <f>SUM(K47:K54)</f>
        <v>1512.5900000000001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>
        <f>IF(F$5=0,"",F$5)</f>
      </c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5.513999999999996</v>
      </c>
      <c r="F61" s="49">
        <v>12.126000000000001</v>
      </c>
      <c r="G61" s="71">
        <v>56.812</v>
      </c>
      <c r="H61" s="49">
        <v>41.667</v>
      </c>
      <c r="I61" s="142">
        <v>66.403</v>
      </c>
      <c r="J61" s="49">
        <v>57.009</v>
      </c>
      <c r="K61" s="49">
        <v>69.012</v>
      </c>
    </row>
    <row r="62" spans="1:11" ht="15" customHeight="1">
      <c r="A62" s="179" t="s">
        <v>34</v>
      </c>
      <c r="B62" s="179"/>
      <c r="C62" s="23"/>
      <c r="D62" s="23"/>
      <c r="E62" s="72">
        <v>38.67199999999999</v>
      </c>
      <c r="F62" s="48">
        <v>2.424999999999983</v>
      </c>
      <c r="G62" s="72">
        <v>-47.384</v>
      </c>
      <c r="H62" s="48">
        <v>31.394000000000002</v>
      </c>
      <c r="I62" s="143">
        <v>6.975999999999999</v>
      </c>
      <c r="J62" s="48">
        <v>96.76100000000002</v>
      </c>
      <c r="K62" s="48">
        <v>-11</v>
      </c>
    </row>
    <row r="63" spans="1:12" ht="16.5" customHeight="1">
      <c r="A63" s="183" t="s">
        <v>35</v>
      </c>
      <c r="B63" s="183"/>
      <c r="C63" s="25"/>
      <c r="D63" s="25"/>
      <c r="E63" s="74">
        <f aca="true" t="shared" si="9" ref="E63:K63">SUM(E61:E62)</f>
        <v>44.185999999999986</v>
      </c>
      <c r="F63" s="51">
        <f t="shared" si="9"/>
        <v>14.550999999999984</v>
      </c>
      <c r="G63" s="74">
        <f>SUM(G61:G62)</f>
        <v>9.427999999999997</v>
      </c>
      <c r="H63" s="51">
        <f t="shared" si="9"/>
        <v>73.061</v>
      </c>
      <c r="I63" s="103">
        <f t="shared" si="9"/>
        <v>73.379</v>
      </c>
      <c r="J63" s="51">
        <f t="shared" si="9"/>
        <v>153.77000000000004</v>
      </c>
      <c r="K63" s="51">
        <f t="shared" si="9"/>
        <v>58.012</v>
      </c>
      <c r="L63" s="134"/>
    </row>
    <row r="64" spans="1:11" ht="15" customHeight="1">
      <c r="A64" s="180" t="s">
        <v>82</v>
      </c>
      <c r="B64" s="180"/>
      <c r="C64" s="3"/>
      <c r="D64" s="3"/>
      <c r="E64" s="73">
        <v>-1.3509999999999998</v>
      </c>
      <c r="F64" s="46">
        <v>-5.2989999999999995</v>
      </c>
      <c r="G64" s="73">
        <v>-7.306</v>
      </c>
      <c r="H64" s="46">
        <v>-12.891</v>
      </c>
      <c r="I64" s="144">
        <v>-50.111000000000004</v>
      </c>
      <c r="J64" s="46">
        <v>-10.236</v>
      </c>
      <c r="K64" s="46">
        <v>-41</v>
      </c>
    </row>
    <row r="65" spans="1:11" ht="15" customHeight="1">
      <c r="A65" s="179" t="s">
        <v>83</v>
      </c>
      <c r="B65" s="179"/>
      <c r="C65" s="22"/>
      <c r="D65" s="22"/>
      <c r="E65" s="72"/>
      <c r="F65" s="48"/>
      <c r="G65" s="72"/>
      <c r="H65" s="48"/>
      <c r="I65" s="143"/>
      <c r="J65" s="48"/>
      <c r="K65" s="48"/>
    </row>
    <row r="66" spans="1:12" s="41" customFormat="1" ht="16.5" customHeight="1">
      <c r="A66" s="131" t="s">
        <v>84</v>
      </c>
      <c r="B66" s="131"/>
      <c r="C66" s="26"/>
      <c r="D66" s="26"/>
      <c r="E66" s="74">
        <f aca="true" t="shared" si="10" ref="E66:K66">SUM(E63:E65)</f>
        <v>42.83499999999999</v>
      </c>
      <c r="F66" s="51">
        <f t="shared" si="10"/>
        <v>9.251999999999985</v>
      </c>
      <c r="G66" s="74">
        <f>SUM(G63:G65)</f>
        <v>2.121999999999997</v>
      </c>
      <c r="H66" s="51">
        <f t="shared" si="10"/>
        <v>60.17000000000001</v>
      </c>
      <c r="I66" s="103">
        <f t="shared" si="10"/>
        <v>23.268</v>
      </c>
      <c r="J66" s="133">
        <f t="shared" si="10"/>
        <v>143.53400000000005</v>
      </c>
      <c r="K66" s="133">
        <f t="shared" si="10"/>
        <v>17.012</v>
      </c>
      <c r="L66" s="51"/>
    </row>
    <row r="67" spans="1:11" ht="15" customHeight="1">
      <c r="A67" s="179" t="s">
        <v>36</v>
      </c>
      <c r="B67" s="179"/>
      <c r="C67" s="27"/>
      <c r="D67" s="27"/>
      <c r="E67" s="72"/>
      <c r="F67" s="48">
        <v>-0.0549999999999784</v>
      </c>
      <c r="G67" s="72"/>
      <c r="H67" s="48">
        <v>-220.946</v>
      </c>
      <c r="I67" s="143"/>
      <c r="J67" s="48"/>
      <c r="K67" s="48">
        <v>-172.71300000000002</v>
      </c>
    </row>
    <row r="68" spans="1:12" ht="16.5" customHeight="1">
      <c r="A68" s="183" t="s">
        <v>37</v>
      </c>
      <c r="B68" s="183"/>
      <c r="C68" s="9"/>
      <c r="D68" s="9"/>
      <c r="E68" s="74">
        <f aca="true" t="shared" si="11" ref="E68:K68">SUM(E66:E67)</f>
        <v>42.83499999999999</v>
      </c>
      <c r="F68" s="51">
        <f t="shared" si="11"/>
        <v>9.197000000000006</v>
      </c>
      <c r="G68" s="74">
        <f>SUM(G66:G67)</f>
        <v>2.121999999999997</v>
      </c>
      <c r="H68" s="51">
        <f t="shared" si="11"/>
        <v>-160.77599999999998</v>
      </c>
      <c r="I68" s="103">
        <f t="shared" si="11"/>
        <v>23.268</v>
      </c>
      <c r="J68" s="51">
        <f t="shared" si="11"/>
        <v>143.53400000000005</v>
      </c>
      <c r="K68" s="51">
        <f t="shared" si="11"/>
        <v>-155.70100000000002</v>
      </c>
      <c r="L68" s="134"/>
    </row>
    <row r="69" spans="1:11" ht="15" customHeight="1">
      <c r="A69" s="180" t="s">
        <v>38</v>
      </c>
      <c r="B69" s="180"/>
      <c r="C69" s="3"/>
      <c r="D69" s="3"/>
      <c r="E69" s="73">
        <v>-24.134</v>
      </c>
      <c r="F69" s="46">
        <v>-29.622</v>
      </c>
      <c r="G69" s="73">
        <v>-34.521</v>
      </c>
      <c r="H69" s="46">
        <v>36.592</v>
      </c>
      <c r="I69" s="144">
        <v>-50.96</v>
      </c>
      <c r="J69" s="46">
        <v>-89.256</v>
      </c>
      <c r="K69" s="46">
        <v>121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40</v>
      </c>
      <c r="B71" s="180"/>
      <c r="C71" s="3"/>
      <c r="D71" s="3"/>
      <c r="E71" s="73"/>
      <c r="F71" s="46"/>
      <c r="G71" s="73">
        <v>-22.863</v>
      </c>
      <c r="H71" s="46">
        <v>-2.686</v>
      </c>
      <c r="I71" s="144">
        <v>-33.664</v>
      </c>
      <c r="J71" s="46">
        <v>-24.321</v>
      </c>
      <c r="K71" s="46"/>
    </row>
    <row r="72" spans="1:11" ht="15" customHeight="1">
      <c r="A72" s="179" t="s">
        <v>41</v>
      </c>
      <c r="B72" s="179"/>
      <c r="C72" s="22"/>
      <c r="D72" s="22"/>
      <c r="E72" s="72">
        <v>0.5440000000000005</v>
      </c>
      <c r="F72" s="48">
        <v>24.999999999999986</v>
      </c>
      <c r="G72" s="72">
        <v>6.566000000000001</v>
      </c>
      <c r="H72" s="48">
        <v>142.777</v>
      </c>
      <c r="I72" s="143">
        <v>45.677</v>
      </c>
      <c r="J72" s="48">
        <v>33</v>
      </c>
      <c r="K72" s="48">
        <v>18</v>
      </c>
    </row>
    <row r="73" spans="1:12" ht="16.5" customHeight="1">
      <c r="A73" s="33" t="s">
        <v>42</v>
      </c>
      <c r="B73" s="33"/>
      <c r="C73" s="20"/>
      <c r="D73" s="20"/>
      <c r="E73" s="75">
        <f aca="true" t="shared" si="12" ref="E73:K73">SUM(E69:E72)</f>
        <v>-23.59</v>
      </c>
      <c r="F73" s="50">
        <f t="shared" si="12"/>
        <v>-4.622000000000014</v>
      </c>
      <c r="G73" s="75">
        <f>SUM(G69:G72)</f>
        <v>-50.818</v>
      </c>
      <c r="H73" s="50">
        <f t="shared" si="12"/>
        <v>176.683</v>
      </c>
      <c r="I73" s="146">
        <f t="shared" si="12"/>
        <v>-38.946999999999996</v>
      </c>
      <c r="J73" s="50">
        <f t="shared" si="12"/>
        <v>-80.577</v>
      </c>
      <c r="K73" s="50">
        <f t="shared" si="12"/>
        <v>139</v>
      </c>
      <c r="L73" s="134"/>
    </row>
    <row r="74" spans="1:12" ht="16.5" customHeight="1">
      <c r="A74" s="183" t="s">
        <v>43</v>
      </c>
      <c r="B74" s="183"/>
      <c r="C74" s="9"/>
      <c r="D74" s="9"/>
      <c r="E74" s="74">
        <f aca="true" t="shared" si="13" ref="E74:K74">SUM(E73+E68)</f>
        <v>19.244999999999987</v>
      </c>
      <c r="F74" s="51">
        <f t="shared" si="13"/>
        <v>4.574999999999992</v>
      </c>
      <c r="G74" s="74">
        <f>SUM(G73+G68)</f>
        <v>-48.696</v>
      </c>
      <c r="H74" s="51">
        <f t="shared" si="13"/>
        <v>15.90700000000001</v>
      </c>
      <c r="I74" s="103">
        <f t="shared" si="13"/>
        <v>-15.678999999999995</v>
      </c>
      <c r="J74" s="51">
        <f t="shared" si="13"/>
        <v>62.95700000000005</v>
      </c>
      <c r="K74" s="51">
        <f t="shared" si="13"/>
        <v>-16.701000000000022</v>
      </c>
      <c r="L74" s="134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6.999574788699865</v>
      </c>
      <c r="F80" s="52">
        <f>IF(F14=0,"-",IF(F7=0,"-",F14/F7))*100</f>
        <v>7.128904130401745</v>
      </c>
      <c r="G80" s="100">
        <f>IF(G14=0,"-",IF(G7=0,"-",G14/G7))*100</f>
        <v>8.609888567468555</v>
      </c>
      <c r="H80" s="52">
        <f>IF(H14=0,"-",IF(H7=0,"-",H14/H7))*100</f>
        <v>4.274331116123046</v>
      </c>
      <c r="I80" s="153">
        <f>IF(I14=0,"-",IF(I7=0,"-",I14/I7))*100</f>
        <v>12.397443743735751</v>
      </c>
      <c r="J80" s="52">
        <f>IF(J14=0,"-",IF(J7=0,"-",J14/J7)*100)</f>
        <v>11.768896310590845</v>
      </c>
      <c r="K80" s="52">
        <f>IF(K14=0,"-",IF(K7=0,"-",K14/K7)*100)</f>
        <v>16.33604415463892</v>
      </c>
    </row>
    <row r="81" spans="1:12" ht="15" customHeight="1">
      <c r="A81" s="180" t="s">
        <v>45</v>
      </c>
      <c r="B81" s="180"/>
      <c r="C81" s="6"/>
      <c r="D81" s="6"/>
      <c r="E81" s="66">
        <f aca="true" t="shared" si="15" ref="E81:J81">IF(E20=0,"-",IF(E7=0,"-",E20/E7)*100)</f>
        <v>3.632945669931636</v>
      </c>
      <c r="F81" s="52">
        <f t="shared" si="15"/>
        <v>3.0422734935139073</v>
      </c>
      <c r="G81" s="66">
        <f>IF(G20=0,"-",IF(G7=0,"-",G20/G7)*100)</f>
        <v>5.353048299160325</v>
      </c>
      <c r="H81" s="52">
        <f>IF(H20=0,"-",IF(H7=0,"-",H20/H7)*100)</f>
        <v>0.6671665884346317</v>
      </c>
      <c r="I81" s="102">
        <f t="shared" si="15"/>
        <v>7.855809229841319</v>
      </c>
      <c r="J81" s="52">
        <f t="shared" si="15"/>
        <v>7.804675303610881</v>
      </c>
      <c r="K81" s="52">
        <f>IF(K20=0,"-",IF(K7=0,"-",K20/K7)*100)</f>
        <v>11.200722885681486</v>
      </c>
      <c r="L81" s="13"/>
    </row>
    <row r="82" spans="1:12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6.372838201935836</v>
      </c>
      <c r="H82" s="52">
        <f>IF((H47=0),"-",(H24/((H47+I47)/2)*100))</f>
        <v>0.024352091319008156</v>
      </c>
      <c r="I82" s="102">
        <f>IF((I47=0),"-",(I24/((I47+J47)/2)*100))</f>
        <v>6.471041695329065</v>
      </c>
      <c r="J82" s="52">
        <f>IF((J47=0),"-",(J24/((J47+K47)/2)*100))</f>
        <v>6.693926263682259</v>
      </c>
      <c r="K82" s="52">
        <v>12.6</v>
      </c>
      <c r="L82" s="13"/>
    </row>
    <row r="83" spans="1:12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7.027994457692238</v>
      </c>
      <c r="H83" s="52">
        <f>IF((H47=0),"-",((H17+H18)/((H47+H48+H49+H51+I47+I48+I49+I51)/2)*100))</f>
        <v>2.959906494546063</v>
      </c>
      <c r="I83" s="102">
        <f>IF((I47=0),"-",((I17+I18)/((I47+I48+I49+I51+J47+J48+J49+J51)/2)*100))</f>
        <v>8.118343826328276</v>
      </c>
      <c r="J83" s="53">
        <f>IF((J47=0),"-",((J17+J18)/((J47+J48+J49+J51+K47+K48+K49+K51)/2)*100))</f>
        <v>9.180445975485755</v>
      </c>
      <c r="K83" s="53">
        <v>15.4</v>
      </c>
      <c r="L83" s="13"/>
    </row>
    <row r="84" spans="1:12" ht="15" customHeight="1">
      <c r="A84" s="180" t="s">
        <v>48</v>
      </c>
      <c r="B84" s="180"/>
      <c r="C84" s="6"/>
      <c r="D84" s="6"/>
      <c r="E84" s="70" t="str">
        <f aca="true" t="shared" si="16" ref="E84:K84">IF(E47=0,"-",((E47+E48)/E55*100))</f>
        <v>-</v>
      </c>
      <c r="F84" s="95" t="str">
        <f t="shared" si="16"/>
        <v>-</v>
      </c>
      <c r="G84" s="70">
        <f t="shared" si="16"/>
        <v>52.26529742791618</v>
      </c>
      <c r="H84" s="178">
        <f t="shared" si="16"/>
        <v>47.23116671024362</v>
      </c>
      <c r="I84" s="104">
        <f t="shared" si="16"/>
        <v>49.50338455844147</v>
      </c>
      <c r="J84" s="95">
        <f t="shared" si="16"/>
        <v>45.26095651692298</v>
      </c>
      <c r="K84" s="95">
        <f t="shared" si="16"/>
        <v>39.13704308503957</v>
      </c>
      <c r="L84" s="13"/>
    </row>
    <row r="85" spans="1:12" ht="15" customHeight="1">
      <c r="A85" s="180" t="s">
        <v>49</v>
      </c>
      <c r="B85" s="180"/>
      <c r="C85" s="6"/>
      <c r="D85" s="6"/>
      <c r="E85" s="67" t="str">
        <f aca="true" t="shared" si="17" ref="E85:K85">IF((E51+E49-E43-E41-E37)=0,"-",(E51+E49-E43-E41-E37))</f>
        <v>-</v>
      </c>
      <c r="F85" s="1" t="str">
        <f t="shared" si="17"/>
        <v>-</v>
      </c>
      <c r="G85" s="67">
        <f t="shared" si="17"/>
        <v>562.428</v>
      </c>
      <c r="H85" s="1">
        <f t="shared" si="17"/>
        <v>570.0840000000001</v>
      </c>
      <c r="I85" s="105">
        <f t="shared" si="17"/>
        <v>508.7390000000001</v>
      </c>
      <c r="J85" s="1">
        <f t="shared" si="17"/>
        <v>552.7180000000001</v>
      </c>
      <c r="K85" s="1">
        <f t="shared" si="17"/>
        <v>706.298</v>
      </c>
      <c r="L85" s="13"/>
    </row>
    <row r="86" spans="1:11" ht="15" customHeight="1">
      <c r="A86" s="180" t="s">
        <v>50</v>
      </c>
      <c r="B86" s="180"/>
      <c r="C86" s="3"/>
      <c r="D86" s="3"/>
      <c r="E86" s="68" t="str">
        <f aca="true" t="shared" si="18" ref="E86:K86">IF((E47=0),"-",((E51+E49)/(E47+E48)))</f>
        <v>-</v>
      </c>
      <c r="F86" s="2" t="str">
        <f t="shared" si="18"/>
        <v>-</v>
      </c>
      <c r="G86" s="68">
        <f t="shared" si="18"/>
        <v>0.6998592149161204</v>
      </c>
      <c r="H86" s="34">
        <f t="shared" si="18"/>
        <v>0.8056331295287892</v>
      </c>
      <c r="I86" s="106">
        <f t="shared" si="18"/>
        <v>0.8266530357538268</v>
      </c>
      <c r="J86" s="2">
        <f t="shared" si="18"/>
        <v>0.9424626956992243</v>
      </c>
      <c r="K86" s="2">
        <f t="shared" si="18"/>
        <v>1.2386977328740858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628</v>
      </c>
      <c r="H87" s="18">
        <v>630</v>
      </c>
      <c r="I87" s="154">
        <v>501</v>
      </c>
      <c r="J87" s="18">
        <v>591</v>
      </c>
      <c r="K87" s="18">
        <v>727</v>
      </c>
    </row>
    <row r="88" spans="1:11" ht="15" customHeight="1">
      <c r="A88" s="123" t="s">
        <v>109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>
      <c r="A89" s="5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5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21"/>
      <c r="B91" s="21"/>
      <c r="C91" s="21"/>
      <c r="D91" s="21"/>
      <c r="E91" s="21"/>
      <c r="F91" s="21"/>
      <c r="G91" s="44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1:K1"/>
    <mergeCell ref="A61:B61"/>
    <mergeCell ref="A62:B62"/>
    <mergeCell ref="A63:B63"/>
    <mergeCell ref="A64:B64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83:B83"/>
    <mergeCell ref="A86:B86"/>
    <mergeCell ref="A72:B72"/>
    <mergeCell ref="A74:B74"/>
    <mergeCell ref="A80:B80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  <col min="14" max="16" width="9.140625" style="0" customWidth="1"/>
  </cols>
  <sheetData>
    <row r="1" spans="1:11" ht="18" customHeight="1">
      <c r="A1" s="182" t="s">
        <v>75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63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/>
      <c r="G5" s="61"/>
      <c r="H5" s="61"/>
      <c r="I5" s="61"/>
      <c r="J5" s="61"/>
      <c r="K5" s="61"/>
    </row>
    <row r="6" ht="1.5" customHeight="1"/>
    <row r="7" spans="1:11" ht="15" customHeight="1">
      <c r="A7" s="28" t="s">
        <v>2</v>
      </c>
      <c r="B7" s="6"/>
      <c r="C7" s="6"/>
      <c r="D7" s="6"/>
      <c r="E7" s="74">
        <v>278.337</v>
      </c>
      <c r="F7" s="51">
        <v>300.5860000000001</v>
      </c>
      <c r="G7" s="74">
        <v>1010.515</v>
      </c>
      <c r="H7" s="51">
        <v>1091.121</v>
      </c>
      <c r="I7" s="103">
        <v>1009.9200000000001</v>
      </c>
      <c r="J7" s="51">
        <v>988.9870000000001</v>
      </c>
      <c r="K7" s="51">
        <v>1288.91</v>
      </c>
    </row>
    <row r="8" spans="1:11" ht="15" customHeight="1">
      <c r="A8" s="28" t="s">
        <v>3</v>
      </c>
      <c r="B8" s="3"/>
      <c r="C8" s="3"/>
      <c r="D8" s="3"/>
      <c r="E8" s="73">
        <v>-208.45600000000002</v>
      </c>
      <c r="F8" s="46">
        <v>-227.7500000000001</v>
      </c>
      <c r="G8" s="73">
        <v>-774.9920000000001</v>
      </c>
      <c r="H8" s="46">
        <v>-836.7280000000001</v>
      </c>
      <c r="I8" s="144">
        <v>-803.8850000000001</v>
      </c>
      <c r="J8" s="46">
        <v>-884.515</v>
      </c>
      <c r="K8" s="46">
        <v>-1042.2259999999999</v>
      </c>
    </row>
    <row r="9" spans="1:11" ht="15" customHeight="1">
      <c r="A9" s="28" t="s">
        <v>4</v>
      </c>
      <c r="B9" s="3"/>
      <c r="C9" s="3"/>
      <c r="D9" s="3"/>
      <c r="E9" s="73"/>
      <c r="F9" s="46"/>
      <c r="G9" s="73"/>
      <c r="H9" s="46"/>
      <c r="I9" s="144"/>
      <c r="J9" s="46"/>
      <c r="K9" s="46"/>
    </row>
    <row r="10" spans="1:11" ht="15" customHeight="1">
      <c r="A10" s="28" t="s">
        <v>5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6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</row>
    <row r="12" spans="1:11" ht="15" customHeight="1">
      <c r="A12" s="10" t="s">
        <v>7</v>
      </c>
      <c r="B12" s="10"/>
      <c r="C12" s="10"/>
      <c r="D12" s="10"/>
      <c r="E12" s="74">
        <f aca="true" t="shared" si="0" ref="E12:K12">SUM(E7:E11)</f>
        <v>69.88099999999997</v>
      </c>
      <c r="F12" s="51">
        <f t="shared" si="0"/>
        <v>72.83600000000001</v>
      </c>
      <c r="G12" s="74">
        <f t="shared" si="0"/>
        <v>235.5229999999999</v>
      </c>
      <c r="H12" s="51">
        <f t="shared" si="0"/>
        <v>254.39300000000003</v>
      </c>
      <c r="I12" s="103">
        <f t="shared" si="0"/>
        <v>206.03499999999997</v>
      </c>
      <c r="J12" s="51">
        <f t="shared" si="0"/>
        <v>104.4720000000001</v>
      </c>
      <c r="K12" s="51">
        <f t="shared" si="0"/>
        <v>246.6840000000002</v>
      </c>
    </row>
    <row r="13" spans="1:11" ht="15" customHeight="1">
      <c r="A13" s="29" t="s">
        <v>71</v>
      </c>
      <c r="B13" s="22"/>
      <c r="C13" s="22"/>
      <c r="D13" s="22"/>
      <c r="E13" s="72">
        <v>-7.368000000000002</v>
      </c>
      <c r="F13" s="48">
        <v>-8.472999999999995</v>
      </c>
      <c r="G13" s="72">
        <v>-31.948</v>
      </c>
      <c r="H13" s="48">
        <v>-35.849000000000004</v>
      </c>
      <c r="I13" s="143">
        <v>-40.729</v>
      </c>
      <c r="J13" s="48">
        <v>-58.726</v>
      </c>
      <c r="K13" s="48">
        <v>-39.933</v>
      </c>
    </row>
    <row r="14" spans="1:11" ht="15" customHeight="1">
      <c r="A14" s="10" t="s">
        <v>8</v>
      </c>
      <c r="B14" s="10"/>
      <c r="C14" s="10"/>
      <c r="D14" s="10"/>
      <c r="E14" s="74">
        <f aca="true" t="shared" si="1" ref="E14:K14">SUM(E12:E13)</f>
        <v>62.51299999999997</v>
      </c>
      <c r="F14" s="51">
        <f t="shared" si="1"/>
        <v>64.36300000000001</v>
      </c>
      <c r="G14" s="74">
        <f t="shared" si="1"/>
        <v>203.5749999999999</v>
      </c>
      <c r="H14" s="51">
        <f t="shared" si="1"/>
        <v>218.54400000000004</v>
      </c>
      <c r="I14" s="103">
        <f t="shared" si="1"/>
        <v>165.30599999999998</v>
      </c>
      <c r="J14" s="51">
        <f t="shared" si="1"/>
        <v>45.746000000000095</v>
      </c>
      <c r="K14" s="51">
        <f t="shared" si="1"/>
        <v>206.7510000000002</v>
      </c>
    </row>
    <row r="15" spans="1:11" ht="15" customHeight="1">
      <c r="A15" s="28" t="s">
        <v>9</v>
      </c>
      <c r="B15" s="4"/>
      <c r="C15" s="4"/>
      <c r="D15" s="4"/>
      <c r="E15" s="73"/>
      <c r="F15" s="46"/>
      <c r="G15" s="73"/>
      <c r="H15" s="46"/>
      <c r="I15" s="144"/>
      <c r="J15" s="46"/>
      <c r="K15" s="46"/>
    </row>
    <row r="16" spans="1:11" ht="15" customHeight="1">
      <c r="A16" s="29" t="s">
        <v>10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11</v>
      </c>
      <c r="B17" s="10"/>
      <c r="C17" s="10"/>
      <c r="D17" s="10"/>
      <c r="E17" s="74">
        <f aca="true" t="shared" si="2" ref="E17:K17">SUM(E14:E16)</f>
        <v>62.51299999999997</v>
      </c>
      <c r="F17" s="51">
        <f t="shared" si="2"/>
        <v>64.36300000000001</v>
      </c>
      <c r="G17" s="74">
        <f t="shared" si="2"/>
        <v>203.5749999999999</v>
      </c>
      <c r="H17" s="51">
        <f t="shared" si="2"/>
        <v>218.54400000000004</v>
      </c>
      <c r="I17" s="103">
        <f t="shared" si="2"/>
        <v>165.30599999999998</v>
      </c>
      <c r="J17" s="51">
        <f t="shared" si="2"/>
        <v>45.746000000000095</v>
      </c>
      <c r="K17" s="51">
        <f t="shared" si="2"/>
        <v>206.7510000000002</v>
      </c>
    </row>
    <row r="18" spans="1:11" ht="15" customHeight="1">
      <c r="A18" s="28" t="s">
        <v>12</v>
      </c>
      <c r="B18" s="3"/>
      <c r="C18" s="3"/>
      <c r="D18" s="3"/>
      <c r="E18" s="73">
        <v>-2.2690000000000006</v>
      </c>
      <c r="F18" s="46">
        <v>5.151999999999999</v>
      </c>
      <c r="G18" s="73">
        <v>3.121</v>
      </c>
      <c r="H18" s="46">
        <v>7.440999999999999</v>
      </c>
      <c r="I18" s="144">
        <v>25.029000000000003</v>
      </c>
      <c r="J18" s="46">
        <v>70.401</v>
      </c>
      <c r="K18" s="46">
        <v>8.352</v>
      </c>
    </row>
    <row r="19" spans="1:11" ht="15" customHeight="1">
      <c r="A19" s="29" t="s">
        <v>13</v>
      </c>
      <c r="B19" s="22"/>
      <c r="C19" s="22"/>
      <c r="D19" s="22" t="s">
        <v>54</v>
      </c>
      <c r="E19" s="72">
        <v>-10.605999999999998</v>
      </c>
      <c r="F19" s="48">
        <v>-13.624</v>
      </c>
      <c r="G19" s="72">
        <v>-52.162000000000006</v>
      </c>
      <c r="H19" s="48">
        <v>-57.175</v>
      </c>
      <c r="I19" s="143">
        <v>-39.35</v>
      </c>
      <c r="J19" s="48">
        <v>-53.62200000000001</v>
      </c>
      <c r="K19" s="48">
        <v>-126.311</v>
      </c>
    </row>
    <row r="20" spans="1:11" ht="15" customHeight="1">
      <c r="A20" s="10" t="s">
        <v>14</v>
      </c>
      <c r="B20" s="10"/>
      <c r="C20" s="10"/>
      <c r="D20" s="10"/>
      <c r="E20" s="74">
        <f aca="true" t="shared" si="3" ref="E20:K20">SUM(E17:E19)</f>
        <v>49.63799999999998</v>
      </c>
      <c r="F20" s="51">
        <f t="shared" si="3"/>
        <v>55.89100000000001</v>
      </c>
      <c r="G20" s="74">
        <f t="shared" si="3"/>
        <v>154.5339999999999</v>
      </c>
      <c r="H20" s="51">
        <f t="shared" si="3"/>
        <v>168.81000000000006</v>
      </c>
      <c r="I20" s="103">
        <f t="shared" si="3"/>
        <v>150.98499999999999</v>
      </c>
      <c r="J20" s="51">
        <f t="shared" si="3"/>
        <v>62.525000000000084</v>
      </c>
      <c r="K20" s="51">
        <f t="shared" si="3"/>
        <v>88.7920000000002</v>
      </c>
    </row>
    <row r="21" spans="1:11" ht="15" customHeight="1">
      <c r="A21" s="28" t="s">
        <v>15</v>
      </c>
      <c r="B21" s="3"/>
      <c r="C21" s="3"/>
      <c r="D21" s="3"/>
      <c r="E21" s="73">
        <v>-9.357999999999999</v>
      </c>
      <c r="F21" s="46">
        <v>-12.043000000000003</v>
      </c>
      <c r="G21" s="73">
        <v>-9.964</v>
      </c>
      <c r="H21" s="46">
        <v>-32.93000000000001</v>
      </c>
      <c r="I21" s="144">
        <v>-22.340000000000003</v>
      </c>
      <c r="J21" s="46">
        <v>-1.5190000000000001</v>
      </c>
      <c r="K21" s="46">
        <v>-9.29</v>
      </c>
    </row>
    <row r="22" spans="1:11" ht="15" customHeight="1">
      <c r="A22" s="29" t="s">
        <v>16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</row>
    <row r="23" spans="1:11" ht="15" customHeight="1">
      <c r="A23" s="32" t="s">
        <v>87</v>
      </c>
      <c r="B23" s="11"/>
      <c r="C23" s="11"/>
      <c r="D23" s="11"/>
      <c r="E23" s="74">
        <f aca="true" t="shared" si="4" ref="E23:K23">SUM(E20:E22)</f>
        <v>40.27999999999998</v>
      </c>
      <c r="F23" s="51">
        <f t="shared" si="4"/>
        <v>43.84800000000001</v>
      </c>
      <c r="G23" s="74">
        <f t="shared" si="4"/>
        <v>144.5699999999999</v>
      </c>
      <c r="H23" s="51">
        <f t="shared" si="4"/>
        <v>135.88000000000005</v>
      </c>
      <c r="I23" s="103">
        <f t="shared" si="4"/>
        <v>128.64499999999998</v>
      </c>
      <c r="J23" s="51">
        <f t="shared" si="4"/>
        <v>61.006000000000085</v>
      </c>
      <c r="K23" s="51">
        <f t="shared" si="4"/>
        <v>79.50200000000021</v>
      </c>
    </row>
    <row r="24" spans="1:11" ht="15" customHeight="1">
      <c r="A24" s="28" t="s">
        <v>78</v>
      </c>
      <c r="B24" s="3"/>
      <c r="C24" s="3"/>
      <c r="D24" s="3"/>
      <c r="E24" s="73">
        <f aca="true" t="shared" si="5" ref="E24:K24">E23-E25</f>
        <v>40.27999999999998</v>
      </c>
      <c r="F24" s="46">
        <f t="shared" si="5"/>
        <v>43.84800000000001</v>
      </c>
      <c r="G24" s="73">
        <f t="shared" si="5"/>
        <v>144.5699999999999</v>
      </c>
      <c r="H24" s="46">
        <f>H23-H25</f>
        <v>135.88000000000005</v>
      </c>
      <c r="I24" s="144">
        <f>I23-I25</f>
        <v>128.64499999999998</v>
      </c>
      <c r="J24" s="46">
        <f t="shared" si="5"/>
        <v>61.006000000000085</v>
      </c>
      <c r="K24" s="46">
        <f t="shared" si="5"/>
        <v>79.50200000000021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/>
      <c r="F27" s="169"/>
      <c r="G27" s="168"/>
      <c r="H27" s="169"/>
      <c r="I27" s="169"/>
      <c r="J27" s="169">
        <v>-57.878</v>
      </c>
      <c r="K27" s="169"/>
    </row>
    <row r="28" spans="1:11" ht="15" customHeight="1">
      <c r="A28" s="170" t="s">
        <v>103</v>
      </c>
      <c r="B28" s="171"/>
      <c r="C28" s="171"/>
      <c r="D28" s="171"/>
      <c r="E28" s="172">
        <f>E14-E27</f>
        <v>62.51299999999997</v>
      </c>
      <c r="F28" s="173">
        <f aca="true" t="shared" si="6" ref="F28:K28">F14-F27</f>
        <v>64.36300000000001</v>
      </c>
      <c r="G28" s="172">
        <f>G14-G27</f>
        <v>203.5749999999999</v>
      </c>
      <c r="H28" s="173">
        <f t="shared" si="6"/>
        <v>218.54400000000004</v>
      </c>
      <c r="I28" s="173">
        <f t="shared" si="6"/>
        <v>165.30599999999998</v>
      </c>
      <c r="J28" s="173">
        <f t="shared" si="6"/>
        <v>103.6240000000001</v>
      </c>
      <c r="K28" s="173">
        <f t="shared" si="6"/>
        <v>206.7510000000002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>
        <f>IF(E$5=0,"",E$5)</f>
      </c>
      <c r="F32" s="78"/>
      <c r="G32" s="78"/>
      <c r="H32" s="78">
        <f>IF(H$5=0,"",H$5)</f>
      </c>
      <c r="I32" s="78"/>
      <c r="J32" s="78">
        <f>IF(J$5=0,"",J$5)</f>
      </c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1388.337</v>
      </c>
      <c r="H34" s="46">
        <v>1388.337</v>
      </c>
      <c r="I34" s="144">
        <v>1388.337</v>
      </c>
      <c r="J34" s="46">
        <v>1388.346</v>
      </c>
      <c r="K34" s="46">
        <v>1388.337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32.156000000000006</v>
      </c>
      <c r="H35" s="46">
        <v>21.532</v>
      </c>
      <c r="I35" s="144">
        <v>18.477</v>
      </c>
      <c r="J35" s="46">
        <v>24.169</v>
      </c>
      <c r="K35" s="46">
        <v>32.787000000000006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130.59299999999993</v>
      </c>
      <c r="H36" s="46">
        <v>117.33600000000008</v>
      </c>
      <c r="I36" s="144">
        <v>133.327</v>
      </c>
      <c r="J36" s="46">
        <v>147.71500000000006</v>
      </c>
      <c r="K36" s="46">
        <v>184.71500000000003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>
        <v>0.934</v>
      </c>
      <c r="H37" s="46">
        <v>0.921</v>
      </c>
      <c r="I37" s="144">
        <v>0.9700000000000001</v>
      </c>
      <c r="J37" s="46">
        <v>0.095</v>
      </c>
      <c r="K37" s="46">
        <v>0.219</v>
      </c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10.503</v>
      </c>
      <c r="H38" s="48">
        <v>10.642</v>
      </c>
      <c r="I38" s="143">
        <v>13.812999999999999</v>
      </c>
      <c r="J38" s="48">
        <v>31.649</v>
      </c>
      <c r="K38" s="48">
        <v>21.321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1562.5229999999997</v>
      </c>
      <c r="H39" s="51">
        <f>SUM(H34:H38)</f>
        <v>1538.768</v>
      </c>
      <c r="I39" s="103">
        <f>SUM(I34:I38)</f>
        <v>1554.9240000000002</v>
      </c>
      <c r="J39" s="51">
        <f>SUM(J34:J38)</f>
        <v>1591.9740000000002</v>
      </c>
      <c r="K39" s="51">
        <f>SUM(K34:K38)</f>
        <v>1627.379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42.167</v>
      </c>
      <c r="H40" s="46">
        <v>48.336999999999996</v>
      </c>
      <c r="I40" s="144">
        <v>59.17700000000001</v>
      </c>
      <c r="J40" s="46">
        <v>56.885000000000005</v>
      </c>
      <c r="K40" s="46">
        <v>87.96300000000001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>
        <v>0.915</v>
      </c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128.208</v>
      </c>
      <c r="H42" s="46">
        <v>171.47799999999998</v>
      </c>
      <c r="I42" s="144">
        <v>166.632</v>
      </c>
      <c r="J42" s="46">
        <v>170.912</v>
      </c>
      <c r="K42" s="46">
        <v>201.61200000000002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95.004</v>
      </c>
      <c r="H43" s="46">
        <v>95.69</v>
      </c>
      <c r="I43" s="144">
        <v>46.659</v>
      </c>
      <c r="J43" s="46">
        <v>33.419000000000004</v>
      </c>
      <c r="K43" s="46">
        <v>63.42100000000001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265.379</v>
      </c>
      <c r="H45" s="81">
        <f>SUM(H40:H44)</f>
        <v>315.505</v>
      </c>
      <c r="I45" s="117">
        <f>SUM(I40:I44)</f>
        <v>272.468</v>
      </c>
      <c r="J45" s="81">
        <f>SUM(J40:J44)</f>
        <v>261.216</v>
      </c>
      <c r="K45" s="81">
        <f>SUM(K40:K44)</f>
        <v>353.911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1827.9019999999996</v>
      </c>
      <c r="H46" s="51">
        <f>H39+H45</f>
        <v>1854.2730000000001</v>
      </c>
      <c r="I46" s="103">
        <f>I39+I45</f>
        <v>1827.3920000000003</v>
      </c>
      <c r="J46" s="51">
        <f>J39+J45</f>
        <v>1853.19</v>
      </c>
      <c r="K46" s="51">
        <f>K39+K45</f>
        <v>1981.29</v>
      </c>
    </row>
    <row r="47" spans="1:11" ht="15" customHeight="1">
      <c r="A47" s="28" t="s">
        <v>80</v>
      </c>
      <c r="B47" s="3"/>
      <c r="C47" s="3"/>
      <c r="D47" s="3" t="s">
        <v>60</v>
      </c>
      <c r="E47" s="73"/>
      <c r="F47" s="46"/>
      <c r="G47" s="73">
        <v>1010.1930000000001</v>
      </c>
      <c r="H47" s="46">
        <v>916.832</v>
      </c>
      <c r="I47" s="144">
        <v>1005.594</v>
      </c>
      <c r="J47" s="46">
        <v>898.996</v>
      </c>
      <c r="K47" s="46">
        <v>809.2679999999999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74</v>
      </c>
      <c r="B49" s="3"/>
      <c r="C49" s="3"/>
      <c r="D49" s="3"/>
      <c r="E49" s="73"/>
      <c r="F49" s="46"/>
      <c r="G49" s="73">
        <v>3.691</v>
      </c>
      <c r="H49" s="46">
        <v>11.448</v>
      </c>
      <c r="I49" s="144">
        <v>10.632</v>
      </c>
      <c r="J49" s="46">
        <v>6.368</v>
      </c>
      <c r="K49" s="46">
        <v>3.031</v>
      </c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8.691</v>
      </c>
      <c r="H50" s="46">
        <v>6.415</v>
      </c>
      <c r="I50" s="144">
        <v>8.449000000000002</v>
      </c>
      <c r="J50" s="46">
        <v>7.119</v>
      </c>
      <c r="K50" s="46">
        <v>16.653000000000002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667.6690000000001</v>
      </c>
      <c r="H51" s="46">
        <v>751.14</v>
      </c>
      <c r="I51" s="144">
        <v>664.3820000000001</v>
      </c>
      <c r="J51" s="46">
        <v>808.225</v>
      </c>
      <c r="K51" s="46">
        <v>961.696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137.65800000000002</v>
      </c>
      <c r="H52" s="46">
        <v>168.438</v>
      </c>
      <c r="I52" s="144">
        <v>138.335</v>
      </c>
      <c r="J52" s="46">
        <v>132.482</v>
      </c>
      <c r="K52" s="46">
        <v>190.642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/>
      <c r="H53" s="46"/>
      <c r="I53" s="144"/>
      <c r="J53" s="46"/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1827.902</v>
      </c>
      <c r="H55" s="51">
        <f>SUM(H47:H54)</f>
        <v>1854.2730000000001</v>
      </c>
      <c r="I55" s="103">
        <f>SUM(I47:I54)</f>
        <v>1827.392</v>
      </c>
      <c r="J55" s="51">
        <f>SUM(J47:J54)</f>
        <v>1853.19</v>
      </c>
      <c r="K55" s="51">
        <f>SUM(K47:K54)</f>
        <v>1981.29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>
        <f>IF(E$5=0,"",E$5)</f>
      </c>
      <c r="F59" s="78"/>
      <c r="G59" s="78"/>
      <c r="H59" s="78">
        <f>IF(H$5=0,"",H$5)</f>
      </c>
      <c r="I59" s="78"/>
      <c r="J59" s="78">
        <f>IF(J$5=0,"",J$5)</f>
      </c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51.26000000000003</v>
      </c>
      <c r="F61" s="49">
        <v>34.46599999999997</v>
      </c>
      <c r="G61" s="71">
        <v>170.715</v>
      </c>
      <c r="H61" s="49">
        <v>185.12399999999997</v>
      </c>
      <c r="I61" s="142">
        <v>184.89499999999998</v>
      </c>
      <c r="J61" s="49">
        <v>49.30500000000002</v>
      </c>
      <c r="K61" s="49">
        <v>93.25300000000001</v>
      </c>
    </row>
    <row r="62" spans="1:11" ht="15" customHeight="1">
      <c r="A62" s="179" t="s">
        <v>34</v>
      </c>
      <c r="B62" s="179"/>
      <c r="C62" s="23"/>
      <c r="D62" s="23"/>
      <c r="E62" s="72">
        <v>37.409</v>
      </c>
      <c r="F62" s="48">
        <v>18.374000000000002</v>
      </c>
      <c r="G62" s="72">
        <v>20.253999999999998</v>
      </c>
      <c r="H62" s="48">
        <v>-1.5759999999999987</v>
      </c>
      <c r="I62" s="143">
        <v>4.586</v>
      </c>
      <c r="J62" s="48">
        <v>66.061</v>
      </c>
      <c r="K62" s="48">
        <v>23.524</v>
      </c>
    </row>
    <row r="63" spans="1:12" ht="16.5" customHeight="1">
      <c r="A63" s="183" t="s">
        <v>35</v>
      </c>
      <c r="B63" s="183"/>
      <c r="C63" s="25"/>
      <c r="D63" s="25"/>
      <c r="E63" s="74">
        <f aca="true" t="shared" si="9" ref="E63:K63">SUM(E61:E62)</f>
        <v>88.66900000000004</v>
      </c>
      <c r="F63" s="51">
        <f t="shared" si="9"/>
        <v>52.839999999999975</v>
      </c>
      <c r="G63" s="74">
        <f>SUM(G61:G62)</f>
        <v>190.969</v>
      </c>
      <c r="H63" s="51">
        <f t="shared" si="9"/>
        <v>183.54799999999997</v>
      </c>
      <c r="I63" s="103">
        <f t="shared" si="9"/>
        <v>189.481</v>
      </c>
      <c r="J63" s="51">
        <f t="shared" si="9"/>
        <v>115.36600000000003</v>
      </c>
      <c r="K63" s="51">
        <f t="shared" si="9"/>
        <v>116.77700000000002</v>
      </c>
      <c r="L63" s="134"/>
    </row>
    <row r="64" spans="1:11" ht="15" customHeight="1">
      <c r="A64" s="180" t="s">
        <v>82</v>
      </c>
      <c r="B64" s="180"/>
      <c r="C64" s="3"/>
      <c r="D64" s="3"/>
      <c r="E64" s="73">
        <v>-18.772999999999996</v>
      </c>
      <c r="F64" s="46">
        <v>-11.655999999999999</v>
      </c>
      <c r="G64" s="73">
        <v>-58.141</v>
      </c>
      <c r="H64" s="46">
        <v>-28.262999999999998</v>
      </c>
      <c r="I64" s="144">
        <v>-19.281</v>
      </c>
      <c r="J64" s="46">
        <v>-30.802</v>
      </c>
      <c r="K64" s="46">
        <v>-59.581</v>
      </c>
    </row>
    <row r="65" spans="1:11" ht="15" customHeight="1">
      <c r="A65" s="179" t="s">
        <v>83</v>
      </c>
      <c r="B65" s="179"/>
      <c r="C65" s="22"/>
      <c r="D65" s="22"/>
      <c r="E65" s="72"/>
      <c r="F65" s="48"/>
      <c r="G65" s="72"/>
      <c r="H65" s="48">
        <v>6.512</v>
      </c>
      <c r="I65" s="143"/>
      <c r="J65" s="48">
        <v>3.987</v>
      </c>
      <c r="K65" s="48">
        <v>0.9049999999999999</v>
      </c>
    </row>
    <row r="66" spans="1:12" s="41" customFormat="1" ht="16.5" customHeight="1">
      <c r="A66" s="131" t="s">
        <v>84</v>
      </c>
      <c r="B66" s="131"/>
      <c r="C66" s="26"/>
      <c r="D66" s="26"/>
      <c r="E66" s="74">
        <f aca="true" t="shared" si="10" ref="E66:K66">SUM(E63:E65)</f>
        <v>69.89600000000004</v>
      </c>
      <c r="F66" s="51">
        <f t="shared" si="10"/>
        <v>41.183999999999976</v>
      </c>
      <c r="G66" s="74">
        <f>SUM(G63:G65)</f>
        <v>132.828</v>
      </c>
      <c r="H66" s="51">
        <f t="shared" si="10"/>
        <v>161.79699999999997</v>
      </c>
      <c r="I66" s="103">
        <f t="shared" si="10"/>
        <v>170.2</v>
      </c>
      <c r="J66" s="133">
        <f t="shared" si="10"/>
        <v>88.55100000000002</v>
      </c>
      <c r="K66" s="133">
        <f t="shared" si="10"/>
        <v>58.10100000000001</v>
      </c>
      <c r="L66" s="51"/>
    </row>
    <row r="67" spans="1:11" ht="15" customHeight="1">
      <c r="A67" s="179" t="s">
        <v>36</v>
      </c>
      <c r="B67" s="179"/>
      <c r="C67" s="27"/>
      <c r="D67" s="27"/>
      <c r="E67" s="72"/>
      <c r="F67" s="48"/>
      <c r="G67" s="72"/>
      <c r="H67" s="48"/>
      <c r="I67" s="143"/>
      <c r="J67" s="48"/>
      <c r="K67" s="48"/>
    </row>
    <row r="68" spans="1:12" ht="16.5" customHeight="1">
      <c r="A68" s="183" t="s">
        <v>37</v>
      </c>
      <c r="B68" s="183"/>
      <c r="C68" s="9"/>
      <c r="D68" s="9"/>
      <c r="E68" s="74">
        <f aca="true" t="shared" si="11" ref="E68:K68">SUM(E66:E67)</f>
        <v>69.89600000000004</v>
      </c>
      <c r="F68" s="51">
        <f t="shared" si="11"/>
        <v>41.183999999999976</v>
      </c>
      <c r="G68" s="74">
        <f>SUM(G66:G67)</f>
        <v>132.828</v>
      </c>
      <c r="H68" s="51">
        <f t="shared" si="11"/>
        <v>161.79699999999997</v>
      </c>
      <c r="I68" s="103">
        <f t="shared" si="11"/>
        <v>170.2</v>
      </c>
      <c r="J68" s="51">
        <f t="shared" si="11"/>
        <v>88.55100000000002</v>
      </c>
      <c r="K68" s="51">
        <f t="shared" si="11"/>
        <v>58.10100000000001</v>
      </c>
      <c r="L68" s="134"/>
    </row>
    <row r="69" spans="1:11" ht="15" customHeight="1">
      <c r="A69" s="180" t="s">
        <v>38</v>
      </c>
      <c r="B69" s="180"/>
      <c r="C69" s="3"/>
      <c r="D69" s="3"/>
      <c r="E69" s="73">
        <v>-34.34100000000001</v>
      </c>
      <c r="F69" s="46">
        <v>169.7500000000001</v>
      </c>
      <c r="G69" s="73">
        <v>-81.139</v>
      </c>
      <c r="H69" s="46">
        <v>85.61800000000005</v>
      </c>
      <c r="I69" s="144">
        <v>-158.786</v>
      </c>
      <c r="J69" s="46">
        <v>-119.92800000000001</v>
      </c>
      <c r="K69" s="46">
        <v>-111.09400000000001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40</v>
      </c>
      <c r="B71" s="180"/>
      <c r="C71" s="3"/>
      <c r="D71" s="3"/>
      <c r="E71" s="73"/>
      <c r="F71" s="46"/>
      <c r="G71" s="73">
        <v>-51.5</v>
      </c>
      <c r="H71" s="46"/>
      <c r="I71" s="144"/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72"/>
      <c r="F72" s="48">
        <v>-198.101</v>
      </c>
      <c r="G72" s="72"/>
      <c r="H72" s="48">
        <v>-198.101</v>
      </c>
      <c r="I72" s="143"/>
      <c r="J72" s="48"/>
      <c r="K72" s="48"/>
    </row>
    <row r="73" spans="1:12" ht="16.5" customHeight="1">
      <c r="A73" s="33" t="s">
        <v>42</v>
      </c>
      <c r="B73" s="33"/>
      <c r="C73" s="20"/>
      <c r="D73" s="20"/>
      <c r="E73" s="75">
        <f aca="true" t="shared" si="12" ref="E73:K73">SUM(E69:E72)</f>
        <v>-34.34100000000001</v>
      </c>
      <c r="F73" s="50">
        <f t="shared" si="12"/>
        <v>-28.350999999999885</v>
      </c>
      <c r="G73" s="75">
        <f>SUM(G69:G72)</f>
        <v>-132.639</v>
      </c>
      <c r="H73" s="50">
        <f t="shared" si="12"/>
        <v>-112.48299999999995</v>
      </c>
      <c r="I73" s="146">
        <f t="shared" si="12"/>
        <v>-158.786</v>
      </c>
      <c r="J73" s="50">
        <f t="shared" si="12"/>
        <v>-119.92800000000001</v>
      </c>
      <c r="K73" s="50">
        <f t="shared" si="12"/>
        <v>-111.09400000000001</v>
      </c>
      <c r="L73" s="134"/>
    </row>
    <row r="74" spans="1:12" ht="16.5" customHeight="1">
      <c r="A74" s="183" t="s">
        <v>43</v>
      </c>
      <c r="B74" s="183"/>
      <c r="C74" s="9"/>
      <c r="D74" s="9"/>
      <c r="E74" s="74">
        <f aca="true" t="shared" si="13" ref="E74:K74">SUM(E73+E68)</f>
        <v>35.555000000000035</v>
      </c>
      <c r="F74" s="51">
        <f t="shared" si="13"/>
        <v>12.83300000000009</v>
      </c>
      <c r="G74" s="74">
        <f>SUM(G73+G68)</f>
        <v>0.18899999999999295</v>
      </c>
      <c r="H74" s="51">
        <f t="shared" si="13"/>
        <v>49.31400000000002</v>
      </c>
      <c r="I74" s="103">
        <f t="shared" si="13"/>
        <v>11.413999999999987</v>
      </c>
      <c r="J74" s="51">
        <f t="shared" si="13"/>
        <v>-31.376999999999995</v>
      </c>
      <c r="K74" s="51">
        <f t="shared" si="13"/>
        <v>-52.992999999999995</v>
      </c>
      <c r="L74" s="134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22.45946460585548</v>
      </c>
      <c r="F80" s="52">
        <f>IF(F14=0,"-",IF(F7=0,"-",F14/F7))*100</f>
        <v>21.41250756854943</v>
      </c>
      <c r="G80" s="100">
        <f>IF(G14=0,"-",IF(G7=0,"-",G14/G7))*100</f>
        <v>20.14566829784812</v>
      </c>
      <c r="H80" s="52">
        <f>IF(H14=0,"-",IF(H7=0,"-",H14/H7))*100</f>
        <v>20.02930930666718</v>
      </c>
      <c r="I80" s="153">
        <f>IF(I14=0,"-",IF(I7=0,"-",I14/I7))*100</f>
        <v>16.368227186311785</v>
      </c>
      <c r="J80" s="52">
        <f>IF(J14=0,"-",IF(J7=0,"-",J14/J7)*100)</f>
        <v>4.625541083957634</v>
      </c>
      <c r="K80" s="52">
        <f>IF(K14=0,"-",IF(K7=0,"-",K14/K7)*100)</f>
        <v>16.04076312543158</v>
      </c>
    </row>
    <row r="81" spans="1:13" ht="15" customHeight="1">
      <c r="A81" s="180" t="s">
        <v>45</v>
      </c>
      <c r="B81" s="180"/>
      <c r="C81" s="6"/>
      <c r="D81" s="6"/>
      <c r="E81" s="66">
        <f aca="true" t="shared" si="15" ref="E81:J81">IF(E20=0,"-",IF(E7=0,"-",E20/E7)*100)</f>
        <v>17.833777040062937</v>
      </c>
      <c r="F81" s="52">
        <f t="shared" si="15"/>
        <v>18.594013027885524</v>
      </c>
      <c r="G81" s="66">
        <f>IF(G20=0,"-",IF(G7=0,"-",G20/G7)*100)</f>
        <v>15.292598328575025</v>
      </c>
      <c r="H81" s="52">
        <f>IF(H20=0,"-",IF(H7=0,"-",H20/H7)*100)</f>
        <v>15.471244710714949</v>
      </c>
      <c r="I81" s="102">
        <f t="shared" si="15"/>
        <v>14.950194074778198</v>
      </c>
      <c r="J81" s="52">
        <f t="shared" si="15"/>
        <v>6.322125568890195</v>
      </c>
      <c r="K81" s="52">
        <f>IF(K20=0,"-",IF(K7=0,"-",K20/K7)*100)</f>
        <v>6.8889216469730385</v>
      </c>
      <c r="L81" s="13"/>
      <c r="M81" s="13"/>
    </row>
    <row r="82" spans="1:13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15.00447581115968</v>
      </c>
      <c r="H82" s="52">
        <f>IF((H47=0),"-",(H24/((H47+I47)/2)*100))</f>
        <v>14.136304856467824</v>
      </c>
      <c r="I82" s="102">
        <f>IF((I47=0),"-",(I24/((I47+J47)/2)*100))</f>
        <v>13.508944182212442</v>
      </c>
      <c r="J82" s="52">
        <f>IF((J47=0),"-",(J24/((J47+K47)/2)*100))</f>
        <v>7.142455732837558</v>
      </c>
      <c r="K82" s="52">
        <v>10.2</v>
      </c>
      <c r="L82" s="13"/>
      <c r="M82" s="13"/>
    </row>
    <row r="83" spans="1:13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12.299771524496027</v>
      </c>
      <c r="H83" s="52">
        <f>IF((H47=0),"-",((H17+H18)/((H47+H48+H49+H51+I47+I48+I49+I51)/2)*100))</f>
        <v>13.451376000438092</v>
      </c>
      <c r="I83" s="102">
        <f>IF((I47=0),"-",((I17+I18)/((I47+I48+I49+I51+J47+J48+J49+J51)/2)*100))</f>
        <v>11.215318380164732</v>
      </c>
      <c r="J83" s="53">
        <f>IF((J47=0),"-",((J17+J18)/((J47+J48+J49+J51+K47+K48+K49+K51)/2)*100))</f>
        <v>6.6605994292897375</v>
      </c>
      <c r="K83" s="53">
        <v>12.1</v>
      </c>
      <c r="L83" s="13"/>
      <c r="M83" s="13"/>
    </row>
    <row r="84" spans="1:13" ht="15" customHeight="1">
      <c r="A84" s="180" t="s">
        <v>48</v>
      </c>
      <c r="B84" s="180"/>
      <c r="C84" s="6"/>
      <c r="D84" s="6"/>
      <c r="E84" s="70" t="str">
        <f aca="true" t="shared" si="16" ref="E84:K84">IF(E47=0,"-",((E47+E48)/E55*100))</f>
        <v>-</v>
      </c>
      <c r="F84" s="95" t="str">
        <f t="shared" si="16"/>
        <v>-</v>
      </c>
      <c r="G84" s="70">
        <f t="shared" si="16"/>
        <v>55.26516191787088</v>
      </c>
      <c r="H84" s="178">
        <f t="shared" si="16"/>
        <v>49.44428355479479</v>
      </c>
      <c r="I84" s="104">
        <f t="shared" si="16"/>
        <v>55.02891552551395</v>
      </c>
      <c r="J84" s="95">
        <f t="shared" si="16"/>
        <v>48.51073014639621</v>
      </c>
      <c r="K84" s="95">
        <f t="shared" si="16"/>
        <v>40.84550974365186</v>
      </c>
      <c r="L84" s="13"/>
      <c r="M84" s="13"/>
    </row>
    <row r="85" spans="1:13" ht="15" customHeight="1">
      <c r="A85" s="180" t="s">
        <v>49</v>
      </c>
      <c r="B85" s="180"/>
      <c r="C85" s="6"/>
      <c r="D85" s="6"/>
      <c r="E85" s="67" t="str">
        <f aca="true" t="shared" si="17" ref="E85:K85">IF((E51+E49-E43-E41-E37)=0,"-",(E51+E49-E43-E41-E37))</f>
        <v>-</v>
      </c>
      <c r="F85" s="1" t="str">
        <f t="shared" si="17"/>
        <v>-</v>
      </c>
      <c r="G85" s="67">
        <f t="shared" si="17"/>
        <v>575.4220000000001</v>
      </c>
      <c r="H85" s="1">
        <f t="shared" si="17"/>
        <v>665.9769999999999</v>
      </c>
      <c r="I85" s="105">
        <f t="shared" si="17"/>
        <v>627.385</v>
      </c>
      <c r="J85" s="1">
        <f t="shared" si="17"/>
        <v>781.0790000000001</v>
      </c>
      <c r="K85" s="1">
        <f t="shared" si="17"/>
        <v>900.1719999999999</v>
      </c>
      <c r="L85" s="13"/>
      <c r="M85" s="13"/>
    </row>
    <row r="86" spans="1:11" ht="15" customHeight="1">
      <c r="A86" s="180" t="s">
        <v>50</v>
      </c>
      <c r="B86" s="180"/>
      <c r="C86" s="3"/>
      <c r="D86" s="3"/>
      <c r="E86" s="68" t="str">
        <f aca="true" t="shared" si="18" ref="E86:K86">IF((E47=0),"-",((E51+E49)/(E47+E48)))</f>
        <v>-</v>
      </c>
      <c r="F86" s="2" t="str">
        <f t="shared" si="18"/>
        <v>-</v>
      </c>
      <c r="G86" s="68">
        <f t="shared" si="18"/>
        <v>0.6645858761642578</v>
      </c>
      <c r="H86" s="34">
        <f t="shared" si="18"/>
        <v>0.8317641618093609</v>
      </c>
      <c r="I86" s="106">
        <f t="shared" si="18"/>
        <v>0.6712589772810895</v>
      </c>
      <c r="J86" s="2">
        <f t="shared" si="18"/>
        <v>0.9061141540118088</v>
      </c>
      <c r="K86" s="2">
        <f t="shared" si="18"/>
        <v>1.1920982912953435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468</v>
      </c>
      <c r="H87" s="18">
        <v>479</v>
      </c>
      <c r="I87" s="154">
        <v>471</v>
      </c>
      <c r="J87" s="18">
        <v>457</v>
      </c>
      <c r="K87" s="18">
        <v>633</v>
      </c>
    </row>
    <row r="88" spans="1:11" ht="15" customHeight="1">
      <c r="A88" s="5" t="s">
        <v>99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customHeight="1">
      <c r="A89" s="5" t="s">
        <v>114</v>
      </c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 customHeight="1">
      <c r="A90" s="5"/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 customHeight="1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71:B71"/>
    <mergeCell ref="A74:B74"/>
    <mergeCell ref="A80:B80"/>
    <mergeCell ref="A67:B67"/>
    <mergeCell ref="A65:B65"/>
    <mergeCell ref="A81:B81"/>
    <mergeCell ref="A1:K1"/>
    <mergeCell ref="A61:B61"/>
    <mergeCell ref="A62:B62"/>
    <mergeCell ref="A63:B63"/>
    <mergeCell ref="A64:B64"/>
    <mergeCell ref="A86:B86"/>
    <mergeCell ref="A87:B87"/>
    <mergeCell ref="A83:B83"/>
    <mergeCell ref="A68:B68"/>
    <mergeCell ref="A69:B69"/>
    <mergeCell ref="A70:B70"/>
    <mergeCell ref="A84:B84"/>
    <mergeCell ref="A85:B85"/>
    <mergeCell ref="A82:B82"/>
    <mergeCell ref="A72:B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  <col min="12" max="15" width="9.140625" style="0" customWidth="1"/>
  </cols>
  <sheetData>
    <row r="1" spans="1:11" ht="18" customHeight="1">
      <c r="A1" s="182" t="s">
        <v>89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62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/>
      <c r="G5" s="61"/>
      <c r="H5" s="61"/>
      <c r="I5" s="61" t="s">
        <v>54</v>
      </c>
      <c r="J5" s="61" t="s">
        <v>54</v>
      </c>
      <c r="K5" s="61"/>
    </row>
    <row r="6" ht="1.5" customHeight="1"/>
    <row r="7" spans="1:11" ht="15" customHeight="1">
      <c r="A7" s="28" t="s">
        <v>2</v>
      </c>
      <c r="B7" s="6"/>
      <c r="C7" s="6"/>
      <c r="D7" s="6"/>
      <c r="E7" s="74">
        <v>360.1790000000001</v>
      </c>
      <c r="F7" s="51">
        <v>312.3370000000001</v>
      </c>
      <c r="G7" s="74">
        <v>1343.909</v>
      </c>
      <c r="H7" s="51">
        <v>1146.19</v>
      </c>
      <c r="I7" s="103">
        <v>1101.016</v>
      </c>
      <c r="J7" s="51">
        <v>1023.787</v>
      </c>
      <c r="K7" s="51">
        <v>1022.1980000000001</v>
      </c>
    </row>
    <row r="8" spans="1:11" ht="15" customHeight="1">
      <c r="A8" s="28" t="s">
        <v>3</v>
      </c>
      <c r="B8" s="3"/>
      <c r="C8" s="3"/>
      <c r="D8" s="3"/>
      <c r="E8" s="73">
        <v>-290.24700000000007</v>
      </c>
      <c r="F8" s="46">
        <v>-246.25100000000006</v>
      </c>
      <c r="G8" s="73">
        <v>-1087.7989999999998</v>
      </c>
      <c r="H8" s="46">
        <v>-916.664</v>
      </c>
      <c r="I8" s="144">
        <v>-926.3349999999999</v>
      </c>
      <c r="J8" s="46">
        <v>-857.9910000000001</v>
      </c>
      <c r="K8" s="46">
        <v>-845.336</v>
      </c>
    </row>
    <row r="9" spans="1:11" ht="15" customHeight="1">
      <c r="A9" s="28" t="s">
        <v>4</v>
      </c>
      <c r="B9" s="3"/>
      <c r="C9" s="3"/>
      <c r="D9" s="3"/>
      <c r="E9" s="73">
        <v>-1.4569999999999999</v>
      </c>
      <c r="F9" s="46">
        <v>-18.010999999999996</v>
      </c>
      <c r="G9" s="73">
        <v>-2.8129999999999997</v>
      </c>
      <c r="H9" s="46">
        <v>-26.615</v>
      </c>
      <c r="I9" s="144">
        <v>-9.466</v>
      </c>
      <c r="J9" s="46"/>
      <c r="K9" s="46">
        <v>0.35300000000000004</v>
      </c>
    </row>
    <row r="10" spans="1:11" ht="15" customHeight="1">
      <c r="A10" s="28" t="s">
        <v>5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6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</row>
    <row r="12" spans="1:11" ht="15" customHeight="1">
      <c r="A12" s="10" t="s">
        <v>7</v>
      </c>
      <c r="B12" s="10"/>
      <c r="C12" s="10"/>
      <c r="D12" s="10"/>
      <c r="E12" s="74">
        <f aca="true" t="shared" si="0" ref="E12:K12">SUM(E7:E11)</f>
        <v>68.47500000000002</v>
      </c>
      <c r="F12" s="51">
        <f t="shared" si="0"/>
        <v>48.075000000000045</v>
      </c>
      <c r="G12" s="74">
        <f t="shared" si="0"/>
        <v>253.29700000000037</v>
      </c>
      <c r="H12" s="51">
        <f t="shared" si="0"/>
        <v>202.91100000000006</v>
      </c>
      <c r="I12" s="103">
        <f t="shared" si="0"/>
        <v>165.21500000000015</v>
      </c>
      <c r="J12" s="51">
        <f t="shared" si="0"/>
        <v>165.79599999999994</v>
      </c>
      <c r="K12" s="51">
        <f t="shared" si="0"/>
        <v>177.2150000000001</v>
      </c>
    </row>
    <row r="13" spans="1:11" ht="15" customHeight="1">
      <c r="A13" s="29" t="s">
        <v>71</v>
      </c>
      <c r="B13" s="22"/>
      <c r="C13" s="22"/>
      <c r="D13" s="22"/>
      <c r="E13" s="72">
        <v>-26.120000000000005</v>
      </c>
      <c r="F13" s="48">
        <v>-23.745999999999995</v>
      </c>
      <c r="G13" s="72">
        <v>-99.70100000000001</v>
      </c>
      <c r="H13" s="48">
        <v>-82.904</v>
      </c>
      <c r="I13" s="143">
        <v>-73.60900000000001</v>
      </c>
      <c r="J13" s="48">
        <v>-74.43700000000001</v>
      </c>
      <c r="K13" s="48">
        <v>-70.206</v>
      </c>
    </row>
    <row r="14" spans="1:11" ht="15" customHeight="1">
      <c r="A14" s="10" t="s">
        <v>8</v>
      </c>
      <c r="B14" s="10"/>
      <c r="C14" s="10"/>
      <c r="D14" s="10"/>
      <c r="E14" s="74">
        <f aca="true" t="shared" si="1" ref="E14:K14">SUM(E12:E13)</f>
        <v>42.35500000000002</v>
      </c>
      <c r="F14" s="51">
        <f t="shared" si="1"/>
        <v>24.32900000000005</v>
      </c>
      <c r="G14" s="74">
        <f t="shared" si="1"/>
        <v>153.59600000000034</v>
      </c>
      <c r="H14" s="51">
        <f t="shared" si="1"/>
        <v>120.00700000000006</v>
      </c>
      <c r="I14" s="103">
        <f t="shared" si="1"/>
        <v>91.60600000000014</v>
      </c>
      <c r="J14" s="51">
        <f t="shared" si="1"/>
        <v>91.35899999999992</v>
      </c>
      <c r="K14" s="51">
        <f t="shared" si="1"/>
        <v>107.00900000000009</v>
      </c>
    </row>
    <row r="15" spans="1:11" ht="15" customHeight="1">
      <c r="A15" s="28" t="s">
        <v>9</v>
      </c>
      <c r="B15" s="4"/>
      <c r="C15" s="4"/>
      <c r="D15" s="4"/>
      <c r="E15" s="73"/>
      <c r="F15" s="46">
        <v>-1.5350000000000001</v>
      </c>
      <c r="G15" s="73"/>
      <c r="H15" s="46">
        <v>-5.285</v>
      </c>
      <c r="I15" s="144"/>
      <c r="J15" s="46"/>
      <c r="K15" s="46"/>
    </row>
    <row r="16" spans="1:11" ht="15" customHeight="1">
      <c r="A16" s="29" t="s">
        <v>10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11</v>
      </c>
      <c r="B17" s="10"/>
      <c r="C17" s="10"/>
      <c r="D17" s="10"/>
      <c r="E17" s="74">
        <f aca="true" t="shared" si="2" ref="E17:K17">SUM(E14:E16)</f>
        <v>42.35500000000002</v>
      </c>
      <c r="F17" s="51">
        <f t="shared" si="2"/>
        <v>22.79400000000005</v>
      </c>
      <c r="G17" s="74">
        <f t="shared" si="2"/>
        <v>153.59600000000034</v>
      </c>
      <c r="H17" s="51">
        <f t="shared" si="2"/>
        <v>114.72200000000007</v>
      </c>
      <c r="I17" s="103">
        <f t="shared" si="2"/>
        <v>91.60600000000014</v>
      </c>
      <c r="J17" s="51">
        <f t="shared" si="2"/>
        <v>91.35899999999992</v>
      </c>
      <c r="K17" s="51">
        <f t="shared" si="2"/>
        <v>107.00900000000009</v>
      </c>
    </row>
    <row r="18" spans="1:11" ht="15" customHeight="1">
      <c r="A18" s="28" t="s">
        <v>12</v>
      </c>
      <c r="B18" s="3"/>
      <c r="C18" s="3"/>
      <c r="D18" s="3"/>
      <c r="E18" s="73">
        <v>1.472</v>
      </c>
      <c r="F18" s="46">
        <v>1.472</v>
      </c>
      <c r="G18" s="73">
        <v>2.387</v>
      </c>
      <c r="H18" s="46">
        <v>2.259</v>
      </c>
      <c r="I18" s="144">
        <v>6.167000000000001</v>
      </c>
      <c r="J18" s="46">
        <v>10.033</v>
      </c>
      <c r="K18" s="46">
        <v>20.514000000000003</v>
      </c>
    </row>
    <row r="19" spans="1:11" ht="15" customHeight="1">
      <c r="A19" s="29" t="s">
        <v>13</v>
      </c>
      <c r="B19" s="22"/>
      <c r="C19" s="22"/>
      <c r="D19" s="22"/>
      <c r="E19" s="72">
        <v>-33.372</v>
      </c>
      <c r="F19" s="48">
        <v>-8.871999999999998</v>
      </c>
      <c r="G19" s="72">
        <v>-80.38999999999999</v>
      </c>
      <c r="H19" s="48">
        <v>-37.414</v>
      </c>
      <c r="I19" s="143">
        <v>-32.815</v>
      </c>
      <c r="J19" s="48">
        <v>-32.185</v>
      </c>
      <c r="K19" s="48">
        <v>-1.4300000000000002</v>
      </c>
    </row>
    <row r="20" spans="1:11" ht="15" customHeight="1">
      <c r="A20" s="10" t="s">
        <v>14</v>
      </c>
      <c r="B20" s="10"/>
      <c r="C20" s="10"/>
      <c r="D20" s="10"/>
      <c r="E20" s="74">
        <f aca="true" t="shared" si="3" ref="E20:K20">SUM(E17:E19)</f>
        <v>10.45500000000002</v>
      </c>
      <c r="F20" s="51">
        <f t="shared" si="3"/>
        <v>15.394000000000053</v>
      </c>
      <c r="G20" s="74">
        <f t="shared" si="3"/>
        <v>75.59300000000036</v>
      </c>
      <c r="H20" s="51">
        <f t="shared" si="3"/>
        <v>79.56700000000006</v>
      </c>
      <c r="I20" s="103">
        <f t="shared" si="3"/>
        <v>64.95800000000014</v>
      </c>
      <c r="J20" s="51">
        <f t="shared" si="3"/>
        <v>69.20699999999992</v>
      </c>
      <c r="K20" s="51">
        <f t="shared" si="3"/>
        <v>126.09300000000007</v>
      </c>
    </row>
    <row r="21" spans="1:11" ht="15" customHeight="1">
      <c r="A21" s="28" t="s">
        <v>15</v>
      </c>
      <c r="B21" s="3"/>
      <c r="C21" s="3"/>
      <c r="D21" s="3"/>
      <c r="E21" s="73">
        <v>-5.616000000000001</v>
      </c>
      <c r="F21" s="46">
        <v>-5.598999999999999</v>
      </c>
      <c r="G21" s="73">
        <v>-21.851000000000003</v>
      </c>
      <c r="H21" s="46">
        <v>-21.641999999999996</v>
      </c>
      <c r="I21" s="144">
        <v>-22.814</v>
      </c>
      <c r="J21" s="46">
        <v>-25.754</v>
      </c>
      <c r="K21" s="46">
        <v>-33.038000000000004</v>
      </c>
    </row>
    <row r="22" spans="1:11" ht="15" customHeight="1">
      <c r="A22" s="29" t="s">
        <v>16</v>
      </c>
      <c r="B22" s="24"/>
      <c r="C22" s="24"/>
      <c r="D22" s="24"/>
      <c r="E22" s="72"/>
      <c r="F22" s="48"/>
      <c r="G22" s="72"/>
      <c r="H22" s="48"/>
      <c r="I22" s="143"/>
      <c r="J22" s="48">
        <v>0.604</v>
      </c>
      <c r="K22" s="48">
        <v>5.033</v>
      </c>
    </row>
    <row r="23" spans="1:11" ht="15" customHeight="1">
      <c r="A23" s="32" t="s">
        <v>87</v>
      </c>
      <c r="B23" s="11"/>
      <c r="C23" s="11"/>
      <c r="D23" s="11"/>
      <c r="E23" s="74">
        <f aca="true" t="shared" si="4" ref="E23:K23">SUM(E20:E22)</f>
        <v>4.839000000000018</v>
      </c>
      <c r="F23" s="51">
        <f t="shared" si="4"/>
        <v>9.795000000000055</v>
      </c>
      <c r="G23" s="74">
        <f t="shared" si="4"/>
        <v>53.74200000000036</v>
      </c>
      <c r="H23" s="51">
        <f t="shared" si="4"/>
        <v>57.92500000000007</v>
      </c>
      <c r="I23" s="103">
        <f t="shared" si="4"/>
        <v>42.14400000000014</v>
      </c>
      <c r="J23" s="51">
        <f t="shared" si="4"/>
        <v>44.05699999999992</v>
      </c>
      <c r="K23" s="51">
        <f t="shared" si="4"/>
        <v>98.08800000000006</v>
      </c>
    </row>
    <row r="24" spans="1:11" ht="15" customHeight="1">
      <c r="A24" s="28" t="s">
        <v>78</v>
      </c>
      <c r="B24" s="3"/>
      <c r="C24" s="3"/>
      <c r="D24" s="3"/>
      <c r="E24" s="73">
        <f aca="true" t="shared" si="5" ref="E24:K24">E23-E25</f>
        <v>4.839000000000018</v>
      </c>
      <c r="F24" s="46">
        <f t="shared" si="5"/>
        <v>9.795000000000055</v>
      </c>
      <c r="G24" s="73">
        <f>G23-G25</f>
        <v>53.74200000000036</v>
      </c>
      <c r="H24" s="46">
        <f t="shared" si="5"/>
        <v>57.92500000000007</v>
      </c>
      <c r="I24" s="144">
        <f>I23-I25</f>
        <v>42.14400000000014</v>
      </c>
      <c r="J24" s="46">
        <f>J23-J25</f>
        <v>44.05699999999992</v>
      </c>
      <c r="K24" s="46">
        <f t="shared" si="5"/>
        <v>98.08800000000006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>
        <v>-3.44</v>
      </c>
      <c r="F27" s="169">
        <v>-18.049</v>
      </c>
      <c r="G27" s="168">
        <v>-3.59</v>
      </c>
      <c r="H27" s="169">
        <v>-26.801</v>
      </c>
      <c r="I27" s="169">
        <v>-19</v>
      </c>
      <c r="J27" s="169"/>
      <c r="K27" s="169"/>
    </row>
    <row r="28" spans="1:11" ht="15" customHeight="1">
      <c r="A28" s="170" t="s">
        <v>103</v>
      </c>
      <c r="B28" s="171"/>
      <c r="C28" s="171"/>
      <c r="D28" s="171"/>
      <c r="E28" s="172">
        <f aca="true" t="shared" si="6" ref="E28:K28">E14-E27</f>
        <v>45.795000000000016</v>
      </c>
      <c r="F28" s="173">
        <f t="shared" si="6"/>
        <v>42.37800000000005</v>
      </c>
      <c r="G28" s="172">
        <f t="shared" si="6"/>
        <v>157.18600000000035</v>
      </c>
      <c r="H28" s="173">
        <f t="shared" si="6"/>
        <v>146.80800000000005</v>
      </c>
      <c r="I28" s="173">
        <f t="shared" si="6"/>
        <v>110.60600000000014</v>
      </c>
      <c r="J28" s="173">
        <f t="shared" si="6"/>
        <v>91.35899999999992</v>
      </c>
      <c r="K28" s="173">
        <f t="shared" si="6"/>
        <v>107.00900000000009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693.9209999999999</v>
      </c>
      <c r="H34" s="46">
        <v>693.9209999999999</v>
      </c>
      <c r="I34" s="144">
        <v>698.3240000000001</v>
      </c>
      <c r="J34" s="46"/>
      <c r="K34" s="46"/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10.989</v>
      </c>
      <c r="H35" s="46">
        <v>8.025999999999996</v>
      </c>
      <c r="I35" s="144">
        <v>7.2280000000000015</v>
      </c>
      <c r="J35" s="46"/>
      <c r="K35" s="46">
        <v>4.189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477.07699999999977</v>
      </c>
      <c r="H36" s="46">
        <v>452.16299999999984</v>
      </c>
      <c r="I36" s="144">
        <v>380.43299999999994</v>
      </c>
      <c r="J36" s="46"/>
      <c r="K36" s="46">
        <v>337.004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>
        <v>20.036</v>
      </c>
      <c r="H37" s="46">
        <v>16.577</v>
      </c>
      <c r="I37" s="144">
        <v>17.11</v>
      </c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16.574</v>
      </c>
      <c r="H38" s="48">
        <v>51.355</v>
      </c>
      <c r="I38" s="143">
        <v>49.993</v>
      </c>
      <c r="J38" s="48"/>
      <c r="K38" s="48">
        <v>2.104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1218.5969999999998</v>
      </c>
      <c r="H39" s="51">
        <f>SUM(H34:H38)</f>
        <v>1222.0419999999997</v>
      </c>
      <c r="I39" s="103">
        <f>SUM(I34:I38)</f>
        <v>1153.0879999999997</v>
      </c>
      <c r="J39" s="51" t="s">
        <v>72</v>
      </c>
      <c r="K39" s="51">
        <f>SUM(K34:K38)</f>
        <v>343.297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39.405</v>
      </c>
      <c r="H40" s="46">
        <v>30.766</v>
      </c>
      <c r="I40" s="144">
        <v>29.936</v>
      </c>
      <c r="J40" s="46"/>
      <c r="K40" s="46">
        <v>35.194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300.40200000000004</v>
      </c>
      <c r="H42" s="46">
        <v>287.732</v>
      </c>
      <c r="I42" s="144">
        <v>327.405</v>
      </c>
      <c r="J42" s="46"/>
      <c r="K42" s="46">
        <v>342.89300000000003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55.935</v>
      </c>
      <c r="H43" s="46">
        <v>162.647</v>
      </c>
      <c r="I43" s="144">
        <v>70.918</v>
      </c>
      <c r="J43" s="46"/>
      <c r="K43" s="46">
        <v>401.278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395.742</v>
      </c>
      <c r="H45" s="81">
        <f>SUM(H40:H44)</f>
        <v>481.14500000000004</v>
      </c>
      <c r="I45" s="117">
        <f>SUM(I40:I44)</f>
        <v>428.25899999999996</v>
      </c>
      <c r="J45" s="81" t="s">
        <v>72</v>
      </c>
      <c r="K45" s="81">
        <f>SUM(K40:K44)</f>
        <v>779.365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1614.3389999999997</v>
      </c>
      <c r="H46" s="51">
        <f>H39+H45</f>
        <v>1703.1869999999997</v>
      </c>
      <c r="I46" s="103">
        <f>I39+I45</f>
        <v>1581.3469999999998</v>
      </c>
      <c r="J46" s="51" t="s">
        <v>72</v>
      </c>
      <c r="K46" s="51">
        <f>K39+K45</f>
        <v>1122.662</v>
      </c>
    </row>
    <row r="47" spans="1:11" ht="15" customHeight="1">
      <c r="A47" s="28" t="s">
        <v>80</v>
      </c>
      <c r="B47" s="3"/>
      <c r="C47" s="3"/>
      <c r="D47" s="3"/>
      <c r="E47" s="73"/>
      <c r="F47" s="46"/>
      <c r="G47" s="73">
        <v>219.111</v>
      </c>
      <c r="H47" s="46">
        <v>590.3689999999999</v>
      </c>
      <c r="I47" s="144">
        <v>552.087</v>
      </c>
      <c r="J47" s="46"/>
      <c r="K47" s="46">
        <v>726.047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74</v>
      </c>
      <c r="B49" s="3"/>
      <c r="C49" s="3"/>
      <c r="D49" s="3"/>
      <c r="E49" s="73"/>
      <c r="F49" s="46"/>
      <c r="G49" s="73"/>
      <c r="H49" s="46"/>
      <c r="I49" s="144"/>
      <c r="J49" s="46"/>
      <c r="K49" s="46"/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6.156</v>
      </c>
      <c r="H50" s="46">
        <v>20.6</v>
      </c>
      <c r="I50" s="144">
        <v>28.55</v>
      </c>
      <c r="J50" s="46"/>
      <c r="K50" s="46">
        <v>25.146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820</v>
      </c>
      <c r="H51" s="46">
        <v>580</v>
      </c>
      <c r="I51" s="144">
        <v>600</v>
      </c>
      <c r="J51" s="46"/>
      <c r="K51" s="46">
        <v>6.578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527.072</v>
      </c>
      <c r="H52" s="46">
        <v>507.341</v>
      </c>
      <c r="I52" s="144">
        <v>397.30899999999997</v>
      </c>
      <c r="J52" s="46"/>
      <c r="K52" s="46">
        <v>364.891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>
        <v>42</v>
      </c>
      <c r="H53" s="46">
        <v>4.877</v>
      </c>
      <c r="I53" s="144">
        <v>3.4010000000000002</v>
      </c>
      <c r="J53" s="46"/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1614.339</v>
      </c>
      <c r="H55" s="51">
        <f>SUM(H47:H54)</f>
        <v>1703.187</v>
      </c>
      <c r="I55" s="103">
        <f>SUM(I47:I54)</f>
        <v>1581.347</v>
      </c>
      <c r="J55" s="51" t="s">
        <v>72</v>
      </c>
      <c r="K55" s="51">
        <f>SUM(K47:K54)</f>
        <v>1122.662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IF(E$4="","",E$4)</f>
        <v>Q4</v>
      </c>
      <c r="F58" s="77" t="str">
        <f>IF(F$4="","",F$4)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67.59</v>
      </c>
      <c r="F61" s="49">
        <v>-0.9850000000000279</v>
      </c>
      <c r="G61" s="71">
        <v>192.156</v>
      </c>
      <c r="H61" s="49">
        <v>125.61199999999998</v>
      </c>
      <c r="I61" s="142"/>
      <c r="J61" s="49"/>
      <c r="K61" s="49"/>
    </row>
    <row r="62" spans="1:11" ht="15" customHeight="1">
      <c r="A62" s="179" t="s">
        <v>34</v>
      </c>
      <c r="B62" s="179"/>
      <c r="C62" s="23"/>
      <c r="D62" s="23"/>
      <c r="E62" s="72">
        <v>-18.212000000000003</v>
      </c>
      <c r="F62" s="48">
        <v>44.321000000000005</v>
      </c>
      <c r="G62" s="72">
        <v>17.044999999999995</v>
      </c>
      <c r="H62" s="48">
        <v>163.74500000000003</v>
      </c>
      <c r="I62" s="143"/>
      <c r="J62" s="48"/>
      <c r="K62" s="48"/>
    </row>
    <row r="63" spans="1:11" ht="16.5" customHeight="1">
      <c r="A63" s="183" t="s">
        <v>35</v>
      </c>
      <c r="B63" s="183"/>
      <c r="C63" s="25"/>
      <c r="D63" s="25"/>
      <c r="E63" s="74">
        <f>SUM(E61:E62)</f>
        <v>49.378</v>
      </c>
      <c r="F63" s="97">
        <f>SUM(F61:F62)</f>
        <v>43.33599999999998</v>
      </c>
      <c r="G63" s="74">
        <f>SUM(G61:G62)</f>
        <v>209.201</v>
      </c>
      <c r="H63" s="51">
        <f>SUM(H61:H62)</f>
        <v>289.357</v>
      </c>
      <c r="I63" s="129">
        <v>0</v>
      </c>
      <c r="J63" s="127" t="s">
        <v>57</v>
      </c>
      <c r="K63" s="127" t="s">
        <v>57</v>
      </c>
    </row>
    <row r="64" spans="1:11" ht="15" customHeight="1">
      <c r="A64" s="180" t="s">
        <v>82</v>
      </c>
      <c r="B64" s="180"/>
      <c r="C64" s="3"/>
      <c r="D64" s="3"/>
      <c r="E64" s="73">
        <v>-21.155999999999995</v>
      </c>
      <c r="F64" s="46">
        <v>-39.943000000000005</v>
      </c>
      <c r="G64" s="73">
        <v>-131.159</v>
      </c>
      <c r="H64" s="46">
        <v>-117.62100000000001</v>
      </c>
      <c r="I64" s="144"/>
      <c r="J64" s="46"/>
      <c r="K64" s="46"/>
    </row>
    <row r="65" spans="1:11" ht="15" customHeight="1">
      <c r="A65" s="179" t="s">
        <v>83</v>
      </c>
      <c r="B65" s="179"/>
      <c r="C65" s="22"/>
      <c r="D65" s="22"/>
      <c r="E65" s="72">
        <v>0.16099999999999998</v>
      </c>
      <c r="F65" s="48">
        <v>0.07399999999999998</v>
      </c>
      <c r="G65" s="72">
        <v>0.246</v>
      </c>
      <c r="H65" s="48">
        <v>0.305</v>
      </c>
      <c r="I65" s="143"/>
      <c r="J65" s="48"/>
      <c r="K65" s="48"/>
    </row>
    <row r="66" spans="1:11" ht="16.5" customHeight="1">
      <c r="A66" s="132" t="s">
        <v>84</v>
      </c>
      <c r="B66" s="132"/>
      <c r="C66" s="26"/>
      <c r="D66" s="26"/>
      <c r="E66" s="74">
        <f>SUM(E63:E65)</f>
        <v>28.383000000000006</v>
      </c>
      <c r="F66" s="97">
        <f>SUM(F63:F65)</f>
        <v>3.466999999999972</v>
      </c>
      <c r="G66" s="74">
        <f>SUM(G63:G65)</f>
        <v>78.288</v>
      </c>
      <c r="H66" s="51">
        <f>SUM(H63:H65)</f>
        <v>172.04100000000003</v>
      </c>
      <c r="I66" s="129">
        <v>0</v>
      </c>
      <c r="J66" s="127" t="s">
        <v>57</v>
      </c>
      <c r="K66" s="127" t="s">
        <v>57</v>
      </c>
    </row>
    <row r="67" spans="1:11" ht="15" customHeight="1">
      <c r="A67" s="179" t="s">
        <v>36</v>
      </c>
      <c r="B67" s="179"/>
      <c r="C67" s="27"/>
      <c r="D67" s="27"/>
      <c r="E67" s="72"/>
      <c r="F67" s="48">
        <v>-60.312</v>
      </c>
      <c r="G67" s="72"/>
      <c r="H67" s="48">
        <v>-60.312</v>
      </c>
      <c r="I67" s="143"/>
      <c r="J67" s="48"/>
      <c r="K67" s="48"/>
    </row>
    <row r="68" spans="1:11" ht="16.5" customHeight="1">
      <c r="A68" s="183" t="s">
        <v>37</v>
      </c>
      <c r="B68" s="183"/>
      <c r="C68" s="9"/>
      <c r="D68" s="9"/>
      <c r="E68" s="74">
        <f>SUM(E66:E67)</f>
        <v>28.383000000000006</v>
      </c>
      <c r="F68" s="97">
        <f>SUM(F66:F67)</f>
        <v>-56.84500000000003</v>
      </c>
      <c r="G68" s="74">
        <f>SUM(G66:G67)</f>
        <v>78.288</v>
      </c>
      <c r="H68" s="51">
        <f>SUM(H66:H67)</f>
        <v>111.72900000000003</v>
      </c>
      <c r="I68" s="129">
        <v>0</v>
      </c>
      <c r="J68" s="127" t="s">
        <v>57</v>
      </c>
      <c r="K68" s="127" t="s">
        <v>57</v>
      </c>
    </row>
    <row r="69" spans="1:11" ht="15" customHeight="1">
      <c r="A69" s="180" t="s">
        <v>38</v>
      </c>
      <c r="B69" s="180"/>
      <c r="C69" s="3"/>
      <c r="D69" s="3"/>
      <c r="E69" s="73">
        <v>-15</v>
      </c>
      <c r="F69" s="46">
        <v>-5</v>
      </c>
      <c r="G69" s="73">
        <v>240</v>
      </c>
      <c r="H69" s="46">
        <v>-20</v>
      </c>
      <c r="I69" s="144"/>
      <c r="J69" s="46"/>
      <c r="K69" s="46"/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40</v>
      </c>
      <c r="B71" s="180"/>
      <c r="C71" s="3"/>
      <c r="D71" s="3"/>
      <c r="E71" s="73"/>
      <c r="F71" s="46"/>
      <c r="G71" s="73">
        <v>-425</v>
      </c>
      <c r="H71" s="46"/>
      <c r="I71" s="144"/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72"/>
      <c r="F72" s="48"/>
      <c r="G72" s="72"/>
      <c r="H72" s="48"/>
      <c r="I72" s="143"/>
      <c r="J72" s="48"/>
      <c r="K72" s="48"/>
    </row>
    <row r="73" spans="1:11" ht="16.5" customHeight="1">
      <c r="A73" s="33" t="s">
        <v>42</v>
      </c>
      <c r="B73" s="33"/>
      <c r="C73" s="20"/>
      <c r="D73" s="20"/>
      <c r="E73" s="164">
        <f>SUM(E69:E72)</f>
        <v>-15</v>
      </c>
      <c r="F73" s="117">
        <f>SUM(F69:F72)</f>
        <v>-5</v>
      </c>
      <c r="G73" s="75">
        <f>SUM(G69:G72)</f>
        <v>-185</v>
      </c>
      <c r="H73" s="50">
        <f>SUM(H69:H72)</f>
        <v>-20</v>
      </c>
      <c r="I73" s="163">
        <v>0</v>
      </c>
      <c r="J73" s="128" t="s">
        <v>57</v>
      </c>
      <c r="K73" s="128" t="s">
        <v>57</v>
      </c>
    </row>
    <row r="74" spans="1:11" ht="16.5" customHeight="1">
      <c r="A74" s="183" t="s">
        <v>43</v>
      </c>
      <c r="B74" s="183"/>
      <c r="C74" s="9"/>
      <c r="D74" s="9"/>
      <c r="E74" s="164">
        <f>+E68+E73</f>
        <v>13.383000000000006</v>
      </c>
      <c r="F74" s="97">
        <f>F68+F73</f>
        <v>-61.84500000000003</v>
      </c>
      <c r="G74" s="96">
        <f>+G68+G73</f>
        <v>-106.712</v>
      </c>
      <c r="H74" s="97">
        <f>+H68+H73</f>
        <v>91.72900000000003</v>
      </c>
      <c r="I74" s="129">
        <v>0</v>
      </c>
      <c r="J74" s="127" t="s">
        <v>57</v>
      </c>
      <c r="K74" s="127" t="s">
        <v>57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9" ref="F76:K76">F$3</f>
        <v>2011</v>
      </c>
      <c r="G76" s="57">
        <f t="shared" si="9"/>
        <v>2012</v>
      </c>
      <c r="H76" s="57">
        <f t="shared" si="9"/>
        <v>2011</v>
      </c>
      <c r="I76" s="57">
        <f t="shared" si="9"/>
        <v>2010</v>
      </c>
      <c r="J76" s="57">
        <f t="shared" si="9"/>
        <v>2009</v>
      </c>
      <c r="K76" s="57">
        <f t="shared" si="9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11.759430727499383</v>
      </c>
      <c r="F80" s="52">
        <f>IF(F14=0,"-",IF(F7=0,"-",F14/F7))*100</f>
        <v>7.789342921267747</v>
      </c>
      <c r="G80" s="100">
        <f>IF(G14=0,"-",IF(G7=0,"-",G14/G7))*100</f>
        <v>11.42904765129189</v>
      </c>
      <c r="H80" s="52">
        <f>IF(H14=0,"-",IF(H7=0,"-",H14/H7))*100</f>
        <v>10.47007913173209</v>
      </c>
      <c r="I80" s="153">
        <f>IF(I14=0,"-",IF(I7=0,"-",I14/I7))*100</f>
        <v>8.320133404055902</v>
      </c>
      <c r="J80" s="52">
        <f>IF(J14=0,"-",IF(J7=0,"-",J14/J7)*100)</f>
        <v>8.923633529239961</v>
      </c>
      <c r="K80" s="52">
        <f>IF(K14=0,"-",IF(K7=0,"-",K14/K7)*100)</f>
        <v>10.46851979753434</v>
      </c>
    </row>
    <row r="81" spans="1:13" ht="15" customHeight="1">
      <c r="A81" s="180" t="s">
        <v>45</v>
      </c>
      <c r="B81" s="180"/>
      <c r="C81" s="6"/>
      <c r="D81" s="6"/>
      <c r="E81" s="66">
        <f aca="true" t="shared" si="10" ref="E81:K81">IF(E20=0,"-",IF(E7=0,"-",E20/E7)*100)</f>
        <v>2.9027233681030866</v>
      </c>
      <c r="F81" s="52">
        <f t="shared" si="10"/>
        <v>4.92865078424908</v>
      </c>
      <c r="G81" s="66">
        <f t="shared" si="10"/>
        <v>5.624860016563648</v>
      </c>
      <c r="H81" s="52">
        <f t="shared" si="10"/>
        <v>6.941868276638259</v>
      </c>
      <c r="I81" s="102">
        <f t="shared" si="10"/>
        <v>5.8998234358083925</v>
      </c>
      <c r="J81" s="52">
        <f t="shared" si="10"/>
        <v>6.759902206220622</v>
      </c>
      <c r="K81" s="52">
        <f t="shared" si="10"/>
        <v>12.335477079782983</v>
      </c>
      <c r="L81" s="13"/>
      <c r="M81" s="13"/>
    </row>
    <row r="82" spans="1:13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13.278153876562824</v>
      </c>
      <c r="H82" s="52">
        <f>IF((H47=0),"-",(H24/((H47+I47)/2)*100))</f>
        <v>10.140434292436657</v>
      </c>
      <c r="I82" s="102" t="s">
        <v>57</v>
      </c>
      <c r="J82" s="52" t="str">
        <f>IF((J47=0),"-",(J24/((J47+K47)/2)*100))</f>
        <v>-</v>
      </c>
      <c r="K82" s="52">
        <v>14.5</v>
      </c>
      <c r="L82" s="13"/>
      <c r="M82" s="13"/>
    </row>
    <row r="83" spans="1:13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14.119430816300701</v>
      </c>
      <c r="H83" s="52">
        <f>IF((H47=0),"-",((H17+H18)/((H47+H48+H49+H51+I47+I48+I49+I51)/2)*100))</f>
        <v>10.073904521764895</v>
      </c>
      <c r="I83" s="102" t="s">
        <v>57</v>
      </c>
      <c r="J83" s="53" t="str">
        <f>IF((J47=0),"-",((J17+J18)/((J47+J48+J49+J51+#REF!+#REF!+#REF!+#REF!)/2)*100))</f>
        <v>-</v>
      </c>
      <c r="K83" s="53">
        <v>18.6</v>
      </c>
      <c r="L83" s="13"/>
      <c r="M83" s="13"/>
    </row>
    <row r="84" spans="1:13" ht="15" customHeight="1">
      <c r="A84" s="180" t="s">
        <v>48</v>
      </c>
      <c r="B84" s="180"/>
      <c r="C84" s="6"/>
      <c r="D84" s="6"/>
      <c r="E84" s="70" t="s">
        <v>57</v>
      </c>
      <c r="F84" s="95" t="s">
        <v>57</v>
      </c>
      <c r="G84" s="70">
        <f>IF(G47=0,"-",((G47+G48)/G55*100))</f>
        <v>13.572799765105097</v>
      </c>
      <c r="H84" s="178">
        <f>IF(H47=0,"-",((H47+H48)/H55*100))</f>
        <v>34.66260604384603</v>
      </c>
      <c r="I84" s="104">
        <f>IF(I47=0,"-",((I47+I48)/I55*100))</f>
        <v>34.91245122038363</v>
      </c>
      <c r="J84" s="95" t="str">
        <f>IF(J47=0,"-",((J47+J48)/J55*100))</f>
        <v>-</v>
      </c>
      <c r="K84" s="95">
        <f>IF(K47=0,"-",((K47+K48)/K55*100))</f>
        <v>64.67191371935631</v>
      </c>
      <c r="L84" s="13"/>
      <c r="M84" s="13"/>
    </row>
    <row r="85" spans="1:13" ht="15" customHeight="1">
      <c r="A85" s="180" t="s">
        <v>49</v>
      </c>
      <c r="B85" s="180"/>
      <c r="C85" s="6"/>
      <c r="D85" s="6"/>
      <c r="E85" s="67" t="s">
        <v>57</v>
      </c>
      <c r="F85" s="1" t="s">
        <v>57</v>
      </c>
      <c r="G85" s="67">
        <f>IF((G51+G49-G43-G41-G37)=0,"-",(G51+G49-G43-G41-G37))</f>
        <v>744.029</v>
      </c>
      <c r="H85" s="1">
        <f>IF((H51+H49-H43-H41-H37)=0,"-",(H51+H49-H43-H41-H37))</f>
        <v>400.776</v>
      </c>
      <c r="I85" s="105">
        <f>IF((I51+I49-I43-I41-I37)=0,"-",(I51+I49-I43-I41-I37))</f>
        <v>511.972</v>
      </c>
      <c r="J85" s="1" t="str">
        <f>IF((J51+J49-J43-J41-J37)=0,"-",(J51+J49-J43-J41-J37))</f>
        <v>-</v>
      </c>
      <c r="K85" s="1">
        <f>IF((K51+K49-K43-K41-K37)=0,"-",(K51+K49-K43-K41-K37))</f>
        <v>-394.70000000000005</v>
      </c>
      <c r="L85" s="13"/>
      <c r="M85" s="13"/>
    </row>
    <row r="86" spans="1:11" ht="15" customHeight="1">
      <c r="A86" s="180" t="s">
        <v>50</v>
      </c>
      <c r="B86" s="180"/>
      <c r="C86" s="3"/>
      <c r="D86" s="3"/>
      <c r="E86" s="68" t="s">
        <v>57</v>
      </c>
      <c r="F86" s="2" t="s">
        <v>57</v>
      </c>
      <c r="G86" s="68">
        <f>IF((G47=0),"-",((G51+G49)/(G47+G48)))</f>
        <v>3.742395406894223</v>
      </c>
      <c r="H86" s="34">
        <f>IF((H47=0),"-",((H51+H49)/(H47+H48)))</f>
        <v>0.9824364084157536</v>
      </c>
      <c r="I86" s="106">
        <f>IF((I47=0),"-",((I51+I49)/(I47+I48)))</f>
        <v>1.0867852349357983</v>
      </c>
      <c r="J86" s="2" t="str">
        <f>IF((J47=0),"-",((J51+J49)/(J47+J48)))</f>
        <v>-</v>
      </c>
      <c r="K86" s="2">
        <f>IF((K47=0),"-",((K51+K49)/(K47+K48)))</f>
        <v>0.009060019530416075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462</v>
      </c>
      <c r="H87" s="18">
        <v>400</v>
      </c>
      <c r="I87" s="154">
        <v>429</v>
      </c>
      <c r="J87" s="18" t="s">
        <v>72</v>
      </c>
      <c r="K87" s="18">
        <v>455</v>
      </c>
    </row>
    <row r="88" spans="1:11" ht="15" customHeight="1">
      <c r="A88" s="5" t="s">
        <v>110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 customHeight="1">
      <c r="A90" s="5"/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 customHeight="1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7:B87"/>
    <mergeCell ref="A70:B70"/>
    <mergeCell ref="A71:B71"/>
    <mergeCell ref="A72:B72"/>
    <mergeCell ref="A74:B74"/>
    <mergeCell ref="A80:B80"/>
    <mergeCell ref="A1:K1"/>
    <mergeCell ref="A61:B61"/>
    <mergeCell ref="A62:B62"/>
    <mergeCell ref="A63:B63"/>
    <mergeCell ref="A64:B64"/>
    <mergeCell ref="A65:B65"/>
    <mergeCell ref="A84:B84"/>
    <mergeCell ref="A85:B85"/>
    <mergeCell ref="A86:B86"/>
    <mergeCell ref="A68:B68"/>
    <mergeCell ref="A67:B67"/>
    <mergeCell ref="A81:B81"/>
    <mergeCell ref="A82:B82"/>
    <mergeCell ref="A83:B83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  <col min="13" max="13" width="9.140625" style="0" customWidth="1"/>
  </cols>
  <sheetData>
    <row r="1" spans="1:11" ht="18" customHeight="1">
      <c r="A1" s="182" t="s">
        <v>91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63</v>
      </c>
      <c r="B2" s="12"/>
      <c r="C2" s="12"/>
      <c r="D2" s="12"/>
      <c r="E2" s="13"/>
      <c r="F2" s="13"/>
      <c r="G2" s="43"/>
      <c r="H2" s="13"/>
      <c r="I2" s="14"/>
      <c r="J2" s="14"/>
      <c r="K2" s="15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 t="s">
        <v>54</v>
      </c>
      <c r="G5" s="61"/>
      <c r="H5" s="61" t="s">
        <v>54</v>
      </c>
      <c r="I5" s="61"/>
      <c r="J5" s="61"/>
      <c r="K5" s="61"/>
    </row>
    <row r="6" ht="1.5" customHeight="1"/>
    <row r="7" spans="1:13" ht="15" customHeight="1">
      <c r="A7" s="28" t="s">
        <v>2</v>
      </c>
      <c r="B7" s="6"/>
      <c r="C7" s="6"/>
      <c r="D7" s="6"/>
      <c r="E7" s="74">
        <v>591.2840000000001</v>
      </c>
      <c r="F7" s="51">
        <v>583.8290000000002</v>
      </c>
      <c r="G7" s="74">
        <v>1957.183</v>
      </c>
      <c r="H7" s="51">
        <v>1788.631</v>
      </c>
      <c r="I7" s="103">
        <v>1631.78</v>
      </c>
      <c r="J7" s="51">
        <v>1503.5620000000001</v>
      </c>
      <c r="K7" s="51">
        <v>1308.8390000000002</v>
      </c>
      <c r="L7" s="37"/>
      <c r="M7" s="37"/>
    </row>
    <row r="8" spans="1:13" ht="15" customHeight="1">
      <c r="A8" s="28" t="s">
        <v>3</v>
      </c>
      <c r="B8" s="3"/>
      <c r="C8" s="3"/>
      <c r="D8" s="3"/>
      <c r="E8" s="73">
        <v>-519.9280000000001</v>
      </c>
      <c r="F8" s="46">
        <v>-488.26899999999995</v>
      </c>
      <c r="G8" s="73">
        <v>-1925.4269999999997</v>
      </c>
      <c r="H8" s="46">
        <v>-1648.8229999999999</v>
      </c>
      <c r="I8" s="144">
        <v>-1473.2210000000002</v>
      </c>
      <c r="J8" s="46">
        <v>-1288.354</v>
      </c>
      <c r="K8" s="46">
        <v>-1144.7190000000003</v>
      </c>
      <c r="L8" s="37"/>
      <c r="M8" s="37"/>
    </row>
    <row r="9" spans="1:13" ht="15" customHeight="1">
      <c r="A9" s="28" t="s">
        <v>4</v>
      </c>
      <c r="B9" s="3"/>
      <c r="C9" s="3"/>
      <c r="D9" s="3"/>
      <c r="E9" s="73"/>
      <c r="F9" s="46"/>
      <c r="G9" s="73">
        <v>0.464</v>
      </c>
      <c r="H9" s="46">
        <v>9.316</v>
      </c>
      <c r="I9" s="144"/>
      <c r="J9" s="46">
        <v>-27.455000000000002</v>
      </c>
      <c r="K9" s="46">
        <v>0.154</v>
      </c>
      <c r="L9" s="37"/>
      <c r="M9" s="37"/>
    </row>
    <row r="10" spans="1:13" ht="15" customHeight="1">
      <c r="A10" s="28" t="s">
        <v>5</v>
      </c>
      <c r="B10" s="3"/>
      <c r="C10" s="3"/>
      <c r="D10" s="3"/>
      <c r="E10" s="73">
        <v>3.2820000000000005</v>
      </c>
      <c r="F10" s="46">
        <v>1.609</v>
      </c>
      <c r="G10" s="73">
        <v>5.937</v>
      </c>
      <c r="H10" s="46">
        <v>5.914</v>
      </c>
      <c r="I10" s="144">
        <v>1.81</v>
      </c>
      <c r="J10" s="46">
        <v>3.289</v>
      </c>
      <c r="K10" s="46">
        <v>8.102</v>
      </c>
      <c r="L10" s="37"/>
      <c r="M10" s="37"/>
    </row>
    <row r="11" spans="1:13" ht="15" customHeight="1">
      <c r="A11" s="29" t="s">
        <v>6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  <c r="L11" s="37"/>
      <c r="M11" s="37"/>
    </row>
    <row r="12" spans="1:13" ht="15" customHeight="1">
      <c r="A12" s="10" t="s">
        <v>7</v>
      </c>
      <c r="B12" s="10"/>
      <c r="C12" s="10"/>
      <c r="D12" s="10"/>
      <c r="E12" s="74">
        <f aca="true" t="shared" si="0" ref="E12:K12">SUM(E7:E11)</f>
        <v>74.63799999999999</v>
      </c>
      <c r="F12" s="51">
        <f t="shared" si="0"/>
        <v>97.16900000000022</v>
      </c>
      <c r="G12" s="74">
        <f t="shared" si="0"/>
        <v>38.15700000000031</v>
      </c>
      <c r="H12" s="51">
        <f t="shared" si="0"/>
        <v>155.0380000000002</v>
      </c>
      <c r="I12" s="103">
        <f t="shared" si="0"/>
        <v>160.36899999999974</v>
      </c>
      <c r="J12" s="51">
        <f t="shared" si="0"/>
        <v>191.04200000000006</v>
      </c>
      <c r="K12" s="51">
        <f t="shared" si="0"/>
        <v>172.3759999999999</v>
      </c>
      <c r="L12" s="37"/>
      <c r="M12" s="37"/>
    </row>
    <row r="13" spans="1:13" ht="15" customHeight="1">
      <c r="A13" s="29" t="s">
        <v>71</v>
      </c>
      <c r="B13" s="22"/>
      <c r="C13" s="22"/>
      <c r="D13" s="22"/>
      <c r="E13" s="72">
        <v>-11.281999999999998</v>
      </c>
      <c r="F13" s="48">
        <v>-6.9620000000000015</v>
      </c>
      <c r="G13" s="72">
        <v>-34.013999999999996</v>
      </c>
      <c r="H13" s="48">
        <v>-29.081</v>
      </c>
      <c r="I13" s="143">
        <v>-29.389000000000003</v>
      </c>
      <c r="J13" s="48">
        <v>-28.498</v>
      </c>
      <c r="K13" s="48">
        <v>-28.962000000000003</v>
      </c>
      <c r="L13" s="37"/>
      <c r="M13" s="37"/>
    </row>
    <row r="14" spans="1:13" ht="15" customHeight="1">
      <c r="A14" s="10" t="s">
        <v>8</v>
      </c>
      <c r="B14" s="10"/>
      <c r="C14" s="10"/>
      <c r="D14" s="10"/>
      <c r="E14" s="74">
        <f aca="true" t="shared" si="1" ref="E14:K14">SUM(E12:E13)</f>
        <v>63.355999999999995</v>
      </c>
      <c r="F14" s="51">
        <f t="shared" si="1"/>
        <v>90.20700000000022</v>
      </c>
      <c r="G14" s="74">
        <f t="shared" si="1"/>
        <v>4.143000000000313</v>
      </c>
      <c r="H14" s="51">
        <f t="shared" si="1"/>
        <v>125.9570000000002</v>
      </c>
      <c r="I14" s="103">
        <f t="shared" si="1"/>
        <v>130.97999999999973</v>
      </c>
      <c r="J14" s="51">
        <f t="shared" si="1"/>
        <v>162.54400000000007</v>
      </c>
      <c r="K14" s="51">
        <f t="shared" si="1"/>
        <v>143.41399999999987</v>
      </c>
      <c r="L14" s="37"/>
      <c r="M14" s="37"/>
    </row>
    <row r="15" spans="1:13" ht="15" customHeight="1">
      <c r="A15" s="28" t="s">
        <v>9</v>
      </c>
      <c r="B15" s="4"/>
      <c r="C15" s="4"/>
      <c r="D15" s="4"/>
      <c r="E15" s="73">
        <v>-1.1350000000000002</v>
      </c>
      <c r="F15" s="46">
        <v>-1.1350000000000002</v>
      </c>
      <c r="G15" s="73">
        <v>-4.54</v>
      </c>
      <c r="H15" s="46">
        <v>-4.54</v>
      </c>
      <c r="I15" s="144">
        <v>-4.54</v>
      </c>
      <c r="J15" s="46">
        <v>-2.588</v>
      </c>
      <c r="K15" s="46">
        <v>-2.58</v>
      </c>
      <c r="L15" s="37"/>
      <c r="M15" s="37"/>
    </row>
    <row r="16" spans="1:13" ht="15" customHeight="1">
      <c r="A16" s="29" t="s">
        <v>10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  <c r="L16" s="37"/>
      <c r="M16" s="37"/>
    </row>
    <row r="17" spans="1:13" ht="15" customHeight="1">
      <c r="A17" s="10" t="s">
        <v>11</v>
      </c>
      <c r="B17" s="10"/>
      <c r="C17" s="10"/>
      <c r="D17" s="10"/>
      <c r="E17" s="74">
        <f aca="true" t="shared" si="2" ref="E17:K17">SUM(E14:E16)</f>
        <v>62.221</v>
      </c>
      <c r="F17" s="51">
        <f t="shared" si="2"/>
        <v>89.07200000000022</v>
      </c>
      <c r="G17" s="74">
        <f t="shared" si="2"/>
        <v>-0.3969999999996867</v>
      </c>
      <c r="H17" s="51">
        <f t="shared" si="2"/>
        <v>121.4170000000002</v>
      </c>
      <c r="I17" s="103">
        <f t="shared" si="2"/>
        <v>126.43999999999973</v>
      </c>
      <c r="J17" s="51">
        <f t="shared" si="2"/>
        <v>159.95600000000007</v>
      </c>
      <c r="K17" s="51">
        <f t="shared" si="2"/>
        <v>140.83399999999986</v>
      </c>
      <c r="L17" s="37"/>
      <c r="M17" s="37"/>
    </row>
    <row r="18" spans="1:13" ht="15" customHeight="1">
      <c r="A18" s="28" t="s">
        <v>12</v>
      </c>
      <c r="B18" s="3"/>
      <c r="C18" s="3"/>
      <c r="D18" s="3"/>
      <c r="E18" s="73">
        <v>4.057</v>
      </c>
      <c r="F18" s="46">
        <v>5.3149999999999995</v>
      </c>
      <c r="G18" s="73">
        <v>7.881</v>
      </c>
      <c r="H18" s="46">
        <v>14.164</v>
      </c>
      <c r="I18" s="144">
        <v>9.260000000000002</v>
      </c>
      <c r="J18" s="46">
        <v>25.533</v>
      </c>
      <c r="K18" s="46">
        <v>38.463</v>
      </c>
      <c r="L18" s="37"/>
      <c r="M18" s="37"/>
    </row>
    <row r="19" spans="1:13" ht="15" customHeight="1">
      <c r="A19" s="29" t="s">
        <v>13</v>
      </c>
      <c r="B19" s="22"/>
      <c r="C19" s="22"/>
      <c r="D19" s="22"/>
      <c r="E19" s="72">
        <v>-23.698</v>
      </c>
      <c r="F19" s="48">
        <v>-12.712000000000005</v>
      </c>
      <c r="G19" s="72">
        <v>-70.179</v>
      </c>
      <c r="H19" s="48">
        <v>-68.618</v>
      </c>
      <c r="I19" s="143">
        <v>-22.618000000000002</v>
      </c>
      <c r="J19" s="48">
        <v>-49.612</v>
      </c>
      <c r="K19" s="48">
        <v>-66.15200000000002</v>
      </c>
      <c r="L19" s="37"/>
      <c r="M19" s="37"/>
    </row>
    <row r="20" spans="1:13" ht="15" customHeight="1">
      <c r="A20" s="10" t="s">
        <v>14</v>
      </c>
      <c r="B20" s="10"/>
      <c r="C20" s="10"/>
      <c r="D20" s="10"/>
      <c r="E20" s="74">
        <f aca="true" t="shared" si="3" ref="E20:K20">SUM(E17:E19)</f>
        <v>42.57999999999999</v>
      </c>
      <c r="F20" s="51">
        <f t="shared" si="3"/>
        <v>81.67500000000021</v>
      </c>
      <c r="G20" s="74">
        <f t="shared" si="3"/>
        <v>-62.69499999999969</v>
      </c>
      <c r="H20" s="51">
        <f t="shared" si="3"/>
        <v>66.96300000000019</v>
      </c>
      <c r="I20" s="103">
        <f t="shared" si="3"/>
        <v>113.08199999999974</v>
      </c>
      <c r="J20" s="51">
        <f t="shared" si="3"/>
        <v>135.8770000000001</v>
      </c>
      <c r="K20" s="51">
        <f t="shared" si="3"/>
        <v>113.14499999999984</v>
      </c>
      <c r="L20" s="37"/>
      <c r="M20" s="37"/>
    </row>
    <row r="21" spans="1:13" ht="15" customHeight="1">
      <c r="A21" s="28" t="s">
        <v>15</v>
      </c>
      <c r="B21" s="3"/>
      <c r="C21" s="3"/>
      <c r="D21" s="3"/>
      <c r="E21" s="73">
        <v>-15.983000000000004</v>
      </c>
      <c r="F21" s="46">
        <v>-22.188000000000002</v>
      </c>
      <c r="G21" s="73">
        <v>15.748999999999995</v>
      </c>
      <c r="H21" s="46">
        <v>-17.03</v>
      </c>
      <c r="I21" s="144">
        <v>-28.437000000000005</v>
      </c>
      <c r="J21" s="46">
        <v>-50.119</v>
      </c>
      <c r="K21" s="46">
        <v>-26.28</v>
      </c>
      <c r="L21" s="37"/>
      <c r="M21" s="37"/>
    </row>
    <row r="22" spans="1:13" ht="15" customHeight="1">
      <c r="A22" s="29" t="s">
        <v>16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  <c r="L22" s="37"/>
      <c r="M22" s="37"/>
    </row>
    <row r="23" spans="1:13" ht="15" customHeight="1">
      <c r="A23" s="32" t="s">
        <v>87</v>
      </c>
      <c r="B23" s="11"/>
      <c r="C23" s="11"/>
      <c r="D23" s="11"/>
      <c r="E23" s="74">
        <f aca="true" t="shared" si="4" ref="E23:K23">SUM(E20:E22)</f>
        <v>26.596999999999987</v>
      </c>
      <c r="F23" s="51">
        <f t="shared" si="4"/>
        <v>59.48700000000021</v>
      </c>
      <c r="G23" s="74">
        <f t="shared" si="4"/>
        <v>-46.94599999999969</v>
      </c>
      <c r="H23" s="51">
        <f t="shared" si="4"/>
        <v>49.93300000000019</v>
      </c>
      <c r="I23" s="103">
        <f t="shared" si="4"/>
        <v>84.64499999999973</v>
      </c>
      <c r="J23" s="51">
        <f t="shared" si="4"/>
        <v>85.7580000000001</v>
      </c>
      <c r="K23" s="51">
        <f t="shared" si="4"/>
        <v>86.86499999999984</v>
      </c>
      <c r="L23" s="37"/>
      <c r="M23" s="37"/>
    </row>
    <row r="24" spans="1:13" ht="15" customHeight="1">
      <c r="A24" s="28" t="s">
        <v>78</v>
      </c>
      <c r="B24" s="3"/>
      <c r="C24" s="3"/>
      <c r="D24" s="3"/>
      <c r="E24" s="73">
        <f aca="true" t="shared" si="5" ref="E24:K24">E23-E25</f>
        <v>17.637999999999987</v>
      </c>
      <c r="F24" s="46">
        <f t="shared" si="5"/>
        <v>51.06600000000021</v>
      </c>
      <c r="G24" s="73">
        <f t="shared" si="5"/>
        <v>-77.3299999999997</v>
      </c>
      <c r="H24" s="46">
        <f>H23-H25</f>
        <v>29.317000000000192</v>
      </c>
      <c r="I24" s="144">
        <f>I23-I25</f>
        <v>54.51199999999972</v>
      </c>
      <c r="J24" s="46">
        <f t="shared" si="5"/>
        <v>67.9280000000001</v>
      </c>
      <c r="K24" s="46">
        <f t="shared" si="5"/>
        <v>71.84399999999984</v>
      </c>
      <c r="L24" s="37"/>
      <c r="M24" s="37"/>
    </row>
    <row r="25" spans="1:13" ht="15" customHeight="1">
      <c r="A25" s="28" t="s">
        <v>85</v>
      </c>
      <c r="B25" s="3"/>
      <c r="C25" s="3"/>
      <c r="D25" s="3"/>
      <c r="E25" s="73">
        <v>8.959</v>
      </c>
      <c r="F25" s="46">
        <v>8.421</v>
      </c>
      <c r="G25" s="73">
        <v>30.384</v>
      </c>
      <c r="H25" s="46">
        <v>20.616</v>
      </c>
      <c r="I25" s="144">
        <v>30.133000000000003</v>
      </c>
      <c r="J25" s="46">
        <v>17.830000000000002</v>
      </c>
      <c r="K25" s="46">
        <v>15.021</v>
      </c>
      <c r="L25" s="37"/>
      <c r="M25" s="37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>
        <v>-30.799999999999983</v>
      </c>
      <c r="F27" s="169">
        <v>-22.523999999999997</v>
      </c>
      <c r="G27" s="168">
        <v>-171.6</v>
      </c>
      <c r="H27" s="169">
        <v>-43.223</v>
      </c>
      <c r="I27" s="169">
        <v>-9</v>
      </c>
      <c r="J27" s="169">
        <v>63</v>
      </c>
      <c r="K27" s="169">
        <v>52</v>
      </c>
    </row>
    <row r="28" spans="1:11" ht="15" customHeight="1">
      <c r="A28" s="170" t="s">
        <v>103</v>
      </c>
      <c r="B28" s="171"/>
      <c r="C28" s="171"/>
      <c r="D28" s="171"/>
      <c r="E28" s="172">
        <f aca="true" t="shared" si="6" ref="E28:K28">E14-E27</f>
        <v>94.15599999999998</v>
      </c>
      <c r="F28" s="173">
        <f t="shared" si="6"/>
        <v>112.73100000000022</v>
      </c>
      <c r="G28" s="172">
        <f t="shared" si="6"/>
        <v>175.7430000000003</v>
      </c>
      <c r="H28" s="173">
        <f t="shared" si="6"/>
        <v>169.1800000000002</v>
      </c>
      <c r="I28" s="173">
        <f t="shared" si="6"/>
        <v>139.97999999999973</v>
      </c>
      <c r="J28" s="173">
        <f t="shared" si="6"/>
        <v>99.54400000000007</v>
      </c>
      <c r="K28" s="173">
        <f t="shared" si="6"/>
        <v>91.41399999999987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601.333</v>
      </c>
      <c r="H34" s="46">
        <v>602.362</v>
      </c>
      <c r="I34" s="144">
        <v>464.68100000000004</v>
      </c>
      <c r="J34" s="46">
        <v>459.719</v>
      </c>
      <c r="K34" s="46">
        <v>467.327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227.78199999999998</v>
      </c>
      <c r="H35" s="46">
        <v>233.226</v>
      </c>
      <c r="I35" s="144">
        <v>234.327</v>
      </c>
      <c r="J35" s="46">
        <v>239.63300000000004</v>
      </c>
      <c r="K35" s="46">
        <v>236.214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404.21899999999994</v>
      </c>
      <c r="H36" s="46">
        <v>124.37599999999998</v>
      </c>
      <c r="I36" s="144">
        <v>99.17899999999997</v>
      </c>
      <c r="J36" s="46">
        <v>100.46600000000007</v>
      </c>
      <c r="K36" s="46">
        <v>201.055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/>
      <c r="H37" s="46"/>
      <c r="I37" s="144"/>
      <c r="J37" s="46">
        <v>5.5</v>
      </c>
      <c r="K37" s="46">
        <v>7.5</v>
      </c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165.535</v>
      </c>
      <c r="H38" s="48">
        <v>96.44300000000001</v>
      </c>
      <c r="I38" s="143">
        <v>71.30700000000002</v>
      </c>
      <c r="J38" s="48">
        <v>65.488</v>
      </c>
      <c r="K38" s="48">
        <v>76.20300000000002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1398.869</v>
      </c>
      <c r="H39" s="51">
        <f>SUM(H34:H38)</f>
        <v>1056.407</v>
      </c>
      <c r="I39" s="103">
        <f>SUM(I34:I38)</f>
        <v>869.494</v>
      </c>
      <c r="J39" s="51">
        <f>SUM(J34:J38)</f>
        <v>870.8060000000003</v>
      </c>
      <c r="K39" s="51">
        <f>SUM(K34:K38)</f>
        <v>988.299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248.721</v>
      </c>
      <c r="H40" s="46">
        <v>251.989</v>
      </c>
      <c r="I40" s="144">
        <v>208.71500000000003</v>
      </c>
      <c r="J40" s="46">
        <v>211.168</v>
      </c>
      <c r="K40" s="46">
        <v>218.25400000000002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1024.956</v>
      </c>
      <c r="H42" s="46">
        <v>1229.6469999999997</v>
      </c>
      <c r="I42" s="144">
        <v>1045.042</v>
      </c>
      <c r="J42" s="46">
        <v>935.179</v>
      </c>
      <c r="K42" s="46">
        <v>947.3220000000001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363.869</v>
      </c>
      <c r="H43" s="46">
        <v>415.514</v>
      </c>
      <c r="I43" s="144">
        <v>428.50300000000004</v>
      </c>
      <c r="J43" s="46">
        <v>378.06600000000003</v>
      </c>
      <c r="K43" s="46">
        <v>481.033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>
        <v>152.791</v>
      </c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1637.5459999999998</v>
      </c>
      <c r="H45" s="81">
        <f>SUM(H40:H44)</f>
        <v>1897.1499999999996</v>
      </c>
      <c r="I45" s="117">
        <f>SUM(I40:I44)</f>
        <v>1682.2600000000002</v>
      </c>
      <c r="J45" s="81">
        <f>SUM(J40:J44)</f>
        <v>1677.204</v>
      </c>
      <c r="K45" s="81">
        <f>SUM(K40:K44)</f>
        <v>1646.609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3036.415</v>
      </c>
      <c r="H46" s="51">
        <f>H39+H45</f>
        <v>2953.557</v>
      </c>
      <c r="I46" s="103">
        <f>I39+I45</f>
        <v>2551.7540000000004</v>
      </c>
      <c r="J46" s="51">
        <f>J39+J45</f>
        <v>2548.01</v>
      </c>
      <c r="K46" s="51">
        <f>K39+K45</f>
        <v>2634.908</v>
      </c>
    </row>
    <row r="47" spans="1:11" ht="15" customHeight="1">
      <c r="A47" s="28" t="s">
        <v>80</v>
      </c>
      <c r="B47" s="3"/>
      <c r="C47" s="3"/>
      <c r="D47" s="3"/>
      <c r="E47" s="73"/>
      <c r="F47" s="46"/>
      <c r="G47" s="73">
        <v>445.04800000000006</v>
      </c>
      <c r="H47" s="46">
        <v>526.1569999999999</v>
      </c>
      <c r="I47" s="144">
        <v>822.5400000000002</v>
      </c>
      <c r="J47" s="46">
        <v>758.3910000000001</v>
      </c>
      <c r="K47" s="46">
        <v>705.2450000000001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>
        <v>34.532</v>
      </c>
      <c r="H48" s="46">
        <v>25.285</v>
      </c>
      <c r="I48" s="144">
        <v>61.416000000000004</v>
      </c>
      <c r="J48" s="46">
        <v>41.212</v>
      </c>
      <c r="K48" s="46">
        <v>33.535000000000004</v>
      </c>
    </row>
    <row r="49" spans="1:11" ht="15" customHeight="1">
      <c r="A49" s="28" t="s">
        <v>74</v>
      </c>
      <c r="B49" s="3"/>
      <c r="C49" s="3"/>
      <c r="D49" s="3"/>
      <c r="E49" s="73"/>
      <c r="F49" s="46"/>
      <c r="G49" s="73">
        <v>29.493</v>
      </c>
      <c r="H49" s="46">
        <v>38.143</v>
      </c>
      <c r="I49" s="144">
        <v>31.871000000000002</v>
      </c>
      <c r="J49" s="46">
        <v>38.223</v>
      </c>
      <c r="K49" s="46">
        <v>122.979</v>
      </c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65.266</v>
      </c>
      <c r="H50" s="46">
        <v>67.789</v>
      </c>
      <c r="I50" s="144">
        <v>70.749</v>
      </c>
      <c r="J50" s="46">
        <v>73.751</v>
      </c>
      <c r="K50" s="46">
        <v>116.405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707.596</v>
      </c>
      <c r="H51" s="46">
        <v>391.636</v>
      </c>
      <c r="I51" s="144">
        <v>140.274</v>
      </c>
      <c r="J51" s="46">
        <v>182.81</v>
      </c>
      <c r="K51" s="46">
        <v>295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1715.4270000000001</v>
      </c>
      <c r="H52" s="46">
        <v>1873.643</v>
      </c>
      <c r="I52" s="144">
        <v>1402.026</v>
      </c>
      <c r="J52" s="46">
        <v>1433.517</v>
      </c>
      <c r="K52" s="46">
        <v>1351.886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>
        <v>39.053</v>
      </c>
      <c r="H53" s="46">
        <v>30.904</v>
      </c>
      <c r="I53" s="144">
        <v>22.878</v>
      </c>
      <c r="J53" s="46">
        <v>17.104</v>
      </c>
      <c r="K53" s="46">
        <v>9.858</v>
      </c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>
        <v>3.0020000000000002</v>
      </c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3036.415</v>
      </c>
      <c r="H55" s="51">
        <f>SUM(H47:H54)</f>
        <v>2953.5570000000002</v>
      </c>
      <c r="I55" s="103">
        <f>SUM(I47:I54)</f>
        <v>2551.7540000000004</v>
      </c>
      <c r="J55" s="51">
        <f>SUM(J47:J54)</f>
        <v>2548.0099999999998</v>
      </c>
      <c r="K55" s="51">
        <f>SUM(K47:K54)</f>
        <v>2634.9080000000004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51.645</v>
      </c>
      <c r="F61" s="148">
        <v>70.483</v>
      </c>
      <c r="G61" s="71">
        <v>-59.529</v>
      </c>
      <c r="H61" s="49">
        <v>65.595</v>
      </c>
      <c r="I61" s="142">
        <v>102.44</v>
      </c>
      <c r="J61" s="49">
        <f>170.998-0.22</f>
        <v>170.778</v>
      </c>
      <c r="K61" s="49">
        <v>75.69000000000001</v>
      </c>
    </row>
    <row r="62" spans="1:11" ht="15" customHeight="1">
      <c r="A62" s="179" t="s">
        <v>34</v>
      </c>
      <c r="B62" s="179"/>
      <c r="C62" s="23"/>
      <c r="D62" s="23"/>
      <c r="E62" s="72">
        <v>273.1330000000001</v>
      </c>
      <c r="F62" s="121">
        <v>96.08299999999996</v>
      </c>
      <c r="G62" s="72">
        <v>86.522</v>
      </c>
      <c r="H62" s="48">
        <v>5.720999999999975</v>
      </c>
      <c r="I62" s="143">
        <v>-130.904</v>
      </c>
      <c r="J62" s="48">
        <v>-10.863000000000014</v>
      </c>
      <c r="K62" s="48">
        <v>80.46199999999999</v>
      </c>
    </row>
    <row r="63" spans="1:11" ht="16.5" customHeight="1">
      <c r="A63" s="183" t="s">
        <v>35</v>
      </c>
      <c r="B63" s="183"/>
      <c r="C63" s="25"/>
      <c r="D63" s="25"/>
      <c r="E63" s="74">
        <f aca="true" t="shared" si="9" ref="E63:K63">SUM(E61:E62)</f>
        <v>324.7780000000001</v>
      </c>
      <c r="F63" s="103">
        <f t="shared" si="9"/>
        <v>166.56599999999997</v>
      </c>
      <c r="G63" s="74">
        <f t="shared" si="9"/>
        <v>26.993000000000002</v>
      </c>
      <c r="H63" s="51">
        <f t="shared" si="9"/>
        <v>71.31599999999997</v>
      </c>
      <c r="I63" s="103">
        <f t="shared" si="9"/>
        <v>-28.464</v>
      </c>
      <c r="J63" s="51">
        <f t="shared" si="9"/>
        <v>159.91499999999996</v>
      </c>
      <c r="K63" s="51">
        <f t="shared" si="9"/>
        <v>156.152</v>
      </c>
    </row>
    <row r="64" spans="1:11" ht="15" customHeight="1">
      <c r="A64" s="180" t="s">
        <v>82</v>
      </c>
      <c r="B64" s="180"/>
      <c r="C64" s="3"/>
      <c r="D64" s="3"/>
      <c r="E64" s="73">
        <v>-19.64</v>
      </c>
      <c r="F64" s="120">
        <v>-12.251999999999999</v>
      </c>
      <c r="G64" s="73">
        <v>-108.579</v>
      </c>
      <c r="H64" s="46">
        <v>-54.214000000000006</v>
      </c>
      <c r="I64" s="144">
        <v>-29.294</v>
      </c>
      <c r="J64" s="46">
        <v>-156.15699999999998</v>
      </c>
      <c r="K64" s="46">
        <v>-17.548000000000002</v>
      </c>
    </row>
    <row r="65" spans="1:11" ht="15" customHeight="1">
      <c r="A65" s="179" t="s">
        <v>83</v>
      </c>
      <c r="B65" s="179"/>
      <c r="C65" s="22"/>
      <c r="D65" s="22"/>
      <c r="E65" s="72">
        <v>-0.394</v>
      </c>
      <c r="F65" s="121">
        <v>0.045999999999999375</v>
      </c>
      <c r="G65" s="72">
        <v>0.709</v>
      </c>
      <c r="H65" s="48">
        <v>9.362</v>
      </c>
      <c r="I65" s="143">
        <v>1.7710000000000001</v>
      </c>
      <c r="J65" s="48">
        <v>6.595000000000001</v>
      </c>
      <c r="K65" s="48">
        <v>3.726</v>
      </c>
    </row>
    <row r="66" spans="1:11" s="41" customFormat="1" ht="16.5" customHeight="1">
      <c r="A66" s="131" t="s">
        <v>84</v>
      </c>
      <c r="B66" s="131"/>
      <c r="C66" s="26"/>
      <c r="D66" s="26"/>
      <c r="E66" s="74">
        <f aca="true" t="shared" si="10" ref="E66:K66">SUM(E63:E65)</f>
        <v>304.7440000000001</v>
      </c>
      <c r="F66" s="103">
        <f t="shared" si="10"/>
        <v>154.35999999999996</v>
      </c>
      <c r="G66" s="74">
        <f t="shared" si="10"/>
        <v>-80.87699999999998</v>
      </c>
      <c r="H66" s="51">
        <f t="shared" si="10"/>
        <v>26.46399999999997</v>
      </c>
      <c r="I66" s="103">
        <f t="shared" si="10"/>
        <v>-55.986999999999995</v>
      </c>
      <c r="J66" s="51">
        <f t="shared" si="10"/>
        <v>10.352999999999982</v>
      </c>
      <c r="K66" s="51">
        <f t="shared" si="10"/>
        <v>142.32999999999998</v>
      </c>
    </row>
    <row r="67" spans="1:11" ht="15" customHeight="1">
      <c r="A67" s="179" t="s">
        <v>36</v>
      </c>
      <c r="B67" s="179"/>
      <c r="C67" s="27"/>
      <c r="D67" s="27"/>
      <c r="E67" s="72"/>
      <c r="F67" s="121"/>
      <c r="G67" s="72"/>
      <c r="H67" s="48">
        <v>-48.633</v>
      </c>
      <c r="I67" s="143">
        <v>153.241</v>
      </c>
      <c r="J67" s="48"/>
      <c r="K67" s="48">
        <v>-84</v>
      </c>
    </row>
    <row r="68" spans="1:11" ht="16.5" customHeight="1">
      <c r="A68" s="183" t="s">
        <v>37</v>
      </c>
      <c r="B68" s="183"/>
      <c r="C68" s="9"/>
      <c r="D68" s="9"/>
      <c r="E68" s="74">
        <f aca="true" t="shared" si="11" ref="E68:K68">SUM(E66:E67)</f>
        <v>304.7440000000001</v>
      </c>
      <c r="F68" s="103">
        <f t="shared" si="11"/>
        <v>154.35999999999996</v>
      </c>
      <c r="G68" s="74">
        <f t="shared" si="11"/>
        <v>-80.87699999999998</v>
      </c>
      <c r="H68" s="51">
        <f t="shared" si="11"/>
        <v>-22.169000000000032</v>
      </c>
      <c r="I68" s="103">
        <f t="shared" si="11"/>
        <v>97.25400000000002</v>
      </c>
      <c r="J68" s="51">
        <f t="shared" si="11"/>
        <v>10.352999999999982</v>
      </c>
      <c r="K68" s="51">
        <f t="shared" si="11"/>
        <v>58.329999999999984</v>
      </c>
    </row>
    <row r="69" spans="1:11" ht="15" customHeight="1">
      <c r="A69" s="180" t="s">
        <v>38</v>
      </c>
      <c r="B69" s="180"/>
      <c r="C69" s="3"/>
      <c r="D69" s="3"/>
      <c r="E69" s="73">
        <v>-87.87600000000002</v>
      </c>
      <c r="F69" s="120">
        <v>38.18700000000001</v>
      </c>
      <c r="G69" s="73">
        <v>48.579</v>
      </c>
      <c r="H69" s="46">
        <v>251.961</v>
      </c>
      <c r="I69" s="144">
        <v>-36.045</v>
      </c>
      <c r="J69" s="46">
        <v>-112.5</v>
      </c>
      <c r="K69" s="46">
        <v>-55</v>
      </c>
    </row>
    <row r="70" spans="1:11" ht="15" customHeight="1">
      <c r="A70" s="180" t="s">
        <v>39</v>
      </c>
      <c r="B70" s="180"/>
      <c r="C70" s="3"/>
      <c r="D70" s="3"/>
      <c r="E70" s="73"/>
      <c r="F70" s="120"/>
      <c r="G70" s="73"/>
      <c r="H70" s="46"/>
      <c r="I70" s="144"/>
      <c r="J70" s="46"/>
      <c r="K70" s="46"/>
    </row>
    <row r="71" spans="1:11" ht="15" customHeight="1">
      <c r="A71" s="180" t="s">
        <v>40</v>
      </c>
      <c r="B71" s="180"/>
      <c r="C71" s="3"/>
      <c r="D71" s="3"/>
      <c r="E71" s="73">
        <v>0.021000000000000796</v>
      </c>
      <c r="F71" s="120">
        <v>0.01699999999999413</v>
      </c>
      <c r="G71" s="73">
        <v>-20.895</v>
      </c>
      <c r="H71" s="46">
        <v>-148.839</v>
      </c>
      <c r="I71" s="144">
        <v>-14.422</v>
      </c>
      <c r="J71" s="46">
        <v>-6.412</v>
      </c>
      <c r="K71" s="46">
        <v>-159.189</v>
      </c>
    </row>
    <row r="72" spans="1:11" ht="15" customHeight="1">
      <c r="A72" s="179" t="s">
        <v>41</v>
      </c>
      <c r="B72" s="179"/>
      <c r="C72" s="22"/>
      <c r="D72" s="22"/>
      <c r="E72" s="72">
        <v>3.34</v>
      </c>
      <c r="F72" s="121">
        <v>4.092999999999989</v>
      </c>
      <c r="G72" s="72">
        <v>3.34</v>
      </c>
      <c r="H72" s="48">
        <v>-97.56899999999999</v>
      </c>
      <c r="I72" s="143"/>
      <c r="J72" s="48"/>
      <c r="K72" s="48"/>
    </row>
    <row r="73" spans="1:11" ht="16.5" customHeight="1">
      <c r="A73" s="33" t="s">
        <v>42</v>
      </c>
      <c r="B73" s="33"/>
      <c r="C73" s="20"/>
      <c r="D73" s="20"/>
      <c r="E73" s="75">
        <f aca="true" t="shared" si="12" ref="E73:K73">SUM(E69:E72)</f>
        <v>-84.51500000000001</v>
      </c>
      <c r="F73" s="146">
        <f t="shared" si="12"/>
        <v>42.297</v>
      </c>
      <c r="G73" s="75">
        <f t="shared" si="12"/>
        <v>31.024</v>
      </c>
      <c r="H73" s="50">
        <f t="shared" si="12"/>
        <v>5.553000000000026</v>
      </c>
      <c r="I73" s="146">
        <f t="shared" si="12"/>
        <v>-50.467</v>
      </c>
      <c r="J73" s="50">
        <f t="shared" si="12"/>
        <v>-118.912</v>
      </c>
      <c r="K73" s="50">
        <f t="shared" si="12"/>
        <v>-214.189</v>
      </c>
    </row>
    <row r="74" spans="1:11" ht="16.5" customHeight="1">
      <c r="A74" s="183" t="s">
        <v>43</v>
      </c>
      <c r="B74" s="183"/>
      <c r="C74" s="9"/>
      <c r="D74" s="9"/>
      <c r="E74" s="74">
        <f>SUM(E73+E68)</f>
        <v>220.22900000000007</v>
      </c>
      <c r="F74" s="103">
        <f>F73+F68</f>
        <v>196.65699999999995</v>
      </c>
      <c r="G74" s="74">
        <f>SUM(G73+G68)</f>
        <v>-49.85299999999998</v>
      </c>
      <c r="H74" s="51">
        <f>SUM(H73+H68)</f>
        <v>-16.616000000000007</v>
      </c>
      <c r="I74" s="103">
        <f>SUM(I73+I68)</f>
        <v>46.78700000000002</v>
      </c>
      <c r="J74" s="51">
        <f>SUM(J73+J68)</f>
        <v>-108.55900000000003</v>
      </c>
      <c r="K74" s="51">
        <f>SUM(K73+K68)</f>
        <v>-155.859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3" ref="F76:K76">F$3</f>
        <v>2011</v>
      </c>
      <c r="G76" s="57">
        <f t="shared" si="13"/>
        <v>2012</v>
      </c>
      <c r="H76" s="57">
        <f t="shared" si="13"/>
        <v>2011</v>
      </c>
      <c r="I76" s="57">
        <f t="shared" si="13"/>
        <v>2010</v>
      </c>
      <c r="J76" s="57">
        <f t="shared" si="13"/>
        <v>2009</v>
      </c>
      <c r="K76" s="57">
        <f t="shared" si="13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10.714986368648566</v>
      </c>
      <c r="F80" s="52">
        <f>IF(F14=0,"-",IF(F7=0,"-",F14/F7))*100</f>
        <v>15.450928268379988</v>
      </c>
      <c r="G80" s="100">
        <f>IF(G14=0,"-",IF(G7=0,"-",G14/G7))*100</f>
        <v>0.21168178959250686</v>
      </c>
      <c r="H80" s="52">
        <f>IF(H14=0,"-",IF(H7=0,"-",H14/H7))*100</f>
        <v>7.042089732314838</v>
      </c>
      <c r="I80" s="153">
        <f>IF(I14=0,"-",IF(I7=0,"-",I14/I7)*100)</f>
        <v>8.026817340572855</v>
      </c>
      <c r="J80" s="52">
        <f>IF(J14=0,"-",IF(J7=0,"-",J14/J7)*100)</f>
        <v>10.810595106819676</v>
      </c>
      <c r="K80" s="52">
        <f>IF(K14=0,"-",IF(K7=0,"-",K14/K7)*100)</f>
        <v>10.9573446390274</v>
      </c>
    </row>
    <row r="81" spans="1:12" ht="15" customHeight="1">
      <c r="A81" s="180" t="s">
        <v>45</v>
      </c>
      <c r="B81" s="180"/>
      <c r="C81" s="6"/>
      <c r="D81" s="6"/>
      <c r="E81" s="66">
        <f aca="true" t="shared" si="14" ref="E81:K81">IF(E20=0,"-",IF(E7=0,"-",E20/E7)*100)</f>
        <v>7.201277220421994</v>
      </c>
      <c r="F81" s="52">
        <f t="shared" si="14"/>
        <v>13.989541458200977</v>
      </c>
      <c r="G81" s="66">
        <f>IF(G20=0,"-",IF(G7=0,"-",G20/G7)*100)</f>
        <v>-3.203328457277612</v>
      </c>
      <c r="H81" s="52">
        <f>IF(H20=0,"-",IF(H7=0,"-",H20/H7)*100)</f>
        <v>3.7438130055892014</v>
      </c>
      <c r="I81" s="102">
        <f>IF(I20=0,"-",IF(I7=0,"-",I20/I7)*100)</f>
        <v>6.929978305899064</v>
      </c>
      <c r="J81" s="52">
        <f t="shared" si="14"/>
        <v>9.037006787881051</v>
      </c>
      <c r="K81" s="52">
        <f t="shared" si="14"/>
        <v>8.644684334742458</v>
      </c>
      <c r="L81" s="13"/>
    </row>
    <row r="82" spans="1:12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-15.92454734067467</v>
      </c>
      <c r="H82" s="102" t="s">
        <v>57</v>
      </c>
      <c r="I82" s="102">
        <f>IF((I47=0),"-",(I24/((I47+J47)/2)*100))</f>
        <v>6.896189650275655</v>
      </c>
      <c r="J82" s="53">
        <f>IF((J47=0),"-",(J24/((J47+K47)/2)*100))</f>
        <v>9.282089262630883</v>
      </c>
      <c r="K82" s="53">
        <v>9.7</v>
      </c>
      <c r="L82" s="13"/>
    </row>
    <row r="83" spans="1:12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0.681016793379133</v>
      </c>
      <c r="H83" s="102" t="s">
        <v>57</v>
      </c>
      <c r="I83" s="102">
        <f>IF((I47=0),"-",((I17+I18)/((I47+I48+I49+I51+J47+J48+J49+J51)/2)*100))</f>
        <v>13.068578255214765</v>
      </c>
      <c r="J83" s="53">
        <f>IF((J47=0),"-",((J17+J18)/((J47+J48+J49+J51+K47+K48+K49+K51)/2)*100))</f>
        <v>17.037698717963444</v>
      </c>
      <c r="K83" s="53">
        <v>14.5</v>
      </c>
      <c r="L83" s="13"/>
    </row>
    <row r="84" spans="1:12" ht="15" customHeight="1">
      <c r="A84" s="180" t="s">
        <v>48</v>
      </c>
      <c r="B84" s="180"/>
      <c r="C84" s="6"/>
      <c r="D84" s="6"/>
      <c r="E84" s="70" t="s">
        <v>57</v>
      </c>
      <c r="F84" s="95" t="s">
        <v>57</v>
      </c>
      <c r="G84" s="70">
        <f>IF(G47=0,"-",((G47+G48)/G55*100))</f>
        <v>15.794283719452052</v>
      </c>
      <c r="H84" s="178">
        <f>IF(H47=0,"-",((H47+H48)/H55*100))</f>
        <v>18.67043703575045</v>
      </c>
      <c r="I84" s="104">
        <f>IF(I47=0,"-",((I47+I48)/I55*100))</f>
        <v>34.64111352426606</v>
      </c>
      <c r="J84" s="95">
        <f>IF(J47=0,"-",((J47+J48)/J55*100))</f>
        <v>31.381470245407208</v>
      </c>
      <c r="K84" s="95">
        <f>IF(K47=0,"-",((K47+K48)/K55*100))</f>
        <v>28.038170592673445</v>
      </c>
      <c r="L84" s="13"/>
    </row>
    <row r="85" spans="1:12" ht="15" customHeight="1">
      <c r="A85" s="180" t="s">
        <v>49</v>
      </c>
      <c r="B85" s="180"/>
      <c r="C85" s="6"/>
      <c r="D85" s="6"/>
      <c r="E85" s="67" t="s">
        <v>57</v>
      </c>
      <c r="F85" s="1" t="s">
        <v>57</v>
      </c>
      <c r="G85" s="67">
        <f>IF((G51+G49-G43-G41-G37)=0,"-",(G51+G49-G43-G41-G37))</f>
        <v>373.22</v>
      </c>
      <c r="H85" s="1">
        <f>IF((H51+H49-H43-H41-H37)=0,"-",(H51+H49-H43-H41-H37))</f>
        <v>14.264999999999986</v>
      </c>
      <c r="I85" s="105">
        <f>IF((I51+I49-I43-I41-I37)=0,"-",(I51+I49-I43-I41-I37))</f>
        <v>-256.35800000000006</v>
      </c>
      <c r="J85" s="1">
        <f>IF((J51+J49-J43-J41-J37)=0,"-",(J51+J49-J43-J41-J37))</f>
        <v>-162.53300000000002</v>
      </c>
      <c r="K85" s="1">
        <f>IF((K51+K49-K43-K41-K37)=0,"-",(K51+K49-K43-K41-K37))</f>
        <v>-70.55400000000003</v>
      </c>
      <c r="L85" s="13"/>
    </row>
    <row r="86" spans="1:11" ht="15" customHeight="1">
      <c r="A86" s="180" t="s">
        <v>50</v>
      </c>
      <c r="B86" s="180"/>
      <c r="C86" s="3"/>
      <c r="D86" s="3"/>
      <c r="E86" s="68" t="s">
        <v>57</v>
      </c>
      <c r="F86" s="2" t="s">
        <v>57</v>
      </c>
      <c r="G86" s="68">
        <f>IF((G47=0),"-",((G51+G49)/(G47+G48)))</f>
        <v>1.5369469118812293</v>
      </c>
      <c r="H86" s="34">
        <f>IF((H47=0),"-",((H51+H49)/(H47+H48)))</f>
        <v>0.7793729893624354</v>
      </c>
      <c r="I86" s="106">
        <f>IF((I47=0),"-",((I51+I49)/(I47+I48)))</f>
        <v>0.19474385602903307</v>
      </c>
      <c r="J86" s="2">
        <f>IF((J47=0),"-",((J51+J49)/(J47+J48)))</f>
        <v>0.27642842760720004</v>
      </c>
      <c r="K86" s="2">
        <f>IF((K47=0),"-",((K51+K49)/(K47+K48)))</f>
        <v>0.5657692411814071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441</v>
      </c>
      <c r="H87" s="18">
        <v>469</v>
      </c>
      <c r="I87" s="154">
        <v>452</v>
      </c>
      <c r="J87" s="18">
        <v>463</v>
      </c>
      <c r="K87" s="18">
        <v>461</v>
      </c>
    </row>
    <row r="88" spans="1:11" ht="15" customHeight="1">
      <c r="A88" s="5" t="s">
        <v>117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4.25" customHeight="1">
      <c r="A90" s="5"/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44"/>
      <c r="H92" s="5"/>
      <c r="I92" s="5"/>
      <c r="J92" s="5"/>
      <c r="K92" s="5"/>
    </row>
    <row r="93" spans="1:11" ht="15" customHeight="1">
      <c r="A93" s="5"/>
      <c r="B93" s="5"/>
      <c r="C93" s="5"/>
      <c r="D93" s="5"/>
      <c r="E93" s="5"/>
      <c r="F93" s="5"/>
      <c r="G93" s="44"/>
      <c r="H93" s="5"/>
      <c r="I93" s="5"/>
      <c r="J93" s="5"/>
      <c r="K93" s="5"/>
    </row>
    <row r="94" spans="1:11" ht="15">
      <c r="A94" s="5"/>
      <c r="B94" s="5"/>
      <c r="C94" s="5"/>
      <c r="D94" s="5"/>
      <c r="E94" s="5"/>
      <c r="F94" s="5"/>
      <c r="G94" s="44"/>
      <c r="H94" s="5"/>
      <c r="I94" s="5"/>
      <c r="J94" s="5"/>
      <c r="K94" s="5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7:B87"/>
    <mergeCell ref="A83:B83"/>
    <mergeCell ref="A81:B81"/>
    <mergeCell ref="A74:B74"/>
    <mergeCell ref="A80:B80"/>
    <mergeCell ref="A85:B85"/>
    <mergeCell ref="A1:K1"/>
    <mergeCell ref="A61:B61"/>
    <mergeCell ref="A62:B62"/>
    <mergeCell ref="A63:B63"/>
    <mergeCell ref="A64:B64"/>
    <mergeCell ref="A86:B86"/>
    <mergeCell ref="A67:B67"/>
    <mergeCell ref="A72:B72"/>
    <mergeCell ref="A68:B68"/>
    <mergeCell ref="A69:B69"/>
    <mergeCell ref="A65:B65"/>
    <mergeCell ref="A70:B70"/>
    <mergeCell ref="A71:B71"/>
    <mergeCell ref="A82:B82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90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0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 t="s">
        <v>54</v>
      </c>
      <c r="G5" s="61"/>
      <c r="H5" s="61" t="s">
        <v>54</v>
      </c>
      <c r="I5" s="61" t="s">
        <v>54</v>
      </c>
      <c r="J5" s="61"/>
      <c r="K5" s="61"/>
    </row>
    <row r="6" ht="1.5" customHeight="1"/>
    <row r="7" spans="1:11" ht="15" customHeight="1">
      <c r="A7" s="28" t="s">
        <v>2</v>
      </c>
      <c r="B7" s="6"/>
      <c r="C7" s="6"/>
      <c r="D7" s="6"/>
      <c r="E7" s="74">
        <v>74.293</v>
      </c>
      <c r="F7" s="51">
        <v>76.14699999999999</v>
      </c>
      <c r="G7" s="74">
        <v>235.482</v>
      </c>
      <c r="H7" s="51">
        <v>232.118</v>
      </c>
      <c r="I7" s="103">
        <v>226.792</v>
      </c>
      <c r="J7" s="51">
        <v>136.66500000000002</v>
      </c>
      <c r="K7" s="51">
        <v>109.001</v>
      </c>
    </row>
    <row r="8" spans="1:11" ht="15" customHeight="1">
      <c r="A8" s="28" t="s">
        <v>3</v>
      </c>
      <c r="B8" s="3"/>
      <c r="C8" s="3"/>
      <c r="D8" s="3"/>
      <c r="E8" s="73">
        <v>-57.095999999999975</v>
      </c>
      <c r="F8" s="46">
        <v>-70.43299999999999</v>
      </c>
      <c r="G8" s="73">
        <v>-211.91999999999996</v>
      </c>
      <c r="H8" s="46">
        <v>-223.649</v>
      </c>
      <c r="I8" s="144">
        <v>-208.141</v>
      </c>
      <c r="J8" s="46">
        <v>-119.71600000000001</v>
      </c>
      <c r="K8" s="46">
        <v>-105.56400000000001</v>
      </c>
    </row>
    <row r="9" spans="1:11" ht="15" customHeight="1">
      <c r="A9" s="28" t="s">
        <v>4</v>
      </c>
      <c r="B9" s="3"/>
      <c r="C9" s="3"/>
      <c r="D9" s="3"/>
      <c r="E9" s="73">
        <v>0.1619999999999997</v>
      </c>
      <c r="F9" s="46">
        <v>1.9159999999999984</v>
      </c>
      <c r="G9" s="73">
        <v>7.81</v>
      </c>
      <c r="H9" s="46">
        <v>13.142</v>
      </c>
      <c r="I9" s="144">
        <v>4.806</v>
      </c>
      <c r="J9" s="46"/>
      <c r="K9" s="46"/>
    </row>
    <row r="10" spans="1:11" ht="15" customHeight="1">
      <c r="A10" s="28" t="s">
        <v>5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6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</row>
    <row r="12" spans="1:11" ht="15" customHeight="1">
      <c r="A12" s="10" t="s">
        <v>7</v>
      </c>
      <c r="B12" s="10"/>
      <c r="C12" s="10"/>
      <c r="D12" s="10"/>
      <c r="E12" s="74">
        <f>SUM(E7:E11)</f>
        <v>17.35900000000003</v>
      </c>
      <c r="F12" s="51">
        <f aca="true" t="shared" si="0" ref="F12:K12">SUM(F7:F11)</f>
        <v>7.629999999999997</v>
      </c>
      <c r="G12" s="74">
        <f>SUM(G7:G11)</f>
        <v>31.37200000000004</v>
      </c>
      <c r="H12" s="51">
        <f t="shared" si="0"/>
        <v>21.610999999999994</v>
      </c>
      <c r="I12" s="103">
        <f>SUM(I7:I11)</f>
        <v>23.45700000000001</v>
      </c>
      <c r="J12" s="51">
        <f t="shared" si="0"/>
        <v>16.949000000000012</v>
      </c>
      <c r="K12" s="51">
        <f t="shared" si="0"/>
        <v>3.4369999999999976</v>
      </c>
    </row>
    <row r="13" spans="1:11" ht="15" customHeight="1">
      <c r="A13" s="29" t="s">
        <v>71</v>
      </c>
      <c r="B13" s="22"/>
      <c r="C13" s="22"/>
      <c r="D13" s="22"/>
      <c r="E13" s="72">
        <v>-2.260999999999999</v>
      </c>
      <c r="F13" s="48">
        <v>-1.7119999999999984</v>
      </c>
      <c r="G13" s="72">
        <v>-7.899</v>
      </c>
      <c r="H13" s="48">
        <v>-6.804</v>
      </c>
      <c r="I13" s="143">
        <v>-6.595</v>
      </c>
      <c r="J13" s="48">
        <v>-4.687</v>
      </c>
      <c r="K13" s="48">
        <v>-3.41</v>
      </c>
    </row>
    <row r="14" spans="1:11" ht="15" customHeight="1">
      <c r="A14" s="10" t="s">
        <v>8</v>
      </c>
      <c r="B14" s="10"/>
      <c r="C14" s="10"/>
      <c r="D14" s="10"/>
      <c r="E14" s="74">
        <f>SUM(E12:E13)</f>
        <v>15.098000000000031</v>
      </c>
      <c r="F14" s="51">
        <f aca="true" t="shared" si="1" ref="F14:K14">SUM(F12:F13)</f>
        <v>5.917999999999999</v>
      </c>
      <c r="G14" s="74">
        <f>SUM(G12:G13)</f>
        <v>23.473000000000038</v>
      </c>
      <c r="H14" s="51">
        <f t="shared" si="1"/>
        <v>14.806999999999993</v>
      </c>
      <c r="I14" s="103">
        <f>SUM(I12:I13)</f>
        <v>16.862000000000013</v>
      </c>
      <c r="J14" s="51">
        <f t="shared" si="1"/>
        <v>12.262000000000011</v>
      </c>
      <c r="K14" s="51">
        <f t="shared" si="1"/>
        <v>0.02699999999999747</v>
      </c>
    </row>
    <row r="15" spans="1:11" ht="15" customHeight="1">
      <c r="A15" s="28" t="s">
        <v>9</v>
      </c>
      <c r="B15" s="4"/>
      <c r="C15" s="4"/>
      <c r="D15" s="4"/>
      <c r="E15" s="73">
        <v>-0.19300000000000006</v>
      </c>
      <c r="F15" s="46">
        <v>-0.132</v>
      </c>
      <c r="G15" s="73">
        <v>-0.778</v>
      </c>
      <c r="H15" s="46">
        <v>-0.726</v>
      </c>
      <c r="I15" s="144">
        <v>-0.655</v>
      </c>
      <c r="J15" s="46"/>
      <c r="K15" s="46"/>
    </row>
    <row r="16" spans="1:11" ht="15" customHeight="1">
      <c r="A16" s="29" t="s">
        <v>10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11</v>
      </c>
      <c r="B17" s="10"/>
      <c r="C17" s="10"/>
      <c r="D17" s="10"/>
      <c r="E17" s="74">
        <f>SUM(E14:E16)</f>
        <v>14.905000000000031</v>
      </c>
      <c r="F17" s="51">
        <f aca="true" t="shared" si="2" ref="F17:K17">SUM(F14:F16)</f>
        <v>5.786</v>
      </c>
      <c r="G17" s="74">
        <f>SUM(G14:G16)</f>
        <v>22.69500000000004</v>
      </c>
      <c r="H17" s="51">
        <f t="shared" si="2"/>
        <v>14.080999999999992</v>
      </c>
      <c r="I17" s="103">
        <f>SUM(I14:I16)</f>
        <v>16.20700000000001</v>
      </c>
      <c r="J17" s="51">
        <f t="shared" si="2"/>
        <v>12.262000000000011</v>
      </c>
      <c r="K17" s="51">
        <f t="shared" si="2"/>
        <v>0.02699999999999747</v>
      </c>
    </row>
    <row r="18" spans="1:11" ht="15" customHeight="1">
      <c r="A18" s="28" t="s">
        <v>12</v>
      </c>
      <c r="B18" s="3"/>
      <c r="C18" s="3"/>
      <c r="D18" s="3"/>
      <c r="E18" s="73">
        <v>-1.1929999999999998</v>
      </c>
      <c r="F18" s="46">
        <v>0.06599999999999999</v>
      </c>
      <c r="G18" s="73">
        <v>4.504</v>
      </c>
      <c r="H18" s="46">
        <v>0.457</v>
      </c>
      <c r="I18" s="144">
        <v>-0.005999999999999998</v>
      </c>
      <c r="J18" s="46">
        <v>0.368</v>
      </c>
      <c r="K18" s="46">
        <v>7.065</v>
      </c>
    </row>
    <row r="19" spans="1:11" ht="15" customHeight="1">
      <c r="A19" s="29" t="s">
        <v>13</v>
      </c>
      <c r="B19" s="22"/>
      <c r="C19" s="22"/>
      <c r="D19" s="22"/>
      <c r="E19" s="72">
        <v>-4.7059999999999995</v>
      </c>
      <c r="F19" s="48">
        <v>-3.2159999999999993</v>
      </c>
      <c r="G19" s="72">
        <v>-13.288</v>
      </c>
      <c r="H19" s="48">
        <v>-14.542</v>
      </c>
      <c r="I19" s="143">
        <v>-14.596</v>
      </c>
      <c r="J19" s="48">
        <v>-1.197</v>
      </c>
      <c r="K19" s="48">
        <v>-1.887</v>
      </c>
    </row>
    <row r="20" spans="1:11" ht="15" customHeight="1">
      <c r="A20" s="10" t="s">
        <v>14</v>
      </c>
      <c r="B20" s="10"/>
      <c r="C20" s="10"/>
      <c r="D20" s="10"/>
      <c r="E20" s="74">
        <f>SUM(E17:E19)</f>
        <v>9.006000000000032</v>
      </c>
      <c r="F20" s="51">
        <f aca="true" t="shared" si="3" ref="F20:K20">SUM(F17:F19)</f>
        <v>2.636</v>
      </c>
      <c r="G20" s="74">
        <f>SUM(G17:G19)</f>
        <v>13.91100000000004</v>
      </c>
      <c r="H20" s="51">
        <f t="shared" si="3"/>
        <v>-0.004000000000006665</v>
      </c>
      <c r="I20" s="103">
        <f>SUM(I17:I19)</f>
        <v>1.605000000000011</v>
      </c>
      <c r="J20" s="51">
        <f t="shared" si="3"/>
        <v>11.43300000000001</v>
      </c>
      <c r="K20" s="51">
        <f t="shared" si="3"/>
        <v>5.204999999999998</v>
      </c>
    </row>
    <row r="21" spans="1:11" ht="15" customHeight="1">
      <c r="A21" s="28" t="s">
        <v>15</v>
      </c>
      <c r="B21" s="3"/>
      <c r="C21" s="3"/>
      <c r="D21" s="3"/>
      <c r="E21" s="73">
        <v>-5.2669999999999995</v>
      </c>
      <c r="F21" s="46">
        <v>-0.08099999999999952</v>
      </c>
      <c r="G21" s="73">
        <v>-4.898</v>
      </c>
      <c r="H21" s="46">
        <v>0.3230000000000004</v>
      </c>
      <c r="I21" s="144">
        <v>24.57</v>
      </c>
      <c r="J21" s="46">
        <v>22.048000000000002</v>
      </c>
      <c r="K21" s="46">
        <v>15.038</v>
      </c>
    </row>
    <row r="22" spans="1:11" ht="15" customHeight="1">
      <c r="A22" s="29" t="s">
        <v>16</v>
      </c>
      <c r="B22" s="24"/>
      <c r="C22" s="24"/>
      <c r="D22" s="24"/>
      <c r="E22" s="72"/>
      <c r="F22" s="48">
        <v>-14.092000000000002</v>
      </c>
      <c r="G22" s="72"/>
      <c r="H22" s="48">
        <v>-17.379</v>
      </c>
      <c r="I22" s="143">
        <v>6.588</v>
      </c>
      <c r="J22" s="48"/>
      <c r="K22" s="48">
        <v>-33.604</v>
      </c>
    </row>
    <row r="23" spans="1:11" ht="15" customHeight="1">
      <c r="A23" s="32" t="s">
        <v>87</v>
      </c>
      <c r="B23" s="11"/>
      <c r="C23" s="11"/>
      <c r="D23" s="11"/>
      <c r="E23" s="74">
        <f>SUM(E20:E22)</f>
        <v>3.7390000000000327</v>
      </c>
      <c r="F23" s="51">
        <f aca="true" t="shared" si="4" ref="F23:K23">SUM(F20:F22)</f>
        <v>-11.537000000000003</v>
      </c>
      <c r="G23" s="74">
        <f>SUM(G20:G22)</f>
        <v>9.01300000000004</v>
      </c>
      <c r="H23" s="51">
        <f t="shared" si="4"/>
        <v>-17.06000000000001</v>
      </c>
      <c r="I23" s="103">
        <f>SUM(I20:I22)</f>
        <v>32.76300000000001</v>
      </c>
      <c r="J23" s="51">
        <f t="shared" si="4"/>
        <v>33.48100000000001</v>
      </c>
      <c r="K23" s="51">
        <f t="shared" si="4"/>
        <v>-13.361</v>
      </c>
    </row>
    <row r="24" spans="1:11" ht="15" customHeight="1">
      <c r="A24" s="28" t="s">
        <v>78</v>
      </c>
      <c r="B24" s="3"/>
      <c r="C24" s="3"/>
      <c r="D24" s="3"/>
      <c r="E24" s="73">
        <f aca="true" t="shared" si="5" ref="E24:K24">E23-E25</f>
        <v>3.7390000000000327</v>
      </c>
      <c r="F24" s="46">
        <f t="shared" si="5"/>
        <v>-11.624000000000002</v>
      </c>
      <c r="G24" s="73">
        <f>G23-G25</f>
        <v>9.01300000000004</v>
      </c>
      <c r="H24" s="46">
        <f t="shared" si="5"/>
        <v>-17.06000000000001</v>
      </c>
      <c r="I24" s="144">
        <f t="shared" si="5"/>
        <v>32.76300000000001</v>
      </c>
      <c r="J24" s="46">
        <f t="shared" si="5"/>
        <v>33.48100000000001</v>
      </c>
      <c r="K24" s="46">
        <f t="shared" si="5"/>
        <v>-13.361</v>
      </c>
    </row>
    <row r="25" spans="1:11" ht="15" customHeight="1">
      <c r="A25" s="28" t="s">
        <v>85</v>
      </c>
      <c r="B25" s="3"/>
      <c r="C25" s="3"/>
      <c r="D25" s="3"/>
      <c r="E25" s="73"/>
      <c r="F25" s="46">
        <v>0.087</v>
      </c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/>
      <c r="F27" s="169">
        <v>-6.212</v>
      </c>
      <c r="G27" s="168"/>
      <c r="H27" s="169">
        <v>-1.212</v>
      </c>
      <c r="I27" s="169"/>
      <c r="J27" s="169"/>
      <c r="K27" s="169"/>
    </row>
    <row r="28" spans="1:11" ht="15" customHeight="1">
      <c r="A28" s="170" t="s">
        <v>103</v>
      </c>
      <c r="B28" s="171"/>
      <c r="C28" s="171"/>
      <c r="D28" s="171"/>
      <c r="E28" s="172">
        <f aca="true" t="shared" si="6" ref="E28:K28">E14-E27</f>
        <v>15.098000000000031</v>
      </c>
      <c r="F28" s="173">
        <f t="shared" si="6"/>
        <v>12.129999999999999</v>
      </c>
      <c r="G28" s="172">
        <f t="shared" si="6"/>
        <v>23.473000000000038</v>
      </c>
      <c r="H28" s="173">
        <f t="shared" si="6"/>
        <v>16.018999999999995</v>
      </c>
      <c r="I28" s="173">
        <f t="shared" si="6"/>
        <v>16.862000000000013</v>
      </c>
      <c r="J28" s="173">
        <f t="shared" si="6"/>
        <v>12.262000000000011</v>
      </c>
      <c r="K28" s="173">
        <f t="shared" si="6"/>
        <v>0.02699999999999747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>
        <f>IF(J$5=0,"",J$5)</f>
      </c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299.225</v>
      </c>
      <c r="H34" s="46">
        <v>306.677</v>
      </c>
      <c r="I34" s="144"/>
      <c r="J34" s="46">
        <v>85.199</v>
      </c>
      <c r="K34" s="46">
        <v>87.857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97.88</v>
      </c>
      <c r="H35" s="46">
        <v>79.67299999999999</v>
      </c>
      <c r="I35" s="144"/>
      <c r="J35" s="46">
        <v>25.408</v>
      </c>
      <c r="K35" s="46">
        <v>20.160000000000004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6.972</v>
      </c>
      <c r="H36" s="46">
        <v>9.282999999999998</v>
      </c>
      <c r="I36" s="144"/>
      <c r="J36" s="46">
        <v>5.207</v>
      </c>
      <c r="K36" s="46">
        <v>4.791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>
        <v>0.329</v>
      </c>
      <c r="H37" s="46">
        <v>0.316</v>
      </c>
      <c r="I37" s="144"/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67.536</v>
      </c>
      <c r="H38" s="48">
        <v>73.924</v>
      </c>
      <c r="I38" s="143"/>
      <c r="J38" s="48">
        <v>37.036</v>
      </c>
      <c r="K38" s="48">
        <v>15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471.942</v>
      </c>
      <c r="H39" s="51">
        <f>SUM(H34:H38)</f>
        <v>469.87300000000005</v>
      </c>
      <c r="I39" s="103" t="s">
        <v>57</v>
      </c>
      <c r="J39" s="51">
        <f>SUM(J34:J38)</f>
        <v>152.85</v>
      </c>
      <c r="K39" s="51">
        <f>SUM(K34:K38)</f>
        <v>127.80799999999999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30.290999999999997</v>
      </c>
      <c r="H40" s="46">
        <v>34.379</v>
      </c>
      <c r="I40" s="144"/>
      <c r="J40" s="46">
        <v>16.47</v>
      </c>
      <c r="K40" s="46">
        <v>18.189999999999998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71.177</v>
      </c>
      <c r="H42" s="46">
        <v>68.681</v>
      </c>
      <c r="I42" s="144"/>
      <c r="J42" s="46">
        <v>45.913000000000004</v>
      </c>
      <c r="K42" s="46">
        <v>32.519000000000005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16.781</v>
      </c>
      <c r="H43" s="46">
        <v>33.998000000000005</v>
      </c>
      <c r="I43" s="144"/>
      <c r="J43" s="46">
        <v>34.995000000000005</v>
      </c>
      <c r="K43" s="46">
        <v>6.641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118.249</v>
      </c>
      <c r="H45" s="81">
        <f>SUM(H40:H44)</f>
        <v>137.058</v>
      </c>
      <c r="I45" s="117" t="s">
        <v>57</v>
      </c>
      <c r="J45" s="81">
        <f>SUM(J40:J44)</f>
        <v>97.37800000000001</v>
      </c>
      <c r="K45" s="81">
        <f>SUM(K40:K44)</f>
        <v>57.35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G45+G39</f>
        <v>590.191</v>
      </c>
      <c r="H46" s="51">
        <f>H45+H39</f>
        <v>606.931</v>
      </c>
      <c r="I46" s="103" t="s">
        <v>57</v>
      </c>
      <c r="J46" s="51">
        <f>J39+J45</f>
        <v>250.228</v>
      </c>
      <c r="K46" s="51">
        <f>K39+K45</f>
        <v>185.158</v>
      </c>
    </row>
    <row r="47" spans="1:11" ht="15" customHeight="1">
      <c r="A47" s="28" t="s">
        <v>80</v>
      </c>
      <c r="B47" s="3"/>
      <c r="C47" s="3"/>
      <c r="D47" s="3"/>
      <c r="E47" s="73"/>
      <c r="F47" s="46"/>
      <c r="G47" s="73">
        <v>348.844</v>
      </c>
      <c r="H47" s="46">
        <v>351.17400000000004</v>
      </c>
      <c r="I47" s="144"/>
      <c r="J47" s="46">
        <v>175.696</v>
      </c>
      <c r="K47" s="46">
        <v>123.38699999999999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74</v>
      </c>
      <c r="B49" s="3"/>
      <c r="C49" s="3"/>
      <c r="D49" s="3"/>
      <c r="E49" s="73"/>
      <c r="F49" s="46"/>
      <c r="G49" s="73"/>
      <c r="H49" s="46"/>
      <c r="I49" s="144"/>
      <c r="J49" s="46"/>
      <c r="K49" s="46"/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4.311</v>
      </c>
      <c r="H50" s="46">
        <v>5.119</v>
      </c>
      <c r="I50" s="144"/>
      <c r="J50" s="46">
        <v>2.023</v>
      </c>
      <c r="K50" s="46">
        <v>16.686000000000003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172.137</v>
      </c>
      <c r="H51" s="46">
        <v>183.37900000000002</v>
      </c>
      <c r="I51" s="144"/>
      <c r="J51" s="46">
        <v>42.511</v>
      </c>
      <c r="K51" s="46">
        <v>20.737000000000002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58.563</v>
      </c>
      <c r="H52" s="46">
        <v>60.209</v>
      </c>
      <c r="I52" s="144"/>
      <c r="J52" s="46">
        <v>29.998</v>
      </c>
      <c r="K52" s="46">
        <v>24.348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>
        <v>6.336</v>
      </c>
      <c r="H53" s="46">
        <v>7.05</v>
      </c>
      <c r="I53" s="144"/>
      <c r="J53" s="46"/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590.1909999999999</v>
      </c>
      <c r="H55" s="51">
        <f>SUM(H47:H54)</f>
        <v>606.931</v>
      </c>
      <c r="I55" s="103" t="s">
        <v>57</v>
      </c>
      <c r="J55" s="51">
        <f>SUM(J47:J54)</f>
        <v>250.22799999999998</v>
      </c>
      <c r="K55" s="51">
        <f>SUM(K47:K54)</f>
        <v>185.15799999999996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>
        <f>IF(J$5=0,"",J$5)</f>
      </c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12.63</v>
      </c>
      <c r="F61" s="49"/>
      <c r="G61" s="71">
        <v>18.802999999999997</v>
      </c>
      <c r="H61" s="49"/>
      <c r="I61" s="142"/>
      <c r="J61" s="49">
        <v>15.937000000000003</v>
      </c>
      <c r="K61" s="49">
        <v>-8.670000000000002</v>
      </c>
    </row>
    <row r="62" spans="1:11" ht="15" customHeight="1">
      <c r="A62" s="179" t="s">
        <v>34</v>
      </c>
      <c r="B62" s="179"/>
      <c r="C62" s="23"/>
      <c r="D62" s="23"/>
      <c r="E62" s="72">
        <v>-10.173</v>
      </c>
      <c r="F62" s="48"/>
      <c r="G62" s="72">
        <v>-3.112</v>
      </c>
      <c r="H62" s="48"/>
      <c r="I62" s="143"/>
      <c r="J62" s="48">
        <v>-9.120000000000001</v>
      </c>
      <c r="K62" s="48">
        <v>1.8309999999999995</v>
      </c>
    </row>
    <row r="63" spans="1:11" ht="16.5" customHeight="1">
      <c r="A63" s="183" t="s">
        <v>35</v>
      </c>
      <c r="B63" s="183"/>
      <c r="C63" s="25"/>
      <c r="D63" s="25"/>
      <c r="E63" s="74">
        <f>SUM(E61:E62)</f>
        <v>2.4570000000000007</v>
      </c>
      <c r="F63" s="51" t="s">
        <v>57</v>
      </c>
      <c r="G63" s="74">
        <f>SUM(G61:G62)</f>
        <v>15.690999999999997</v>
      </c>
      <c r="H63" s="51" t="s">
        <v>57</v>
      </c>
      <c r="I63" s="103" t="s">
        <v>57</v>
      </c>
      <c r="J63" s="51">
        <f>SUM(J61:J62)</f>
        <v>6.817000000000002</v>
      </c>
      <c r="K63" s="51">
        <f>SUM(K61:K62)</f>
        <v>-6.839000000000002</v>
      </c>
    </row>
    <row r="64" spans="1:11" ht="15" customHeight="1">
      <c r="A64" s="180" t="s">
        <v>82</v>
      </c>
      <c r="B64" s="180"/>
      <c r="C64" s="3"/>
      <c r="D64" s="3"/>
      <c r="E64" s="73">
        <v>-4.345</v>
      </c>
      <c r="F64" s="46"/>
      <c r="G64" s="73">
        <v>-26.369</v>
      </c>
      <c r="H64" s="46"/>
      <c r="I64" s="144"/>
      <c r="J64" s="46">
        <v>-9.894</v>
      </c>
      <c r="K64" s="46">
        <v>-8.048</v>
      </c>
    </row>
    <row r="65" spans="1:11" ht="15" customHeight="1">
      <c r="A65" s="179" t="s">
        <v>83</v>
      </c>
      <c r="B65" s="179"/>
      <c r="C65" s="22"/>
      <c r="D65" s="22"/>
      <c r="E65" s="72"/>
      <c r="F65" s="48"/>
      <c r="G65" s="72"/>
      <c r="H65" s="48"/>
      <c r="I65" s="143"/>
      <c r="J65" s="48">
        <v>0.048</v>
      </c>
      <c r="K65" s="48">
        <v>7.675000000000001</v>
      </c>
    </row>
    <row r="66" spans="1:11" s="41" customFormat="1" ht="16.5" customHeight="1">
      <c r="A66" s="131" t="s">
        <v>84</v>
      </c>
      <c r="B66" s="131"/>
      <c r="C66" s="26"/>
      <c r="D66" s="26"/>
      <c r="E66" s="74">
        <f>SUM(E63:E65)</f>
        <v>-1.887999999999999</v>
      </c>
      <c r="F66" s="51" t="s">
        <v>57</v>
      </c>
      <c r="G66" s="74">
        <f>SUM(G63:G65)</f>
        <v>-10.678000000000003</v>
      </c>
      <c r="H66" s="51" t="s">
        <v>57</v>
      </c>
      <c r="I66" s="103" t="s">
        <v>57</v>
      </c>
      <c r="J66" s="51">
        <f>SUM(J63:J65)</f>
        <v>-3.028999999999998</v>
      </c>
      <c r="K66" s="51">
        <f>SUM(K63:K65)</f>
        <v>-7.2120000000000015</v>
      </c>
    </row>
    <row r="67" spans="1:11" ht="15" customHeight="1">
      <c r="A67" s="179" t="s">
        <v>36</v>
      </c>
      <c r="B67" s="179"/>
      <c r="C67" s="27"/>
      <c r="D67" s="27"/>
      <c r="E67" s="72"/>
      <c r="F67" s="121"/>
      <c r="G67" s="72"/>
      <c r="H67" s="48"/>
      <c r="I67" s="143"/>
      <c r="J67" s="48"/>
      <c r="K67" s="48"/>
    </row>
    <row r="68" spans="1:11" ht="16.5" customHeight="1">
      <c r="A68" s="183" t="s">
        <v>37</v>
      </c>
      <c r="B68" s="183"/>
      <c r="C68" s="9"/>
      <c r="D68" s="9"/>
      <c r="E68" s="74">
        <f>SUM(E66:E67)</f>
        <v>-1.887999999999999</v>
      </c>
      <c r="F68" s="51" t="s">
        <v>57</v>
      </c>
      <c r="G68" s="74">
        <f>SUM(G66:G67)</f>
        <v>-10.678000000000003</v>
      </c>
      <c r="H68" s="51" t="s">
        <v>57</v>
      </c>
      <c r="I68" s="103" t="s">
        <v>57</v>
      </c>
      <c r="J68" s="51">
        <f>SUM(J66:J67)</f>
        <v>-3.028999999999998</v>
      </c>
      <c r="K68" s="51">
        <f>SUM(K66:K67)</f>
        <v>-7.2120000000000015</v>
      </c>
    </row>
    <row r="69" spans="1:11" ht="15" customHeight="1">
      <c r="A69" s="180" t="s">
        <v>38</v>
      </c>
      <c r="B69" s="180"/>
      <c r="C69" s="3"/>
      <c r="D69" s="3"/>
      <c r="E69" s="73">
        <v>-0.29000000000000004</v>
      </c>
      <c r="F69" s="46"/>
      <c r="G69" s="73">
        <v>-6.09</v>
      </c>
      <c r="H69" s="46"/>
      <c r="I69" s="144"/>
      <c r="J69" s="46">
        <v>9.299000000000001</v>
      </c>
      <c r="K69" s="46">
        <v>-2.019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/>
      <c r="H70" s="46"/>
      <c r="I70" s="144"/>
      <c r="J70" s="46">
        <v>22.205000000000002</v>
      </c>
      <c r="K70" s="46"/>
    </row>
    <row r="71" spans="1:11" ht="15" customHeight="1">
      <c r="A71" s="180" t="s">
        <v>40</v>
      </c>
      <c r="B71" s="180"/>
      <c r="C71" s="3"/>
      <c r="D71" s="3"/>
      <c r="E71" s="73"/>
      <c r="F71" s="46"/>
      <c r="G71" s="73"/>
      <c r="H71" s="46"/>
      <c r="I71" s="144"/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72"/>
      <c r="F72" s="48"/>
      <c r="G72" s="72"/>
      <c r="H72" s="48"/>
      <c r="I72" s="143"/>
      <c r="J72" s="48"/>
      <c r="K72" s="48"/>
    </row>
    <row r="73" spans="1:11" ht="16.5" customHeight="1">
      <c r="A73" s="33" t="s">
        <v>42</v>
      </c>
      <c r="B73" s="33"/>
      <c r="C73" s="20"/>
      <c r="D73" s="20"/>
      <c r="E73" s="75">
        <f>SUM(E69:E72)</f>
        <v>-0.29000000000000004</v>
      </c>
      <c r="F73" s="50" t="s">
        <v>57</v>
      </c>
      <c r="G73" s="75">
        <f>SUM(G69:G72)</f>
        <v>-6.09</v>
      </c>
      <c r="H73" s="50" t="s">
        <v>57</v>
      </c>
      <c r="I73" s="146" t="s">
        <v>57</v>
      </c>
      <c r="J73" s="50">
        <f>SUM(J69:J72)</f>
        <v>31.504000000000005</v>
      </c>
      <c r="K73" s="50">
        <f>SUM(K69:K72)</f>
        <v>-2.019</v>
      </c>
    </row>
    <row r="74" spans="1:11" ht="16.5" customHeight="1">
      <c r="A74" s="183" t="s">
        <v>43</v>
      </c>
      <c r="B74" s="183"/>
      <c r="C74" s="9"/>
      <c r="D74" s="9"/>
      <c r="E74" s="74">
        <f>E73+E68</f>
        <v>-2.177999999999999</v>
      </c>
      <c r="F74" s="51" t="s">
        <v>57</v>
      </c>
      <c r="G74" s="74">
        <f>SUM(G73+G68)</f>
        <v>-16.768</v>
      </c>
      <c r="H74" s="51" t="s">
        <v>57</v>
      </c>
      <c r="I74" s="103" t="s">
        <v>57</v>
      </c>
      <c r="J74" s="51">
        <f>SUM(J73+J68)</f>
        <v>28.47500000000001</v>
      </c>
      <c r="K74" s="51">
        <f>SUM(K73+K68)</f>
        <v>-9.231000000000002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9" ref="F76:K76">F$3</f>
        <v>2011</v>
      </c>
      <c r="G76" s="57">
        <f t="shared" si="9"/>
        <v>2012</v>
      </c>
      <c r="H76" s="57">
        <f t="shared" si="9"/>
        <v>2011</v>
      </c>
      <c r="I76" s="57">
        <f t="shared" si="9"/>
        <v>2010</v>
      </c>
      <c r="J76" s="57">
        <f t="shared" si="9"/>
        <v>2009</v>
      </c>
      <c r="K76" s="57">
        <f t="shared" si="9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20.322237626694346</v>
      </c>
      <c r="F80" s="52">
        <f>IF(F14=0,"-",IF(F7=0,"-",F14/F7))*100</f>
        <v>7.771809788960827</v>
      </c>
      <c r="G80" s="100">
        <f>IF(G14=0,"-",IF(G7=0,"-",G14/G7))*100</f>
        <v>9.968065499698508</v>
      </c>
      <c r="H80" s="52">
        <f>IF(H14=0,"-",IF(H7=0,"-",H14/H7))*100</f>
        <v>6.37908305258532</v>
      </c>
      <c r="I80" s="153">
        <f>IF(I14=0,"-",IF(I7=0,"-",I14/I7))*100</f>
        <v>7.435006525803385</v>
      </c>
      <c r="J80" s="52">
        <f>IF(J14=0,"-",IF(J7=0,"-",J14/J7)*100)</f>
        <v>8.972304540299278</v>
      </c>
      <c r="K80" s="52">
        <f>IF(K14=0,"-",IF(K7=0,"-",K14/K7)*100)</f>
        <v>0.024770414950319234</v>
      </c>
    </row>
    <row r="81" spans="1:12" ht="15" customHeight="1">
      <c r="A81" s="180" t="s">
        <v>45</v>
      </c>
      <c r="B81" s="180"/>
      <c r="C81" s="6"/>
      <c r="D81" s="6"/>
      <c r="E81" s="66">
        <f aca="true" t="shared" si="10" ref="E81:J81">IF(E20=0,"-",IF(E7=0,"-",E20/E7)*100)</f>
        <v>12.122272623261992</v>
      </c>
      <c r="F81" s="52">
        <f t="shared" si="10"/>
        <v>3.4617253470261478</v>
      </c>
      <c r="G81" s="66">
        <f>IF(G20=0,"-",IF(G7=0,"-",G20/G7)*100)</f>
        <v>5.907457894870963</v>
      </c>
      <c r="H81" s="52">
        <f t="shared" si="10"/>
        <v>-0.0017232614446129405</v>
      </c>
      <c r="I81" s="102">
        <f t="shared" si="10"/>
        <v>0.7076969205263021</v>
      </c>
      <c r="J81" s="52">
        <f t="shared" si="10"/>
        <v>8.365711776972896</v>
      </c>
      <c r="K81" s="52">
        <f>IF(K20=0,"-",IF(K7=0,"-",K20/K7)*100)</f>
        <v>4.775185548756432</v>
      </c>
      <c r="L81" s="13"/>
    </row>
    <row r="82" spans="1:12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2.575076640886389</v>
      </c>
      <c r="H82" s="52" t="s">
        <v>57</v>
      </c>
      <c r="I82" s="102" t="str">
        <f>IF((I47=0),"-",(I24/((I47+J47)/2)*100))</f>
        <v>-</v>
      </c>
      <c r="J82" s="52">
        <f>IF((J47=0),"-",(J24/((J47+K47)/2)*100))</f>
        <v>22.38910269055748</v>
      </c>
      <c r="K82" s="52">
        <v>-10.6</v>
      </c>
      <c r="L82" s="13"/>
    </row>
    <row r="83" spans="1:12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5.153599978778521</v>
      </c>
      <c r="H83" s="52" t="s">
        <v>57</v>
      </c>
      <c r="I83" s="102" t="str">
        <f>IF((I47=0),"-",((I17+I18)/((I47+I48+I49+I51+J47+J48+J49+J51)/2)*100))</f>
        <v>-</v>
      </c>
      <c r="J83" s="53">
        <f>IF((J47=0),"-",((J17+J18)/((J47+J48+J49+J51+K47+K48+K49+K51)/2)*100))</f>
        <v>6.971526035586252</v>
      </c>
      <c r="K83" s="53">
        <v>4.8</v>
      </c>
      <c r="L83" s="13"/>
    </row>
    <row r="84" spans="1:12" ht="15" customHeight="1">
      <c r="A84" s="180" t="s">
        <v>48</v>
      </c>
      <c r="B84" s="180"/>
      <c r="C84" s="6"/>
      <c r="D84" s="6"/>
      <c r="E84" s="70" t="s">
        <v>57</v>
      </c>
      <c r="F84" s="95" t="s">
        <v>57</v>
      </c>
      <c r="G84" s="70">
        <f>IF(G47=0,"-",((G47+G48)/G55*100))</f>
        <v>59.10696706659371</v>
      </c>
      <c r="H84" s="178">
        <f>IF(H47=0,"-",((H47+H48)/H55*100))</f>
        <v>57.86061347995077</v>
      </c>
      <c r="I84" s="104" t="str">
        <f>IF(I47=0,"-",((I47+I48)/I55*100))</f>
        <v>-</v>
      </c>
      <c r="J84" s="95">
        <f>IF(J47=0,"-",((J47+J48)/J55*100))</f>
        <v>70.21436449957639</v>
      </c>
      <c r="K84" s="95">
        <f>IF(K47=0,"-",((K47+K48)/K55*100))</f>
        <v>66.63876257034534</v>
      </c>
      <c r="L84" s="13"/>
    </row>
    <row r="85" spans="1:12" ht="15" customHeight="1">
      <c r="A85" s="180" t="s">
        <v>49</v>
      </c>
      <c r="B85" s="180"/>
      <c r="C85" s="6"/>
      <c r="D85" s="6"/>
      <c r="E85" s="67" t="s">
        <v>57</v>
      </c>
      <c r="F85" s="1" t="s">
        <v>57</v>
      </c>
      <c r="G85" s="67">
        <f>IF((G51+G49-G43-G41-G37)=0,"-",(G51+G49-G43-G41-G37))</f>
        <v>155.027</v>
      </c>
      <c r="H85" s="1">
        <f>IF((H51+H49-H43-H41-H37)=0,"-",(H51+H49-H43-H41-H37))</f>
        <v>149.06500000000003</v>
      </c>
      <c r="I85" s="105" t="str">
        <f>IF((I51+I49-I43-I41-I37)=0,"-",(I51+I49-I43-I41-I37))</f>
        <v>-</v>
      </c>
      <c r="J85" s="1">
        <f>IF((J51+J49-J43-J41-J37)=0,"-",(J51+J49-J43-J41-J37))</f>
        <v>7.515999999999998</v>
      </c>
      <c r="K85" s="1">
        <f>IF((K51+K49-K43-K41-K37)=0,"-",(K51+K49-K43-K41-K37))</f>
        <v>14.096000000000002</v>
      </c>
      <c r="L85" s="13"/>
    </row>
    <row r="86" spans="1:11" ht="15" customHeight="1">
      <c r="A86" s="180" t="s">
        <v>50</v>
      </c>
      <c r="B86" s="180"/>
      <c r="C86" s="3"/>
      <c r="D86" s="3"/>
      <c r="E86" s="68" t="s">
        <v>57</v>
      </c>
      <c r="F86" s="2" t="s">
        <v>57</v>
      </c>
      <c r="G86" s="68">
        <f>IF((G47=0),"-",((G51+G49)/(G47+G48)))</f>
        <v>0.49344979417734003</v>
      </c>
      <c r="H86" s="34">
        <f>IF((H47=0),"-",((H51+H49)/(H47+H48)))</f>
        <v>0.5221884308063809</v>
      </c>
      <c r="I86" s="106" t="str">
        <f>IF((I47=0),"-",((I51+I49)/(I47+I48)))</f>
        <v>-</v>
      </c>
      <c r="J86" s="2">
        <f>IF((J47=0),"-",((J51+J49)/(J47+J48)))</f>
        <v>0.2419576996630544</v>
      </c>
      <c r="K86" s="2">
        <f>IF((K47=0),"-",((K51+K49)/(K47+K48)))</f>
        <v>0.16806470697885517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136</v>
      </c>
      <c r="H87" s="18">
        <v>141</v>
      </c>
      <c r="I87" s="105">
        <f>91+50</f>
        <v>141</v>
      </c>
      <c r="J87" s="18">
        <v>71</v>
      </c>
      <c r="K87" s="18">
        <v>78</v>
      </c>
    </row>
    <row r="88" spans="1:11" ht="15" customHeight="1">
      <c r="A88" s="123" t="s">
        <v>112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 customHeight="1">
      <c r="A89" s="5" t="s">
        <v>98</v>
      </c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5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124"/>
      <c r="B91" s="124"/>
      <c r="C91" s="124"/>
      <c r="D91" s="124"/>
      <c r="E91" s="125"/>
      <c r="F91" s="125"/>
      <c r="G91" s="44"/>
      <c r="H91" s="125"/>
      <c r="I91" s="125"/>
      <c r="J91" s="125"/>
      <c r="K91" s="125"/>
    </row>
    <row r="92" spans="1:11" ht="15">
      <c r="A92" s="124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124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3:B83"/>
    <mergeCell ref="A84:B84"/>
    <mergeCell ref="A85:B85"/>
    <mergeCell ref="A86:B86"/>
    <mergeCell ref="A87:B87"/>
    <mergeCell ref="A82:B82"/>
    <mergeCell ref="A72:B72"/>
    <mergeCell ref="A74:B74"/>
    <mergeCell ref="A80:B80"/>
    <mergeCell ref="A81:B81"/>
    <mergeCell ref="A65:B65"/>
    <mergeCell ref="A67:B67"/>
    <mergeCell ref="A68:B68"/>
    <mergeCell ref="A69:B69"/>
    <mergeCell ref="A70:B70"/>
    <mergeCell ref="A1:K1"/>
    <mergeCell ref="A61:B61"/>
    <mergeCell ref="A62:B62"/>
    <mergeCell ref="A63:B63"/>
    <mergeCell ref="A64:B64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8" customWidth="1"/>
    <col min="7" max="7" width="9.7109375" style="41" customWidth="1"/>
    <col min="8" max="11" width="9.7109375" style="38" customWidth="1"/>
  </cols>
  <sheetData>
    <row r="1" spans="1:11" ht="18" customHeight="1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0</v>
      </c>
      <c r="B2" s="12"/>
      <c r="C2" s="12"/>
      <c r="D2" s="12"/>
      <c r="E2" s="39"/>
      <c r="F2" s="39"/>
      <c r="G2" s="43"/>
      <c r="H2" s="39"/>
      <c r="I2" s="39"/>
      <c r="J2" s="40"/>
      <c r="K2" s="40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/>
      <c r="G5" s="61"/>
      <c r="H5" s="61"/>
      <c r="I5" s="61"/>
      <c r="J5" s="61" t="s">
        <v>54</v>
      </c>
      <c r="K5" s="61" t="s">
        <v>54</v>
      </c>
    </row>
    <row r="6" ht="1.5" customHeight="1"/>
    <row r="7" spans="1:11" ht="15" customHeight="1">
      <c r="A7" s="28" t="s">
        <v>2</v>
      </c>
      <c r="B7" s="6"/>
      <c r="C7" s="6"/>
      <c r="D7" s="6"/>
      <c r="E7" s="74">
        <v>1051.2330000000002</v>
      </c>
      <c r="F7" s="51">
        <v>1166.5149999999999</v>
      </c>
      <c r="G7" s="74">
        <v>3935.438</v>
      </c>
      <c r="H7" s="51">
        <v>4310.231</v>
      </c>
      <c r="I7" s="103">
        <v>4451.486</v>
      </c>
      <c r="J7" s="51">
        <v>4740.747</v>
      </c>
      <c r="K7" s="51">
        <v>4325.344</v>
      </c>
    </row>
    <row r="8" spans="1:11" ht="15" customHeight="1">
      <c r="A8" s="28" t="s">
        <v>3</v>
      </c>
      <c r="B8" s="3"/>
      <c r="C8" s="3"/>
      <c r="D8" s="3"/>
      <c r="E8" s="73">
        <v>-899.5810000000002</v>
      </c>
      <c r="F8" s="46">
        <v>-1032.2740000000001</v>
      </c>
      <c r="G8" s="73">
        <v>-3478.098</v>
      </c>
      <c r="H8" s="46">
        <v>-3756.687</v>
      </c>
      <c r="I8" s="144">
        <v>-3820.2500000000005</v>
      </c>
      <c r="J8" s="46">
        <v>-4092.72</v>
      </c>
      <c r="K8" s="46">
        <v>-3744.6060000000007</v>
      </c>
    </row>
    <row r="9" spans="1:11" ht="15" customHeight="1">
      <c r="A9" s="28" t="s">
        <v>4</v>
      </c>
      <c r="B9" s="3"/>
      <c r="C9" s="3"/>
      <c r="D9" s="3"/>
      <c r="E9" s="73">
        <v>12.963000000000001</v>
      </c>
      <c r="F9" s="46">
        <v>7.477000000000002</v>
      </c>
      <c r="G9" s="73">
        <v>34.467</v>
      </c>
      <c r="H9" s="46">
        <v>29.018</v>
      </c>
      <c r="I9" s="144">
        <v>49.02</v>
      </c>
      <c r="J9" s="46">
        <v>50.162000000000006</v>
      </c>
      <c r="K9" s="46">
        <v>56.327999999999996</v>
      </c>
    </row>
    <row r="10" spans="1:11" ht="15" customHeight="1">
      <c r="A10" s="28" t="s">
        <v>5</v>
      </c>
      <c r="B10" s="3"/>
      <c r="C10" s="3"/>
      <c r="D10" s="3"/>
      <c r="E10" s="73"/>
      <c r="F10" s="46"/>
      <c r="G10" s="73"/>
      <c r="H10" s="46"/>
      <c r="I10" s="144"/>
      <c r="J10" s="46"/>
      <c r="K10" s="46">
        <v>0.158</v>
      </c>
    </row>
    <row r="11" spans="1:11" ht="15" customHeight="1">
      <c r="A11" s="29" t="s">
        <v>6</v>
      </c>
      <c r="B11" s="22"/>
      <c r="C11" s="22"/>
      <c r="D11" s="22"/>
      <c r="E11" s="72">
        <v>-3.3230000000000075</v>
      </c>
      <c r="F11" s="48">
        <v>0.7200000000000006</v>
      </c>
      <c r="G11" s="72">
        <v>162.828</v>
      </c>
      <c r="H11" s="48">
        <v>-5.225</v>
      </c>
      <c r="I11" s="143">
        <v>-9.32</v>
      </c>
      <c r="J11" s="48">
        <v>29.562</v>
      </c>
      <c r="K11" s="48">
        <v>41.762</v>
      </c>
    </row>
    <row r="12" spans="1:11" ht="15" customHeight="1">
      <c r="A12" s="10" t="s">
        <v>7</v>
      </c>
      <c r="B12" s="10"/>
      <c r="C12" s="10"/>
      <c r="D12" s="10"/>
      <c r="E12" s="74">
        <f aca="true" t="shared" si="0" ref="E12:K12">SUM(E7:E11)</f>
        <v>161.29199999999992</v>
      </c>
      <c r="F12" s="51">
        <f t="shared" si="0"/>
        <v>142.43799999999976</v>
      </c>
      <c r="G12" s="74">
        <f t="shared" si="0"/>
        <v>654.6350000000001</v>
      </c>
      <c r="H12" s="51">
        <f t="shared" si="0"/>
        <v>577.3369999999999</v>
      </c>
      <c r="I12" s="103">
        <f t="shared" si="0"/>
        <v>670.9359999999994</v>
      </c>
      <c r="J12" s="51">
        <f t="shared" si="0"/>
        <v>727.7510000000005</v>
      </c>
      <c r="K12" s="51">
        <f t="shared" si="0"/>
        <v>678.9859999999994</v>
      </c>
    </row>
    <row r="13" spans="1:11" ht="15" customHeight="1">
      <c r="A13" s="29" t="s">
        <v>71</v>
      </c>
      <c r="B13" s="22"/>
      <c r="C13" s="22"/>
      <c r="D13" s="22"/>
      <c r="E13" s="72">
        <v>-36.070999999999984</v>
      </c>
      <c r="F13" s="48">
        <v>-36.107000000000006</v>
      </c>
      <c r="G13" s="72">
        <v>-143.971</v>
      </c>
      <c r="H13" s="48">
        <v>-129.91299999999998</v>
      </c>
      <c r="I13" s="143">
        <v>-135.09</v>
      </c>
      <c r="J13" s="48">
        <v>-135.067</v>
      </c>
      <c r="K13" s="48">
        <v>-145.506</v>
      </c>
    </row>
    <row r="14" spans="1:11" ht="15" customHeight="1">
      <c r="A14" s="10" t="s">
        <v>8</v>
      </c>
      <c r="B14" s="10"/>
      <c r="C14" s="10"/>
      <c r="D14" s="10"/>
      <c r="E14" s="74">
        <f aca="true" t="shared" si="1" ref="E14:K14">SUM(E12:E13)</f>
        <v>125.22099999999993</v>
      </c>
      <c r="F14" s="51">
        <f t="shared" si="1"/>
        <v>106.33099999999976</v>
      </c>
      <c r="G14" s="74">
        <f t="shared" si="1"/>
        <v>510.6640000000001</v>
      </c>
      <c r="H14" s="51">
        <f t="shared" si="1"/>
        <v>447.42399999999986</v>
      </c>
      <c r="I14" s="103">
        <f t="shared" si="1"/>
        <v>535.8459999999993</v>
      </c>
      <c r="J14" s="51">
        <f t="shared" si="1"/>
        <v>592.6840000000005</v>
      </c>
      <c r="K14" s="51">
        <f t="shared" si="1"/>
        <v>533.4799999999994</v>
      </c>
    </row>
    <row r="15" spans="1:11" ht="15" customHeight="1">
      <c r="A15" s="28" t="s">
        <v>9</v>
      </c>
      <c r="B15" s="4"/>
      <c r="C15" s="4"/>
      <c r="D15" s="4"/>
      <c r="E15" s="73">
        <v>-11.967000000000004</v>
      </c>
      <c r="F15" s="46">
        <v>-21.134999999999998</v>
      </c>
      <c r="G15" s="73">
        <v>-53.993</v>
      </c>
      <c r="H15" s="46">
        <v>-84.958</v>
      </c>
      <c r="I15" s="144">
        <v>-101.97000000000001</v>
      </c>
      <c r="J15" s="46">
        <v>-123.01900000000002</v>
      </c>
      <c r="K15" s="46">
        <v>-87.27400000000002</v>
      </c>
    </row>
    <row r="16" spans="1:11" ht="15" customHeight="1">
      <c r="A16" s="29" t="s">
        <v>10</v>
      </c>
      <c r="B16" s="22"/>
      <c r="C16" s="22"/>
      <c r="D16" s="22"/>
      <c r="E16" s="72">
        <v>-100</v>
      </c>
      <c r="F16" s="48"/>
      <c r="G16" s="72">
        <v>-250.864</v>
      </c>
      <c r="H16" s="48">
        <v>-15</v>
      </c>
      <c r="I16" s="143"/>
      <c r="J16" s="48">
        <v>-41.366</v>
      </c>
      <c r="K16" s="48"/>
    </row>
    <row r="17" spans="1:11" ht="15" customHeight="1">
      <c r="A17" s="10" t="s">
        <v>11</v>
      </c>
      <c r="B17" s="10"/>
      <c r="C17" s="10"/>
      <c r="D17" s="10"/>
      <c r="E17" s="74">
        <f aca="true" t="shared" si="2" ref="E17:K17">SUM(E14:E16)</f>
        <v>13.253999999999934</v>
      </c>
      <c r="F17" s="51">
        <f t="shared" si="2"/>
        <v>85.19599999999977</v>
      </c>
      <c r="G17" s="74">
        <f t="shared" si="2"/>
        <v>205.8070000000001</v>
      </c>
      <c r="H17" s="51">
        <f t="shared" si="2"/>
        <v>347.4659999999999</v>
      </c>
      <c r="I17" s="103">
        <f t="shared" si="2"/>
        <v>433.8759999999993</v>
      </c>
      <c r="J17" s="51">
        <f t="shared" si="2"/>
        <v>428.29900000000055</v>
      </c>
      <c r="K17" s="51">
        <f t="shared" si="2"/>
        <v>446.20599999999945</v>
      </c>
    </row>
    <row r="18" spans="1:11" ht="15" customHeight="1">
      <c r="A18" s="28" t="s">
        <v>12</v>
      </c>
      <c r="B18" s="3"/>
      <c r="C18" s="3"/>
      <c r="D18" s="3"/>
      <c r="E18" s="73">
        <v>-22.209000000000003</v>
      </c>
      <c r="F18" s="46">
        <v>10.151</v>
      </c>
      <c r="G18" s="73">
        <v>31.835</v>
      </c>
      <c r="H18" s="46">
        <v>15.597</v>
      </c>
      <c r="I18" s="144">
        <v>106.45</v>
      </c>
      <c r="J18" s="46">
        <v>86.439</v>
      </c>
      <c r="K18" s="46">
        <v>18.383</v>
      </c>
    </row>
    <row r="19" spans="1:11" ht="15" customHeight="1">
      <c r="A19" s="29" t="s">
        <v>13</v>
      </c>
      <c r="B19" s="22"/>
      <c r="C19" s="22"/>
      <c r="D19" s="22" t="s">
        <v>60</v>
      </c>
      <c r="E19" s="72">
        <v>-61.57300000000001</v>
      </c>
      <c r="F19" s="48">
        <v>-14.188000000000006</v>
      </c>
      <c r="G19" s="72">
        <v>-167.929</v>
      </c>
      <c r="H19" s="48">
        <v>-159.906</v>
      </c>
      <c r="I19" s="143">
        <v>-164.26500000000001</v>
      </c>
      <c r="J19" s="48">
        <v>-191.065</v>
      </c>
      <c r="K19" s="48">
        <v>-381.102</v>
      </c>
    </row>
    <row r="20" spans="1:11" ht="15" customHeight="1">
      <c r="A20" s="10" t="s">
        <v>14</v>
      </c>
      <c r="B20" s="10"/>
      <c r="C20" s="10"/>
      <c r="D20" s="10"/>
      <c r="E20" s="74">
        <f aca="true" t="shared" si="3" ref="E20:K20">SUM(E17:E19)</f>
        <v>-70.52800000000008</v>
      </c>
      <c r="F20" s="51">
        <f t="shared" si="3"/>
        <v>81.15899999999976</v>
      </c>
      <c r="G20" s="74">
        <f t="shared" si="3"/>
        <v>69.71300000000011</v>
      </c>
      <c r="H20" s="51">
        <f t="shared" si="3"/>
        <v>203.15699999999987</v>
      </c>
      <c r="I20" s="103">
        <f t="shared" si="3"/>
        <v>376.06099999999935</v>
      </c>
      <c r="J20" s="51">
        <f t="shared" si="3"/>
        <v>323.6730000000005</v>
      </c>
      <c r="K20" s="51">
        <f t="shared" si="3"/>
        <v>83.48699999999945</v>
      </c>
    </row>
    <row r="21" spans="1:11" ht="15" customHeight="1">
      <c r="A21" s="28" t="s">
        <v>15</v>
      </c>
      <c r="B21" s="3"/>
      <c r="C21" s="3"/>
      <c r="D21" s="3"/>
      <c r="E21" s="73">
        <v>-16.620999999999995</v>
      </c>
      <c r="F21" s="46">
        <v>-25.668999999999997</v>
      </c>
      <c r="G21" s="73">
        <v>-33.601</v>
      </c>
      <c r="H21" s="46">
        <v>-45.601</v>
      </c>
      <c r="I21" s="144">
        <v>-90.949</v>
      </c>
      <c r="J21" s="46">
        <v>-69.352</v>
      </c>
      <c r="K21" s="46">
        <v>-13.960000000000004</v>
      </c>
    </row>
    <row r="22" spans="1:11" ht="15" customHeight="1">
      <c r="A22" s="29" t="s">
        <v>16</v>
      </c>
      <c r="B22" s="24"/>
      <c r="C22" s="24"/>
      <c r="D22" s="24"/>
      <c r="E22" s="72"/>
      <c r="F22" s="48"/>
      <c r="G22" s="72"/>
      <c r="H22" s="48"/>
      <c r="I22" s="143"/>
      <c r="J22" s="48">
        <v>-108.23700000000001</v>
      </c>
      <c r="K22" s="48">
        <v>-3.589</v>
      </c>
    </row>
    <row r="23" spans="1:11" ht="15" customHeight="1">
      <c r="A23" s="32" t="s">
        <v>87</v>
      </c>
      <c r="B23" s="11"/>
      <c r="C23" s="11"/>
      <c r="D23" s="11"/>
      <c r="E23" s="74">
        <f aca="true" t="shared" si="4" ref="E23:K23">SUM(E20:E22)</f>
        <v>-87.14900000000007</v>
      </c>
      <c r="F23" s="51">
        <f t="shared" si="4"/>
        <v>55.48999999999977</v>
      </c>
      <c r="G23" s="74">
        <f t="shared" si="4"/>
        <v>36.11200000000011</v>
      </c>
      <c r="H23" s="51">
        <f t="shared" si="4"/>
        <v>157.55599999999987</v>
      </c>
      <c r="I23" s="103">
        <f t="shared" si="4"/>
        <v>285.11199999999934</v>
      </c>
      <c r="J23" s="51">
        <f t="shared" si="4"/>
        <v>146.08400000000051</v>
      </c>
      <c r="K23" s="51">
        <f t="shared" si="4"/>
        <v>65.93799999999945</v>
      </c>
    </row>
    <row r="24" spans="1:11" ht="15" customHeight="1">
      <c r="A24" s="28" t="s">
        <v>78</v>
      </c>
      <c r="B24" s="3"/>
      <c r="C24" s="3"/>
      <c r="D24" s="3"/>
      <c r="E24" s="73">
        <f aca="true" t="shared" si="5" ref="E24:K24">E23-E25</f>
        <v>-88.90300000000008</v>
      </c>
      <c r="F24" s="46">
        <f t="shared" si="5"/>
        <v>58.18799999999977</v>
      </c>
      <c r="G24" s="73">
        <f t="shared" si="5"/>
        <v>33.45000000000011</v>
      </c>
      <c r="H24" s="46">
        <f>H23-H25</f>
        <v>156.10899999999987</v>
      </c>
      <c r="I24" s="144">
        <f t="shared" si="5"/>
        <v>271.57499999999936</v>
      </c>
      <c r="J24" s="46">
        <f t="shared" si="5"/>
        <v>134.81800000000052</v>
      </c>
      <c r="K24" s="46">
        <f t="shared" si="5"/>
        <v>52.548999999999445</v>
      </c>
    </row>
    <row r="25" spans="1:11" ht="15" customHeight="1">
      <c r="A25" s="28" t="s">
        <v>85</v>
      </c>
      <c r="B25" s="3"/>
      <c r="C25" s="3"/>
      <c r="D25" s="3"/>
      <c r="E25" s="73">
        <v>1.754</v>
      </c>
      <c r="F25" s="46">
        <v>-2.6979999999999995</v>
      </c>
      <c r="G25" s="73">
        <v>2.662</v>
      </c>
      <c r="H25" s="46">
        <v>1.447</v>
      </c>
      <c r="I25" s="144">
        <v>13.537</v>
      </c>
      <c r="J25" s="46">
        <v>11.266</v>
      </c>
      <c r="K25" s="46">
        <v>13.389000000000001</v>
      </c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>
        <v>-39.39999999999998</v>
      </c>
      <c r="F27" s="169">
        <v>-39.6</v>
      </c>
      <c r="G27" s="168">
        <v>85.9</v>
      </c>
      <c r="H27" s="169">
        <v>-78</v>
      </c>
      <c r="I27" s="169">
        <v>-58</v>
      </c>
      <c r="J27" s="169">
        <v>30</v>
      </c>
      <c r="K27" s="169">
        <v>-17</v>
      </c>
    </row>
    <row r="28" spans="1:11" ht="15" customHeight="1">
      <c r="A28" s="170" t="s">
        <v>103</v>
      </c>
      <c r="B28" s="171"/>
      <c r="C28" s="171"/>
      <c r="D28" s="171"/>
      <c r="E28" s="172">
        <f>E14-E27</f>
        <v>164.62099999999992</v>
      </c>
      <c r="F28" s="173">
        <f aca="true" t="shared" si="6" ref="F28:K28">F14-F27</f>
        <v>145.93099999999976</v>
      </c>
      <c r="G28" s="172">
        <f>G14-G27</f>
        <v>424.7640000000001</v>
      </c>
      <c r="H28" s="173">
        <f t="shared" si="6"/>
        <v>525.4239999999999</v>
      </c>
      <c r="I28" s="173">
        <f t="shared" si="6"/>
        <v>593.8459999999993</v>
      </c>
      <c r="J28" s="173">
        <f t="shared" si="6"/>
        <v>562.6840000000005</v>
      </c>
      <c r="K28" s="173">
        <f t="shared" si="6"/>
        <v>550.4799999999994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82"/>
      <c r="F33" s="82"/>
      <c r="G33" s="79"/>
      <c r="H33" s="82"/>
      <c r="I33" s="162"/>
      <c r="J33" s="82"/>
      <c r="K33" s="82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4095.7960000000003</v>
      </c>
      <c r="H34" s="46">
        <v>4767.402</v>
      </c>
      <c r="I34" s="144">
        <v>4529.85</v>
      </c>
      <c r="J34" s="46">
        <v>4750.684</v>
      </c>
      <c r="K34" s="46">
        <v>4907.345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518.044</v>
      </c>
      <c r="H35" s="46">
        <v>611.965</v>
      </c>
      <c r="I35" s="144">
        <v>652.4230000000005</v>
      </c>
      <c r="J35" s="46">
        <v>862.004</v>
      </c>
      <c r="K35" s="46">
        <v>1135.503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185.18800000000016</v>
      </c>
      <c r="H36" s="46">
        <v>281.073</v>
      </c>
      <c r="I36" s="144">
        <v>284.6979999999999</v>
      </c>
      <c r="J36" s="46">
        <v>367.1650000000001</v>
      </c>
      <c r="K36" s="46">
        <v>413.9460000000001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>
        <v>6.887</v>
      </c>
      <c r="H37" s="46">
        <v>15.604</v>
      </c>
      <c r="I37" s="144">
        <v>11.831000000000001</v>
      </c>
      <c r="J37" s="46">
        <v>17.178</v>
      </c>
      <c r="K37" s="46">
        <v>39.697</v>
      </c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101.16499999999999</v>
      </c>
      <c r="H38" s="48">
        <v>140.743</v>
      </c>
      <c r="I38" s="143">
        <v>142.183</v>
      </c>
      <c r="J38" s="48">
        <v>125.131</v>
      </c>
      <c r="K38" s="48">
        <v>182.338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4907.08</v>
      </c>
      <c r="H39" s="51">
        <f>SUM(H34:H38)</f>
        <v>5816.787000000001</v>
      </c>
      <c r="I39" s="103">
        <f>SUM(I34:I38)</f>
        <v>5620.9850000000015</v>
      </c>
      <c r="J39" s="51">
        <f>SUM(J34:J38)</f>
        <v>6122.162</v>
      </c>
      <c r="K39" s="51">
        <f>SUM(K34:K38)</f>
        <v>6678.829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1.43</v>
      </c>
      <c r="H40" s="46">
        <v>5.926</v>
      </c>
      <c r="I40" s="144">
        <v>5.857000000000001</v>
      </c>
      <c r="J40" s="46">
        <v>11.495000000000001</v>
      </c>
      <c r="K40" s="46">
        <v>12.41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>
        <v>4.983</v>
      </c>
      <c r="H41" s="46">
        <v>2.506</v>
      </c>
      <c r="I41" s="144">
        <v>7.281000000000001</v>
      </c>
      <c r="J41" s="46">
        <v>14.067</v>
      </c>
      <c r="K41" s="46">
        <v>7.79</v>
      </c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812.888</v>
      </c>
      <c r="H42" s="46">
        <v>865.0899999999999</v>
      </c>
      <c r="I42" s="144">
        <v>888.2010000000001</v>
      </c>
      <c r="J42" s="46">
        <v>923.8240000000001</v>
      </c>
      <c r="K42" s="46">
        <v>1082.864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185.931</v>
      </c>
      <c r="H43" s="46">
        <v>206.916</v>
      </c>
      <c r="I43" s="144">
        <v>259.16700000000003</v>
      </c>
      <c r="J43" s="46">
        <v>367.844</v>
      </c>
      <c r="K43" s="46">
        <v>323.572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1005.2320000000001</v>
      </c>
      <c r="H45" s="81">
        <f>SUM(H40:H44)</f>
        <v>1080.4379999999999</v>
      </c>
      <c r="I45" s="117">
        <f>SUM(I40:I44)</f>
        <v>1160.5060000000003</v>
      </c>
      <c r="J45" s="81">
        <f>SUM(J40:J44)</f>
        <v>1317.23</v>
      </c>
      <c r="K45" s="81">
        <f>SUM(K40:K44)</f>
        <v>1426.636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5912.312</v>
      </c>
      <c r="H46" s="51">
        <f>H39+H45</f>
        <v>6897.225000000001</v>
      </c>
      <c r="I46" s="103">
        <f>I39+I45</f>
        <v>6781.491000000002</v>
      </c>
      <c r="J46" s="51">
        <f>J39+J45</f>
        <v>7439.392</v>
      </c>
      <c r="K46" s="51">
        <f>K39+K45</f>
        <v>8105.465</v>
      </c>
    </row>
    <row r="47" spans="1:11" ht="15" customHeight="1">
      <c r="A47" s="28" t="s">
        <v>80</v>
      </c>
      <c r="B47" s="3"/>
      <c r="C47" s="3"/>
      <c r="D47" s="3" t="s">
        <v>61</v>
      </c>
      <c r="E47" s="73"/>
      <c r="F47" s="46"/>
      <c r="G47" s="73">
        <v>2136.403</v>
      </c>
      <c r="H47" s="46">
        <v>2339.322</v>
      </c>
      <c r="I47" s="144">
        <v>2231.992</v>
      </c>
      <c r="J47" s="46">
        <v>2222.6820000000002</v>
      </c>
      <c r="K47" s="46">
        <v>2219.159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>
        <v>23.899</v>
      </c>
      <c r="H48" s="46">
        <v>19.568</v>
      </c>
      <c r="I48" s="144">
        <v>47.041000000000004</v>
      </c>
      <c r="J48" s="46">
        <v>64.781</v>
      </c>
      <c r="K48" s="46">
        <v>57.304</v>
      </c>
    </row>
    <row r="49" spans="1:11" ht="15" customHeight="1">
      <c r="A49" s="28" t="s">
        <v>74</v>
      </c>
      <c r="B49" s="3"/>
      <c r="C49" s="3"/>
      <c r="D49" s="3"/>
      <c r="E49" s="73"/>
      <c r="F49" s="46"/>
      <c r="G49" s="73">
        <v>175.024</v>
      </c>
      <c r="H49" s="46">
        <v>216.51100000000002</v>
      </c>
      <c r="I49" s="144">
        <v>244.89900000000003</v>
      </c>
      <c r="J49" s="46">
        <v>359.83</v>
      </c>
      <c r="K49" s="46">
        <v>353.55000000000007</v>
      </c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217.168</v>
      </c>
      <c r="H50" s="46">
        <v>275.598</v>
      </c>
      <c r="I50" s="144">
        <v>304.348</v>
      </c>
      <c r="J50" s="46">
        <v>307.029</v>
      </c>
      <c r="K50" s="46">
        <v>375.142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2096.9109999999996</v>
      </c>
      <c r="H51" s="46">
        <v>2435.791</v>
      </c>
      <c r="I51" s="144">
        <v>2322.2820000000006</v>
      </c>
      <c r="J51" s="46">
        <v>2723.714</v>
      </c>
      <c r="K51" s="46">
        <v>3165.628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1250.239</v>
      </c>
      <c r="H52" s="46">
        <v>1605.095</v>
      </c>
      <c r="I52" s="144">
        <v>1630.929</v>
      </c>
      <c r="J52" s="46">
        <v>1761.3560000000002</v>
      </c>
      <c r="K52" s="46">
        <v>1934.6820000000002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>
        <v>12.668</v>
      </c>
      <c r="H53" s="46">
        <v>5.34</v>
      </c>
      <c r="I53" s="144"/>
      <c r="J53" s="46"/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5912.311999999998</v>
      </c>
      <c r="H55" s="51">
        <f>SUM(H47:H54)</f>
        <v>6897.225000000001</v>
      </c>
      <c r="I55" s="103">
        <f>SUM(I47:I54)</f>
        <v>6781.491000000001</v>
      </c>
      <c r="J55" s="51">
        <f>SUM(J47:J54)</f>
        <v>7439.392</v>
      </c>
      <c r="K55" s="51">
        <f>SUM(K47:K54)</f>
        <v>8105.465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82"/>
      <c r="F60" s="82"/>
      <c r="G60" s="79"/>
      <c r="H60" s="82"/>
      <c r="I60" s="82"/>
      <c r="J60" s="82"/>
      <c r="K60" s="82"/>
    </row>
    <row r="61" spans="1:13" ht="24.75" customHeight="1">
      <c r="A61" s="180" t="s">
        <v>33</v>
      </c>
      <c r="B61" s="180"/>
      <c r="C61" s="8"/>
      <c r="D61" s="8"/>
      <c r="E61" s="71">
        <v>163.49399999999997</v>
      </c>
      <c r="F61" s="49">
        <v>84.33499999999998</v>
      </c>
      <c r="G61" s="71">
        <v>300.93399999999997</v>
      </c>
      <c r="H61" s="49">
        <v>327</v>
      </c>
      <c r="I61" s="142">
        <v>483.077</v>
      </c>
      <c r="J61" s="49">
        <v>437.4870000000001</v>
      </c>
      <c r="K61" s="49">
        <v>429.428</v>
      </c>
      <c r="L61" s="49"/>
      <c r="M61" s="37"/>
    </row>
    <row r="62" spans="1:13" ht="15" customHeight="1">
      <c r="A62" s="179" t="s">
        <v>34</v>
      </c>
      <c r="B62" s="179"/>
      <c r="C62" s="23"/>
      <c r="D62" s="23"/>
      <c r="E62" s="72">
        <v>-38.12400000000001</v>
      </c>
      <c r="F62" s="48">
        <v>36.19500000000001</v>
      </c>
      <c r="G62" s="72">
        <v>-81.26</v>
      </c>
      <c r="H62" s="48">
        <v>34</v>
      </c>
      <c r="I62" s="143">
        <v>-19.14</v>
      </c>
      <c r="J62" s="48">
        <v>32.238</v>
      </c>
      <c r="K62" s="48">
        <v>4.908</v>
      </c>
      <c r="L62" s="46"/>
      <c r="M62" s="37"/>
    </row>
    <row r="63" spans="1:13" ht="16.5" customHeight="1">
      <c r="A63" s="183" t="s">
        <v>35</v>
      </c>
      <c r="B63" s="183"/>
      <c r="C63" s="25"/>
      <c r="D63" s="25"/>
      <c r="E63" s="74">
        <f>SUM(E61:E62)</f>
        <v>125.36999999999996</v>
      </c>
      <c r="F63" s="51">
        <f>SUM(F61:F62)</f>
        <v>120.52999999999999</v>
      </c>
      <c r="G63" s="74">
        <f>SUM(G61:G62)</f>
        <v>219.67399999999998</v>
      </c>
      <c r="H63" s="51">
        <v>360</v>
      </c>
      <c r="I63" s="103">
        <f>SUM(I61:I62)</f>
        <v>463.937</v>
      </c>
      <c r="J63" s="51">
        <f>SUM(J61:J62)</f>
        <v>469.7250000000001</v>
      </c>
      <c r="K63" s="51">
        <f>SUM(K61:K62)</f>
        <v>434.336</v>
      </c>
      <c r="M63" s="37"/>
    </row>
    <row r="64" spans="1:13" ht="15" customHeight="1">
      <c r="A64" s="180" t="s">
        <v>82</v>
      </c>
      <c r="B64" s="180"/>
      <c r="C64" s="3"/>
      <c r="D64" s="3"/>
      <c r="E64" s="73">
        <v>-30.747</v>
      </c>
      <c r="F64" s="46">
        <v>-47.664</v>
      </c>
      <c r="G64" s="73">
        <v>-99.542</v>
      </c>
      <c r="H64" s="46">
        <v>-133.35</v>
      </c>
      <c r="I64" s="144">
        <v>-95.482</v>
      </c>
      <c r="J64" s="46">
        <v>-119.462</v>
      </c>
      <c r="K64" s="46">
        <v>-206.24699999999999</v>
      </c>
      <c r="M64" s="37"/>
    </row>
    <row r="65" spans="1:13" ht="15" customHeight="1">
      <c r="A65" s="179" t="s">
        <v>83</v>
      </c>
      <c r="B65" s="179"/>
      <c r="C65" s="22"/>
      <c r="D65" s="22"/>
      <c r="E65" s="72">
        <v>2.654</v>
      </c>
      <c r="F65" s="48">
        <v>0.36599999999999966</v>
      </c>
      <c r="G65" s="72">
        <v>3.8609999999999998</v>
      </c>
      <c r="H65" s="48">
        <v>2.304</v>
      </c>
      <c r="I65" s="143">
        <v>22.89</v>
      </c>
      <c r="J65" s="48">
        <v>7.475</v>
      </c>
      <c r="K65" s="48">
        <v>96.403</v>
      </c>
      <c r="L65" s="46"/>
      <c r="M65" s="37"/>
    </row>
    <row r="66" spans="1:11" s="41" customFormat="1" ht="16.5" customHeight="1">
      <c r="A66" s="131" t="s">
        <v>84</v>
      </c>
      <c r="B66" s="131"/>
      <c r="C66" s="26"/>
      <c r="D66" s="26"/>
      <c r="E66" s="74">
        <f aca="true" t="shared" si="9" ref="E66:K66">SUM(E63:E65)</f>
        <v>97.27699999999996</v>
      </c>
      <c r="F66" s="51">
        <f t="shared" si="9"/>
        <v>73.23199999999999</v>
      </c>
      <c r="G66" s="74">
        <f t="shared" si="9"/>
        <v>123.99299999999998</v>
      </c>
      <c r="H66" s="97">
        <f t="shared" si="9"/>
        <v>228.954</v>
      </c>
      <c r="I66" s="145">
        <f t="shared" si="9"/>
        <v>391.345</v>
      </c>
      <c r="J66" s="133">
        <f t="shared" si="9"/>
        <v>357.7380000000001</v>
      </c>
      <c r="K66" s="133">
        <f t="shared" si="9"/>
        <v>324.492</v>
      </c>
    </row>
    <row r="67" spans="1:13" ht="15" customHeight="1">
      <c r="A67" s="179" t="s">
        <v>36</v>
      </c>
      <c r="B67" s="179"/>
      <c r="C67" s="27"/>
      <c r="D67" s="27"/>
      <c r="E67" s="72">
        <v>-36.978000000000044</v>
      </c>
      <c r="F67" s="121">
        <v>1.133999999999963</v>
      </c>
      <c r="G67" s="72">
        <v>394.128</v>
      </c>
      <c r="H67" s="48">
        <v>-333.817</v>
      </c>
      <c r="I67" s="143">
        <v>-178.947</v>
      </c>
      <c r="J67" s="48">
        <f>82.62-1.533</f>
        <v>81.087</v>
      </c>
      <c r="K67" s="48">
        <f>-501.865-2.604</f>
        <v>-504.469</v>
      </c>
      <c r="M67" s="37"/>
    </row>
    <row r="68" spans="1:13" ht="16.5" customHeight="1">
      <c r="A68" s="183" t="s">
        <v>37</v>
      </c>
      <c r="B68" s="183"/>
      <c r="C68" s="9"/>
      <c r="D68" s="9"/>
      <c r="E68" s="74">
        <f aca="true" t="shared" si="10" ref="E68:K68">SUM(E66:E67)</f>
        <v>60.298999999999914</v>
      </c>
      <c r="F68" s="51">
        <f t="shared" si="10"/>
        <v>74.36599999999994</v>
      </c>
      <c r="G68" s="74">
        <f t="shared" si="10"/>
        <v>518.121</v>
      </c>
      <c r="H68" s="51">
        <f t="shared" si="10"/>
        <v>-104.863</v>
      </c>
      <c r="I68" s="103">
        <f t="shared" si="10"/>
        <v>212.39800000000002</v>
      </c>
      <c r="J68" s="51">
        <f t="shared" si="10"/>
        <v>438.8250000000001</v>
      </c>
      <c r="K68" s="51">
        <f t="shared" si="10"/>
        <v>-179.97699999999998</v>
      </c>
      <c r="M68" s="37"/>
    </row>
    <row r="69" spans="1:13" ht="15" customHeight="1">
      <c r="A69" s="180" t="s">
        <v>38</v>
      </c>
      <c r="B69" s="180"/>
      <c r="C69" s="3"/>
      <c r="D69" s="3"/>
      <c r="E69" s="73">
        <v>-142.48200000000003</v>
      </c>
      <c r="F69" s="46">
        <v>-43.95600000000013</v>
      </c>
      <c r="G69" s="73">
        <v>-433.653</v>
      </c>
      <c r="H69" s="46">
        <v>117</v>
      </c>
      <c r="I69" s="144">
        <v>-294.14799999999997</v>
      </c>
      <c r="J69" s="46">
        <v>-381.47900000000004</v>
      </c>
      <c r="K69" s="46">
        <v>635.3580000000002</v>
      </c>
      <c r="L69" s="46"/>
      <c r="M69" s="37"/>
    </row>
    <row r="70" spans="1:13" ht="15" customHeight="1">
      <c r="A70" s="180" t="s">
        <v>39</v>
      </c>
      <c r="B70" s="180"/>
      <c r="C70" s="3"/>
      <c r="D70" s="3"/>
      <c r="E70" s="73"/>
      <c r="F70" s="46">
        <v>-0.01100000000000001</v>
      </c>
      <c r="G70" s="73"/>
      <c r="H70" s="46">
        <v>0.725</v>
      </c>
      <c r="I70" s="144"/>
      <c r="J70" s="46"/>
      <c r="K70" s="46"/>
      <c r="M70" s="37"/>
    </row>
    <row r="71" spans="1:13" ht="15" customHeight="1">
      <c r="A71" s="180" t="s">
        <v>40</v>
      </c>
      <c r="B71" s="180"/>
      <c r="C71" s="3"/>
      <c r="D71" s="3"/>
      <c r="E71" s="73">
        <v>-0.5779999999999974</v>
      </c>
      <c r="F71" s="46">
        <v>-2.442</v>
      </c>
      <c r="G71" s="73">
        <v>-109.334</v>
      </c>
      <c r="H71" s="46">
        <v>-13.552</v>
      </c>
      <c r="I71" s="144">
        <v>-0.547</v>
      </c>
      <c r="J71" s="46">
        <v>-2.74</v>
      </c>
      <c r="K71" s="46">
        <v>-1801.178</v>
      </c>
      <c r="M71" s="37"/>
    </row>
    <row r="72" spans="1:13" ht="15" customHeight="1">
      <c r="A72" s="179" t="s">
        <v>41</v>
      </c>
      <c r="B72" s="179"/>
      <c r="C72" s="22"/>
      <c r="D72" s="22"/>
      <c r="E72" s="72">
        <v>2.664</v>
      </c>
      <c r="F72" s="48">
        <v>-0.703000000000003</v>
      </c>
      <c r="G72" s="72">
        <v>9.984</v>
      </c>
      <c r="H72" s="48">
        <v>-50.603</v>
      </c>
      <c r="I72" s="143">
        <v>-3.515</v>
      </c>
      <c r="J72" s="48"/>
      <c r="K72" s="48">
        <v>1435.68</v>
      </c>
      <c r="M72" s="37"/>
    </row>
    <row r="73" spans="1:13" ht="16.5" customHeight="1">
      <c r="A73" s="33" t="s">
        <v>42</v>
      </c>
      <c r="B73" s="33"/>
      <c r="C73" s="20"/>
      <c r="D73" s="20"/>
      <c r="E73" s="75">
        <f aca="true" t="shared" si="11" ref="E73:K73">SUM(E69:E72)</f>
        <v>-140.39600000000004</v>
      </c>
      <c r="F73" s="50">
        <f t="shared" si="11"/>
        <v>-47.11200000000014</v>
      </c>
      <c r="G73" s="75">
        <f t="shared" si="11"/>
        <v>-533.003</v>
      </c>
      <c r="H73" s="50">
        <f t="shared" si="11"/>
        <v>53.57</v>
      </c>
      <c r="I73" s="146">
        <f t="shared" si="11"/>
        <v>-298.21</v>
      </c>
      <c r="J73" s="50">
        <f t="shared" si="11"/>
        <v>-384.21900000000005</v>
      </c>
      <c r="K73" s="50">
        <f t="shared" si="11"/>
        <v>269.8600000000001</v>
      </c>
      <c r="M73" s="37"/>
    </row>
    <row r="74" spans="1:13" ht="16.5" customHeight="1">
      <c r="A74" s="183" t="s">
        <v>43</v>
      </c>
      <c r="B74" s="183"/>
      <c r="C74" s="9"/>
      <c r="D74" s="9"/>
      <c r="E74" s="74">
        <f aca="true" t="shared" si="12" ref="E74:K74">SUM(E73+E68)</f>
        <v>-80.09700000000012</v>
      </c>
      <c r="F74" s="51">
        <f t="shared" si="12"/>
        <v>27.253999999999806</v>
      </c>
      <c r="G74" s="74">
        <f t="shared" si="12"/>
        <v>-14.882000000000062</v>
      </c>
      <c r="H74" s="51">
        <f t="shared" si="12"/>
        <v>-51.293</v>
      </c>
      <c r="I74" s="103">
        <f t="shared" si="12"/>
        <v>-85.81199999999995</v>
      </c>
      <c r="J74" s="51">
        <f t="shared" si="12"/>
        <v>54.60600000000005</v>
      </c>
      <c r="K74" s="51">
        <f t="shared" si="12"/>
        <v>89.88300000000015</v>
      </c>
      <c r="M74" s="37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3" ref="F76:K76">F$3</f>
        <v>2011</v>
      </c>
      <c r="G76" s="57">
        <f t="shared" si="13"/>
        <v>2012</v>
      </c>
      <c r="H76" s="57">
        <f t="shared" si="13"/>
        <v>2011</v>
      </c>
      <c r="I76" s="57">
        <f t="shared" si="13"/>
        <v>2010</v>
      </c>
      <c r="J76" s="57">
        <f t="shared" si="13"/>
        <v>2009</v>
      </c>
      <c r="K76" s="57">
        <f t="shared" si="13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11.911821641824401</v>
      </c>
      <c r="F80" s="52">
        <f>IF(F14=0,"-",IF(F7=0,"-",F14/F7))*100</f>
        <v>9.115270699476627</v>
      </c>
      <c r="G80" s="100">
        <f>IF(G14=0,"-",IF(G7=0,"-",G14/G7))*100</f>
        <v>12.976039769906173</v>
      </c>
      <c r="H80" s="52">
        <f>IF(H14=0,"-",IF(H7=0,"-",H14/H7))*100</f>
        <v>10.380510928532598</v>
      </c>
      <c r="I80" s="153">
        <f>IF(I14=0,"-",IF(I7=0,"-",I14/I7))*100</f>
        <v>12.03746344479123</v>
      </c>
      <c r="J80" s="52">
        <f>IF(J14=0,"-",IF(J7=0,"-",J14/J7)*100)</f>
        <v>12.501911618569828</v>
      </c>
      <c r="K80" s="52">
        <f>IF(K14=0,"-",IF(K7=0,"-",K14/K7)*100)</f>
        <v>12.333816686025422</v>
      </c>
    </row>
    <row r="81" spans="1:12" ht="15" customHeight="1">
      <c r="A81" s="180" t="s">
        <v>45</v>
      </c>
      <c r="B81" s="180"/>
      <c r="C81" s="6"/>
      <c r="D81" s="6"/>
      <c r="E81" s="66">
        <f aca="true" t="shared" si="14" ref="E81:J81">IF(E20=0,"-",IF(E7=0,"-",E20/E7)*100)</f>
        <v>-6.709074011184966</v>
      </c>
      <c r="F81" s="52">
        <f t="shared" si="14"/>
        <v>6.957390175008446</v>
      </c>
      <c r="G81" s="66">
        <f>IF(G20=0,"-",IF(G7=0,"-",G20/G7)*100)</f>
        <v>1.7714165488060059</v>
      </c>
      <c r="H81" s="52">
        <f>IF(H20=0,"-",IF(H7=0,"-",H20/H7)*100)</f>
        <v>4.713366870592315</v>
      </c>
      <c r="I81" s="102">
        <f>IF(I20=0,"-",IF(I7=0,"-",I20/I7)*100)</f>
        <v>8.44798793032258</v>
      </c>
      <c r="J81" s="52">
        <f t="shared" si="14"/>
        <v>6.827468329358231</v>
      </c>
      <c r="K81" s="52">
        <f>IF(K20=0,"-",IF(K7=0,"-",K20/K7)*100)</f>
        <v>1.9301817381461326</v>
      </c>
      <c r="L81" s="13"/>
    </row>
    <row r="82" spans="1:12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1.494729904093755</v>
      </c>
      <c r="H82" s="52">
        <f>IF((H47=0),"-",(H24/((H47+I47)/2)*100))</f>
        <v>6.829939925369373</v>
      </c>
      <c r="I82" s="102">
        <f>IF((I47=0),"-",(I24/((I47+J47)/2)*100))</f>
        <v>12.192811415605242</v>
      </c>
      <c r="J82" s="52">
        <f>IF((J47=0),"-",(J24/((J47+K47)/2)*100))</f>
        <v>6.070365868566683</v>
      </c>
      <c r="K82" s="52">
        <v>2.3</v>
      </c>
      <c r="L82" s="13"/>
    </row>
    <row r="83" spans="1:12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5.032959955541575</v>
      </c>
      <c r="H83" s="52">
        <f>IF((H47=0),"-",((H17+H18)/((H47+H48+H49+H51+I47+I48+I49+I51)/2)*100))</f>
        <v>7.366299004017889</v>
      </c>
      <c r="I83" s="102">
        <f>IF((I47=0),"-",((I17+I18)/((I47+I48+I49+I51+J47+J48+J49+J51)/2)*100))</f>
        <v>10.576770337061307</v>
      </c>
      <c r="J83" s="102">
        <f>IF((J47=0),"-",((J17+J18)/((J47+J48+J49+J51+K47+K48+K49+K51)/2)*100))</f>
        <v>9.219203470907305</v>
      </c>
      <c r="K83" s="53">
        <v>8.6</v>
      </c>
      <c r="L83" s="13"/>
    </row>
    <row r="84" spans="1:12" ht="15" customHeight="1">
      <c r="A84" s="180" t="s">
        <v>48</v>
      </c>
      <c r="B84" s="180"/>
      <c r="C84" s="6"/>
      <c r="D84" s="6"/>
      <c r="E84" s="70" t="s">
        <v>57</v>
      </c>
      <c r="F84" s="95" t="s">
        <v>57</v>
      </c>
      <c r="G84" s="70">
        <f>IF(G47=0,"-",((G47+G48)/G55*100))</f>
        <v>36.53903921173308</v>
      </c>
      <c r="H84" s="178">
        <f>IF(H47=0,"-",((H47+H48)/H55*100))</f>
        <v>34.20056616972768</v>
      </c>
      <c r="I84" s="104">
        <f>IF(I47=0,"-",((I47+I48)/I55*100))</f>
        <v>33.60666555481678</v>
      </c>
      <c r="J84" s="95">
        <f>IF(J47=0,"-",((J47+J48)/J55*100))</f>
        <v>30.747983168517003</v>
      </c>
      <c r="K84" s="95">
        <f>IF(K47=0,"-",((K47+K48)/K55*100))</f>
        <v>28.08553241547524</v>
      </c>
      <c r="L84" s="13"/>
    </row>
    <row r="85" spans="1:12" ht="15" customHeight="1">
      <c r="A85" s="180" t="s">
        <v>49</v>
      </c>
      <c r="B85" s="180"/>
      <c r="C85" s="6"/>
      <c r="D85" s="6"/>
      <c r="E85" s="67" t="s">
        <v>57</v>
      </c>
      <c r="F85" s="1" t="s">
        <v>57</v>
      </c>
      <c r="G85" s="67">
        <f>IF((G51+G49-G43-G41-G37)=0,"-",(G51+G49-G43-G41-G37))</f>
        <v>2074.133999999999</v>
      </c>
      <c r="H85" s="1">
        <f>IF((H51+H49-H43-H41-H37)=0,"-",(H51+H49-H43-H41-H37))</f>
        <v>2427.2760000000003</v>
      </c>
      <c r="I85" s="105">
        <f>IF((I51+I49-I43-I41-I37)=0,"-",(I51+I49-I43-I41-I37))</f>
        <v>2288.9020000000005</v>
      </c>
      <c r="J85" s="1">
        <f>IF((J51+J49-J43-J41-J37)=0,"-",(J51+J49-J43-J41-J37))</f>
        <v>2684.455</v>
      </c>
      <c r="K85" s="1">
        <f>IF((K51+K49-K43-K41-K37)=0,"-",(K51+K49-K43-K41-K37))</f>
        <v>3148.119</v>
      </c>
      <c r="L85" s="13"/>
    </row>
    <row r="86" spans="1:11" ht="15" customHeight="1">
      <c r="A86" s="180" t="s">
        <v>50</v>
      </c>
      <c r="B86" s="180"/>
      <c r="C86" s="3"/>
      <c r="D86" s="3"/>
      <c r="E86" s="68" t="s">
        <v>57</v>
      </c>
      <c r="F86" s="2" t="s">
        <v>57</v>
      </c>
      <c r="G86" s="68">
        <f>IF((G47=0),"-",((G51+G49)/(G47+G48)))</f>
        <v>1.0516747195530995</v>
      </c>
      <c r="H86" s="34">
        <f>IF((H47=0),"-",((H51+H49)/(H47+H48)))</f>
        <v>1.1243856220510493</v>
      </c>
      <c r="I86" s="106">
        <f>IF((I47=0),"-",((I51+I49)/(I47+I48)))</f>
        <v>1.126434325435393</v>
      </c>
      <c r="J86" s="2">
        <f>IF((J47=0),"-",((J51+J49)/(J47+J48)))</f>
        <v>1.3480191810752784</v>
      </c>
      <c r="K86" s="2">
        <f>IF((K47=0),"-",((K51+K49)/(K47+K48)))</f>
        <v>1.5458972976938348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2906</v>
      </c>
      <c r="H87" s="18">
        <v>3016</v>
      </c>
      <c r="I87" s="154">
        <v>3080</v>
      </c>
      <c r="J87" s="18">
        <v>3167</v>
      </c>
      <c r="K87" s="18">
        <v>3182</v>
      </c>
    </row>
    <row r="88" spans="1:11" ht="15" customHeight="1">
      <c r="A88" s="5" t="s">
        <v>111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>
      <c r="A89" s="5" t="s">
        <v>104</v>
      </c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5" t="s">
        <v>115</v>
      </c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 customHeight="1">
      <c r="A92" s="5"/>
      <c r="B92" s="5"/>
      <c r="C92" s="5"/>
      <c r="D92" s="5"/>
      <c r="E92" s="5"/>
      <c r="F92" s="5"/>
      <c r="G92" s="44"/>
      <c r="H92" s="5"/>
      <c r="I92" s="5"/>
      <c r="J92" s="5"/>
      <c r="K92" s="5"/>
    </row>
    <row r="93" spans="1:11" ht="15">
      <c r="A93" s="5"/>
      <c r="B93" s="5"/>
      <c r="C93" s="5"/>
      <c r="D93" s="5"/>
      <c r="E93" s="5"/>
      <c r="F93" s="5"/>
      <c r="G93" s="44"/>
      <c r="H93" s="5"/>
      <c r="I93" s="5"/>
      <c r="J93" s="5"/>
      <c r="K93" s="5"/>
    </row>
    <row r="94" spans="1:21" ht="15" customHeight="1">
      <c r="A94" s="5"/>
      <c r="B94" s="5"/>
      <c r="C94" s="5"/>
      <c r="D94" s="5"/>
      <c r="E94" s="5"/>
      <c r="F94" s="5"/>
      <c r="G94" s="44"/>
      <c r="H94" s="5"/>
      <c r="I94" s="5"/>
      <c r="J94" s="5"/>
      <c r="K94" s="5"/>
      <c r="N94" s="35"/>
      <c r="O94" s="35"/>
      <c r="P94" s="35"/>
      <c r="Q94" s="35"/>
      <c r="R94" s="35"/>
      <c r="S94" s="35"/>
      <c r="T94" s="35"/>
      <c r="U94" s="35"/>
    </row>
    <row r="95" spans="1:11" ht="15">
      <c r="A95" s="5"/>
      <c r="B95" s="5"/>
      <c r="C95" s="5"/>
      <c r="D95" s="5"/>
      <c r="E95" s="5"/>
      <c r="F95" s="5"/>
      <c r="G95" s="44"/>
      <c r="H95" s="5"/>
      <c r="I95" s="5"/>
      <c r="J95" s="5"/>
      <c r="K95" s="5"/>
    </row>
    <row r="96" spans="2:7" ht="15">
      <c r="B96" s="21"/>
      <c r="C96" s="21"/>
      <c r="D96" s="21"/>
      <c r="G96" s="44"/>
    </row>
    <row r="97" spans="1:7" ht="15">
      <c r="A97" s="21"/>
      <c r="B97" s="21"/>
      <c r="C97" s="21"/>
      <c r="D97" s="21"/>
      <c r="G97" s="44"/>
    </row>
    <row r="98" spans="1:7" ht="15">
      <c r="A98" s="21"/>
      <c r="B98" s="21"/>
      <c r="C98" s="21"/>
      <c r="D98" s="21"/>
      <c r="G98" s="44"/>
    </row>
    <row r="99" spans="1:7" ht="15">
      <c r="A99" s="21"/>
      <c r="B99" s="21"/>
      <c r="C99" s="21"/>
      <c r="D99" s="21"/>
      <c r="G99" s="44"/>
    </row>
    <row r="100" spans="1:7" ht="15">
      <c r="A100" s="21"/>
      <c r="B100" s="21"/>
      <c r="C100" s="21"/>
      <c r="D100" s="21"/>
      <c r="G100" s="44"/>
    </row>
    <row r="101" spans="1:7" ht="15">
      <c r="A101" s="21"/>
      <c r="B101" s="21"/>
      <c r="C101" s="21"/>
      <c r="D101" s="21"/>
      <c r="G101" s="44"/>
    </row>
    <row r="102" spans="1:7" ht="15">
      <c r="A102" s="21"/>
      <c r="B102" s="21"/>
      <c r="C102" s="21"/>
      <c r="D102" s="21"/>
      <c r="G102" s="44"/>
    </row>
  </sheetData>
  <sheetProtection/>
  <mergeCells count="21">
    <mergeCell ref="A86:B86"/>
    <mergeCell ref="A68:B68"/>
    <mergeCell ref="A69:B69"/>
    <mergeCell ref="A70:B70"/>
    <mergeCell ref="A83:B83"/>
    <mergeCell ref="A87:B87"/>
    <mergeCell ref="A81:B81"/>
    <mergeCell ref="A82:B82"/>
    <mergeCell ref="A84:B84"/>
    <mergeCell ref="A85:B85"/>
    <mergeCell ref="A74:B74"/>
    <mergeCell ref="A1:K1"/>
    <mergeCell ref="A61:B61"/>
    <mergeCell ref="A62:B62"/>
    <mergeCell ref="A63:B63"/>
    <mergeCell ref="A64:B64"/>
    <mergeCell ref="A80:B80"/>
    <mergeCell ref="A71:B71"/>
    <mergeCell ref="A72:B72"/>
    <mergeCell ref="A65:B65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0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/>
      <c r="G5" s="61"/>
      <c r="H5" s="61"/>
      <c r="I5" s="61"/>
      <c r="J5" s="61"/>
      <c r="K5" s="61"/>
    </row>
    <row r="6" ht="1.5" customHeight="1"/>
    <row r="7" spans="1:13" ht="15" customHeight="1">
      <c r="A7" s="28" t="s">
        <v>2</v>
      </c>
      <c r="B7" s="6"/>
      <c r="C7" s="6"/>
      <c r="D7" s="6"/>
      <c r="E7" s="74">
        <v>217.585</v>
      </c>
      <c r="F7" s="51">
        <v>295.2730000000001</v>
      </c>
      <c r="G7" s="74">
        <v>1002.86</v>
      </c>
      <c r="H7" s="51">
        <v>1219.318</v>
      </c>
      <c r="I7" s="103">
        <v>1395.607</v>
      </c>
      <c r="J7" s="51">
        <v>1321.748</v>
      </c>
      <c r="K7" s="51">
        <v>1414</v>
      </c>
      <c r="L7" s="37"/>
      <c r="M7" s="37"/>
    </row>
    <row r="8" spans="1:13" ht="15" customHeight="1">
      <c r="A8" s="28" t="s">
        <v>3</v>
      </c>
      <c r="B8" s="3"/>
      <c r="C8" s="3"/>
      <c r="D8" s="3"/>
      <c r="E8" s="73">
        <v>-232.50999999999996</v>
      </c>
      <c r="F8" s="46">
        <v>-291.302</v>
      </c>
      <c r="G8" s="73">
        <v>-1046.3020000000001</v>
      </c>
      <c r="H8" s="46">
        <v>-1134.0190000000002</v>
      </c>
      <c r="I8" s="144">
        <v>-1119.5520000000001</v>
      </c>
      <c r="J8" s="46">
        <v>-1076.5120000000004</v>
      </c>
      <c r="K8" s="46">
        <v>-1115</v>
      </c>
      <c r="L8" s="37"/>
      <c r="M8" s="37"/>
    </row>
    <row r="9" spans="1:13" ht="15" customHeight="1">
      <c r="A9" s="28" t="s">
        <v>4</v>
      </c>
      <c r="B9" s="3"/>
      <c r="C9" s="3"/>
      <c r="D9" s="3"/>
      <c r="E9" s="73">
        <v>0.28200000000000003</v>
      </c>
      <c r="F9" s="46">
        <v>-0.4700000000000001</v>
      </c>
      <c r="G9" s="73">
        <v>0.783</v>
      </c>
      <c r="H9" s="46">
        <v>-0.778</v>
      </c>
      <c r="I9" s="144">
        <v>-1.3130000000000002</v>
      </c>
      <c r="J9" s="46"/>
      <c r="K9" s="46">
        <v>-2</v>
      </c>
      <c r="L9" s="37"/>
      <c r="M9" s="37"/>
    </row>
    <row r="10" spans="1:13" ht="15" customHeight="1">
      <c r="A10" s="28" t="s">
        <v>5</v>
      </c>
      <c r="B10" s="3"/>
      <c r="C10" s="3"/>
      <c r="D10" s="3"/>
      <c r="E10" s="73"/>
      <c r="F10" s="46"/>
      <c r="G10" s="73"/>
      <c r="H10" s="46"/>
      <c r="I10" s="144"/>
      <c r="J10" s="46"/>
      <c r="K10" s="46"/>
      <c r="L10" s="37"/>
      <c r="M10" s="37"/>
    </row>
    <row r="11" spans="1:13" ht="15" customHeight="1">
      <c r="A11" s="29" t="s">
        <v>6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  <c r="L11" s="37"/>
      <c r="M11" s="37"/>
    </row>
    <row r="12" spans="1:13" ht="15" customHeight="1">
      <c r="A12" s="10" t="s">
        <v>7</v>
      </c>
      <c r="B12" s="10"/>
      <c r="C12" s="10"/>
      <c r="D12" s="10"/>
      <c r="E12" s="74">
        <f aca="true" t="shared" si="0" ref="E12:K12">SUM(E7:E11)</f>
        <v>-14.642999999999954</v>
      </c>
      <c r="F12" s="51">
        <f t="shared" si="0"/>
        <v>3.5010000000000603</v>
      </c>
      <c r="G12" s="74">
        <f t="shared" si="0"/>
        <v>-42.65900000000012</v>
      </c>
      <c r="H12" s="51">
        <f t="shared" si="0"/>
        <v>84.52099999999975</v>
      </c>
      <c r="I12" s="103">
        <f t="shared" si="0"/>
        <v>274.74199999999985</v>
      </c>
      <c r="J12" s="51">
        <f t="shared" si="0"/>
        <v>245.23599999999965</v>
      </c>
      <c r="K12" s="51">
        <f t="shared" si="0"/>
        <v>297</v>
      </c>
      <c r="L12" s="37"/>
      <c r="M12" s="37"/>
    </row>
    <row r="13" spans="1:13" ht="15" customHeight="1">
      <c r="A13" s="29" t="s">
        <v>71</v>
      </c>
      <c r="B13" s="22"/>
      <c r="C13" s="22"/>
      <c r="D13" s="22"/>
      <c r="E13" s="72">
        <v>-39.78099999999997</v>
      </c>
      <c r="F13" s="48">
        <v>-25.402</v>
      </c>
      <c r="G13" s="72">
        <v>-174.267</v>
      </c>
      <c r="H13" s="48">
        <v>-89.544</v>
      </c>
      <c r="I13" s="143">
        <v>-86.628</v>
      </c>
      <c r="J13" s="48">
        <v>-89.142</v>
      </c>
      <c r="K13" s="48">
        <v>-77</v>
      </c>
      <c r="L13" s="37"/>
      <c r="M13" s="37"/>
    </row>
    <row r="14" spans="1:13" ht="15" customHeight="1">
      <c r="A14" s="10" t="s">
        <v>8</v>
      </c>
      <c r="B14" s="10"/>
      <c r="C14" s="10"/>
      <c r="D14" s="10"/>
      <c r="E14" s="74">
        <f aca="true" t="shared" si="1" ref="E14:K14">SUM(E12:E13)</f>
        <v>-54.42399999999992</v>
      </c>
      <c r="F14" s="51">
        <f t="shared" si="1"/>
        <v>-21.90099999999994</v>
      </c>
      <c r="G14" s="74">
        <f t="shared" si="1"/>
        <v>-216.9260000000001</v>
      </c>
      <c r="H14" s="51">
        <f t="shared" si="1"/>
        <v>-5.023000000000252</v>
      </c>
      <c r="I14" s="103">
        <f t="shared" si="1"/>
        <v>188.11399999999986</v>
      </c>
      <c r="J14" s="51">
        <f t="shared" si="1"/>
        <v>156.09399999999965</v>
      </c>
      <c r="K14" s="51">
        <f t="shared" si="1"/>
        <v>220</v>
      </c>
      <c r="L14" s="37"/>
      <c r="M14" s="37"/>
    </row>
    <row r="15" spans="1:13" ht="15" customHeight="1">
      <c r="A15" s="28" t="s">
        <v>9</v>
      </c>
      <c r="B15" s="4"/>
      <c r="C15" s="4"/>
      <c r="D15" s="4"/>
      <c r="E15" s="73"/>
      <c r="F15" s="46"/>
      <c r="G15" s="73"/>
      <c r="H15" s="46"/>
      <c r="I15" s="144">
        <v>-0.23800000000000002</v>
      </c>
      <c r="J15" s="46"/>
      <c r="K15" s="46"/>
      <c r="L15" s="37"/>
      <c r="M15" s="37"/>
    </row>
    <row r="16" spans="1:13" ht="15" customHeight="1">
      <c r="A16" s="29" t="s">
        <v>10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  <c r="L16" s="37"/>
      <c r="M16" s="37"/>
    </row>
    <row r="17" spans="1:13" ht="15" customHeight="1">
      <c r="A17" s="10" t="s">
        <v>11</v>
      </c>
      <c r="B17" s="10"/>
      <c r="C17" s="10"/>
      <c r="D17" s="10"/>
      <c r="E17" s="74">
        <f aca="true" t="shared" si="2" ref="E17:K17">SUM(E14:E16)</f>
        <v>-54.42399999999992</v>
      </c>
      <c r="F17" s="51">
        <f t="shared" si="2"/>
        <v>-21.90099999999994</v>
      </c>
      <c r="G17" s="74">
        <f t="shared" si="2"/>
        <v>-216.9260000000001</v>
      </c>
      <c r="H17" s="51">
        <f t="shared" si="2"/>
        <v>-5.023000000000252</v>
      </c>
      <c r="I17" s="103">
        <f t="shared" si="2"/>
        <v>187.87599999999986</v>
      </c>
      <c r="J17" s="51">
        <f t="shared" si="2"/>
        <v>156.09399999999965</v>
      </c>
      <c r="K17" s="51">
        <f t="shared" si="2"/>
        <v>220</v>
      </c>
      <c r="L17" s="37"/>
      <c r="M17" s="37"/>
    </row>
    <row r="18" spans="1:13" ht="15" customHeight="1">
      <c r="A18" s="28" t="s">
        <v>12</v>
      </c>
      <c r="B18" s="3"/>
      <c r="C18" s="3"/>
      <c r="D18" s="3"/>
      <c r="E18" s="73">
        <v>0.095</v>
      </c>
      <c r="F18" s="46">
        <v>0.04299999999999993</v>
      </c>
      <c r="G18" s="73">
        <v>0.315</v>
      </c>
      <c r="H18" s="46">
        <v>0.587</v>
      </c>
      <c r="I18" s="144">
        <v>0.496</v>
      </c>
      <c r="J18" s="46">
        <v>0.5660000000000001</v>
      </c>
      <c r="K18" s="46">
        <v>1</v>
      </c>
      <c r="L18" s="37"/>
      <c r="M18" s="37"/>
    </row>
    <row r="19" spans="1:13" ht="15" customHeight="1">
      <c r="A19" s="29" t="s">
        <v>13</v>
      </c>
      <c r="B19" s="22"/>
      <c r="C19" s="22"/>
      <c r="D19" s="22" t="s">
        <v>54</v>
      </c>
      <c r="E19" s="72">
        <v>-14.351000000000003</v>
      </c>
      <c r="F19" s="48">
        <v>-12.843999999999998</v>
      </c>
      <c r="G19" s="72">
        <v>-62.108000000000004</v>
      </c>
      <c r="H19" s="48">
        <v>-45.132</v>
      </c>
      <c r="I19" s="143">
        <v>-39.236999999999995</v>
      </c>
      <c r="J19" s="48">
        <v>-59.177</v>
      </c>
      <c r="K19" s="48">
        <v>-43</v>
      </c>
      <c r="L19" s="37"/>
      <c r="M19" s="37"/>
    </row>
    <row r="20" spans="1:13" ht="15" customHeight="1">
      <c r="A20" s="10" t="s">
        <v>14</v>
      </c>
      <c r="B20" s="10"/>
      <c r="C20" s="10"/>
      <c r="D20" s="10"/>
      <c r="E20" s="74">
        <f aca="true" t="shared" si="3" ref="E20:K20">SUM(E17:E19)</f>
        <v>-68.67999999999992</v>
      </c>
      <c r="F20" s="51">
        <f t="shared" si="3"/>
        <v>-34.70199999999994</v>
      </c>
      <c r="G20" s="74">
        <f t="shared" si="3"/>
        <v>-278.7190000000001</v>
      </c>
      <c r="H20" s="51">
        <f t="shared" si="3"/>
        <v>-49.568000000000254</v>
      </c>
      <c r="I20" s="103">
        <f t="shared" si="3"/>
        <v>149.13499999999988</v>
      </c>
      <c r="J20" s="51">
        <f t="shared" si="3"/>
        <v>97.48299999999966</v>
      </c>
      <c r="K20" s="51">
        <f t="shared" si="3"/>
        <v>178</v>
      </c>
      <c r="L20" s="37"/>
      <c r="M20" s="37"/>
    </row>
    <row r="21" spans="1:13" ht="15" customHeight="1">
      <c r="A21" s="28" t="s">
        <v>15</v>
      </c>
      <c r="B21" s="3"/>
      <c r="C21" s="3"/>
      <c r="D21" s="3"/>
      <c r="E21" s="73">
        <v>15.008000000000001</v>
      </c>
      <c r="F21" s="46">
        <v>0.21500000000000624</v>
      </c>
      <c r="G21" s="73">
        <v>36.120000000000005</v>
      </c>
      <c r="H21" s="46">
        <v>-35.523999999999994</v>
      </c>
      <c r="I21" s="144">
        <v>-33.68</v>
      </c>
      <c r="J21" s="46">
        <v>-16.963</v>
      </c>
      <c r="K21" s="46">
        <v>-50</v>
      </c>
      <c r="L21" s="37"/>
      <c r="M21" s="37"/>
    </row>
    <row r="22" spans="1:13" ht="15" customHeight="1">
      <c r="A22" s="29" t="s">
        <v>16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  <c r="L22" s="37"/>
      <c r="M22" s="37"/>
    </row>
    <row r="23" spans="1:13" ht="15" customHeight="1">
      <c r="A23" s="32" t="s">
        <v>87</v>
      </c>
      <c r="B23" s="11"/>
      <c r="C23" s="11"/>
      <c r="D23" s="11"/>
      <c r="E23" s="74">
        <f aca="true" t="shared" si="4" ref="E23:K23">SUM(E20:E22)</f>
        <v>-53.67199999999992</v>
      </c>
      <c r="F23" s="51">
        <f t="shared" si="4"/>
        <v>-34.48699999999994</v>
      </c>
      <c r="G23" s="74">
        <f t="shared" si="4"/>
        <v>-242.5990000000001</v>
      </c>
      <c r="H23" s="51">
        <f t="shared" si="4"/>
        <v>-85.09200000000024</v>
      </c>
      <c r="I23" s="103">
        <f t="shared" si="4"/>
        <v>115.45499999999987</v>
      </c>
      <c r="J23" s="51">
        <f t="shared" si="4"/>
        <v>80.51999999999967</v>
      </c>
      <c r="K23" s="51">
        <f t="shared" si="4"/>
        <v>128</v>
      </c>
      <c r="L23" s="37"/>
      <c r="M23" s="37"/>
    </row>
    <row r="24" spans="1:13" ht="15" customHeight="1">
      <c r="A24" s="28" t="s">
        <v>78</v>
      </c>
      <c r="B24" s="3"/>
      <c r="C24" s="3"/>
      <c r="D24" s="3"/>
      <c r="E24" s="73">
        <f aca="true" t="shared" si="5" ref="E24:K24">E23-E25</f>
        <v>-53.67199999999992</v>
      </c>
      <c r="F24" s="46">
        <f t="shared" si="5"/>
        <v>-34.48699999999994</v>
      </c>
      <c r="G24" s="73">
        <f t="shared" si="5"/>
        <v>-242.5990000000001</v>
      </c>
      <c r="H24" s="46">
        <f>H23-H25</f>
        <v>-85.09200000000024</v>
      </c>
      <c r="I24" s="144">
        <f>I23-I25</f>
        <v>115.45499999999987</v>
      </c>
      <c r="J24" s="46">
        <f t="shared" si="5"/>
        <v>80.51999999999967</v>
      </c>
      <c r="K24" s="46">
        <f t="shared" si="5"/>
        <v>128</v>
      </c>
      <c r="L24" s="37"/>
      <c r="M24" s="37"/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>
        <v>-30.89999999999999</v>
      </c>
      <c r="F27" s="169">
        <v>-10</v>
      </c>
      <c r="G27" s="168">
        <v>-142.3</v>
      </c>
      <c r="H27" s="169">
        <v>-40</v>
      </c>
      <c r="I27" s="169"/>
      <c r="J27" s="169"/>
      <c r="K27" s="169"/>
    </row>
    <row r="28" spans="1:11" ht="15" customHeight="1">
      <c r="A28" s="170" t="s">
        <v>103</v>
      </c>
      <c r="B28" s="171"/>
      <c r="C28" s="171"/>
      <c r="D28" s="171"/>
      <c r="E28" s="172">
        <f>E14-E27</f>
        <v>-23.52399999999993</v>
      </c>
      <c r="F28" s="173">
        <f aca="true" t="shared" si="6" ref="F28:K28">F14-F27</f>
        <v>-11.90099999999994</v>
      </c>
      <c r="G28" s="172">
        <f>G14-G27</f>
        <v>-74.62600000000009</v>
      </c>
      <c r="H28" s="173">
        <f t="shared" si="6"/>
        <v>34.97699999999975</v>
      </c>
      <c r="I28" s="173">
        <f t="shared" si="6"/>
        <v>188.11399999999986</v>
      </c>
      <c r="J28" s="173">
        <f t="shared" si="6"/>
        <v>156.09399999999965</v>
      </c>
      <c r="K28" s="173">
        <f t="shared" si="6"/>
        <v>220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>
        <f>IF(F$5=0,"",F$5)</f>
      </c>
      <c r="G32" s="78"/>
      <c r="H32" s="78"/>
      <c r="I32" s="78">
        <f>IF(I$5=0,"",I$5)</f>
      </c>
      <c r="J32" s="78">
        <f>IF(J$5=0,"",J$5)</f>
      </c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1093.866</v>
      </c>
      <c r="H34" s="46">
        <v>1093.866</v>
      </c>
      <c r="I34" s="144">
        <v>1093.866</v>
      </c>
      <c r="J34" s="46">
        <v>1093.866</v>
      </c>
      <c r="K34" s="46">
        <v>1094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20.959999999999997</v>
      </c>
      <c r="H35" s="46">
        <v>52.724999999999994</v>
      </c>
      <c r="I35" s="144">
        <v>40.51800000000001</v>
      </c>
      <c r="J35" s="46">
        <v>35.11400000000001</v>
      </c>
      <c r="K35" s="46">
        <v>27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391.0249999999999</v>
      </c>
      <c r="H36" s="46">
        <v>520.933</v>
      </c>
      <c r="I36" s="144">
        <v>559.3710000000001</v>
      </c>
      <c r="J36" s="46">
        <v>608.3389999999999</v>
      </c>
      <c r="K36" s="46">
        <v>684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/>
      <c r="H37" s="46"/>
      <c r="I37" s="144"/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78.978</v>
      </c>
      <c r="H38" s="48">
        <v>76.60900000000001</v>
      </c>
      <c r="I38" s="143">
        <v>102.882</v>
      </c>
      <c r="J38" s="48">
        <v>89.545</v>
      </c>
      <c r="K38" s="48">
        <v>71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1584.829</v>
      </c>
      <c r="H39" s="51">
        <f>SUM(H34:H38)</f>
        <v>1744.1329999999998</v>
      </c>
      <c r="I39" s="103">
        <f>SUM(I34:I38)</f>
        <v>1796.6370000000002</v>
      </c>
      <c r="J39" s="51">
        <f>SUM(J34:J38)</f>
        <v>1826.864</v>
      </c>
      <c r="K39" s="51">
        <f>SUM(K34:K38)</f>
        <v>1876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178.001</v>
      </c>
      <c r="H40" s="46">
        <v>230.86700000000002</v>
      </c>
      <c r="I40" s="144">
        <v>255.15200000000002</v>
      </c>
      <c r="J40" s="46">
        <v>217.794</v>
      </c>
      <c r="K40" s="46">
        <v>293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371.38900000000007</v>
      </c>
      <c r="H42" s="46">
        <v>288.027</v>
      </c>
      <c r="I42" s="144">
        <v>209.733</v>
      </c>
      <c r="J42" s="46">
        <v>226.787</v>
      </c>
      <c r="K42" s="46">
        <v>297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43.68</v>
      </c>
      <c r="H43" s="46">
        <v>38.253</v>
      </c>
      <c r="I43" s="144">
        <v>62.136</v>
      </c>
      <c r="J43" s="46">
        <v>166.823</v>
      </c>
      <c r="K43" s="46">
        <v>47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593.07</v>
      </c>
      <c r="H45" s="81">
        <f>SUM(H40:H44)</f>
        <v>557.147</v>
      </c>
      <c r="I45" s="117">
        <f>SUM(I40:I44)</f>
        <v>527.021</v>
      </c>
      <c r="J45" s="81">
        <f>SUM(J40:J44)</f>
        <v>611.404</v>
      </c>
      <c r="K45" s="81">
        <f>SUM(K40:K44)</f>
        <v>637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2177.899</v>
      </c>
      <c r="H46" s="51">
        <f>H39+H45</f>
        <v>2301.2799999999997</v>
      </c>
      <c r="I46" s="103">
        <f>I39+I45</f>
        <v>2323.6580000000004</v>
      </c>
      <c r="J46" s="51">
        <f>J39+J45</f>
        <v>2438.268</v>
      </c>
      <c r="K46" s="51">
        <f>K39+K45</f>
        <v>2513</v>
      </c>
    </row>
    <row r="47" spans="1:11" ht="15" customHeight="1">
      <c r="A47" s="28" t="s">
        <v>80</v>
      </c>
      <c r="B47" s="3"/>
      <c r="C47" s="3"/>
      <c r="D47" s="3" t="s">
        <v>60</v>
      </c>
      <c r="E47" s="73"/>
      <c r="F47" s="46"/>
      <c r="G47" s="73">
        <v>1151.9730000000002</v>
      </c>
      <c r="H47" s="46">
        <v>1142.408</v>
      </c>
      <c r="I47" s="144">
        <v>1212.0289999999998</v>
      </c>
      <c r="J47" s="46">
        <v>1203.659</v>
      </c>
      <c r="K47" s="46">
        <v>976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74</v>
      </c>
      <c r="B49" s="3"/>
      <c r="C49" s="3"/>
      <c r="D49" s="3"/>
      <c r="E49" s="73"/>
      <c r="F49" s="46"/>
      <c r="G49" s="73">
        <v>31.137999999999998</v>
      </c>
      <c r="H49" s="46">
        <v>32.624</v>
      </c>
      <c r="I49" s="144">
        <v>33.539</v>
      </c>
      <c r="J49" s="46">
        <v>34.032</v>
      </c>
      <c r="K49" s="46">
        <v>34</v>
      </c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65.993</v>
      </c>
      <c r="H50" s="46">
        <v>35.945</v>
      </c>
      <c r="I50" s="144">
        <v>19.700000000000003</v>
      </c>
      <c r="J50" s="46">
        <v>19.125</v>
      </c>
      <c r="K50" s="46">
        <v>6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771.358</v>
      </c>
      <c r="H51" s="46">
        <v>893.282</v>
      </c>
      <c r="I51" s="144">
        <v>848.1580000000001</v>
      </c>
      <c r="J51" s="46">
        <v>977.0830000000001</v>
      </c>
      <c r="K51" s="46">
        <v>1276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157.43699999999998</v>
      </c>
      <c r="H52" s="46">
        <v>197.021</v>
      </c>
      <c r="I52" s="144">
        <v>210.23199999999997</v>
      </c>
      <c r="J52" s="46">
        <v>204.36900000000003</v>
      </c>
      <c r="K52" s="46">
        <v>221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/>
      <c r="H53" s="46"/>
      <c r="I53" s="144"/>
      <c r="J53" s="46"/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2177.899</v>
      </c>
      <c r="H55" s="51">
        <f>SUM(H47:H54)</f>
        <v>2301.28</v>
      </c>
      <c r="I55" s="103">
        <f>SUM(I47:I54)</f>
        <v>2323.658</v>
      </c>
      <c r="J55" s="51">
        <f>SUM(J47:J54)</f>
        <v>2438.2680000000005</v>
      </c>
      <c r="K55" s="51">
        <f>SUM(K47:K54)</f>
        <v>2513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>
        <f>IF(F$5=0,"",F$5)</f>
      </c>
      <c r="G59" s="78"/>
      <c r="H59" s="78"/>
      <c r="I59" s="78"/>
      <c r="J59" s="78">
        <f>IF(J$5=0,"",J$5)</f>
      </c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-10.293000000000001</v>
      </c>
      <c r="F61" s="49">
        <v>-5.971</v>
      </c>
      <c r="G61" s="71">
        <v>-55.824000000000005</v>
      </c>
      <c r="H61" s="49">
        <v>29.955999999999992</v>
      </c>
      <c r="I61" s="142">
        <v>215.80400000000003</v>
      </c>
      <c r="J61" s="49">
        <v>161.41700000000003</v>
      </c>
      <c r="K61" s="49">
        <v>162</v>
      </c>
    </row>
    <row r="62" spans="1:11" ht="15" customHeight="1">
      <c r="A62" s="179" t="s">
        <v>34</v>
      </c>
      <c r="B62" s="179"/>
      <c r="C62" s="23"/>
      <c r="D62" s="23"/>
      <c r="E62" s="72">
        <v>17.415000000000006</v>
      </c>
      <c r="F62" s="48">
        <v>17.401000000000003</v>
      </c>
      <c r="G62" s="72">
        <v>44.885000000000005</v>
      </c>
      <c r="H62" s="48">
        <v>-51.56400000000001</v>
      </c>
      <c r="I62" s="143">
        <v>-44.598000000000006</v>
      </c>
      <c r="J62" s="48">
        <v>117.34499999999998</v>
      </c>
      <c r="K62" s="48">
        <v>-87</v>
      </c>
    </row>
    <row r="63" spans="1:11" ht="16.5" customHeight="1">
      <c r="A63" s="183" t="s">
        <v>35</v>
      </c>
      <c r="B63" s="183"/>
      <c r="C63" s="25"/>
      <c r="D63" s="25"/>
      <c r="E63" s="74">
        <f aca="true" t="shared" si="9" ref="E63:K63">SUM(E61:E62)</f>
        <v>7.122000000000005</v>
      </c>
      <c r="F63" s="51">
        <f t="shared" si="9"/>
        <v>11.430000000000003</v>
      </c>
      <c r="G63" s="74">
        <f t="shared" si="9"/>
        <v>-10.939</v>
      </c>
      <c r="H63" s="51">
        <f t="shared" si="9"/>
        <v>-21.608000000000015</v>
      </c>
      <c r="I63" s="103">
        <f t="shared" si="9"/>
        <v>171.20600000000002</v>
      </c>
      <c r="J63" s="51">
        <f t="shared" si="9"/>
        <v>278.762</v>
      </c>
      <c r="K63" s="51">
        <f t="shared" si="9"/>
        <v>75</v>
      </c>
    </row>
    <row r="64" spans="1:11" ht="15" customHeight="1">
      <c r="A64" s="180" t="s">
        <v>82</v>
      </c>
      <c r="B64" s="180"/>
      <c r="C64" s="3"/>
      <c r="D64" s="3"/>
      <c r="E64" s="73">
        <v>-10.142</v>
      </c>
      <c r="F64" s="46">
        <v>-8.214999999999998</v>
      </c>
      <c r="G64" s="73">
        <v>-32.111000000000004</v>
      </c>
      <c r="H64" s="46">
        <v>-66.807</v>
      </c>
      <c r="I64" s="144">
        <v>-80.70100000000001</v>
      </c>
      <c r="J64" s="46">
        <v>-49.129</v>
      </c>
      <c r="K64" s="46">
        <v>-81</v>
      </c>
    </row>
    <row r="65" spans="1:11" ht="15" customHeight="1">
      <c r="A65" s="179" t="s">
        <v>83</v>
      </c>
      <c r="B65" s="179"/>
      <c r="C65" s="22"/>
      <c r="D65" s="22"/>
      <c r="E65" s="72">
        <v>4.492000000000001</v>
      </c>
      <c r="F65" s="48">
        <v>0.032999999999999995</v>
      </c>
      <c r="G65" s="72">
        <v>7.045</v>
      </c>
      <c r="H65" s="48">
        <v>0.075</v>
      </c>
      <c r="I65" s="143">
        <v>0.113</v>
      </c>
      <c r="J65" s="48">
        <v>0.932</v>
      </c>
      <c r="K65" s="48">
        <v>3</v>
      </c>
    </row>
    <row r="66" spans="1:11" s="41" customFormat="1" ht="16.5" customHeight="1">
      <c r="A66" s="131" t="s">
        <v>84</v>
      </c>
      <c r="B66" s="131"/>
      <c r="C66" s="26"/>
      <c r="D66" s="26"/>
      <c r="E66" s="74">
        <f aca="true" t="shared" si="10" ref="E66:K66">SUM(E63:E65)</f>
        <v>1.4720000000000066</v>
      </c>
      <c r="F66" s="133">
        <f t="shared" si="10"/>
        <v>3.248000000000005</v>
      </c>
      <c r="G66" s="74">
        <f t="shared" si="10"/>
        <v>-36.005</v>
      </c>
      <c r="H66" s="51">
        <f t="shared" si="10"/>
        <v>-88.34000000000002</v>
      </c>
      <c r="I66" s="145">
        <f t="shared" si="10"/>
        <v>90.61800000000001</v>
      </c>
      <c r="J66" s="133">
        <f t="shared" si="10"/>
        <v>230.565</v>
      </c>
      <c r="K66" s="133">
        <f t="shared" si="10"/>
        <v>-3</v>
      </c>
    </row>
    <row r="67" spans="1:11" ht="15" customHeight="1">
      <c r="A67" s="179" t="s">
        <v>36</v>
      </c>
      <c r="B67" s="179"/>
      <c r="C67" s="27"/>
      <c r="D67" s="27"/>
      <c r="E67" s="72"/>
      <c r="F67" s="48"/>
      <c r="G67" s="72"/>
      <c r="H67" s="48"/>
      <c r="I67" s="143"/>
      <c r="J67" s="48"/>
      <c r="K67" s="48"/>
    </row>
    <row r="68" spans="1:11" ht="16.5" customHeight="1">
      <c r="A68" s="183" t="s">
        <v>37</v>
      </c>
      <c r="B68" s="183"/>
      <c r="C68" s="9"/>
      <c r="D68" s="9"/>
      <c r="E68" s="74">
        <f aca="true" t="shared" si="11" ref="E68:K68">SUM(E66:E67)</f>
        <v>1.4720000000000066</v>
      </c>
      <c r="F68" s="51">
        <f t="shared" si="11"/>
        <v>3.248000000000005</v>
      </c>
      <c r="G68" s="74">
        <f t="shared" si="11"/>
        <v>-36.005</v>
      </c>
      <c r="H68" s="51">
        <f t="shared" si="11"/>
        <v>-88.34000000000002</v>
      </c>
      <c r="I68" s="103">
        <f t="shared" si="11"/>
        <v>90.61800000000001</v>
      </c>
      <c r="J68" s="51">
        <f t="shared" si="11"/>
        <v>230.565</v>
      </c>
      <c r="K68" s="51">
        <f t="shared" si="11"/>
        <v>-3</v>
      </c>
    </row>
    <row r="69" spans="1:11" ht="15" customHeight="1">
      <c r="A69" s="180" t="s">
        <v>38</v>
      </c>
      <c r="B69" s="180"/>
      <c r="C69" s="3"/>
      <c r="D69" s="3"/>
      <c r="E69" s="73">
        <v>-65.543</v>
      </c>
      <c r="F69" s="46">
        <v>-20.768</v>
      </c>
      <c r="G69" s="73">
        <v>-101.981</v>
      </c>
      <c r="H69" s="46">
        <v>38.894000000000005</v>
      </c>
      <c r="I69" s="144">
        <v>-109.90400000000002</v>
      </c>
      <c r="J69" s="46">
        <v>-271.527</v>
      </c>
      <c r="K69" s="46">
        <v>-7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/>
      <c r="H70" s="46"/>
      <c r="I70" s="144"/>
      <c r="J70" s="46">
        <v>81.95700000000001</v>
      </c>
      <c r="K70" s="46"/>
    </row>
    <row r="71" spans="1:11" ht="15" customHeight="1">
      <c r="A71" s="180" t="s">
        <v>40</v>
      </c>
      <c r="B71" s="180"/>
      <c r="C71" s="3"/>
      <c r="D71" s="3"/>
      <c r="E71" s="73"/>
      <c r="F71" s="46"/>
      <c r="G71" s="73"/>
      <c r="H71" s="46"/>
      <c r="I71" s="144"/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72">
        <v>75</v>
      </c>
      <c r="F72" s="48">
        <v>25</v>
      </c>
      <c r="G72" s="72">
        <v>145</v>
      </c>
      <c r="H72" s="48">
        <v>25</v>
      </c>
      <c r="I72" s="143">
        <v>-80</v>
      </c>
      <c r="J72" s="48">
        <v>80</v>
      </c>
      <c r="K72" s="48">
        <v>-2</v>
      </c>
    </row>
    <row r="73" spans="1:11" ht="16.5" customHeight="1">
      <c r="A73" s="33" t="s">
        <v>42</v>
      </c>
      <c r="B73" s="33"/>
      <c r="C73" s="20"/>
      <c r="D73" s="20"/>
      <c r="E73" s="75">
        <f aca="true" t="shared" si="12" ref="E73:K73">SUM(E69:E72)</f>
        <v>9.456999999999994</v>
      </c>
      <c r="F73" s="50">
        <f t="shared" si="12"/>
        <v>4.231999999999999</v>
      </c>
      <c r="G73" s="75">
        <f t="shared" si="12"/>
        <v>43.019000000000005</v>
      </c>
      <c r="H73" s="50">
        <f t="shared" si="12"/>
        <v>63.894000000000005</v>
      </c>
      <c r="I73" s="146">
        <f t="shared" si="12"/>
        <v>-189.90400000000002</v>
      </c>
      <c r="J73" s="50">
        <f t="shared" si="12"/>
        <v>-109.57</v>
      </c>
      <c r="K73" s="50">
        <f t="shared" si="12"/>
        <v>-9</v>
      </c>
    </row>
    <row r="74" spans="1:11" ht="16.5" customHeight="1">
      <c r="A74" s="183" t="s">
        <v>43</v>
      </c>
      <c r="B74" s="183"/>
      <c r="C74" s="9"/>
      <c r="D74" s="9"/>
      <c r="E74" s="74">
        <f aca="true" t="shared" si="13" ref="E74:K74">SUM(E73+E68)</f>
        <v>10.929</v>
      </c>
      <c r="F74" s="51">
        <f t="shared" si="13"/>
        <v>7.480000000000004</v>
      </c>
      <c r="G74" s="74">
        <f t="shared" si="13"/>
        <v>7.014000000000003</v>
      </c>
      <c r="H74" s="51">
        <f t="shared" si="13"/>
        <v>-24.446000000000012</v>
      </c>
      <c r="I74" s="103">
        <f t="shared" si="13"/>
        <v>-99.28600000000002</v>
      </c>
      <c r="J74" s="51">
        <f t="shared" si="13"/>
        <v>120.995</v>
      </c>
      <c r="K74" s="51">
        <f t="shared" si="13"/>
        <v>-12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-25.01275363650983</v>
      </c>
      <c r="F80" s="52">
        <f>IF(F14=0,"-",IF(F7=0,"-",F14/F7))*100</f>
        <v>-7.417203740267459</v>
      </c>
      <c r="G80" s="100">
        <f>IF(G14=0,"-",IF(G7=0,"-",G14/G7))*100</f>
        <v>-21.63073609476897</v>
      </c>
      <c r="H80" s="52">
        <f>IF(H14=0,"-",IF(H7=0,"-",H14/H7))*100</f>
        <v>-0.41195159917267293</v>
      </c>
      <c r="I80" s="153">
        <f>IF(I14=0,"-",IF(I7=0,"-",I14/I7))*100</f>
        <v>13.47900949192716</v>
      </c>
      <c r="J80" s="52">
        <f>IF(J14=0,"-",IF(J7=0,"-",J14/J7)*100)</f>
        <v>11.809664171990399</v>
      </c>
      <c r="K80" s="52">
        <f>IF(K14=0,"-",IF(K7=0,"-",K14/K7)*100)</f>
        <v>15.558698727015557</v>
      </c>
    </row>
    <row r="81" spans="1:13" ht="15" customHeight="1">
      <c r="A81" s="180" t="s">
        <v>45</v>
      </c>
      <c r="B81" s="180"/>
      <c r="C81" s="6"/>
      <c r="D81" s="6"/>
      <c r="E81" s="66">
        <f aca="true" t="shared" si="15" ref="E81:J81">IF(E20=0,"-",IF(E7=0,"-",E20/E7)*100)</f>
        <v>-31.56467587379641</v>
      </c>
      <c r="F81" s="52">
        <f t="shared" si="15"/>
        <v>-11.752513775387499</v>
      </c>
      <c r="G81" s="66">
        <f>IF(G20=0,"-",IF(G7=0,"-",G20/G7)*100)</f>
        <v>-27.792413696827083</v>
      </c>
      <c r="H81" s="52">
        <f>IF(H20=0,"-",IF(H7=0,"-",H20/H7)*100)</f>
        <v>-4.065223346165664</v>
      </c>
      <c r="I81" s="102">
        <f t="shared" si="15"/>
        <v>10.686031239453506</v>
      </c>
      <c r="J81" s="52">
        <f t="shared" si="15"/>
        <v>7.375309060426016</v>
      </c>
      <c r="K81" s="52">
        <f>IF(K20=0,"-",IF(K7=0,"-",K20/K7)*100)</f>
        <v>12.588401697312587</v>
      </c>
      <c r="L81" s="13"/>
      <c r="M81" s="13"/>
    </row>
    <row r="82" spans="1:13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-21.147228816835568</v>
      </c>
      <c r="H82" s="52">
        <f>IF((H47=0),"-",(H24/((H47+I47)/2)*100))</f>
        <v>-7.228224836765667</v>
      </c>
      <c r="I82" s="102">
        <f>IF((I47=0),"-",(I24/((I47+J47)/2)*100))</f>
        <v>9.558767522958252</v>
      </c>
      <c r="J82" s="52">
        <f>IF((J47=0),"-",(J24/((J47+K47)/2)*100))</f>
        <v>7.388311657924443</v>
      </c>
      <c r="K82" s="52">
        <v>15.5</v>
      </c>
      <c r="L82" s="13"/>
      <c r="M82" s="13"/>
    </row>
    <row r="83" spans="1:13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-10.769211264937736</v>
      </c>
      <c r="H83" s="52">
        <f>IF((H47=0),"-",((H17+H18)/((H47+H48+H49+H51+I47+I48+I49+I51)/2)*100))</f>
        <v>-0.21316469808076097</v>
      </c>
      <c r="I83" s="102">
        <f>IF((I47=0),"-",((I17+I18)/((I47+I48+I49+I51+J47+J48+J49+J51)/2)*100))</f>
        <v>8.744203319020535</v>
      </c>
      <c r="J83" s="53">
        <f>IF((J47=0),"-",((J17+J18)/((J47+J48+J49+J51+K47+K48+K49+K51)/2)*100))</f>
        <v>6.961469293948092</v>
      </c>
      <c r="K83" s="53">
        <v>10.4</v>
      </c>
      <c r="L83" s="13"/>
      <c r="M83" s="13"/>
    </row>
    <row r="84" spans="1:13" ht="15" customHeight="1">
      <c r="A84" s="180" t="s">
        <v>48</v>
      </c>
      <c r="B84" s="180"/>
      <c r="C84" s="6"/>
      <c r="D84" s="6"/>
      <c r="E84" s="66" t="s">
        <v>57</v>
      </c>
      <c r="F84" s="53" t="s">
        <v>57</v>
      </c>
      <c r="G84" s="70">
        <f>IF(G47=0,"-",((G47+G48)/G55*100))</f>
        <v>52.89377514751603</v>
      </c>
      <c r="H84" s="178">
        <f>IF(H47=0,"-",((H47+H48)/H55*100))</f>
        <v>49.64228603212125</v>
      </c>
      <c r="I84" s="104">
        <f>IF(I47=0,"-",((I47+I48)/I55*100))</f>
        <v>52.16038676948156</v>
      </c>
      <c r="J84" s="95">
        <f>IF(J47=0,"-",((J47+J48)/J55*100))</f>
        <v>49.3653281755738</v>
      </c>
      <c r="K84" s="95">
        <f>IF(K47=0,"-",((K47+K48)/K55*100))</f>
        <v>38.838042180660565</v>
      </c>
      <c r="L84" s="13"/>
      <c r="M84" s="13"/>
    </row>
    <row r="85" spans="1:13" ht="15" customHeight="1">
      <c r="A85" s="180" t="s">
        <v>49</v>
      </c>
      <c r="B85" s="180"/>
      <c r="C85" s="6"/>
      <c r="D85" s="6"/>
      <c r="E85" s="67" t="s">
        <v>57</v>
      </c>
      <c r="F85" s="1" t="s">
        <v>57</v>
      </c>
      <c r="G85" s="67">
        <f>IF((G51+G49-G43-G41-G37)=0,"-",(G51+G49-G43-G41-G37))</f>
        <v>758.816</v>
      </c>
      <c r="H85" s="1">
        <f>IF((H51+H49-H43-H41-H37)=0,"-",(H51+H49-H43-H41-H37))</f>
        <v>887.653</v>
      </c>
      <c r="I85" s="105">
        <f>IF((I51+I49-I43-I41-I37)=0,"-",(I51+I49-I43-I41-I37))</f>
        <v>819.5610000000001</v>
      </c>
      <c r="J85" s="1">
        <f>IF((J51+J49-J43-J41-J37)=0,"-",(J51+J49-J43-J41-J37))</f>
        <v>844.2920000000001</v>
      </c>
      <c r="K85" s="1">
        <f>IF((K51+K49-K43-K41-K37)=0,"-",(K51+K49-K43-K41-K37))</f>
        <v>1263</v>
      </c>
      <c r="L85" s="13"/>
      <c r="M85" s="13"/>
    </row>
    <row r="86" spans="1:11" ht="15" customHeight="1">
      <c r="A86" s="180" t="s">
        <v>50</v>
      </c>
      <c r="B86" s="180"/>
      <c r="C86" s="3"/>
      <c r="D86" s="3"/>
      <c r="E86" s="68" t="s">
        <v>57</v>
      </c>
      <c r="F86" s="2" t="s">
        <v>57</v>
      </c>
      <c r="G86" s="68">
        <f>IF((G47=0),"-",((G51+G49)/(G47+G48)))</f>
        <v>0.6966274383166965</v>
      </c>
      <c r="H86" s="34">
        <f>IF((H47=0),"-",((H51+H49)/(H47+H48)))</f>
        <v>0.8104862711045442</v>
      </c>
      <c r="I86" s="106">
        <f>IF((I47=0),"-",((I51+I49)/(I47+I48)))</f>
        <v>0.7274553661669814</v>
      </c>
      <c r="J86" s="2">
        <f>IF((J47=0),"-",((J51+J49)/(J47+J48)))</f>
        <v>0.8400344283555392</v>
      </c>
      <c r="K86" s="2">
        <f>IF((K47=0),"-",((K51+K49)/(K47+K48)))</f>
        <v>1.3422131147540983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1070</v>
      </c>
      <c r="H87" s="18">
        <v>1389</v>
      </c>
      <c r="I87" s="154">
        <v>1327</v>
      </c>
      <c r="J87" s="18">
        <v>1132</v>
      </c>
      <c r="K87" s="18">
        <v>1280</v>
      </c>
    </row>
    <row r="88" spans="1:11" ht="15" customHeight="1">
      <c r="A88" s="5" t="s">
        <v>104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>
      <c r="A89" s="5" t="s">
        <v>116</v>
      </c>
      <c r="B89" s="124"/>
      <c r="C89" s="124"/>
      <c r="D89" s="124"/>
      <c r="E89" s="125"/>
      <c r="F89" s="125"/>
      <c r="G89" s="124"/>
      <c r="H89" s="125"/>
      <c r="I89" s="125"/>
      <c r="J89" s="125"/>
      <c r="K89" s="125"/>
    </row>
    <row r="90" spans="1:11" ht="15">
      <c r="A90" s="124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21"/>
      <c r="B91" s="21"/>
      <c r="C91" s="21"/>
      <c r="D91" s="21"/>
      <c r="E91" s="21"/>
      <c r="F91" s="21"/>
      <c r="G91" s="44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1:K1"/>
    <mergeCell ref="A61:B61"/>
    <mergeCell ref="A62:B62"/>
    <mergeCell ref="A63:B63"/>
    <mergeCell ref="A64:B64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83:B83"/>
    <mergeCell ref="A86:B86"/>
    <mergeCell ref="A72:B72"/>
    <mergeCell ref="A74:B74"/>
    <mergeCell ref="A80:B80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97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0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 t="s">
        <v>54</v>
      </c>
      <c r="G5" s="61"/>
      <c r="H5" s="61" t="s">
        <v>54</v>
      </c>
      <c r="I5" s="61" t="s">
        <v>54</v>
      </c>
      <c r="J5" s="61"/>
      <c r="K5" s="61"/>
    </row>
    <row r="6" ht="1.5" customHeight="1"/>
    <row r="7" spans="1:11" ht="15" customHeight="1">
      <c r="A7" s="28" t="s">
        <v>2</v>
      </c>
      <c r="B7" s="6"/>
      <c r="C7" s="6"/>
      <c r="D7" s="6"/>
      <c r="E7" s="74">
        <v>615.3000000000001</v>
      </c>
      <c r="F7" s="51">
        <v>741.0870000000002</v>
      </c>
      <c r="G7" s="74">
        <v>2489.372</v>
      </c>
      <c r="H7" s="51">
        <v>2859.872</v>
      </c>
      <c r="I7" s="103">
        <v>2813.883</v>
      </c>
      <c r="J7" s="51">
        <v>2509.69</v>
      </c>
      <c r="K7" s="51">
        <v>2323.8530000000005</v>
      </c>
    </row>
    <row r="8" spans="1:11" ht="15" customHeight="1">
      <c r="A8" s="28" t="s">
        <v>3</v>
      </c>
      <c r="B8" s="3"/>
      <c r="C8" s="3"/>
      <c r="D8" s="3"/>
      <c r="E8" s="73">
        <v>-598.17</v>
      </c>
      <c r="F8" s="46">
        <v>-715.3590000000004</v>
      </c>
      <c r="G8" s="73">
        <v>-2420.4779999999996</v>
      </c>
      <c r="H8" s="46">
        <v>-2727.109</v>
      </c>
      <c r="I8" s="144">
        <v>-2835.4749999999995</v>
      </c>
      <c r="J8" s="46">
        <v>-2352.3580000000006</v>
      </c>
      <c r="K8" s="46">
        <v>-2164.7670000000003</v>
      </c>
    </row>
    <row r="9" spans="1:11" ht="15" customHeight="1">
      <c r="A9" s="28" t="s">
        <v>4</v>
      </c>
      <c r="B9" s="3"/>
      <c r="C9" s="3"/>
      <c r="D9" s="3"/>
      <c r="E9" s="73">
        <v>15.437000000000003</v>
      </c>
      <c r="F9" s="46">
        <v>8.890999999999998</v>
      </c>
      <c r="G9" s="73">
        <v>33.366</v>
      </c>
      <c r="H9" s="46">
        <v>28.394999999999996</v>
      </c>
      <c r="I9" s="144">
        <v>62.863</v>
      </c>
      <c r="J9" s="46">
        <v>17.424</v>
      </c>
      <c r="K9" s="46"/>
    </row>
    <row r="10" spans="1:11" ht="15" customHeight="1">
      <c r="A10" s="28" t="s">
        <v>5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6</v>
      </c>
      <c r="B11" s="22"/>
      <c r="C11" s="22"/>
      <c r="D11" s="22"/>
      <c r="E11" s="72"/>
      <c r="F11" s="48">
        <v>-2.768</v>
      </c>
      <c r="G11" s="72"/>
      <c r="H11" s="48">
        <v>-1.992</v>
      </c>
      <c r="I11" s="143"/>
      <c r="J11" s="48"/>
      <c r="K11" s="48"/>
    </row>
    <row r="12" spans="1:11" ht="15" customHeight="1">
      <c r="A12" s="10" t="s">
        <v>7</v>
      </c>
      <c r="B12" s="10"/>
      <c r="C12" s="10"/>
      <c r="D12" s="10"/>
      <c r="E12" s="74">
        <f aca="true" t="shared" si="0" ref="E12:K12">SUM(E7:E11)</f>
        <v>32.567000000000114</v>
      </c>
      <c r="F12" s="51">
        <f t="shared" si="0"/>
        <v>31.850999999999836</v>
      </c>
      <c r="G12" s="74">
        <f t="shared" si="0"/>
        <v>102.26000000000023</v>
      </c>
      <c r="H12" s="51">
        <f t="shared" si="0"/>
        <v>159.1659999999999</v>
      </c>
      <c r="I12" s="103">
        <f t="shared" si="0"/>
        <v>41.271000000000356</v>
      </c>
      <c r="J12" s="51">
        <f t="shared" si="0"/>
        <v>174.75599999999943</v>
      </c>
      <c r="K12" s="51">
        <f t="shared" si="0"/>
        <v>159.08600000000024</v>
      </c>
    </row>
    <row r="13" spans="1:11" ht="15" customHeight="1">
      <c r="A13" s="29" t="s">
        <v>71</v>
      </c>
      <c r="B13" s="22"/>
      <c r="C13" s="22"/>
      <c r="D13" s="22"/>
      <c r="E13" s="72">
        <v>-12.547</v>
      </c>
      <c r="F13" s="48">
        <v>-13.463999999999999</v>
      </c>
      <c r="G13" s="72">
        <v>-51.225</v>
      </c>
      <c r="H13" s="48">
        <v>-57.479</v>
      </c>
      <c r="I13" s="143">
        <v>-55.919</v>
      </c>
      <c r="J13" s="48">
        <v>-41.959</v>
      </c>
      <c r="K13" s="48">
        <v>-37.586</v>
      </c>
    </row>
    <row r="14" spans="1:11" ht="15" customHeight="1">
      <c r="A14" s="10" t="s">
        <v>8</v>
      </c>
      <c r="B14" s="10"/>
      <c r="C14" s="10"/>
      <c r="D14" s="10"/>
      <c r="E14" s="74">
        <f aca="true" t="shared" si="1" ref="E14:K14">SUM(E12:E13)</f>
        <v>20.020000000000113</v>
      </c>
      <c r="F14" s="51">
        <f t="shared" si="1"/>
        <v>18.386999999999837</v>
      </c>
      <c r="G14" s="74">
        <f t="shared" si="1"/>
        <v>51.03500000000023</v>
      </c>
      <c r="H14" s="51">
        <f t="shared" si="1"/>
        <v>101.68699999999991</v>
      </c>
      <c r="I14" s="103">
        <f t="shared" si="1"/>
        <v>-14.64799999999964</v>
      </c>
      <c r="J14" s="51">
        <f t="shared" si="1"/>
        <v>132.79699999999943</v>
      </c>
      <c r="K14" s="51">
        <f t="shared" si="1"/>
        <v>121.50000000000024</v>
      </c>
    </row>
    <row r="15" spans="1:11" ht="15" customHeight="1">
      <c r="A15" s="28" t="s">
        <v>9</v>
      </c>
      <c r="B15" s="4"/>
      <c r="C15" s="4"/>
      <c r="D15" s="4"/>
      <c r="E15" s="73"/>
      <c r="F15" s="46">
        <v>-0.15700000000000003</v>
      </c>
      <c r="G15" s="73"/>
      <c r="H15" s="46">
        <v>-1.563</v>
      </c>
      <c r="I15" s="144">
        <v>-4.143</v>
      </c>
      <c r="J15" s="46">
        <v>-4.409000000000001</v>
      </c>
      <c r="K15" s="46">
        <v>-3.987</v>
      </c>
    </row>
    <row r="16" spans="1:11" ht="15" customHeight="1">
      <c r="A16" s="29" t="s">
        <v>10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11</v>
      </c>
      <c r="B17" s="10"/>
      <c r="C17" s="10"/>
      <c r="D17" s="10"/>
      <c r="E17" s="74">
        <f aca="true" t="shared" si="2" ref="E17:K17">SUM(E14:E16)</f>
        <v>20.020000000000113</v>
      </c>
      <c r="F17" s="51">
        <f t="shared" si="2"/>
        <v>18.229999999999837</v>
      </c>
      <c r="G17" s="74">
        <f t="shared" si="2"/>
        <v>51.03500000000023</v>
      </c>
      <c r="H17" s="51">
        <f t="shared" si="2"/>
        <v>100.12399999999991</v>
      </c>
      <c r="I17" s="103">
        <f t="shared" si="2"/>
        <v>-18.79099999999964</v>
      </c>
      <c r="J17" s="51">
        <f t="shared" si="2"/>
        <v>128.38799999999944</v>
      </c>
      <c r="K17" s="51">
        <f t="shared" si="2"/>
        <v>117.51300000000025</v>
      </c>
    </row>
    <row r="18" spans="1:11" ht="15" customHeight="1">
      <c r="A18" s="28" t="s">
        <v>12</v>
      </c>
      <c r="B18" s="3"/>
      <c r="C18" s="3"/>
      <c r="D18" s="3"/>
      <c r="E18" s="73">
        <v>1.2770000000000001</v>
      </c>
      <c r="F18" s="46">
        <v>2.849</v>
      </c>
      <c r="G18" s="73">
        <v>2.058</v>
      </c>
      <c r="H18" s="46">
        <v>3.333</v>
      </c>
      <c r="I18" s="144">
        <v>2.319</v>
      </c>
      <c r="J18" s="46">
        <v>1.234</v>
      </c>
      <c r="K18" s="46">
        <v>2.9770000000000003</v>
      </c>
    </row>
    <row r="19" spans="1:11" ht="15" customHeight="1">
      <c r="A19" s="29" t="s">
        <v>13</v>
      </c>
      <c r="B19" s="22"/>
      <c r="C19" s="22"/>
      <c r="D19" s="22" t="s">
        <v>60</v>
      </c>
      <c r="E19" s="72">
        <v>-13.814999999999996</v>
      </c>
      <c r="F19" s="48">
        <v>-12.008</v>
      </c>
      <c r="G19" s="72">
        <v>-47.71399999999999</v>
      </c>
      <c r="H19" s="48">
        <v>-51.025999999999996</v>
      </c>
      <c r="I19" s="143">
        <v>-62.685</v>
      </c>
      <c r="J19" s="48">
        <v>-59.225</v>
      </c>
      <c r="K19" s="48">
        <v>-60.543000000000006</v>
      </c>
    </row>
    <row r="20" spans="1:11" ht="15" customHeight="1">
      <c r="A20" s="10" t="s">
        <v>14</v>
      </c>
      <c r="B20" s="10"/>
      <c r="C20" s="10"/>
      <c r="D20" s="10"/>
      <c r="E20" s="74">
        <f aca="true" t="shared" si="3" ref="E20:K20">SUM(E17:E19)</f>
        <v>7.482000000000118</v>
      </c>
      <c r="F20" s="51">
        <f t="shared" si="3"/>
        <v>9.070999999999838</v>
      </c>
      <c r="G20" s="74">
        <f t="shared" si="3"/>
        <v>5.379000000000239</v>
      </c>
      <c r="H20" s="51">
        <f t="shared" si="3"/>
        <v>52.43099999999991</v>
      </c>
      <c r="I20" s="103">
        <f t="shared" si="3"/>
        <v>-79.15699999999964</v>
      </c>
      <c r="J20" s="51">
        <f t="shared" si="3"/>
        <v>70.39699999999945</v>
      </c>
      <c r="K20" s="51">
        <f t="shared" si="3"/>
        <v>59.947000000000244</v>
      </c>
    </row>
    <row r="21" spans="1:11" ht="15" customHeight="1">
      <c r="A21" s="28" t="s">
        <v>15</v>
      </c>
      <c r="B21" s="3"/>
      <c r="C21" s="3"/>
      <c r="D21" s="3"/>
      <c r="E21" s="73">
        <v>-3.426999999999998</v>
      </c>
      <c r="F21" s="46">
        <v>15.566000000000004</v>
      </c>
      <c r="G21" s="73">
        <v>-17.577999999999996</v>
      </c>
      <c r="H21" s="46">
        <v>42.824000000000005</v>
      </c>
      <c r="I21" s="144">
        <v>32.537</v>
      </c>
      <c r="J21" s="46">
        <v>-13.029000000000002</v>
      </c>
      <c r="K21" s="46">
        <v>-10.98</v>
      </c>
    </row>
    <row r="22" spans="1:11" ht="15" customHeight="1">
      <c r="A22" s="29" t="s">
        <v>16</v>
      </c>
      <c r="B22" s="24"/>
      <c r="C22" s="24"/>
      <c r="D22" s="24"/>
      <c r="E22" s="72"/>
      <c r="F22" s="48">
        <v>-30.911</v>
      </c>
      <c r="G22" s="72"/>
      <c r="H22" s="48">
        <v>-118.492</v>
      </c>
      <c r="I22" s="143">
        <v>-30.233</v>
      </c>
      <c r="J22" s="48"/>
      <c r="K22" s="48"/>
    </row>
    <row r="23" spans="1:11" ht="15" customHeight="1">
      <c r="A23" s="32" t="s">
        <v>87</v>
      </c>
      <c r="B23" s="11"/>
      <c r="C23" s="11"/>
      <c r="D23" s="11"/>
      <c r="E23" s="74">
        <f aca="true" t="shared" si="4" ref="E23:K23">SUM(E20:E22)</f>
        <v>4.0550000000001205</v>
      </c>
      <c r="F23" s="51">
        <f t="shared" si="4"/>
        <v>-6.274000000000157</v>
      </c>
      <c r="G23" s="74">
        <f t="shared" si="4"/>
        <v>-12.198999999999756</v>
      </c>
      <c r="H23" s="51">
        <f t="shared" si="4"/>
        <v>-23.237000000000094</v>
      </c>
      <c r="I23" s="103">
        <f t="shared" si="4"/>
        <v>-76.85299999999964</v>
      </c>
      <c r="J23" s="51">
        <f t="shared" si="4"/>
        <v>57.36799999999945</v>
      </c>
      <c r="K23" s="51">
        <f t="shared" si="4"/>
        <v>48.96700000000024</v>
      </c>
    </row>
    <row r="24" spans="1:11" ht="15" customHeight="1">
      <c r="A24" s="28" t="s">
        <v>78</v>
      </c>
      <c r="B24" s="3"/>
      <c r="C24" s="3"/>
      <c r="D24" s="3"/>
      <c r="E24" s="73">
        <f aca="true" t="shared" si="5" ref="E24:K24">E23-E25</f>
        <v>4.0550000000001205</v>
      </c>
      <c r="F24" s="46">
        <f t="shared" si="5"/>
        <v>-6.274000000000157</v>
      </c>
      <c r="G24" s="73">
        <f t="shared" si="5"/>
        <v>-12.198999999999756</v>
      </c>
      <c r="H24" s="46">
        <f>H23-H25</f>
        <v>-23.237000000000094</v>
      </c>
      <c r="I24" s="144">
        <f t="shared" si="5"/>
        <v>-76.85299999999964</v>
      </c>
      <c r="J24" s="46">
        <f t="shared" si="5"/>
        <v>57.36799999999945</v>
      </c>
      <c r="K24" s="46">
        <f t="shared" si="5"/>
        <v>48.96700000000024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>
        <v>-11.100000000000001</v>
      </c>
      <c r="F27" s="169">
        <v>-13.997</v>
      </c>
      <c r="G27" s="168">
        <v>-30</v>
      </c>
      <c r="H27" s="169">
        <v>-35</v>
      </c>
      <c r="I27" s="169">
        <v>-184</v>
      </c>
      <c r="J27" s="169"/>
      <c r="K27" s="169"/>
    </row>
    <row r="28" spans="1:11" ht="15" customHeight="1">
      <c r="A28" s="170" t="s">
        <v>103</v>
      </c>
      <c r="B28" s="171"/>
      <c r="C28" s="171"/>
      <c r="D28" s="171"/>
      <c r="E28" s="172">
        <f aca="true" t="shared" si="6" ref="E28:K28">E14-E27</f>
        <v>31.120000000000115</v>
      </c>
      <c r="F28" s="173">
        <f t="shared" si="6"/>
        <v>32.38399999999984</v>
      </c>
      <c r="G28" s="172">
        <f t="shared" si="6"/>
        <v>81.03500000000022</v>
      </c>
      <c r="H28" s="173">
        <f t="shared" si="6"/>
        <v>136.6869999999999</v>
      </c>
      <c r="I28" s="173">
        <f t="shared" si="6"/>
        <v>169.35200000000037</v>
      </c>
      <c r="J28" s="173">
        <f t="shared" si="6"/>
        <v>132.79699999999943</v>
      </c>
      <c r="K28" s="173">
        <f t="shared" si="6"/>
        <v>121.50000000000024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>
        <f>IF(J$5=0,"",J$5)</f>
      </c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709.961</v>
      </c>
      <c r="H34" s="46">
        <v>711.794</v>
      </c>
      <c r="I34" s="144"/>
      <c r="J34" s="46">
        <v>718.647</v>
      </c>
      <c r="K34" s="46">
        <v>692.11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7.532</v>
      </c>
      <c r="H35" s="46">
        <v>9.056</v>
      </c>
      <c r="I35" s="144"/>
      <c r="J35" s="46">
        <v>23.393</v>
      </c>
      <c r="K35" s="46">
        <v>13.929000000000004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164.45800000000008</v>
      </c>
      <c r="H36" s="46">
        <v>185.37099999999992</v>
      </c>
      <c r="I36" s="144"/>
      <c r="J36" s="46">
        <v>202.143</v>
      </c>
      <c r="K36" s="46">
        <v>208.05200000000002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/>
      <c r="H37" s="46"/>
      <c r="I37" s="144"/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0.129</v>
      </c>
      <c r="H38" s="48">
        <v>24.067</v>
      </c>
      <c r="I38" s="143"/>
      <c r="J38" s="48">
        <v>9.771</v>
      </c>
      <c r="K38" s="48">
        <v>10.5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882.0800000000002</v>
      </c>
      <c r="H39" s="51">
        <f>SUM(H34:H38)</f>
        <v>930.288</v>
      </c>
      <c r="I39" s="103" t="s">
        <v>57</v>
      </c>
      <c r="J39" s="51">
        <f>SUM(J34:J38)</f>
        <v>953.9540000000001</v>
      </c>
      <c r="K39" s="51">
        <f>SUM(K34:K38)</f>
        <v>924.591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432.31899999999996</v>
      </c>
      <c r="H40" s="46">
        <v>454.33599999999996</v>
      </c>
      <c r="I40" s="144"/>
      <c r="J40" s="46">
        <v>374.961</v>
      </c>
      <c r="K40" s="46">
        <v>264.354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459.48499999999996</v>
      </c>
      <c r="H42" s="46">
        <v>690.092</v>
      </c>
      <c r="I42" s="144"/>
      <c r="J42" s="46">
        <v>776.153</v>
      </c>
      <c r="K42" s="46">
        <v>675.099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/>
      <c r="H43" s="46"/>
      <c r="I43" s="144"/>
      <c r="J43" s="46"/>
      <c r="K43" s="46">
        <v>33.302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891.8039999999999</v>
      </c>
      <c r="H45" s="81">
        <f>SUM(H40:H44)</f>
        <v>1144.4279999999999</v>
      </c>
      <c r="I45" s="117" t="s">
        <v>57</v>
      </c>
      <c r="J45" s="81">
        <f>SUM(J40:J44)</f>
        <v>1151.114</v>
      </c>
      <c r="K45" s="81">
        <f>SUM(K40:K44)</f>
        <v>972.755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1773.884</v>
      </c>
      <c r="H46" s="51">
        <f>H39+H45</f>
        <v>2074.716</v>
      </c>
      <c r="I46" s="103" t="s">
        <v>57</v>
      </c>
      <c r="J46" s="51">
        <f>J39+J45</f>
        <v>2105.068</v>
      </c>
      <c r="K46" s="51">
        <f>K39+K45</f>
        <v>1897.346</v>
      </c>
    </row>
    <row r="47" spans="1:11" ht="15" customHeight="1">
      <c r="A47" s="28" t="s">
        <v>80</v>
      </c>
      <c r="B47" s="3"/>
      <c r="C47" s="3"/>
      <c r="D47" s="3" t="s">
        <v>61</v>
      </c>
      <c r="E47" s="73"/>
      <c r="F47" s="46"/>
      <c r="G47" s="73">
        <v>594.244</v>
      </c>
      <c r="H47" s="46">
        <v>736.8879999999999</v>
      </c>
      <c r="I47" s="144"/>
      <c r="J47" s="46">
        <v>515.669</v>
      </c>
      <c r="K47" s="46">
        <v>447.40500000000003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74</v>
      </c>
      <c r="B49" s="3"/>
      <c r="C49" s="3"/>
      <c r="D49" s="3"/>
      <c r="E49" s="73"/>
      <c r="F49" s="46"/>
      <c r="G49" s="73">
        <v>11.112</v>
      </c>
      <c r="H49" s="46">
        <v>18.734</v>
      </c>
      <c r="I49" s="144"/>
      <c r="J49" s="46">
        <v>15.376000000000001</v>
      </c>
      <c r="K49" s="46">
        <v>19.033</v>
      </c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32.266</v>
      </c>
      <c r="H50" s="46">
        <v>47.189</v>
      </c>
      <c r="I50" s="144"/>
      <c r="J50" s="46">
        <v>21.566000000000003</v>
      </c>
      <c r="K50" s="46">
        <v>31.631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576.626</v>
      </c>
      <c r="H51" s="46">
        <v>628.2829999999999</v>
      </c>
      <c r="I51" s="144"/>
      <c r="J51" s="46">
        <v>756.498</v>
      </c>
      <c r="K51" s="46">
        <v>746.416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548.39</v>
      </c>
      <c r="H52" s="46">
        <v>632.376</v>
      </c>
      <c r="I52" s="144"/>
      <c r="J52" s="46">
        <v>785.8310000000001</v>
      </c>
      <c r="K52" s="46">
        <v>644.4090000000001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>
        <v>11.246</v>
      </c>
      <c r="H53" s="46">
        <v>11.246</v>
      </c>
      <c r="I53" s="144"/>
      <c r="J53" s="46">
        <v>10.128</v>
      </c>
      <c r="K53" s="46">
        <v>8.452</v>
      </c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1773.884</v>
      </c>
      <c r="H55" s="51">
        <f>SUM(H47:H54)</f>
        <v>2074.716</v>
      </c>
      <c r="I55" s="103" t="s">
        <v>57</v>
      </c>
      <c r="J55" s="51">
        <f>SUM(J47:J54)</f>
        <v>2105.068</v>
      </c>
      <c r="K55" s="51">
        <f>SUM(K47:K54)</f>
        <v>1897.3460000000002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>
        <f>IF(J$5=0,"",J$5)</f>
      </c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26.715000000000003</v>
      </c>
      <c r="F61" s="49"/>
      <c r="G61" s="71">
        <v>46.69800000000001</v>
      </c>
      <c r="H61" s="49"/>
      <c r="I61" s="142"/>
      <c r="J61" s="49">
        <v>40.649</v>
      </c>
      <c r="K61" s="49">
        <v>64.626</v>
      </c>
    </row>
    <row r="62" spans="1:11" ht="15" customHeight="1">
      <c r="A62" s="179" t="s">
        <v>34</v>
      </c>
      <c r="B62" s="179"/>
      <c r="C62" s="23"/>
      <c r="D62" s="23"/>
      <c r="E62" s="72">
        <v>-14.724000000000002</v>
      </c>
      <c r="F62" s="48"/>
      <c r="G62" s="72">
        <v>-12.683999999999996</v>
      </c>
      <c r="H62" s="48"/>
      <c r="I62" s="143"/>
      <c r="J62" s="48">
        <v>-50.49999999999999</v>
      </c>
      <c r="K62" s="48">
        <v>63.07</v>
      </c>
    </row>
    <row r="63" spans="1:11" ht="16.5" customHeight="1">
      <c r="A63" s="183" t="s">
        <v>35</v>
      </c>
      <c r="B63" s="183"/>
      <c r="C63" s="25"/>
      <c r="D63" s="25"/>
      <c r="E63" s="74">
        <f>SUM(E61:E62)</f>
        <v>11.991000000000001</v>
      </c>
      <c r="F63" s="51" t="s">
        <v>57</v>
      </c>
      <c r="G63" s="74">
        <f>SUM(G61:G62)</f>
        <v>34.01400000000001</v>
      </c>
      <c r="H63" s="51" t="s">
        <v>57</v>
      </c>
      <c r="I63" s="103" t="s">
        <v>57</v>
      </c>
      <c r="J63" s="51">
        <f>SUM(J61:J62)</f>
        <v>-9.850999999999992</v>
      </c>
      <c r="K63" s="51">
        <f>SUM(K61:K62)</f>
        <v>127.696</v>
      </c>
    </row>
    <row r="64" spans="1:11" ht="15" customHeight="1">
      <c r="A64" s="180" t="s">
        <v>82</v>
      </c>
      <c r="B64" s="180"/>
      <c r="C64" s="3"/>
      <c r="D64" s="3"/>
      <c r="E64" s="73">
        <v>-3.056999999999999</v>
      </c>
      <c r="F64" s="46"/>
      <c r="G64" s="73">
        <v>-28.711</v>
      </c>
      <c r="H64" s="46"/>
      <c r="I64" s="144"/>
      <c r="J64" s="46">
        <v>-24.698999999999998</v>
      </c>
      <c r="K64" s="46">
        <v>-40.822</v>
      </c>
    </row>
    <row r="65" spans="1:11" ht="15" customHeight="1">
      <c r="A65" s="179" t="s">
        <v>83</v>
      </c>
      <c r="B65" s="179"/>
      <c r="C65" s="22"/>
      <c r="D65" s="22"/>
      <c r="E65" s="72"/>
      <c r="F65" s="48"/>
      <c r="G65" s="72"/>
      <c r="H65" s="48"/>
      <c r="I65" s="143"/>
      <c r="J65" s="48">
        <v>0.546</v>
      </c>
      <c r="K65" s="48">
        <v>0.01</v>
      </c>
    </row>
    <row r="66" spans="1:11" s="41" customFormat="1" ht="16.5" customHeight="1">
      <c r="A66" s="131" t="s">
        <v>84</v>
      </c>
      <c r="B66" s="131"/>
      <c r="C66" s="26"/>
      <c r="D66" s="26"/>
      <c r="E66" s="74">
        <f>SUM(E63:E65)</f>
        <v>8.934000000000003</v>
      </c>
      <c r="F66" s="51" t="s">
        <v>57</v>
      </c>
      <c r="G66" s="74">
        <f>SUM(G63:G65)</f>
        <v>5.3030000000000115</v>
      </c>
      <c r="H66" s="51" t="s">
        <v>57</v>
      </c>
      <c r="I66" s="103" t="s">
        <v>57</v>
      </c>
      <c r="J66" s="51">
        <f>SUM(J63:J65)</f>
        <v>-34.00399999999999</v>
      </c>
      <c r="K66" s="51">
        <f>SUM(K63:K65)</f>
        <v>86.884</v>
      </c>
    </row>
    <row r="67" spans="1:11" ht="15" customHeight="1">
      <c r="A67" s="179" t="s">
        <v>36</v>
      </c>
      <c r="B67" s="179"/>
      <c r="C67" s="27"/>
      <c r="D67" s="27"/>
      <c r="E67" s="72"/>
      <c r="F67" s="121"/>
      <c r="G67" s="72"/>
      <c r="H67" s="48"/>
      <c r="I67" s="143"/>
      <c r="J67" s="48">
        <v>-28.198</v>
      </c>
      <c r="K67" s="48"/>
    </row>
    <row r="68" spans="1:11" ht="16.5" customHeight="1">
      <c r="A68" s="183" t="s">
        <v>37</v>
      </c>
      <c r="B68" s="183"/>
      <c r="C68" s="9"/>
      <c r="D68" s="9"/>
      <c r="E68" s="74">
        <f>SUM(E66:E67)</f>
        <v>8.934000000000003</v>
      </c>
      <c r="F68" s="51" t="s">
        <v>57</v>
      </c>
      <c r="G68" s="74">
        <f>SUM(G66:G67)</f>
        <v>5.3030000000000115</v>
      </c>
      <c r="H68" s="51" t="s">
        <v>57</v>
      </c>
      <c r="I68" s="103" t="s">
        <v>57</v>
      </c>
      <c r="J68" s="51">
        <f>SUM(J66:J67)</f>
        <v>-62.20199999999999</v>
      </c>
      <c r="K68" s="51">
        <f>SUM(K66:K67)</f>
        <v>86.884</v>
      </c>
    </row>
    <row r="69" spans="1:11" ht="15" customHeight="1">
      <c r="A69" s="180" t="s">
        <v>38</v>
      </c>
      <c r="B69" s="180"/>
      <c r="C69" s="3"/>
      <c r="D69" s="3"/>
      <c r="E69" s="73">
        <v>-8.933999999999997</v>
      </c>
      <c r="F69" s="46"/>
      <c r="G69" s="73">
        <v>-53.546</v>
      </c>
      <c r="H69" s="46"/>
      <c r="I69" s="144"/>
      <c r="J69" s="46">
        <v>4.399999999999999</v>
      </c>
      <c r="K69" s="46">
        <v>-30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40</v>
      </c>
      <c r="B71" s="180"/>
      <c r="C71" s="3"/>
      <c r="D71" s="3"/>
      <c r="E71" s="73"/>
      <c r="F71" s="46"/>
      <c r="G71" s="73">
        <v>-135.191</v>
      </c>
      <c r="H71" s="46"/>
      <c r="I71" s="144"/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72"/>
      <c r="F72" s="48"/>
      <c r="G72" s="72">
        <v>183.434</v>
      </c>
      <c r="H72" s="48"/>
      <c r="I72" s="143"/>
      <c r="J72" s="48">
        <v>24.5</v>
      </c>
      <c r="K72" s="48">
        <v>-24</v>
      </c>
    </row>
    <row r="73" spans="1:11" ht="16.5" customHeight="1">
      <c r="A73" s="33" t="s">
        <v>42</v>
      </c>
      <c r="B73" s="33"/>
      <c r="C73" s="20"/>
      <c r="D73" s="20"/>
      <c r="E73" s="75">
        <f>SUM(E69:E72)</f>
        <v>-8.933999999999997</v>
      </c>
      <c r="F73" s="50" t="s">
        <v>57</v>
      </c>
      <c r="G73" s="75">
        <f>SUM(G69:G72)</f>
        <v>-5.302999999999997</v>
      </c>
      <c r="H73" s="50" t="s">
        <v>57</v>
      </c>
      <c r="I73" s="146" t="s">
        <v>57</v>
      </c>
      <c r="J73" s="50">
        <f>SUM(J69:J72)</f>
        <v>28.9</v>
      </c>
      <c r="K73" s="50">
        <f>SUM(K69:K72)</f>
        <v>-54</v>
      </c>
    </row>
    <row r="74" spans="1:11" ht="16.5" customHeight="1">
      <c r="A74" s="183" t="s">
        <v>43</v>
      </c>
      <c r="B74" s="183"/>
      <c r="C74" s="9"/>
      <c r="D74" s="9"/>
      <c r="E74" s="74">
        <f>E68+E73</f>
        <v>0</v>
      </c>
      <c r="F74" s="51" t="s">
        <v>57</v>
      </c>
      <c r="G74" s="74">
        <f>G68+G73</f>
        <v>1.4210854715202004E-14</v>
      </c>
      <c r="H74" s="51" t="s">
        <v>57</v>
      </c>
      <c r="I74" s="103" t="s">
        <v>57</v>
      </c>
      <c r="J74" s="51">
        <f>SUM(J73+J68)</f>
        <v>-33.30199999999999</v>
      </c>
      <c r="K74" s="51">
        <f>SUM(K73+K68)</f>
        <v>32.884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9" ref="F76:K76">F$3</f>
        <v>2011</v>
      </c>
      <c r="G76" s="57">
        <f t="shared" si="9"/>
        <v>2012</v>
      </c>
      <c r="H76" s="57">
        <f t="shared" si="9"/>
        <v>2011</v>
      </c>
      <c r="I76" s="57">
        <f t="shared" si="9"/>
        <v>2010</v>
      </c>
      <c r="J76" s="57">
        <f t="shared" si="9"/>
        <v>2009</v>
      </c>
      <c r="K76" s="57">
        <f t="shared" si="9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3.253697383390234</v>
      </c>
      <c r="F80" s="52">
        <f>IF(F14=0,"-",IF(F7=0,"-",F14/F7))*100</f>
        <v>2.4810852167154236</v>
      </c>
      <c r="G80" s="100">
        <f>IF(G14=0,"-",IF(G7=0,"-",G14/G7))*100</f>
        <v>2.050115450804469</v>
      </c>
      <c r="H80" s="52">
        <f>IF(H14=0,"-",IF(H7=0,"-",H14/H7))*100</f>
        <v>3.5556486444148523</v>
      </c>
      <c r="I80" s="153">
        <f>IF(I14=0,"-",IF(I7=0,"-",I14/I7))*100</f>
        <v>-0.5205618001885524</v>
      </c>
      <c r="J80" s="52">
        <f>IF(J14=0,"-",IF(J7=0,"-",J14/J7)*100)</f>
        <v>5.291370647370768</v>
      </c>
      <c r="K80" s="52">
        <f>IF(K14=0,"-",IF(K7=0,"-",K14/K7)*100)</f>
        <v>5.228385788601956</v>
      </c>
    </row>
    <row r="81" spans="1:12" ht="15" customHeight="1">
      <c r="A81" s="180" t="s">
        <v>45</v>
      </c>
      <c r="B81" s="180"/>
      <c r="C81" s="6"/>
      <c r="D81" s="6"/>
      <c r="E81" s="66">
        <f aca="true" t="shared" si="10" ref="E81:J81">IF(E20=0,"-",IF(E7=0,"-",E20/E7)*100)</f>
        <v>1.2159921989273716</v>
      </c>
      <c r="F81" s="52">
        <f t="shared" si="10"/>
        <v>1.2240128352001634</v>
      </c>
      <c r="G81" s="66">
        <f>IF(G20=0,"-",IF(G7=0,"-",G20/G7)*100)</f>
        <v>0.21607859331591422</v>
      </c>
      <c r="H81" s="52">
        <f>IF(H20=0,"-",IF(H7=0,"-",H20/H7)*100)</f>
        <v>1.8333337995546621</v>
      </c>
      <c r="I81" s="102">
        <f t="shared" si="10"/>
        <v>-2.813087822059398</v>
      </c>
      <c r="J81" s="52">
        <f t="shared" si="10"/>
        <v>2.8050077898066874</v>
      </c>
      <c r="K81" s="52">
        <f>IF(K20=0,"-",IF(K7=0,"-",K20/K7)*100)</f>
        <v>2.5796382129162314</v>
      </c>
      <c r="L81" s="13"/>
    </row>
    <row r="82" spans="1:12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-1.8328760784054106</v>
      </c>
      <c r="H82" s="52" t="s">
        <v>57</v>
      </c>
      <c r="I82" s="102" t="str">
        <f>IF((I47=0),"-",(I24/((I47+J47)/2)*100))</f>
        <v>-</v>
      </c>
      <c r="J82" s="52">
        <f>IF((J47=0),"-",(J24/((J47+K47)/2)*100))</f>
        <v>11.91351858735662</v>
      </c>
      <c r="K82" s="52">
        <v>11.5</v>
      </c>
      <c r="L82" s="13"/>
    </row>
    <row r="83" spans="1:12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4.138373981395146</v>
      </c>
      <c r="H83" s="52" t="s">
        <v>57</v>
      </c>
      <c r="I83" s="102" t="str">
        <f>IF((I47=0),"-",((I17+I18)/((I47+I48+I49+I51+J47+J48+J49+J51)/2)*100))</f>
        <v>-</v>
      </c>
      <c r="J83" s="53">
        <f>IF((J47=0),"-",((J17+J18)/((J47+J48+J49+J51+K47+K48+K49+K51)/2)*100))</f>
        <v>10.368113543569237</v>
      </c>
      <c r="K83" s="53">
        <v>9.8</v>
      </c>
      <c r="L83" s="13"/>
    </row>
    <row r="84" spans="1:12" ht="15" customHeight="1">
      <c r="A84" s="180" t="s">
        <v>48</v>
      </c>
      <c r="B84" s="180"/>
      <c r="C84" s="6"/>
      <c r="D84" s="6"/>
      <c r="E84" s="70" t="s">
        <v>57</v>
      </c>
      <c r="F84" s="95" t="s">
        <v>57</v>
      </c>
      <c r="G84" s="70">
        <f>IF(G47=0,"-",((G47+G48)/G55*100))</f>
        <v>33.499597493409944</v>
      </c>
      <c r="H84" s="178">
        <f>IF(H47=0,"-",((H47+H48)/H55*100))</f>
        <v>35.517535894069354</v>
      </c>
      <c r="I84" s="104" t="str">
        <f>IF(I47=0,"-",((I47+I48)/I55*100))</f>
        <v>-</v>
      </c>
      <c r="J84" s="95">
        <f>IF(J47=0,"-",((J47+J48)/J55*100))</f>
        <v>24.49654833003019</v>
      </c>
      <c r="K84" s="95">
        <f>IF(K47=0,"-",((K47+K48)/K55*100))</f>
        <v>23.580569911866363</v>
      </c>
      <c r="L84" s="13"/>
    </row>
    <row r="85" spans="1:12" ht="15" customHeight="1">
      <c r="A85" s="180" t="s">
        <v>49</v>
      </c>
      <c r="B85" s="180"/>
      <c r="C85" s="6"/>
      <c r="D85" s="6"/>
      <c r="E85" s="67" t="s">
        <v>57</v>
      </c>
      <c r="F85" s="1" t="s">
        <v>57</v>
      </c>
      <c r="G85" s="67">
        <f>IF((G51+G49-G43-G41-G37)=0,"-",(G51+G49-G43-G41-G37))</f>
        <v>587.7379999999999</v>
      </c>
      <c r="H85" s="1">
        <f>IF((H51+H49-H43-H41-H37)=0,"-",(H51+H49-H43-H41-H37))</f>
        <v>647.0169999999999</v>
      </c>
      <c r="I85" s="105" t="str">
        <f>IF((I51+I49-I43-I41-I37)=0,"-",(I51+I49-I43-I41-I37))</f>
        <v>-</v>
      </c>
      <c r="J85" s="1">
        <f>IF((J51+J49-J43-J41-J37)=0,"-",(J51+J49-J43-J41-J37))</f>
        <v>771.874</v>
      </c>
      <c r="K85" s="1">
        <f>IF((K51+K49-K43-K41-K37)=0,"-",(K51+K49-K43-K41-K37))</f>
        <v>732.147</v>
      </c>
      <c r="L85" s="13"/>
    </row>
    <row r="86" spans="1:11" ht="15" customHeight="1">
      <c r="A86" s="180" t="s">
        <v>50</v>
      </c>
      <c r="B86" s="180"/>
      <c r="C86" s="3"/>
      <c r="D86" s="3"/>
      <c r="E86" s="68" t="s">
        <v>57</v>
      </c>
      <c r="F86" s="2" t="s">
        <v>57</v>
      </c>
      <c r="G86" s="68">
        <f>IF((G47=0),"-",((G51+G49)/(G47+G48)))</f>
        <v>0.9890516353551738</v>
      </c>
      <c r="H86" s="34">
        <f>IF((H47=0),"-",((H51+H49)/(H47+H48)))</f>
        <v>0.8780398106632216</v>
      </c>
      <c r="I86" s="106" t="str">
        <f>IF((I47=0),"-",((I51+I49)/(I47+I48)))</f>
        <v>-</v>
      </c>
      <c r="J86" s="2">
        <f>IF((J47=0),"-",((J51+J49)/(J47+J48)))</f>
        <v>1.4968400272267677</v>
      </c>
      <c r="K86" s="2">
        <f>IF((K47=0),"-",((K51+K49)/(K47+K48)))</f>
        <v>1.7108637587867817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2437</v>
      </c>
      <c r="H87" s="18">
        <v>2442</v>
      </c>
      <c r="I87" s="154">
        <v>2373</v>
      </c>
      <c r="J87" s="18">
        <v>1909</v>
      </c>
      <c r="K87" s="18">
        <v>1793</v>
      </c>
    </row>
    <row r="88" spans="1:11" ht="15" customHeight="1">
      <c r="A88" s="123" t="s">
        <v>100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 customHeight="1">
      <c r="A89" s="124" t="s">
        <v>101</v>
      </c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124" t="s">
        <v>104</v>
      </c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124" t="s">
        <v>118</v>
      </c>
      <c r="B91" s="124"/>
      <c r="C91" s="124"/>
      <c r="D91" s="124"/>
      <c r="E91" s="125"/>
      <c r="F91" s="125"/>
      <c r="G91" s="44"/>
      <c r="H91" s="125"/>
      <c r="I91" s="125"/>
      <c r="J91" s="125"/>
      <c r="K91" s="125"/>
    </row>
    <row r="92" spans="1:11" ht="15">
      <c r="A92" s="124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124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1:K1"/>
    <mergeCell ref="A61:B61"/>
    <mergeCell ref="A62:B62"/>
    <mergeCell ref="A63:B63"/>
    <mergeCell ref="A64:B64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83:B83"/>
    <mergeCell ref="A86:B86"/>
    <mergeCell ref="A72:B72"/>
    <mergeCell ref="A74:B74"/>
    <mergeCell ref="A80:B80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96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64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 t="s">
        <v>54</v>
      </c>
      <c r="G5" s="61"/>
      <c r="H5" s="61" t="s">
        <v>54</v>
      </c>
      <c r="I5" s="61" t="s">
        <v>54</v>
      </c>
      <c r="J5" s="61"/>
      <c r="K5" s="61"/>
    </row>
    <row r="6" ht="1.5" customHeight="1"/>
    <row r="7" spans="1:11" ht="15" customHeight="1">
      <c r="A7" s="28" t="s">
        <v>2</v>
      </c>
      <c r="B7" s="6"/>
      <c r="C7" s="6"/>
      <c r="D7" s="6"/>
      <c r="E7" s="83">
        <v>27.674999999999997</v>
      </c>
      <c r="F7" s="84">
        <v>23.82499999999999</v>
      </c>
      <c r="G7" s="83">
        <v>98.981</v>
      </c>
      <c r="H7" s="84">
        <v>88.499</v>
      </c>
      <c r="I7" s="118">
        <v>88.623</v>
      </c>
      <c r="J7" s="51"/>
      <c r="K7" s="51"/>
    </row>
    <row r="8" spans="1:11" ht="15" customHeight="1">
      <c r="A8" s="28" t="s">
        <v>3</v>
      </c>
      <c r="B8" s="3"/>
      <c r="C8" s="3"/>
      <c r="D8" s="3"/>
      <c r="E8" s="85">
        <v>-22.869</v>
      </c>
      <c r="F8" s="86">
        <v>-19.910000000000004</v>
      </c>
      <c r="G8" s="85">
        <v>-80.964</v>
      </c>
      <c r="H8" s="86">
        <v>-75.396</v>
      </c>
      <c r="I8" s="150">
        <v>-74.628</v>
      </c>
      <c r="J8" s="46"/>
      <c r="K8" s="46"/>
    </row>
    <row r="9" spans="1:11" ht="15" customHeight="1">
      <c r="A9" s="28" t="s">
        <v>4</v>
      </c>
      <c r="B9" s="3"/>
      <c r="C9" s="3"/>
      <c r="D9" s="3"/>
      <c r="E9" s="85">
        <v>1.1070000000000002</v>
      </c>
      <c r="F9" s="86">
        <v>0.5940000000000001</v>
      </c>
      <c r="G9" s="85">
        <v>3.7350000000000003</v>
      </c>
      <c r="H9" s="86">
        <v>2.496</v>
      </c>
      <c r="I9" s="150">
        <v>1.387</v>
      </c>
      <c r="J9" s="46"/>
      <c r="K9" s="46"/>
    </row>
    <row r="10" spans="1:11" ht="15" customHeight="1">
      <c r="A10" s="28" t="s">
        <v>5</v>
      </c>
      <c r="B10" s="3"/>
      <c r="C10" s="3"/>
      <c r="D10" s="3"/>
      <c r="E10" s="85">
        <v>0.08400000000000007</v>
      </c>
      <c r="F10" s="86">
        <v>0.04700000000000004</v>
      </c>
      <c r="G10" s="85">
        <v>0.675</v>
      </c>
      <c r="H10" s="86">
        <v>0.551</v>
      </c>
      <c r="I10" s="150">
        <v>0.475</v>
      </c>
      <c r="J10" s="46"/>
      <c r="K10" s="46"/>
    </row>
    <row r="11" spans="1:11" ht="15" customHeight="1">
      <c r="A11" s="29" t="s">
        <v>6</v>
      </c>
      <c r="B11" s="22"/>
      <c r="C11" s="22"/>
      <c r="D11" s="22"/>
      <c r="E11" s="87"/>
      <c r="F11" s="88"/>
      <c r="G11" s="87"/>
      <c r="H11" s="88"/>
      <c r="I11" s="151"/>
      <c r="J11" s="48"/>
      <c r="K11" s="48"/>
    </row>
    <row r="12" spans="1:11" ht="15" customHeight="1">
      <c r="A12" s="10" t="s">
        <v>7</v>
      </c>
      <c r="B12" s="10"/>
      <c r="C12" s="10"/>
      <c r="D12" s="10"/>
      <c r="E12" s="83">
        <f>SUM(E7:E11)</f>
        <v>5.996999999999998</v>
      </c>
      <c r="F12" s="84">
        <f>SUM(F7:F11)</f>
        <v>4.555999999999985</v>
      </c>
      <c r="G12" s="83">
        <f>SUM(G7:G11)</f>
        <v>22.426999999999996</v>
      </c>
      <c r="H12" s="84">
        <f>SUM(H7:H11)</f>
        <v>16.149999999999995</v>
      </c>
      <c r="I12" s="118">
        <f>SUM(I7:I11)</f>
        <v>15.857000000000005</v>
      </c>
      <c r="J12" s="51"/>
      <c r="K12" s="51"/>
    </row>
    <row r="13" spans="1:11" ht="15" customHeight="1">
      <c r="A13" s="29" t="s">
        <v>71</v>
      </c>
      <c r="B13" s="22"/>
      <c r="C13" s="22"/>
      <c r="D13" s="22"/>
      <c r="E13" s="87">
        <v>-1.9740000000000002</v>
      </c>
      <c r="F13" s="88">
        <v>-2.0520000000000005</v>
      </c>
      <c r="G13" s="87">
        <v>-7.7379999999999995</v>
      </c>
      <c r="H13" s="88">
        <v>-7.573</v>
      </c>
      <c r="I13" s="151">
        <v>-6.782</v>
      </c>
      <c r="J13" s="48"/>
      <c r="K13" s="48"/>
    </row>
    <row r="14" spans="1:11" ht="15" customHeight="1">
      <c r="A14" s="10" t="s">
        <v>8</v>
      </c>
      <c r="B14" s="10"/>
      <c r="C14" s="10"/>
      <c r="D14" s="10"/>
      <c r="E14" s="83">
        <f>SUM(E12:E13)</f>
        <v>4.022999999999998</v>
      </c>
      <c r="F14" s="84">
        <f>SUM(F12:F13)</f>
        <v>2.5039999999999845</v>
      </c>
      <c r="G14" s="83">
        <f>SUM(G12:G13)</f>
        <v>14.688999999999997</v>
      </c>
      <c r="H14" s="84">
        <f>SUM(H12:H13)</f>
        <v>8.576999999999995</v>
      </c>
      <c r="I14" s="118">
        <f>SUM(I12:I13)</f>
        <v>9.075000000000005</v>
      </c>
      <c r="J14" s="51"/>
      <c r="K14" s="51"/>
    </row>
    <row r="15" spans="1:11" ht="15" customHeight="1">
      <c r="A15" s="28" t="s">
        <v>9</v>
      </c>
      <c r="B15" s="4"/>
      <c r="C15" s="4"/>
      <c r="D15" s="4"/>
      <c r="E15" s="85">
        <v>-0.06599999999999998</v>
      </c>
      <c r="F15" s="86">
        <v>-0.048</v>
      </c>
      <c r="G15" s="85">
        <v>-0.26</v>
      </c>
      <c r="H15" s="86">
        <v>-0.153</v>
      </c>
      <c r="I15" s="150">
        <v>-0.103</v>
      </c>
      <c r="J15" s="46"/>
      <c r="K15" s="46"/>
    </row>
    <row r="16" spans="1:11" ht="15" customHeight="1">
      <c r="A16" s="29" t="s">
        <v>10</v>
      </c>
      <c r="B16" s="22"/>
      <c r="C16" s="22"/>
      <c r="D16" s="22"/>
      <c r="E16" s="87"/>
      <c r="F16" s="88"/>
      <c r="G16" s="87"/>
      <c r="H16" s="88"/>
      <c r="I16" s="151"/>
      <c r="J16" s="48"/>
      <c r="K16" s="48"/>
    </row>
    <row r="17" spans="1:11" ht="15" customHeight="1">
      <c r="A17" s="10" t="s">
        <v>11</v>
      </c>
      <c r="B17" s="10"/>
      <c r="C17" s="10"/>
      <c r="D17" s="10"/>
      <c r="E17" s="83">
        <f>SUM(E14:E16)</f>
        <v>3.956999999999998</v>
      </c>
      <c r="F17" s="84">
        <f>SUM(F14:F16)</f>
        <v>2.4559999999999844</v>
      </c>
      <c r="G17" s="83">
        <f>SUM(G14:G16)</f>
        <v>14.428999999999997</v>
      </c>
      <c r="H17" s="84">
        <f>SUM(H14:H16)</f>
        <v>8.423999999999994</v>
      </c>
      <c r="I17" s="118">
        <f>SUM(I14:I16)</f>
        <v>8.972000000000005</v>
      </c>
      <c r="J17" s="51"/>
      <c r="K17" s="51"/>
    </row>
    <row r="18" spans="1:11" ht="15" customHeight="1">
      <c r="A18" s="28" t="s">
        <v>12</v>
      </c>
      <c r="B18" s="3"/>
      <c r="C18" s="3"/>
      <c r="D18" s="3"/>
      <c r="E18" s="85">
        <v>0.03200000000000001</v>
      </c>
      <c r="F18" s="86">
        <v>0.012000000000000004</v>
      </c>
      <c r="G18" s="85">
        <v>0.086</v>
      </c>
      <c r="H18" s="86">
        <v>0.04</v>
      </c>
      <c r="I18" s="150">
        <v>0.079</v>
      </c>
      <c r="J18" s="46"/>
      <c r="K18" s="46"/>
    </row>
    <row r="19" spans="1:11" ht="15" customHeight="1">
      <c r="A19" s="29" t="s">
        <v>13</v>
      </c>
      <c r="B19" s="22"/>
      <c r="C19" s="22"/>
      <c r="D19" s="22"/>
      <c r="E19" s="87">
        <v>-1.2539999999999998</v>
      </c>
      <c r="F19" s="88">
        <v>-1.531</v>
      </c>
      <c r="G19" s="87">
        <v>-5.148</v>
      </c>
      <c r="H19" s="88">
        <v>-6.0969999999999995</v>
      </c>
      <c r="I19" s="151">
        <v>-5.652</v>
      </c>
      <c r="J19" s="48"/>
      <c r="K19" s="48"/>
    </row>
    <row r="20" spans="1:11" ht="15" customHeight="1">
      <c r="A20" s="10" t="s">
        <v>14</v>
      </c>
      <c r="B20" s="10"/>
      <c r="C20" s="10"/>
      <c r="D20" s="10"/>
      <c r="E20" s="83">
        <f>SUM(E17:E19)</f>
        <v>2.7349999999999985</v>
      </c>
      <c r="F20" s="84">
        <f>SUM(F17:F19)</f>
        <v>0.9369999999999845</v>
      </c>
      <c r="G20" s="83">
        <f>SUM(G17:G19)</f>
        <v>9.366999999999997</v>
      </c>
      <c r="H20" s="84">
        <f>SUM(H17:H19)</f>
        <v>2.3669999999999938</v>
      </c>
      <c r="I20" s="118">
        <f>SUM(I17:I19)</f>
        <v>3.3990000000000054</v>
      </c>
      <c r="J20" s="51"/>
      <c r="K20" s="51"/>
    </row>
    <row r="21" spans="1:11" ht="15" customHeight="1">
      <c r="A21" s="28" t="s">
        <v>15</v>
      </c>
      <c r="B21" s="3"/>
      <c r="C21" s="3"/>
      <c r="D21" s="3"/>
      <c r="E21" s="85">
        <v>-0.48399999999999993</v>
      </c>
      <c r="F21" s="86">
        <v>-0.007000000000000117</v>
      </c>
      <c r="G21" s="85">
        <v>-2.124</v>
      </c>
      <c r="H21" s="86">
        <v>-1.038</v>
      </c>
      <c r="I21" s="150">
        <v>-0.822</v>
      </c>
      <c r="J21" s="46"/>
      <c r="K21" s="46"/>
    </row>
    <row r="22" spans="1:11" ht="15" customHeight="1">
      <c r="A22" s="29" t="s">
        <v>16</v>
      </c>
      <c r="B22" s="24"/>
      <c r="C22" s="24"/>
      <c r="D22" s="24"/>
      <c r="E22" s="87"/>
      <c r="F22" s="88"/>
      <c r="G22" s="87"/>
      <c r="H22" s="88"/>
      <c r="I22" s="151"/>
      <c r="J22" s="48"/>
      <c r="K22" s="48"/>
    </row>
    <row r="23" spans="1:11" ht="15" customHeight="1">
      <c r="A23" s="32" t="s">
        <v>87</v>
      </c>
      <c r="B23" s="11"/>
      <c r="C23" s="11"/>
      <c r="D23" s="11"/>
      <c r="E23" s="83">
        <f>SUM(E20:E22)</f>
        <v>2.2509999999999986</v>
      </c>
      <c r="F23" s="84">
        <f>SUM(F20:F22)</f>
        <v>0.9299999999999844</v>
      </c>
      <c r="G23" s="83">
        <f>SUM(G20:G22)</f>
        <v>7.242999999999997</v>
      </c>
      <c r="H23" s="84">
        <f>SUM(H20:H22)</f>
        <v>1.3289999999999937</v>
      </c>
      <c r="I23" s="118">
        <f>SUM(I20:I22)</f>
        <v>2.5770000000000053</v>
      </c>
      <c r="J23" s="51"/>
      <c r="K23" s="51"/>
    </row>
    <row r="24" spans="1:11" ht="15" customHeight="1">
      <c r="A24" s="28" t="s">
        <v>78</v>
      </c>
      <c r="B24" s="3"/>
      <c r="C24" s="3"/>
      <c r="D24" s="3"/>
      <c r="E24" s="85">
        <f>E23-E25</f>
        <v>2.2509999999999986</v>
      </c>
      <c r="F24" s="86">
        <f>F23-F25</f>
        <v>0.9299999999999844</v>
      </c>
      <c r="G24" s="85">
        <f>G23-G25</f>
        <v>7.242999999999997</v>
      </c>
      <c r="H24" s="86">
        <f>H23-H25</f>
        <v>1.3289999999999937</v>
      </c>
      <c r="I24" s="150">
        <f>I23-I25</f>
        <v>2.5770000000000053</v>
      </c>
      <c r="J24" s="86"/>
      <c r="K24" s="86"/>
    </row>
    <row r="25" spans="1:11" ht="15" customHeight="1">
      <c r="A25" s="28" t="s">
        <v>85</v>
      </c>
      <c r="B25" s="3"/>
      <c r="C25" s="3"/>
      <c r="D25" s="3"/>
      <c r="E25" s="85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74">
        <v>-0.536</v>
      </c>
      <c r="F27" s="176"/>
      <c r="G27" s="174">
        <v>-0.5389999999999999</v>
      </c>
      <c r="H27" s="176">
        <v>-0.61</v>
      </c>
      <c r="I27" s="176"/>
      <c r="J27" s="169"/>
      <c r="K27" s="169"/>
    </row>
    <row r="28" spans="1:11" ht="15" customHeight="1">
      <c r="A28" s="170" t="s">
        <v>103</v>
      </c>
      <c r="B28" s="171"/>
      <c r="C28" s="171"/>
      <c r="D28" s="171"/>
      <c r="E28" s="175">
        <f>E14-E27</f>
        <v>4.5589999999999975</v>
      </c>
      <c r="F28" s="177">
        <f>F14-F27</f>
        <v>2.5039999999999845</v>
      </c>
      <c r="G28" s="175">
        <f>G14-G27</f>
        <v>15.227999999999996</v>
      </c>
      <c r="H28" s="177">
        <f>H14-H27</f>
        <v>9.186999999999994</v>
      </c>
      <c r="I28" s="177">
        <f>I14-I27</f>
        <v>9.075000000000005</v>
      </c>
      <c r="J28" s="173"/>
      <c r="K28" s="173"/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0" ref="F30:K30">F$3</f>
        <v>2011</v>
      </c>
      <c r="G30" s="57">
        <f t="shared" si="0"/>
        <v>2012</v>
      </c>
      <c r="H30" s="57">
        <f t="shared" si="0"/>
        <v>2011</v>
      </c>
      <c r="I30" s="57">
        <f t="shared" si="0"/>
        <v>2010</v>
      </c>
      <c r="J30" s="57">
        <f t="shared" si="0"/>
        <v>2009</v>
      </c>
      <c r="K30" s="57">
        <f t="shared" si="0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>
        <f>IF(J$5=0,"",J$5)</f>
      </c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85">
        <v>61.05</v>
      </c>
      <c r="H34" s="86">
        <v>61.07</v>
      </c>
      <c r="I34" s="144"/>
      <c r="J34" s="46"/>
      <c r="K34" s="46"/>
    </row>
    <row r="35" spans="1:11" ht="15" customHeight="1">
      <c r="A35" s="28" t="s">
        <v>18</v>
      </c>
      <c r="B35" s="6"/>
      <c r="C35" s="6"/>
      <c r="D35" s="6"/>
      <c r="E35" s="73"/>
      <c r="F35" s="46"/>
      <c r="G35" s="85">
        <v>0.581</v>
      </c>
      <c r="H35" s="86">
        <v>0.652</v>
      </c>
      <c r="I35" s="144"/>
      <c r="J35" s="46"/>
      <c r="K35" s="46"/>
    </row>
    <row r="36" spans="1:11" ht="15" customHeight="1">
      <c r="A36" s="28" t="s">
        <v>79</v>
      </c>
      <c r="B36" s="6"/>
      <c r="C36" s="6"/>
      <c r="D36" s="6"/>
      <c r="E36" s="73"/>
      <c r="F36" s="46"/>
      <c r="G36" s="85">
        <v>60.355999999999995</v>
      </c>
      <c r="H36" s="86">
        <v>65.83</v>
      </c>
      <c r="I36" s="144"/>
      <c r="J36" s="46"/>
      <c r="K36" s="46"/>
    </row>
    <row r="37" spans="1:11" ht="15" customHeight="1">
      <c r="A37" s="28" t="s">
        <v>19</v>
      </c>
      <c r="B37" s="6"/>
      <c r="C37" s="6"/>
      <c r="D37" s="6"/>
      <c r="E37" s="73"/>
      <c r="F37" s="46"/>
      <c r="G37" s="85"/>
      <c r="H37" s="86"/>
      <c r="I37" s="144"/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87">
        <v>2.863</v>
      </c>
      <c r="H38" s="88">
        <v>2.11</v>
      </c>
      <c r="I38" s="143"/>
      <c r="J38" s="48"/>
      <c r="K38" s="48"/>
    </row>
    <row r="39" spans="1:11" ht="15" customHeight="1">
      <c r="A39" s="30" t="s">
        <v>21</v>
      </c>
      <c r="B39" s="10"/>
      <c r="C39" s="10"/>
      <c r="D39" s="10"/>
      <c r="E39" s="96"/>
      <c r="F39" s="97"/>
      <c r="G39" s="83">
        <f>SUM(G34:G38)</f>
        <v>124.85</v>
      </c>
      <c r="H39" s="84">
        <f>SUM(H34:H38)</f>
        <v>129.662</v>
      </c>
      <c r="I39" s="103" t="s">
        <v>57</v>
      </c>
      <c r="J39" s="51"/>
      <c r="K39" s="51"/>
    </row>
    <row r="40" spans="1:11" ht="15" customHeight="1">
      <c r="A40" s="28" t="s">
        <v>22</v>
      </c>
      <c r="B40" s="3"/>
      <c r="C40" s="3"/>
      <c r="D40" s="3"/>
      <c r="E40" s="73"/>
      <c r="F40" s="46"/>
      <c r="G40" s="85">
        <v>0.693</v>
      </c>
      <c r="H40" s="86">
        <v>0.683</v>
      </c>
      <c r="I40" s="144"/>
      <c r="J40" s="46"/>
      <c r="K40" s="46"/>
    </row>
    <row r="41" spans="1:11" ht="15" customHeight="1">
      <c r="A41" s="28" t="s">
        <v>23</v>
      </c>
      <c r="B41" s="3"/>
      <c r="C41" s="3"/>
      <c r="D41" s="3"/>
      <c r="E41" s="73"/>
      <c r="F41" s="46"/>
      <c r="G41" s="85"/>
      <c r="H41" s="86">
        <v>0.083</v>
      </c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85">
        <v>7.7330000000000005</v>
      </c>
      <c r="H42" s="86">
        <v>6.016</v>
      </c>
      <c r="I42" s="144"/>
      <c r="J42" s="46"/>
      <c r="K42" s="46"/>
    </row>
    <row r="43" spans="1:11" ht="15" customHeight="1">
      <c r="A43" s="28" t="s">
        <v>25</v>
      </c>
      <c r="B43" s="3"/>
      <c r="C43" s="3"/>
      <c r="D43" s="3"/>
      <c r="E43" s="73"/>
      <c r="F43" s="46"/>
      <c r="G43" s="85">
        <v>19.92</v>
      </c>
      <c r="H43" s="86">
        <v>10.482</v>
      </c>
      <c r="I43" s="144"/>
      <c r="J43" s="46"/>
      <c r="K43" s="46"/>
    </row>
    <row r="44" spans="1:11" ht="15" customHeight="1">
      <c r="A44" s="29" t="s">
        <v>26</v>
      </c>
      <c r="B44" s="22"/>
      <c r="C44" s="22"/>
      <c r="D44" s="22"/>
      <c r="E44" s="72"/>
      <c r="F44" s="48"/>
      <c r="G44" s="87"/>
      <c r="H44" s="8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91">
        <f>SUM(G40:G44)</f>
        <v>28.346000000000004</v>
      </c>
      <c r="H45" s="92">
        <f>SUM(H40:H44)</f>
        <v>17.264</v>
      </c>
      <c r="I45" s="117" t="s">
        <v>57</v>
      </c>
      <c r="J45" s="81"/>
      <c r="K45" s="81"/>
    </row>
    <row r="46" spans="1:11" ht="15" customHeight="1">
      <c r="A46" s="30" t="s">
        <v>58</v>
      </c>
      <c r="B46" s="9"/>
      <c r="C46" s="9"/>
      <c r="D46" s="9"/>
      <c r="E46" s="96"/>
      <c r="F46" s="97"/>
      <c r="G46" s="83">
        <f>G39+G45</f>
        <v>153.196</v>
      </c>
      <c r="H46" s="84">
        <f>H39+H45</f>
        <v>146.92600000000002</v>
      </c>
      <c r="I46" s="103" t="s">
        <v>57</v>
      </c>
      <c r="J46" s="51"/>
      <c r="K46" s="51"/>
    </row>
    <row r="47" spans="1:11" ht="15" customHeight="1">
      <c r="A47" s="28" t="s">
        <v>80</v>
      </c>
      <c r="B47" s="3"/>
      <c r="C47" s="3"/>
      <c r="D47" s="3"/>
      <c r="E47" s="73"/>
      <c r="F47" s="46"/>
      <c r="G47" s="85">
        <v>52.451</v>
      </c>
      <c r="H47" s="86">
        <v>45.256</v>
      </c>
      <c r="I47" s="144"/>
      <c r="J47" s="46"/>
      <c r="K47" s="46"/>
    </row>
    <row r="48" spans="1:11" ht="15" customHeight="1">
      <c r="A48" s="28" t="s">
        <v>86</v>
      </c>
      <c r="B48" s="3"/>
      <c r="C48" s="3"/>
      <c r="D48" s="3"/>
      <c r="E48" s="73"/>
      <c r="F48" s="46"/>
      <c r="G48" s="85"/>
      <c r="H48" s="86"/>
      <c r="I48" s="144"/>
      <c r="J48" s="46"/>
      <c r="K48" s="46"/>
    </row>
    <row r="49" spans="1:11" ht="15" customHeight="1">
      <c r="A49" s="28" t="s">
        <v>74</v>
      </c>
      <c r="B49" s="3"/>
      <c r="C49" s="3"/>
      <c r="D49" s="3"/>
      <c r="E49" s="73"/>
      <c r="F49" s="46"/>
      <c r="G49" s="85">
        <v>0.034</v>
      </c>
      <c r="H49" s="86">
        <v>0.034</v>
      </c>
      <c r="I49" s="144"/>
      <c r="J49" s="46"/>
      <c r="K49" s="46"/>
    </row>
    <row r="50" spans="1:11" ht="15" customHeight="1">
      <c r="A50" s="28" t="s">
        <v>29</v>
      </c>
      <c r="B50" s="3"/>
      <c r="C50" s="3"/>
      <c r="D50" s="3"/>
      <c r="E50" s="73"/>
      <c r="F50" s="46"/>
      <c r="G50" s="85">
        <v>0.306</v>
      </c>
      <c r="H50" s="86">
        <v>0.414</v>
      </c>
      <c r="I50" s="144"/>
      <c r="J50" s="46"/>
      <c r="K50" s="46"/>
    </row>
    <row r="51" spans="1:11" ht="15" customHeight="1">
      <c r="A51" s="28" t="s">
        <v>30</v>
      </c>
      <c r="B51" s="3"/>
      <c r="C51" s="3"/>
      <c r="D51" s="3"/>
      <c r="E51" s="73"/>
      <c r="F51" s="46"/>
      <c r="G51" s="85">
        <v>45.045</v>
      </c>
      <c r="H51" s="86">
        <v>46.111000000000004</v>
      </c>
      <c r="I51" s="144"/>
      <c r="J51" s="46"/>
      <c r="K51" s="46"/>
    </row>
    <row r="52" spans="1:11" ht="15" customHeight="1">
      <c r="A52" s="28" t="s">
        <v>31</v>
      </c>
      <c r="B52" s="3"/>
      <c r="C52" s="3"/>
      <c r="D52" s="3"/>
      <c r="E52" s="73"/>
      <c r="F52" s="46"/>
      <c r="G52" s="85">
        <v>55.36</v>
      </c>
      <c r="H52" s="86">
        <v>55.111000000000004</v>
      </c>
      <c r="I52" s="144"/>
      <c r="J52" s="46"/>
      <c r="K52" s="46"/>
    </row>
    <row r="53" spans="1:11" ht="15" customHeight="1">
      <c r="A53" s="28" t="s">
        <v>32</v>
      </c>
      <c r="B53" s="3"/>
      <c r="C53" s="3"/>
      <c r="D53" s="3"/>
      <c r="E53" s="73"/>
      <c r="F53" s="46"/>
      <c r="G53" s="85"/>
      <c r="H53" s="86"/>
      <c r="I53" s="144"/>
      <c r="J53" s="46"/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87"/>
      <c r="H54" s="8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83">
        <f>SUM(G47:G54)</f>
        <v>153.196</v>
      </c>
      <c r="H55" s="84">
        <f>SUM(H47:H54)</f>
        <v>146.926</v>
      </c>
      <c r="I55" s="103" t="s">
        <v>57</v>
      </c>
      <c r="J55" s="51"/>
      <c r="K55" s="51"/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1" ref="E57:K57">E$3</f>
        <v>2012</v>
      </c>
      <c r="F57" s="57">
        <f t="shared" si="1"/>
        <v>2011</v>
      </c>
      <c r="G57" s="57">
        <f t="shared" si="1"/>
        <v>2012</v>
      </c>
      <c r="H57" s="57">
        <f t="shared" si="1"/>
        <v>2011</v>
      </c>
      <c r="I57" s="57">
        <f t="shared" si="1"/>
        <v>2010</v>
      </c>
      <c r="J57" s="57">
        <f t="shared" si="1"/>
        <v>2009</v>
      </c>
      <c r="K57" s="57">
        <f t="shared" si="1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>
        <f>IF(J$5=0,"",J$5)</f>
      </c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89">
        <v>3.9150000000000027</v>
      </c>
      <c r="F61" s="49"/>
      <c r="G61" s="89">
        <v>14.110000000000001</v>
      </c>
      <c r="H61" s="49"/>
      <c r="I61" s="142"/>
      <c r="J61" s="49"/>
      <c r="K61" s="49"/>
    </row>
    <row r="62" spans="1:11" ht="15" customHeight="1">
      <c r="A62" s="179" t="s">
        <v>34</v>
      </c>
      <c r="B62" s="179"/>
      <c r="C62" s="23"/>
      <c r="D62" s="23"/>
      <c r="E62" s="87">
        <v>5.331</v>
      </c>
      <c r="F62" s="48"/>
      <c r="G62" s="87">
        <v>-0.21999999999999997</v>
      </c>
      <c r="H62" s="48"/>
      <c r="I62" s="143"/>
      <c r="J62" s="48"/>
      <c r="K62" s="48"/>
    </row>
    <row r="63" spans="1:11" ht="16.5" customHeight="1">
      <c r="A63" s="183" t="s">
        <v>35</v>
      </c>
      <c r="B63" s="183"/>
      <c r="C63" s="25"/>
      <c r="D63" s="25"/>
      <c r="E63" s="83">
        <f>SUM(E61:E62)</f>
        <v>9.246000000000002</v>
      </c>
      <c r="F63" s="51" t="s">
        <v>57</v>
      </c>
      <c r="G63" s="83">
        <f>SUM(G61:G62)</f>
        <v>13.89</v>
      </c>
      <c r="H63" s="51" t="s">
        <v>57</v>
      </c>
      <c r="I63" s="103" t="s">
        <v>57</v>
      </c>
      <c r="J63" s="51"/>
      <c r="K63" s="51"/>
    </row>
    <row r="64" spans="1:11" ht="15" customHeight="1">
      <c r="A64" s="180" t="s">
        <v>82</v>
      </c>
      <c r="B64" s="180"/>
      <c r="C64" s="3"/>
      <c r="D64" s="3"/>
      <c r="E64" s="85">
        <v>-0.9340000000000003</v>
      </c>
      <c r="F64" s="46"/>
      <c r="G64" s="85">
        <v>-3.203</v>
      </c>
      <c r="H64" s="46"/>
      <c r="I64" s="144"/>
      <c r="J64" s="46"/>
      <c r="K64" s="46"/>
    </row>
    <row r="65" spans="1:11" ht="15" customHeight="1">
      <c r="A65" s="179" t="s">
        <v>83</v>
      </c>
      <c r="B65" s="179"/>
      <c r="C65" s="22"/>
      <c r="D65" s="22"/>
      <c r="E65" s="87">
        <v>-0.03599999999999998</v>
      </c>
      <c r="F65" s="48"/>
      <c r="G65" s="87">
        <v>0.279</v>
      </c>
      <c r="H65" s="48"/>
      <c r="I65" s="143"/>
      <c r="J65" s="48"/>
      <c r="K65" s="48"/>
    </row>
    <row r="66" spans="1:11" s="41" customFormat="1" ht="16.5" customHeight="1">
      <c r="A66" s="131" t="s">
        <v>84</v>
      </c>
      <c r="B66" s="131"/>
      <c r="C66" s="26"/>
      <c r="D66" s="26"/>
      <c r="E66" s="83">
        <f>SUM(E63:E65)</f>
        <v>8.276000000000002</v>
      </c>
      <c r="F66" s="51" t="s">
        <v>57</v>
      </c>
      <c r="G66" s="83">
        <f>SUM(G63:G65)</f>
        <v>10.966000000000001</v>
      </c>
      <c r="H66" s="51" t="s">
        <v>57</v>
      </c>
      <c r="I66" s="103" t="s">
        <v>57</v>
      </c>
      <c r="J66" s="51"/>
      <c r="K66" s="51"/>
    </row>
    <row r="67" spans="1:11" ht="15" customHeight="1">
      <c r="A67" s="179" t="s">
        <v>36</v>
      </c>
      <c r="B67" s="179"/>
      <c r="C67" s="27"/>
      <c r="D67" s="27"/>
      <c r="E67" s="87"/>
      <c r="F67" s="121"/>
      <c r="G67" s="87"/>
      <c r="H67" s="48"/>
      <c r="I67" s="143"/>
      <c r="J67" s="48"/>
      <c r="K67" s="48"/>
    </row>
    <row r="68" spans="1:11" ht="16.5" customHeight="1">
      <c r="A68" s="183" t="s">
        <v>37</v>
      </c>
      <c r="B68" s="183"/>
      <c r="C68" s="9"/>
      <c r="D68" s="9"/>
      <c r="E68" s="83">
        <f>SUM(E66:E67)</f>
        <v>8.276000000000002</v>
      </c>
      <c r="F68" s="51" t="s">
        <v>57</v>
      </c>
      <c r="G68" s="83">
        <f>SUM(G66:G67)</f>
        <v>10.966000000000001</v>
      </c>
      <c r="H68" s="51" t="s">
        <v>57</v>
      </c>
      <c r="I68" s="103" t="s">
        <v>57</v>
      </c>
      <c r="J68" s="51"/>
      <c r="K68" s="51"/>
    </row>
    <row r="69" spans="1:11" ht="15" customHeight="1">
      <c r="A69" s="180" t="s">
        <v>38</v>
      </c>
      <c r="B69" s="180"/>
      <c r="C69" s="3"/>
      <c r="D69" s="3"/>
      <c r="E69" s="85">
        <v>0.40300000000000047</v>
      </c>
      <c r="F69" s="46"/>
      <c r="G69" s="85">
        <v>-1.508</v>
      </c>
      <c r="H69" s="46"/>
      <c r="I69" s="144"/>
      <c r="J69" s="46"/>
      <c r="K69" s="46"/>
    </row>
    <row r="70" spans="1:11" ht="15" customHeight="1">
      <c r="A70" s="180" t="s">
        <v>39</v>
      </c>
      <c r="B70" s="180"/>
      <c r="C70" s="3"/>
      <c r="D70" s="3"/>
      <c r="E70" s="85"/>
      <c r="F70" s="46"/>
      <c r="G70" s="85"/>
      <c r="H70" s="46"/>
      <c r="I70" s="144"/>
      <c r="J70" s="46"/>
      <c r="K70" s="46"/>
    </row>
    <row r="71" spans="1:11" ht="15" customHeight="1">
      <c r="A71" s="180" t="s">
        <v>40</v>
      </c>
      <c r="B71" s="180"/>
      <c r="C71" s="3"/>
      <c r="D71" s="3"/>
      <c r="E71" s="85"/>
      <c r="F71" s="46"/>
      <c r="G71" s="85"/>
      <c r="H71" s="46"/>
      <c r="I71" s="144"/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87"/>
      <c r="F72" s="48"/>
      <c r="G72" s="87">
        <v>-0.02</v>
      </c>
      <c r="H72" s="48"/>
      <c r="I72" s="143"/>
      <c r="J72" s="48"/>
      <c r="K72" s="48"/>
    </row>
    <row r="73" spans="1:11" ht="16.5" customHeight="1">
      <c r="A73" s="33" t="s">
        <v>42</v>
      </c>
      <c r="B73" s="33"/>
      <c r="C73" s="20"/>
      <c r="D73" s="20"/>
      <c r="E73" s="93">
        <f>SUM(E69:E72)</f>
        <v>0.40300000000000047</v>
      </c>
      <c r="F73" s="50" t="s">
        <v>57</v>
      </c>
      <c r="G73" s="93">
        <f>SUM(G69:G72)</f>
        <v>-1.528</v>
      </c>
      <c r="H73" s="50" t="s">
        <v>57</v>
      </c>
      <c r="I73" s="146" t="s">
        <v>57</v>
      </c>
      <c r="J73" s="50"/>
      <c r="K73" s="50"/>
    </row>
    <row r="74" spans="1:11" ht="16.5" customHeight="1">
      <c r="A74" s="183" t="s">
        <v>43</v>
      </c>
      <c r="B74" s="183"/>
      <c r="C74" s="9"/>
      <c r="D74" s="9"/>
      <c r="E74" s="83">
        <f>E68+E73</f>
        <v>8.679000000000002</v>
      </c>
      <c r="F74" s="51" t="s">
        <v>57</v>
      </c>
      <c r="G74" s="83">
        <f>G68+G73</f>
        <v>9.438</v>
      </c>
      <c r="H74" s="51" t="s">
        <v>57</v>
      </c>
      <c r="I74" s="103" t="s">
        <v>57</v>
      </c>
      <c r="J74" s="51"/>
      <c r="K74" s="51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2" ref="F76:K76">F$3</f>
        <v>2011</v>
      </c>
      <c r="G76" s="57">
        <f t="shared" si="2"/>
        <v>2012</v>
      </c>
      <c r="H76" s="57">
        <f t="shared" si="2"/>
        <v>2011</v>
      </c>
      <c r="I76" s="57">
        <f t="shared" si="2"/>
        <v>2010</v>
      </c>
      <c r="J76" s="57">
        <f t="shared" si="2"/>
        <v>2009</v>
      </c>
      <c r="K76" s="57">
        <f t="shared" si="2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14.536585365853652</v>
      </c>
      <c r="F80" s="52">
        <f>IF(F14=0,"-",IF(F7=0,"-",F14/F7))*100</f>
        <v>10.509968520461639</v>
      </c>
      <c r="G80" s="100">
        <f>IF(G14=0,"-",IF(G7=0,"-",G14/G7))*100</f>
        <v>14.840221860761154</v>
      </c>
      <c r="H80" s="52">
        <f>IF(H14=0,"-",IF(H7=0,"-",H14/H7))*100</f>
        <v>9.691634933728059</v>
      </c>
      <c r="I80" s="153">
        <f>IF(I14=0,"-",IF(I7=0,"-",I14/I7))*100</f>
        <v>10.240005416201218</v>
      </c>
      <c r="J80" s="52"/>
      <c r="K80" s="52"/>
    </row>
    <row r="81" spans="1:12" ht="15" customHeight="1">
      <c r="A81" s="180" t="s">
        <v>45</v>
      </c>
      <c r="B81" s="180"/>
      <c r="C81" s="6"/>
      <c r="D81" s="6"/>
      <c r="E81" s="66">
        <f>IF(E20=0,"-",IF(E7=0,"-",E20/E7)*100)</f>
        <v>9.882565492321586</v>
      </c>
      <c r="F81" s="52">
        <f>IF(F20=0,"-",IF(F7=0,"-",F20/F7)*100)</f>
        <v>3.9328436516263796</v>
      </c>
      <c r="G81" s="66">
        <f>IF(G20=0,"-",IF(G7=0,"-",G20/G7)*100)</f>
        <v>9.463432375910525</v>
      </c>
      <c r="H81" s="52">
        <f>IF(H20=0,"-",IF(H7=0,"-",H20/H7)*100)</f>
        <v>2.6746064927287243</v>
      </c>
      <c r="I81" s="102">
        <f>IF(I20=0,"-",IF(I7=0,"-",I20/I7)*100)</f>
        <v>3.8353474831590053</v>
      </c>
      <c r="J81" s="52"/>
      <c r="K81" s="52"/>
      <c r="L81" s="13"/>
    </row>
    <row r="82" spans="1:12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14.825959245499293</v>
      </c>
      <c r="H82" s="52" t="s">
        <v>57</v>
      </c>
      <c r="I82" s="102" t="s">
        <v>57</v>
      </c>
      <c r="J82" s="52"/>
      <c r="K82" s="52"/>
      <c r="L82" s="13"/>
    </row>
    <row r="83" spans="1:12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15.36539794951596</v>
      </c>
      <c r="H83" s="52" t="s">
        <v>57</v>
      </c>
      <c r="I83" s="102" t="s">
        <v>57</v>
      </c>
      <c r="J83" s="53"/>
      <c r="K83" s="53"/>
      <c r="L83" s="13"/>
    </row>
    <row r="84" spans="1:12" ht="15" customHeight="1">
      <c r="A84" s="180" t="s">
        <v>48</v>
      </c>
      <c r="B84" s="180"/>
      <c r="C84" s="6"/>
      <c r="D84" s="6"/>
      <c r="E84" s="70" t="s">
        <v>57</v>
      </c>
      <c r="F84" s="95" t="s">
        <v>57</v>
      </c>
      <c r="G84" s="70">
        <f>IF(G47=0,"-",((G47+G48)/G55*100))</f>
        <v>34.23783910807071</v>
      </c>
      <c r="H84" s="178">
        <f>IF(H47=0,"-",((H47+H48)/H55*100))</f>
        <v>30.801900276329587</v>
      </c>
      <c r="I84" s="104" t="s">
        <v>57</v>
      </c>
      <c r="J84" s="95"/>
      <c r="K84" s="95"/>
      <c r="L84" s="13"/>
    </row>
    <row r="85" spans="1:12" ht="15" customHeight="1">
      <c r="A85" s="180" t="s">
        <v>49</v>
      </c>
      <c r="B85" s="180"/>
      <c r="C85" s="6"/>
      <c r="D85" s="6"/>
      <c r="E85" s="67" t="s">
        <v>57</v>
      </c>
      <c r="F85" s="1" t="s">
        <v>57</v>
      </c>
      <c r="G85" s="67">
        <f>IF((G51+G49-G43-G41-G37)=0,"-",(G51+G49-G43-G41-G37))</f>
        <v>25.159</v>
      </c>
      <c r="H85" s="1">
        <f>IF((H51+H49-H43-H41-H37)=0,"-",(H51+H49-H43-H41-H37))</f>
        <v>35.580000000000005</v>
      </c>
      <c r="I85" s="105" t="s">
        <v>57</v>
      </c>
      <c r="J85" s="1"/>
      <c r="K85" s="1"/>
      <c r="L85" s="13"/>
    </row>
    <row r="86" spans="1:11" ht="15" customHeight="1">
      <c r="A86" s="180" t="s">
        <v>50</v>
      </c>
      <c r="B86" s="180"/>
      <c r="C86" s="3"/>
      <c r="D86" s="3"/>
      <c r="E86" s="68" t="s">
        <v>57</v>
      </c>
      <c r="F86" s="2" t="s">
        <v>57</v>
      </c>
      <c r="G86" s="68">
        <f>IF((G47=0),"-",((G51+G49)/(G47+G48)))</f>
        <v>0.8594497721683094</v>
      </c>
      <c r="H86" s="34">
        <f>IF((H47=0),"-",((H51+H49)/(H47+H48)))</f>
        <v>1.0196438041364682</v>
      </c>
      <c r="I86" s="106" t="s">
        <v>57</v>
      </c>
      <c r="J86" s="2"/>
      <c r="K86" s="2"/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755</v>
      </c>
      <c r="H87" s="18">
        <v>794</v>
      </c>
      <c r="I87" s="154">
        <v>805</v>
      </c>
      <c r="J87" s="18"/>
      <c r="K87" s="18"/>
    </row>
    <row r="88" spans="1:11" ht="15" customHeight="1">
      <c r="A88" s="124" t="s">
        <v>105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 customHeight="1">
      <c r="A89" s="124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124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124"/>
      <c r="B91" s="124"/>
      <c r="C91" s="124"/>
      <c r="D91" s="124"/>
      <c r="E91" s="125"/>
      <c r="F91" s="125"/>
      <c r="G91" s="44"/>
      <c r="H91" s="125"/>
      <c r="I91" s="125"/>
      <c r="J91" s="125"/>
      <c r="K91" s="125"/>
    </row>
    <row r="92" spans="1:11" ht="15">
      <c r="A92" s="124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124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1:K1"/>
    <mergeCell ref="A61:B61"/>
    <mergeCell ref="A62:B62"/>
    <mergeCell ref="A63:B63"/>
    <mergeCell ref="A64:B64"/>
    <mergeCell ref="A65:B65"/>
    <mergeCell ref="A87:B87"/>
    <mergeCell ref="A80:B80"/>
    <mergeCell ref="A81:B81"/>
    <mergeCell ref="A83:B83"/>
    <mergeCell ref="A84:B84"/>
    <mergeCell ref="A68:B68"/>
    <mergeCell ref="A86:B86"/>
    <mergeCell ref="A72:B72"/>
    <mergeCell ref="A74:B74"/>
    <mergeCell ref="A85:B85"/>
    <mergeCell ref="A67:B67"/>
    <mergeCell ref="A82:B82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64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/>
      <c r="G5" s="61"/>
      <c r="H5" s="61"/>
      <c r="I5" s="61"/>
      <c r="J5" s="61"/>
      <c r="K5" s="61" t="s">
        <v>54</v>
      </c>
    </row>
    <row r="6" ht="1.5" customHeight="1"/>
    <row r="7" spans="1:13" ht="15" customHeight="1">
      <c r="A7" s="28" t="s">
        <v>2</v>
      </c>
      <c r="B7" s="6"/>
      <c r="C7" s="6"/>
      <c r="D7" s="6"/>
      <c r="E7" s="83">
        <v>39.090999999999994</v>
      </c>
      <c r="F7" s="84">
        <v>34.223000000000006</v>
      </c>
      <c r="G7" s="83">
        <v>155.25900000000001</v>
      </c>
      <c r="H7" s="84">
        <v>118.84400000000001</v>
      </c>
      <c r="I7" s="118">
        <v>130.345</v>
      </c>
      <c r="J7" s="84">
        <v>140.734</v>
      </c>
      <c r="K7" s="84">
        <v>159.03300000000002</v>
      </c>
      <c r="L7" s="36"/>
      <c r="M7" s="36"/>
    </row>
    <row r="8" spans="1:13" ht="15" customHeight="1">
      <c r="A8" s="28" t="s">
        <v>3</v>
      </c>
      <c r="B8" s="3"/>
      <c r="C8" s="3"/>
      <c r="D8" s="3"/>
      <c r="E8" s="85">
        <v>-35.751</v>
      </c>
      <c r="F8" s="86">
        <v>-32.105000000000004</v>
      </c>
      <c r="G8" s="85">
        <v>-139.054</v>
      </c>
      <c r="H8" s="86">
        <v>-112.819</v>
      </c>
      <c r="I8" s="150">
        <v>-124.61500000000001</v>
      </c>
      <c r="J8" s="86">
        <v>-127.443</v>
      </c>
      <c r="K8" s="86">
        <v>-139.024</v>
      </c>
      <c r="L8" s="36"/>
      <c r="M8" s="36"/>
    </row>
    <row r="9" spans="1:13" ht="15" customHeight="1">
      <c r="A9" s="28" t="s">
        <v>4</v>
      </c>
      <c r="B9" s="3"/>
      <c r="C9" s="3"/>
      <c r="D9" s="3"/>
      <c r="E9" s="85">
        <v>0.161</v>
      </c>
      <c r="F9" s="86">
        <v>0.029000000000000005</v>
      </c>
      <c r="G9" s="85">
        <v>0.382</v>
      </c>
      <c r="H9" s="86">
        <v>0.084</v>
      </c>
      <c r="I9" s="150"/>
      <c r="J9" s="86"/>
      <c r="K9" s="86"/>
      <c r="L9" s="36"/>
      <c r="M9" s="36"/>
    </row>
    <row r="10" spans="1:13" ht="15" customHeight="1">
      <c r="A10" s="28" t="s">
        <v>5</v>
      </c>
      <c r="B10" s="3"/>
      <c r="C10" s="3"/>
      <c r="D10" s="3"/>
      <c r="E10" s="85"/>
      <c r="F10" s="86"/>
      <c r="G10" s="85"/>
      <c r="H10" s="86"/>
      <c r="I10" s="150"/>
      <c r="J10" s="86"/>
      <c r="K10" s="86"/>
      <c r="L10" s="36"/>
      <c r="M10" s="36"/>
    </row>
    <row r="11" spans="1:13" ht="15" customHeight="1">
      <c r="A11" s="29" t="s">
        <v>6</v>
      </c>
      <c r="B11" s="22"/>
      <c r="C11" s="22"/>
      <c r="D11" s="22"/>
      <c r="E11" s="87"/>
      <c r="F11" s="88"/>
      <c r="G11" s="87"/>
      <c r="H11" s="88"/>
      <c r="I11" s="151"/>
      <c r="J11" s="88"/>
      <c r="K11" s="88"/>
      <c r="L11" s="36"/>
      <c r="M11" s="36"/>
    </row>
    <row r="12" spans="1:13" ht="15" customHeight="1">
      <c r="A12" s="10" t="s">
        <v>7</v>
      </c>
      <c r="B12" s="10"/>
      <c r="C12" s="10"/>
      <c r="D12" s="10"/>
      <c r="E12" s="83">
        <f aca="true" t="shared" si="0" ref="E12:K12">SUM(E7:E11)</f>
        <v>3.5009999999999963</v>
      </c>
      <c r="F12" s="84">
        <f t="shared" si="0"/>
        <v>2.147000000000002</v>
      </c>
      <c r="G12" s="83">
        <f t="shared" si="0"/>
        <v>16.587000000000014</v>
      </c>
      <c r="H12" s="84">
        <f t="shared" si="0"/>
        <v>6.109000000000005</v>
      </c>
      <c r="I12" s="118">
        <f t="shared" si="0"/>
        <v>5.72999999999999</v>
      </c>
      <c r="J12" s="84">
        <f t="shared" si="0"/>
        <v>13.291000000000011</v>
      </c>
      <c r="K12" s="84">
        <f t="shared" si="0"/>
        <v>20.009000000000015</v>
      </c>
      <c r="L12" s="36"/>
      <c r="M12" s="36"/>
    </row>
    <row r="13" spans="1:13" ht="15" customHeight="1">
      <c r="A13" s="29" t="s">
        <v>71</v>
      </c>
      <c r="B13" s="22"/>
      <c r="C13" s="22"/>
      <c r="D13" s="22"/>
      <c r="E13" s="87">
        <v>-0.6219999999999999</v>
      </c>
      <c r="F13" s="88">
        <v>-0.5900000000000001</v>
      </c>
      <c r="G13" s="87">
        <v>-2.457</v>
      </c>
      <c r="H13" s="88">
        <v>-2.6759999999999997</v>
      </c>
      <c r="I13" s="151">
        <v>-2.947</v>
      </c>
      <c r="J13" s="88">
        <v>-2.685</v>
      </c>
      <c r="K13" s="88">
        <v>-2.415</v>
      </c>
      <c r="L13" s="36"/>
      <c r="M13" s="36"/>
    </row>
    <row r="14" spans="1:13" ht="15" customHeight="1">
      <c r="A14" s="10" t="s">
        <v>8</v>
      </c>
      <c r="B14" s="10"/>
      <c r="C14" s="10"/>
      <c r="D14" s="10"/>
      <c r="E14" s="83">
        <f aca="true" t="shared" si="1" ref="E14:K14">SUM(E12:E13)</f>
        <v>2.8789999999999965</v>
      </c>
      <c r="F14" s="84">
        <f t="shared" si="1"/>
        <v>1.557000000000002</v>
      </c>
      <c r="G14" s="83">
        <f t="shared" si="1"/>
        <v>14.130000000000013</v>
      </c>
      <c r="H14" s="84">
        <f t="shared" si="1"/>
        <v>3.4330000000000056</v>
      </c>
      <c r="I14" s="118">
        <f t="shared" si="1"/>
        <v>2.7829999999999897</v>
      </c>
      <c r="J14" s="84">
        <f t="shared" si="1"/>
        <v>10.60600000000001</v>
      </c>
      <c r="K14" s="84">
        <f t="shared" si="1"/>
        <v>17.594000000000015</v>
      </c>
      <c r="L14" s="36"/>
      <c r="M14" s="36"/>
    </row>
    <row r="15" spans="1:13" ht="15" customHeight="1">
      <c r="A15" s="28" t="s">
        <v>9</v>
      </c>
      <c r="B15" s="4"/>
      <c r="C15" s="4"/>
      <c r="D15" s="4"/>
      <c r="E15" s="85"/>
      <c r="F15" s="86"/>
      <c r="G15" s="85"/>
      <c r="H15" s="86"/>
      <c r="I15" s="150"/>
      <c r="J15" s="86"/>
      <c r="K15" s="86"/>
      <c r="L15" s="36"/>
      <c r="M15" s="36"/>
    </row>
    <row r="16" spans="1:13" ht="15" customHeight="1">
      <c r="A16" s="29" t="s">
        <v>10</v>
      </c>
      <c r="B16" s="22"/>
      <c r="C16" s="22"/>
      <c r="D16" s="22"/>
      <c r="E16" s="87"/>
      <c r="F16" s="88"/>
      <c r="G16" s="87"/>
      <c r="H16" s="88"/>
      <c r="I16" s="151">
        <v>-0.801</v>
      </c>
      <c r="J16" s="88"/>
      <c r="K16" s="88"/>
      <c r="L16" s="36"/>
      <c r="M16" s="36"/>
    </row>
    <row r="17" spans="1:13" ht="15" customHeight="1">
      <c r="A17" s="10" t="s">
        <v>11</v>
      </c>
      <c r="B17" s="10"/>
      <c r="C17" s="10"/>
      <c r="D17" s="10"/>
      <c r="E17" s="83">
        <f aca="true" t="shared" si="2" ref="E17:K17">SUM(E14:E16)</f>
        <v>2.8789999999999965</v>
      </c>
      <c r="F17" s="84">
        <f t="shared" si="2"/>
        <v>1.557000000000002</v>
      </c>
      <c r="G17" s="83">
        <f t="shared" si="2"/>
        <v>14.130000000000013</v>
      </c>
      <c r="H17" s="84">
        <f t="shared" si="2"/>
        <v>3.4330000000000056</v>
      </c>
      <c r="I17" s="118">
        <f t="shared" si="2"/>
        <v>1.9819999999999895</v>
      </c>
      <c r="J17" s="84">
        <f t="shared" si="2"/>
        <v>10.60600000000001</v>
      </c>
      <c r="K17" s="84">
        <f t="shared" si="2"/>
        <v>17.594000000000015</v>
      </c>
      <c r="L17" s="36"/>
      <c r="M17" s="36"/>
    </row>
    <row r="18" spans="1:13" ht="15" customHeight="1">
      <c r="A18" s="28" t="s">
        <v>12</v>
      </c>
      <c r="B18" s="3"/>
      <c r="C18" s="3"/>
      <c r="D18" s="3"/>
      <c r="E18" s="85">
        <v>0.0050000000000000044</v>
      </c>
      <c r="F18" s="86">
        <v>1.125</v>
      </c>
      <c r="G18" s="85">
        <v>0.187</v>
      </c>
      <c r="H18" s="86">
        <v>1.13</v>
      </c>
      <c r="I18" s="150">
        <v>0.606</v>
      </c>
      <c r="J18" s="86">
        <v>0.49500000000000005</v>
      </c>
      <c r="K18" s="86"/>
      <c r="L18" s="36"/>
      <c r="M18" s="36"/>
    </row>
    <row r="19" spans="1:13" ht="15" customHeight="1">
      <c r="A19" s="29" t="s">
        <v>13</v>
      </c>
      <c r="B19" s="22"/>
      <c r="C19" s="22"/>
      <c r="D19" s="22"/>
      <c r="E19" s="87">
        <v>-4.911</v>
      </c>
      <c r="F19" s="88">
        <v>-1.6510000000000002</v>
      </c>
      <c r="G19" s="87">
        <v>-9.299</v>
      </c>
      <c r="H19" s="88">
        <v>-6.009</v>
      </c>
      <c r="I19" s="151">
        <v>-5.438000000000001</v>
      </c>
      <c r="J19" s="88">
        <v>-5.616</v>
      </c>
      <c r="K19" s="88">
        <v>-8.908000000000001</v>
      </c>
      <c r="L19" s="36"/>
      <c r="M19" s="36"/>
    </row>
    <row r="20" spans="1:13" ht="15" customHeight="1">
      <c r="A20" s="10" t="s">
        <v>14</v>
      </c>
      <c r="B20" s="10"/>
      <c r="C20" s="10"/>
      <c r="D20" s="10"/>
      <c r="E20" s="83">
        <f aca="true" t="shared" si="3" ref="E20:K20">SUM(E17:E19)</f>
        <v>-2.0270000000000032</v>
      </c>
      <c r="F20" s="84">
        <f t="shared" si="3"/>
        <v>1.031000000000002</v>
      </c>
      <c r="G20" s="83">
        <f t="shared" si="3"/>
        <v>5.018000000000013</v>
      </c>
      <c r="H20" s="84">
        <f t="shared" si="3"/>
        <v>-1.4459999999999944</v>
      </c>
      <c r="I20" s="118">
        <f t="shared" si="3"/>
        <v>-2.850000000000011</v>
      </c>
      <c r="J20" s="84">
        <f t="shared" si="3"/>
        <v>5.48500000000001</v>
      </c>
      <c r="K20" s="84">
        <f t="shared" si="3"/>
        <v>8.686000000000014</v>
      </c>
      <c r="L20" s="36"/>
      <c r="M20" s="36"/>
    </row>
    <row r="21" spans="1:13" ht="15" customHeight="1">
      <c r="A21" s="28" t="s">
        <v>15</v>
      </c>
      <c r="B21" s="3"/>
      <c r="C21" s="3"/>
      <c r="D21" s="3"/>
      <c r="E21" s="85">
        <v>-1.183</v>
      </c>
      <c r="F21" s="86">
        <v>0.11999999999999993</v>
      </c>
      <c r="G21" s="85">
        <v>-1.528</v>
      </c>
      <c r="H21" s="86">
        <v>0.04099999999999991</v>
      </c>
      <c r="I21" s="150">
        <v>-0.131</v>
      </c>
      <c r="J21" s="86">
        <v>-2.4530000000000003</v>
      </c>
      <c r="K21" s="86">
        <v>-4.109</v>
      </c>
      <c r="L21" s="36"/>
      <c r="M21" s="36"/>
    </row>
    <row r="22" spans="1:13" ht="15" customHeight="1">
      <c r="A22" s="29" t="s">
        <v>16</v>
      </c>
      <c r="B22" s="24"/>
      <c r="C22" s="24"/>
      <c r="D22" s="24"/>
      <c r="E22" s="87"/>
      <c r="F22" s="88"/>
      <c r="G22" s="87"/>
      <c r="H22" s="88"/>
      <c r="I22" s="151"/>
      <c r="J22" s="88"/>
      <c r="K22" s="88"/>
      <c r="L22" s="36"/>
      <c r="M22" s="36"/>
    </row>
    <row r="23" spans="1:13" ht="15" customHeight="1">
      <c r="A23" s="32" t="s">
        <v>87</v>
      </c>
      <c r="B23" s="11"/>
      <c r="C23" s="11"/>
      <c r="D23" s="11"/>
      <c r="E23" s="83">
        <f aca="true" t="shared" si="4" ref="E23:K23">SUM(E20:E22)</f>
        <v>-3.2100000000000035</v>
      </c>
      <c r="F23" s="84">
        <f t="shared" si="4"/>
        <v>1.1510000000000018</v>
      </c>
      <c r="G23" s="83">
        <f t="shared" si="4"/>
        <v>3.490000000000013</v>
      </c>
      <c r="H23" s="84">
        <f t="shared" si="4"/>
        <v>-1.4049999999999945</v>
      </c>
      <c r="I23" s="118">
        <f t="shared" si="4"/>
        <v>-2.9810000000000114</v>
      </c>
      <c r="J23" s="84">
        <f t="shared" si="4"/>
        <v>3.03200000000001</v>
      </c>
      <c r="K23" s="84">
        <f t="shared" si="4"/>
        <v>4.577000000000014</v>
      </c>
      <c r="L23" s="36"/>
      <c r="M23" s="36"/>
    </row>
    <row r="24" spans="1:13" ht="15" customHeight="1">
      <c r="A24" s="28" t="s">
        <v>78</v>
      </c>
      <c r="B24" s="3"/>
      <c r="C24" s="3"/>
      <c r="D24" s="3"/>
      <c r="E24" s="85">
        <f aca="true" t="shared" si="5" ref="E24:K24">E23-E25</f>
        <v>-3.2100000000000035</v>
      </c>
      <c r="F24" s="86">
        <f t="shared" si="5"/>
        <v>1.1510000000000018</v>
      </c>
      <c r="G24" s="85">
        <f t="shared" si="5"/>
        <v>3.490000000000013</v>
      </c>
      <c r="H24" s="86">
        <f>H23-H25</f>
        <v>-1.4049999999999945</v>
      </c>
      <c r="I24" s="150">
        <f t="shared" si="5"/>
        <v>-2.9810000000000114</v>
      </c>
      <c r="J24" s="86">
        <f t="shared" si="5"/>
        <v>3.03200000000001</v>
      </c>
      <c r="K24" s="86">
        <f t="shared" si="5"/>
        <v>4.577000000000014</v>
      </c>
      <c r="L24" s="36"/>
      <c r="M24" s="36"/>
    </row>
    <row r="25" spans="1:13" ht="15" customHeight="1">
      <c r="A25" s="28" t="s">
        <v>85</v>
      </c>
      <c r="B25" s="3"/>
      <c r="C25" s="3"/>
      <c r="D25" s="3"/>
      <c r="E25" s="85"/>
      <c r="F25" s="86"/>
      <c r="G25" s="85"/>
      <c r="H25" s="86"/>
      <c r="I25" s="150"/>
      <c r="J25" s="86"/>
      <c r="K25" s="86"/>
      <c r="L25" s="36"/>
      <c r="M25" s="36"/>
    </row>
    <row r="26" spans="1:13" ht="10.5" customHeight="1">
      <c r="A26" s="3"/>
      <c r="B26" s="3"/>
      <c r="C26" s="3"/>
      <c r="D26" s="3"/>
      <c r="E26" s="85"/>
      <c r="F26" s="46"/>
      <c r="G26" s="85"/>
      <c r="H26" s="86"/>
      <c r="I26" s="46"/>
      <c r="J26" s="46"/>
      <c r="K26" s="46"/>
      <c r="L26" s="36"/>
      <c r="M26" s="36"/>
    </row>
    <row r="27" spans="1:13" ht="15" customHeight="1">
      <c r="A27" s="166" t="s">
        <v>102</v>
      </c>
      <c r="B27" s="167"/>
      <c r="C27" s="167"/>
      <c r="D27" s="167"/>
      <c r="E27" s="174"/>
      <c r="F27" s="169"/>
      <c r="G27" s="174"/>
      <c r="H27" s="176"/>
      <c r="I27" s="169"/>
      <c r="J27" s="169"/>
      <c r="K27" s="169"/>
      <c r="L27" s="36"/>
      <c r="M27" s="36"/>
    </row>
    <row r="28" spans="1:13" ht="15" customHeight="1">
      <c r="A28" s="170" t="s">
        <v>103</v>
      </c>
      <c r="B28" s="171"/>
      <c r="C28" s="171"/>
      <c r="D28" s="171"/>
      <c r="E28" s="175">
        <f>E14-E27</f>
        <v>2.8789999999999965</v>
      </c>
      <c r="F28" s="177">
        <f aca="true" t="shared" si="6" ref="F28:K28">F14-F27</f>
        <v>1.557000000000002</v>
      </c>
      <c r="G28" s="175">
        <f>G14-G27</f>
        <v>14.130000000000013</v>
      </c>
      <c r="H28" s="177">
        <f t="shared" si="6"/>
        <v>3.4330000000000056</v>
      </c>
      <c r="I28" s="177">
        <f t="shared" si="6"/>
        <v>2.7829999999999897</v>
      </c>
      <c r="J28" s="177">
        <f t="shared" si="6"/>
        <v>10.60600000000001</v>
      </c>
      <c r="K28" s="177">
        <f t="shared" si="6"/>
        <v>17.594000000000015</v>
      </c>
      <c r="L28" s="36"/>
      <c r="M28" s="36"/>
    </row>
    <row r="29" spans="1:13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  <c r="L29" s="36"/>
      <c r="M29" s="36"/>
    </row>
    <row r="30" spans="1:13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  <c r="L30" s="36"/>
      <c r="M30" s="36"/>
    </row>
    <row r="31" spans="1:13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  <c r="L31" s="36"/>
      <c r="M31" s="36"/>
    </row>
    <row r="32" spans="1:13" s="17" customFormat="1" ht="15" customHeight="1">
      <c r="A32" s="55" t="s">
        <v>76</v>
      </c>
      <c r="B32" s="64"/>
      <c r="C32" s="59"/>
      <c r="D32" s="59"/>
      <c r="E32" s="78">
        <f>IF(E$5=0,"",E$5)</f>
      </c>
      <c r="F32" s="78">
        <f>IF(F$5=0,"",F$5)</f>
      </c>
      <c r="G32" s="78"/>
      <c r="H32" s="78">
        <f>IF(H$5=0,"",H$5)</f>
      </c>
      <c r="I32" s="78">
        <f>IF(I$5=0,"",I$5)</f>
      </c>
      <c r="J32" s="78"/>
      <c r="K32" s="78"/>
      <c r="L32" s="36"/>
      <c r="M32" s="36"/>
    </row>
    <row r="33" spans="5:13" ht="1.5" customHeight="1">
      <c r="E33" s="37"/>
      <c r="F33" s="37"/>
      <c r="G33" s="79"/>
      <c r="H33" s="37"/>
      <c r="I33" s="37"/>
      <c r="J33" s="37"/>
      <c r="K33" s="37"/>
      <c r="L33" s="36"/>
      <c r="M33" s="36"/>
    </row>
    <row r="34" spans="1:13" ht="15" customHeight="1">
      <c r="A34" s="28" t="s">
        <v>17</v>
      </c>
      <c r="B34" s="7"/>
      <c r="C34" s="7"/>
      <c r="D34" s="7"/>
      <c r="E34" s="73"/>
      <c r="F34" s="46"/>
      <c r="G34" s="85">
        <v>56.201</v>
      </c>
      <c r="H34" s="86">
        <v>56.153</v>
      </c>
      <c r="I34" s="150">
        <v>56.155</v>
      </c>
      <c r="J34" s="86">
        <v>56.837</v>
      </c>
      <c r="K34" s="86">
        <v>56.790000000000006</v>
      </c>
      <c r="L34" s="36"/>
      <c r="M34" s="36"/>
    </row>
    <row r="35" spans="1:13" ht="15" customHeight="1">
      <c r="A35" s="28" t="s">
        <v>18</v>
      </c>
      <c r="B35" s="6"/>
      <c r="C35" s="6"/>
      <c r="D35" s="6"/>
      <c r="E35" s="73"/>
      <c r="F35" s="46"/>
      <c r="G35" s="85">
        <v>0.6349999999999998</v>
      </c>
      <c r="H35" s="86">
        <v>0.7179999999999997</v>
      </c>
      <c r="I35" s="150"/>
      <c r="J35" s="86"/>
      <c r="K35" s="86"/>
      <c r="L35" s="36"/>
      <c r="M35" s="36"/>
    </row>
    <row r="36" spans="1:13" ht="15" customHeight="1">
      <c r="A36" s="28" t="s">
        <v>79</v>
      </c>
      <c r="B36" s="6"/>
      <c r="C36" s="6"/>
      <c r="D36" s="6"/>
      <c r="E36" s="73"/>
      <c r="F36" s="46"/>
      <c r="G36" s="85">
        <v>7.027000000000001</v>
      </c>
      <c r="H36" s="86">
        <v>6.882999999999999</v>
      </c>
      <c r="I36" s="150">
        <v>8.796999999999997</v>
      </c>
      <c r="J36" s="86">
        <v>9.618000000000002</v>
      </c>
      <c r="K36" s="86">
        <v>8.750000000000004</v>
      </c>
      <c r="L36" s="36"/>
      <c r="M36" s="36"/>
    </row>
    <row r="37" spans="1:13" ht="15" customHeight="1">
      <c r="A37" s="28" t="s">
        <v>19</v>
      </c>
      <c r="B37" s="6"/>
      <c r="C37" s="6"/>
      <c r="D37" s="6"/>
      <c r="E37" s="73"/>
      <c r="F37" s="46"/>
      <c r="G37" s="85"/>
      <c r="H37" s="86"/>
      <c r="I37" s="150"/>
      <c r="J37" s="86"/>
      <c r="K37" s="86"/>
      <c r="L37" s="36"/>
      <c r="M37" s="36"/>
    </row>
    <row r="38" spans="1:13" ht="15" customHeight="1">
      <c r="A38" s="29" t="s">
        <v>20</v>
      </c>
      <c r="B38" s="22"/>
      <c r="C38" s="22"/>
      <c r="D38" s="22"/>
      <c r="E38" s="72"/>
      <c r="F38" s="48"/>
      <c r="G38" s="87">
        <v>1.92</v>
      </c>
      <c r="H38" s="88">
        <v>2.209</v>
      </c>
      <c r="I38" s="151">
        <v>1.235</v>
      </c>
      <c r="J38" s="88">
        <v>0.922</v>
      </c>
      <c r="K38" s="88">
        <v>1.85</v>
      </c>
      <c r="L38" s="36"/>
      <c r="M38" s="36"/>
    </row>
    <row r="39" spans="1:13" ht="15" customHeight="1">
      <c r="A39" s="30" t="s">
        <v>21</v>
      </c>
      <c r="B39" s="10"/>
      <c r="C39" s="10"/>
      <c r="D39" s="10"/>
      <c r="E39" s="96"/>
      <c r="F39" s="97"/>
      <c r="G39" s="83">
        <f>SUM(G34:G38)</f>
        <v>65.783</v>
      </c>
      <c r="H39" s="84">
        <f>SUM(H34:H38)</f>
        <v>65.963</v>
      </c>
      <c r="I39" s="118">
        <f>SUM(I34:I38)</f>
        <v>66.187</v>
      </c>
      <c r="J39" s="84">
        <f>SUM(J34:J38)</f>
        <v>67.37700000000001</v>
      </c>
      <c r="K39" s="84">
        <f>SUM(K34:K38)</f>
        <v>67.39</v>
      </c>
      <c r="L39" s="36"/>
      <c r="M39" s="36"/>
    </row>
    <row r="40" spans="1:13" ht="15" customHeight="1">
      <c r="A40" s="28" t="s">
        <v>22</v>
      </c>
      <c r="B40" s="3"/>
      <c r="C40" s="3"/>
      <c r="D40" s="3"/>
      <c r="E40" s="73"/>
      <c r="F40" s="46"/>
      <c r="G40" s="85">
        <v>27.407</v>
      </c>
      <c r="H40" s="86">
        <v>24.456</v>
      </c>
      <c r="I40" s="150">
        <v>26.061000000000003</v>
      </c>
      <c r="J40" s="86">
        <v>31.551000000000002</v>
      </c>
      <c r="K40" s="86">
        <v>34.656</v>
      </c>
      <c r="L40" s="36"/>
      <c r="M40" s="36"/>
    </row>
    <row r="41" spans="1:13" ht="15" customHeight="1">
      <c r="A41" s="28" t="s">
        <v>23</v>
      </c>
      <c r="B41" s="3"/>
      <c r="C41" s="3"/>
      <c r="D41" s="3"/>
      <c r="E41" s="73"/>
      <c r="F41" s="46"/>
      <c r="G41" s="85"/>
      <c r="H41" s="86"/>
      <c r="I41" s="150"/>
      <c r="J41" s="86"/>
      <c r="K41" s="86"/>
      <c r="L41" s="36"/>
      <c r="M41" s="36"/>
    </row>
    <row r="42" spans="1:13" ht="15" customHeight="1">
      <c r="A42" s="28" t="s">
        <v>24</v>
      </c>
      <c r="B42" s="3"/>
      <c r="C42" s="3"/>
      <c r="D42" s="3"/>
      <c r="E42" s="73"/>
      <c r="F42" s="46"/>
      <c r="G42" s="85">
        <v>36.090999999999994</v>
      </c>
      <c r="H42" s="86">
        <v>30.439</v>
      </c>
      <c r="I42" s="150">
        <v>34.421</v>
      </c>
      <c r="J42" s="86">
        <v>35.871</v>
      </c>
      <c r="K42" s="86">
        <v>40.303</v>
      </c>
      <c r="L42" s="36"/>
      <c r="M42" s="36"/>
    </row>
    <row r="43" spans="1:13" ht="15" customHeight="1">
      <c r="A43" s="28" t="s">
        <v>25</v>
      </c>
      <c r="B43" s="3"/>
      <c r="C43" s="3"/>
      <c r="D43" s="3"/>
      <c r="E43" s="73"/>
      <c r="F43" s="46"/>
      <c r="G43" s="85">
        <v>11.531</v>
      </c>
      <c r="H43" s="86">
        <v>10.85</v>
      </c>
      <c r="I43" s="150">
        <v>9.165000000000001</v>
      </c>
      <c r="J43" s="86">
        <v>6.9190000000000005</v>
      </c>
      <c r="K43" s="86">
        <v>11.592</v>
      </c>
      <c r="L43" s="36"/>
      <c r="M43" s="36"/>
    </row>
    <row r="44" spans="1:13" ht="15" customHeight="1">
      <c r="A44" s="29" t="s">
        <v>26</v>
      </c>
      <c r="B44" s="22"/>
      <c r="C44" s="22"/>
      <c r="D44" s="22"/>
      <c r="E44" s="72"/>
      <c r="F44" s="48"/>
      <c r="G44" s="87"/>
      <c r="H44" s="88"/>
      <c r="I44" s="151"/>
      <c r="J44" s="88"/>
      <c r="K44" s="88"/>
      <c r="L44" s="36"/>
      <c r="M44" s="36"/>
    </row>
    <row r="45" spans="1:13" ht="15" customHeight="1">
      <c r="A45" s="31" t="s">
        <v>27</v>
      </c>
      <c r="B45" s="19"/>
      <c r="C45" s="19"/>
      <c r="D45" s="19"/>
      <c r="E45" s="98"/>
      <c r="F45" s="99"/>
      <c r="G45" s="91">
        <f>SUM(G40:G44)</f>
        <v>75.029</v>
      </c>
      <c r="H45" s="92">
        <f>SUM(H40:H44)</f>
        <v>65.74499999999999</v>
      </c>
      <c r="I45" s="119">
        <f>SUM(I40:I44)</f>
        <v>69.647</v>
      </c>
      <c r="J45" s="92">
        <f>SUM(J40:J44)</f>
        <v>74.341</v>
      </c>
      <c r="K45" s="92">
        <f>SUM(K40:K44)</f>
        <v>86.551</v>
      </c>
      <c r="L45" s="36"/>
      <c r="M45" s="36"/>
    </row>
    <row r="46" spans="1:13" ht="15" customHeight="1">
      <c r="A46" s="30" t="s">
        <v>58</v>
      </c>
      <c r="B46" s="9"/>
      <c r="C46" s="9"/>
      <c r="D46" s="9"/>
      <c r="E46" s="96"/>
      <c r="F46" s="97"/>
      <c r="G46" s="83">
        <f>G39+G45</f>
        <v>140.812</v>
      </c>
      <c r="H46" s="84">
        <f>H39+H45</f>
        <v>131.70799999999997</v>
      </c>
      <c r="I46" s="118">
        <f>I39+I45</f>
        <v>135.834</v>
      </c>
      <c r="J46" s="84">
        <f>J39+J45</f>
        <v>141.71800000000002</v>
      </c>
      <c r="K46" s="84">
        <f>K39+K45</f>
        <v>153.941</v>
      </c>
      <c r="L46" s="36"/>
      <c r="M46" s="36"/>
    </row>
    <row r="47" spans="1:13" ht="15" customHeight="1">
      <c r="A47" s="28" t="s">
        <v>80</v>
      </c>
      <c r="B47" s="3"/>
      <c r="C47" s="3"/>
      <c r="D47" s="3"/>
      <c r="E47" s="73"/>
      <c r="F47" s="46"/>
      <c r="G47" s="85">
        <v>40.82200000000001</v>
      </c>
      <c r="H47" s="86">
        <v>36.075</v>
      </c>
      <c r="I47" s="150">
        <v>34.114000000000004</v>
      </c>
      <c r="J47" s="86">
        <v>34.79</v>
      </c>
      <c r="K47" s="86">
        <v>27.201</v>
      </c>
      <c r="L47" s="36"/>
      <c r="M47" s="36"/>
    </row>
    <row r="48" spans="1:13" ht="15" customHeight="1">
      <c r="A48" s="28" t="s">
        <v>86</v>
      </c>
      <c r="B48" s="3"/>
      <c r="C48" s="3"/>
      <c r="D48" s="3"/>
      <c r="E48" s="73"/>
      <c r="F48" s="46"/>
      <c r="G48" s="85"/>
      <c r="H48" s="86"/>
      <c r="I48" s="150"/>
      <c r="J48" s="86"/>
      <c r="K48" s="86"/>
      <c r="L48" s="36"/>
      <c r="M48" s="36"/>
    </row>
    <row r="49" spans="1:13" ht="15" customHeight="1">
      <c r="A49" s="28" t="s">
        <v>74</v>
      </c>
      <c r="B49" s="3"/>
      <c r="C49" s="3"/>
      <c r="D49" s="3"/>
      <c r="E49" s="73"/>
      <c r="F49" s="46"/>
      <c r="G49" s="85">
        <v>0.219</v>
      </c>
      <c r="H49" s="86">
        <v>-0.027</v>
      </c>
      <c r="I49" s="150">
        <v>-0.317</v>
      </c>
      <c r="J49" s="86">
        <v>-0.461</v>
      </c>
      <c r="K49" s="86"/>
      <c r="L49" s="36"/>
      <c r="M49" s="36"/>
    </row>
    <row r="50" spans="1:13" ht="15" customHeight="1">
      <c r="A50" s="28" t="s">
        <v>29</v>
      </c>
      <c r="B50" s="3"/>
      <c r="C50" s="3"/>
      <c r="D50" s="3"/>
      <c r="E50" s="73"/>
      <c r="F50" s="46"/>
      <c r="G50" s="85">
        <v>1.9279999999999997</v>
      </c>
      <c r="H50" s="86">
        <v>1.438</v>
      </c>
      <c r="I50" s="150">
        <v>0.401</v>
      </c>
      <c r="J50" s="86">
        <v>0.487</v>
      </c>
      <c r="K50" s="86">
        <v>0.264</v>
      </c>
      <c r="L50" s="36"/>
      <c r="M50" s="36"/>
    </row>
    <row r="51" spans="1:13" ht="15" customHeight="1">
      <c r="A51" s="28" t="s">
        <v>30</v>
      </c>
      <c r="B51" s="3"/>
      <c r="C51" s="3"/>
      <c r="D51" s="3"/>
      <c r="E51" s="73"/>
      <c r="F51" s="46"/>
      <c r="G51" s="85">
        <v>63.616</v>
      </c>
      <c r="H51" s="86">
        <v>70.071</v>
      </c>
      <c r="I51" s="150">
        <v>78.021</v>
      </c>
      <c r="J51" s="86">
        <v>81.55100000000002</v>
      </c>
      <c r="K51" s="86">
        <v>92.30300000000001</v>
      </c>
      <c r="L51" s="36"/>
      <c r="M51" s="36"/>
    </row>
    <row r="52" spans="1:13" ht="15" customHeight="1">
      <c r="A52" s="28" t="s">
        <v>31</v>
      </c>
      <c r="B52" s="3"/>
      <c r="C52" s="3"/>
      <c r="D52" s="3"/>
      <c r="E52" s="73"/>
      <c r="F52" s="46"/>
      <c r="G52" s="85">
        <v>29.003</v>
      </c>
      <c r="H52" s="86">
        <v>22.861</v>
      </c>
      <c r="I52" s="150">
        <v>21.68</v>
      </c>
      <c r="J52" s="86">
        <v>23.414</v>
      </c>
      <c r="K52" s="86">
        <v>32.233000000000004</v>
      </c>
      <c r="L52" s="36"/>
      <c r="M52" s="36"/>
    </row>
    <row r="53" spans="1:13" ht="15" customHeight="1">
      <c r="A53" s="28" t="s">
        <v>32</v>
      </c>
      <c r="B53" s="3"/>
      <c r="C53" s="3"/>
      <c r="D53" s="3"/>
      <c r="E53" s="73"/>
      <c r="F53" s="46"/>
      <c r="G53" s="85">
        <v>5.224</v>
      </c>
      <c r="H53" s="86">
        <v>1.29</v>
      </c>
      <c r="I53" s="150">
        <v>1.935</v>
      </c>
      <c r="J53" s="86">
        <v>1.937</v>
      </c>
      <c r="K53" s="86">
        <v>1.9400000000000002</v>
      </c>
      <c r="L53" s="36"/>
      <c r="M53" s="36"/>
    </row>
    <row r="54" spans="1:13" ht="15" customHeight="1">
      <c r="A54" s="29" t="s">
        <v>81</v>
      </c>
      <c r="B54" s="22"/>
      <c r="C54" s="22"/>
      <c r="D54" s="22"/>
      <c r="E54" s="72"/>
      <c r="F54" s="48"/>
      <c r="G54" s="87"/>
      <c r="H54" s="88"/>
      <c r="I54" s="151"/>
      <c r="J54" s="88"/>
      <c r="K54" s="88"/>
      <c r="L54" s="36"/>
      <c r="M54" s="36"/>
    </row>
    <row r="55" spans="1:13" ht="15" customHeight="1">
      <c r="A55" s="30" t="s">
        <v>73</v>
      </c>
      <c r="B55" s="9"/>
      <c r="C55" s="9"/>
      <c r="D55" s="9"/>
      <c r="E55" s="96"/>
      <c r="F55" s="97"/>
      <c r="G55" s="83">
        <f>SUM(G47:G54)</f>
        <v>140.812</v>
      </c>
      <c r="H55" s="84">
        <f>SUM(H47:H54)</f>
        <v>131.708</v>
      </c>
      <c r="I55" s="118">
        <f>SUM(I47:I54)</f>
        <v>135.834</v>
      </c>
      <c r="J55" s="84">
        <f>SUM(J47:J54)</f>
        <v>141.71800000000002</v>
      </c>
      <c r="K55" s="84">
        <f>SUM(K47:K54)</f>
        <v>153.94100000000003</v>
      </c>
      <c r="L55" s="36"/>
      <c r="M55" s="36"/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>
        <f>IF(E$5=0,"",E$5)</f>
      </c>
      <c r="F59" s="78"/>
      <c r="G59" s="78"/>
      <c r="H59" s="78">
        <f>IF(H$5=0,"",H$5)</f>
      </c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89">
        <v>2.141000000000001</v>
      </c>
      <c r="F61" s="90">
        <v>1.5560000000000003</v>
      </c>
      <c r="G61" s="89">
        <v>10.556</v>
      </c>
      <c r="H61" s="90">
        <v>1.2650000000000003</v>
      </c>
      <c r="I61" s="152">
        <v>0.979</v>
      </c>
      <c r="J61" s="90">
        <v>6.606</v>
      </c>
      <c r="K61" s="90"/>
    </row>
    <row r="62" spans="1:11" ht="15" customHeight="1">
      <c r="A62" s="179" t="s">
        <v>34</v>
      </c>
      <c r="B62" s="179"/>
      <c r="C62" s="23"/>
      <c r="D62" s="23"/>
      <c r="E62" s="87">
        <v>-0.37299999999999933</v>
      </c>
      <c r="F62" s="88">
        <v>-3.665000000000001</v>
      </c>
      <c r="G62" s="87">
        <v>-0.9459999999999997</v>
      </c>
      <c r="H62" s="88">
        <v>3.2760000000000002</v>
      </c>
      <c r="I62" s="151">
        <v>4.862</v>
      </c>
      <c r="J62" s="88">
        <v>0.9180000000000006</v>
      </c>
      <c r="K62" s="88"/>
    </row>
    <row r="63" spans="1:11" ht="16.5" customHeight="1">
      <c r="A63" s="183" t="s">
        <v>35</v>
      </c>
      <c r="B63" s="183"/>
      <c r="C63" s="25"/>
      <c r="D63" s="25"/>
      <c r="E63" s="83">
        <f aca="true" t="shared" si="9" ref="E63:J63">SUM(E61:E62)</f>
        <v>1.7680000000000016</v>
      </c>
      <c r="F63" s="84">
        <f t="shared" si="9"/>
        <v>-2.109000000000001</v>
      </c>
      <c r="G63" s="83">
        <f t="shared" si="9"/>
        <v>9.61</v>
      </c>
      <c r="H63" s="84">
        <f t="shared" si="9"/>
        <v>4.541</v>
      </c>
      <c r="I63" s="118">
        <f t="shared" si="9"/>
        <v>5.841</v>
      </c>
      <c r="J63" s="118">
        <f t="shared" si="9"/>
        <v>7.524000000000001</v>
      </c>
      <c r="K63" s="84" t="s">
        <v>57</v>
      </c>
    </row>
    <row r="64" spans="1:11" ht="15" customHeight="1">
      <c r="A64" s="180" t="s">
        <v>82</v>
      </c>
      <c r="B64" s="180"/>
      <c r="C64" s="3"/>
      <c r="D64" s="3"/>
      <c r="E64" s="85">
        <v>-0.595</v>
      </c>
      <c r="F64" s="86">
        <v>-0.5199999999999999</v>
      </c>
      <c r="G64" s="85">
        <v>-2.467</v>
      </c>
      <c r="H64" s="86">
        <v>-1.126</v>
      </c>
      <c r="I64" s="150">
        <v>-1.58</v>
      </c>
      <c r="J64" s="86">
        <v>-2.58</v>
      </c>
      <c r="K64" s="86"/>
    </row>
    <row r="65" spans="1:11" ht="15" customHeight="1">
      <c r="A65" s="179" t="s">
        <v>83</v>
      </c>
      <c r="B65" s="179"/>
      <c r="C65" s="22"/>
      <c r="D65" s="22"/>
      <c r="E65" s="87">
        <v>0.033</v>
      </c>
      <c r="F65" s="88"/>
      <c r="G65" s="87">
        <v>0.081</v>
      </c>
      <c r="H65" s="88"/>
      <c r="I65" s="151"/>
      <c r="J65" s="88"/>
      <c r="K65" s="88"/>
    </row>
    <row r="66" spans="1:11" s="41" customFormat="1" ht="16.5" customHeight="1">
      <c r="A66" s="131" t="s">
        <v>84</v>
      </c>
      <c r="B66" s="131"/>
      <c r="C66" s="26"/>
      <c r="D66" s="26"/>
      <c r="E66" s="83">
        <f aca="true" t="shared" si="10" ref="E66:J66">SUM(E63:E65)</f>
        <v>1.2060000000000015</v>
      </c>
      <c r="F66" s="84">
        <f t="shared" si="10"/>
        <v>-2.629000000000001</v>
      </c>
      <c r="G66" s="83">
        <f t="shared" si="10"/>
        <v>7.223999999999999</v>
      </c>
      <c r="H66" s="84">
        <f t="shared" si="10"/>
        <v>3.4150000000000005</v>
      </c>
      <c r="I66" s="118">
        <f t="shared" si="10"/>
        <v>4.261</v>
      </c>
      <c r="J66" s="118">
        <f t="shared" si="10"/>
        <v>4.944000000000001</v>
      </c>
      <c r="K66" s="51" t="s">
        <v>57</v>
      </c>
    </row>
    <row r="67" spans="1:11" ht="15" customHeight="1">
      <c r="A67" s="179" t="s">
        <v>36</v>
      </c>
      <c r="B67" s="179"/>
      <c r="C67" s="27"/>
      <c r="D67" s="27"/>
      <c r="E67" s="87"/>
      <c r="F67" s="88"/>
      <c r="G67" s="87"/>
      <c r="H67" s="88"/>
      <c r="I67" s="151"/>
      <c r="J67" s="88"/>
      <c r="K67" s="88"/>
    </row>
    <row r="68" spans="1:11" ht="16.5" customHeight="1">
      <c r="A68" s="183" t="s">
        <v>37</v>
      </c>
      <c r="B68" s="183"/>
      <c r="C68" s="9"/>
      <c r="D68" s="9"/>
      <c r="E68" s="83">
        <f aca="true" t="shared" si="11" ref="E68:J68">SUM(E66:E67)</f>
        <v>1.2060000000000015</v>
      </c>
      <c r="F68" s="84">
        <f t="shared" si="11"/>
        <v>-2.629000000000001</v>
      </c>
      <c r="G68" s="83">
        <f t="shared" si="11"/>
        <v>7.223999999999999</v>
      </c>
      <c r="H68" s="84">
        <f t="shared" si="11"/>
        <v>3.4150000000000005</v>
      </c>
      <c r="I68" s="118">
        <f t="shared" si="11"/>
        <v>4.261</v>
      </c>
      <c r="J68" s="118">
        <f t="shared" si="11"/>
        <v>4.944000000000001</v>
      </c>
      <c r="K68" s="84" t="s">
        <v>57</v>
      </c>
    </row>
    <row r="69" spans="1:11" ht="15" customHeight="1">
      <c r="A69" s="180" t="s">
        <v>38</v>
      </c>
      <c r="B69" s="180"/>
      <c r="C69" s="3"/>
      <c r="D69" s="3"/>
      <c r="E69" s="85">
        <v>-0.5000000000000018</v>
      </c>
      <c r="F69" s="86">
        <v>3.0009999999999994</v>
      </c>
      <c r="G69" s="85">
        <v>-6.825000000000001</v>
      </c>
      <c r="H69" s="86">
        <v>-7.73</v>
      </c>
      <c r="I69" s="150">
        <v>-4.0200000000000005</v>
      </c>
      <c r="J69" s="86">
        <v>-10.912</v>
      </c>
      <c r="K69" s="86"/>
    </row>
    <row r="70" spans="1:11" ht="15" customHeight="1">
      <c r="A70" s="180" t="s">
        <v>39</v>
      </c>
      <c r="B70" s="180"/>
      <c r="C70" s="3"/>
      <c r="D70" s="3"/>
      <c r="E70" s="85"/>
      <c r="F70" s="86"/>
      <c r="G70" s="85"/>
      <c r="H70" s="86"/>
      <c r="I70" s="150"/>
      <c r="J70" s="86"/>
      <c r="K70" s="86"/>
    </row>
    <row r="71" spans="1:11" ht="15" customHeight="1">
      <c r="A71" s="180" t="s">
        <v>40</v>
      </c>
      <c r="B71" s="180"/>
      <c r="C71" s="3"/>
      <c r="D71" s="3"/>
      <c r="E71" s="85"/>
      <c r="F71" s="86"/>
      <c r="G71" s="85"/>
      <c r="H71" s="86"/>
      <c r="I71" s="150"/>
      <c r="J71" s="86"/>
      <c r="K71" s="86"/>
    </row>
    <row r="72" spans="1:11" ht="15" customHeight="1">
      <c r="A72" s="179" t="s">
        <v>41</v>
      </c>
      <c r="B72" s="179"/>
      <c r="C72" s="22"/>
      <c r="D72" s="22"/>
      <c r="E72" s="87"/>
      <c r="F72" s="88"/>
      <c r="G72" s="87"/>
      <c r="H72" s="88">
        <v>6</v>
      </c>
      <c r="I72" s="151">
        <v>1.3710000000000004</v>
      </c>
      <c r="J72" s="88"/>
      <c r="K72" s="88"/>
    </row>
    <row r="73" spans="1:11" ht="16.5" customHeight="1">
      <c r="A73" s="33" t="s">
        <v>42</v>
      </c>
      <c r="B73" s="33"/>
      <c r="C73" s="20"/>
      <c r="D73" s="20"/>
      <c r="E73" s="93">
        <f aca="true" t="shared" si="12" ref="E73:J73">SUM(E69:E72)</f>
        <v>-0.5000000000000018</v>
      </c>
      <c r="F73" s="94">
        <f t="shared" si="12"/>
        <v>3.0009999999999994</v>
      </c>
      <c r="G73" s="93">
        <f t="shared" si="12"/>
        <v>-6.825000000000001</v>
      </c>
      <c r="H73" s="94">
        <f t="shared" si="12"/>
        <v>-1.7300000000000004</v>
      </c>
      <c r="I73" s="122">
        <f t="shared" si="12"/>
        <v>-2.649</v>
      </c>
      <c r="J73" s="122">
        <f t="shared" si="12"/>
        <v>-10.912</v>
      </c>
      <c r="K73" s="94" t="s">
        <v>57</v>
      </c>
    </row>
    <row r="74" spans="1:11" ht="16.5" customHeight="1">
      <c r="A74" s="183" t="s">
        <v>43</v>
      </c>
      <c r="B74" s="183"/>
      <c r="C74" s="9"/>
      <c r="D74" s="9"/>
      <c r="E74" s="83">
        <f>SUM(E73+E68)</f>
        <v>0.7059999999999997</v>
      </c>
      <c r="F74" s="84">
        <f>F73+F68</f>
        <v>0.37199999999999855</v>
      </c>
      <c r="G74" s="83">
        <f>SUM(G73+G68)</f>
        <v>0.39899999999999824</v>
      </c>
      <c r="H74" s="84">
        <f>SUM(H73+H68)</f>
        <v>1.685</v>
      </c>
      <c r="I74" s="118">
        <f>SUM(I73+I68)</f>
        <v>1.612</v>
      </c>
      <c r="J74" s="118">
        <f>SUM(J73+J68)</f>
        <v>-5.968</v>
      </c>
      <c r="K74" s="84" t="s">
        <v>57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3" ref="F76:K76">F$3</f>
        <v>2011</v>
      </c>
      <c r="G76" s="57">
        <f t="shared" si="13"/>
        <v>2012</v>
      </c>
      <c r="H76" s="57">
        <f t="shared" si="13"/>
        <v>2011</v>
      </c>
      <c r="I76" s="57">
        <f t="shared" si="13"/>
        <v>2010</v>
      </c>
      <c r="J76" s="57">
        <f t="shared" si="13"/>
        <v>2009</v>
      </c>
      <c r="K76" s="57">
        <f t="shared" si="13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7.364866593333495</v>
      </c>
      <c r="F80" s="52">
        <f>IF(F14=0,"-",IF(F7=0,"-",F14/F7))*100</f>
        <v>4.549571925313391</v>
      </c>
      <c r="G80" s="100">
        <f>IF(G14=0,"-",IF(G7=0,"-",G14/G7))*100</f>
        <v>9.100921685699387</v>
      </c>
      <c r="H80" s="52">
        <f>IF(H14=0,"-",IF(H7=0,"-",H14/H7))*100</f>
        <v>2.888660765373099</v>
      </c>
      <c r="I80" s="153">
        <f>IF(I14=0,"-",IF(I7=0,"-",I14/I7))*100</f>
        <v>2.1351029958955</v>
      </c>
      <c r="J80" s="52">
        <f>IF(J14=0,"-",IF(J7=0,"-",J14/J7)*100)</f>
        <v>7.536203049725019</v>
      </c>
      <c r="K80" s="52">
        <f>IF(K14=0,"-",IF(K7=0,"-",K14/K7)*100)</f>
        <v>11.063112687303901</v>
      </c>
    </row>
    <row r="81" spans="1:11" ht="15" customHeight="1">
      <c r="A81" s="180" t="s">
        <v>45</v>
      </c>
      <c r="B81" s="180"/>
      <c r="C81" s="6"/>
      <c r="D81" s="6"/>
      <c r="E81" s="66">
        <f aca="true" t="shared" si="14" ref="E81:J81">IF(E20=0,"-",IF(E7=0,"-",E20/E7)*100)</f>
        <v>-5.185336778286572</v>
      </c>
      <c r="F81" s="52">
        <f t="shared" si="14"/>
        <v>3.0125938696198515</v>
      </c>
      <c r="G81" s="66">
        <f>IF(G20=0,"-",IF(G7=0,"-",G20/G7)*100)</f>
        <v>3.2320187557565183</v>
      </c>
      <c r="H81" s="52">
        <f>IF(H20=0,"-",IF(H7=0,"-",H20/H7)*100)</f>
        <v>-1.2167210797347736</v>
      </c>
      <c r="I81" s="102">
        <f t="shared" si="14"/>
        <v>-2.1865050443055054</v>
      </c>
      <c r="J81" s="52">
        <f t="shared" si="14"/>
        <v>3.897423508178557</v>
      </c>
      <c r="K81" s="52">
        <f>IF(K20=0,"-",IF(K7=0,"-",K20/K7)*100)</f>
        <v>5.461759509032725</v>
      </c>
    </row>
    <row r="82" spans="1:11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9.077077129146813</v>
      </c>
      <c r="H82" s="52">
        <f>IF((H47=0),"-",(H24/((H47+I47)/2)*100))</f>
        <v>-4.003476328199559</v>
      </c>
      <c r="I82" s="102">
        <f>IF((I47=0),"-",(I24/((I47+J47)/2)*100))</f>
        <v>-8.65261813537679</v>
      </c>
      <c r="J82" s="52">
        <f>IF((J47=0),"-",(J24/((J47+K47)/2)*100))</f>
        <v>9.782065138487877</v>
      </c>
      <c r="K82" s="52" t="s">
        <v>72</v>
      </c>
    </row>
    <row r="83" spans="1:11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13.585038144760322</v>
      </c>
      <c r="H83" s="52">
        <f>IF((H47=0),"-",((H17+H18)/((H47+H48+H49+H51+I47+I48+I49+I51)/2)*100))</f>
        <v>4.187448666357714</v>
      </c>
      <c r="I83" s="102">
        <f>IF((I47=0),"-",((I17+I18)/((I47+I48+I49+I51+J47+J48+J49+J51)/2)*100))</f>
        <v>2.273186413582894</v>
      </c>
      <c r="J83" s="53">
        <f>IF((J47=0),"-",((J17+J18)/((J47+J48+J49+J51+K47+K48+K49+K51)/2)*100))</f>
        <v>9.432246881691201</v>
      </c>
      <c r="K83" s="53" t="s">
        <v>57</v>
      </c>
    </row>
    <row r="84" spans="1:11" ht="15" customHeight="1">
      <c r="A84" s="180" t="s">
        <v>48</v>
      </c>
      <c r="B84" s="180"/>
      <c r="C84" s="6"/>
      <c r="D84" s="6"/>
      <c r="E84" s="70" t="s">
        <v>57</v>
      </c>
      <c r="F84" s="95" t="s">
        <v>57</v>
      </c>
      <c r="G84" s="70">
        <f>IF(G47=0,"-",((G47+G48)/G55*100))</f>
        <v>28.990426952248395</v>
      </c>
      <c r="H84" s="178">
        <f>IF(H47=0,"-",((H47+H48)/H55*100))</f>
        <v>27.390135754851645</v>
      </c>
      <c r="I84" s="104">
        <f>IF(I47=0,"-",((I47+I48)/I55*100))</f>
        <v>25.114477965752318</v>
      </c>
      <c r="J84" s="95">
        <f>IF(J47=0,"-",((J47+J48)/J55*100))</f>
        <v>24.548751746426</v>
      </c>
      <c r="K84" s="95">
        <f>IF(K47=0,"-",((K47+K48)/K55*100))</f>
        <v>17.669756595059145</v>
      </c>
    </row>
    <row r="85" spans="1:11" ht="15" customHeight="1">
      <c r="A85" s="180" t="s">
        <v>49</v>
      </c>
      <c r="B85" s="180"/>
      <c r="C85" s="6"/>
      <c r="D85" s="6"/>
      <c r="E85" s="68" t="s">
        <v>57</v>
      </c>
      <c r="F85" s="34" t="s">
        <v>57</v>
      </c>
      <c r="G85" s="68">
        <f>IF((G51+G49-G43-G41-G37)=0,"-",(G51+G49-G43-G41-G37))</f>
        <v>52.304</v>
      </c>
      <c r="H85" s="34">
        <f>IF((H51+H49-H43-H41-H37)=0,"-",(H51+H49-H43-H41-H37))</f>
        <v>59.193999999999996</v>
      </c>
      <c r="I85" s="106">
        <f>IF((I51+I49-I43-I41-I37)=0,"-",(I51+I49-I43-I41-I37))</f>
        <v>68.539</v>
      </c>
      <c r="J85" s="34">
        <f>IF((J51+J49-J43-J41-J37)=0,"-",(J51+J49-J43-J41-J37))</f>
        <v>74.17100000000002</v>
      </c>
      <c r="K85" s="34">
        <f>IF((K51+K49-K43-K41-K37)=0,"-",(K51+K49-K43-K41-K37))</f>
        <v>80.71100000000001</v>
      </c>
    </row>
    <row r="86" spans="1:11" ht="15" customHeight="1">
      <c r="A86" s="180" t="s">
        <v>50</v>
      </c>
      <c r="B86" s="180"/>
      <c r="C86" s="3"/>
      <c r="D86" s="3"/>
      <c r="E86" s="66" t="s">
        <v>57</v>
      </c>
      <c r="F86" s="2" t="s">
        <v>57</v>
      </c>
      <c r="G86" s="66">
        <f>IF((G47=0),"-",((G51+G49)/(G47+G48)))</f>
        <v>1.5637401401205229</v>
      </c>
      <c r="H86" s="52">
        <f>IF((H47=0),"-",((H51+H49)/(H47+H48)))</f>
        <v>1.9416216216216213</v>
      </c>
      <c r="I86" s="102">
        <f>IF((I47=0),"-",((I51+I49)/(I47+I48)))</f>
        <v>2.277774520724629</v>
      </c>
      <c r="J86" s="2">
        <f>IF((J47=0),"-",((J51+J49)/(J47+J48)))</f>
        <v>2.3308421960333434</v>
      </c>
      <c r="K86" s="2">
        <f>IF((K47=0),"-",((K51+K49)/(K47+K48)))</f>
        <v>3.3933678908863647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636</v>
      </c>
      <c r="H87" s="18">
        <v>608</v>
      </c>
      <c r="I87" s="154">
        <v>626</v>
      </c>
      <c r="J87" s="18">
        <v>623</v>
      </c>
      <c r="K87" s="18">
        <v>641</v>
      </c>
    </row>
    <row r="88" spans="1:11" ht="15" customHeight="1">
      <c r="A88" s="123" t="s">
        <v>94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>
      <c r="A89" s="124"/>
      <c r="B89" s="124"/>
      <c r="C89" s="124"/>
      <c r="D89" s="124"/>
      <c r="E89" s="125"/>
      <c r="F89" s="125"/>
      <c r="G89" s="124"/>
      <c r="H89" s="125"/>
      <c r="I89" s="125"/>
      <c r="J89" s="125"/>
      <c r="K89" s="125"/>
    </row>
    <row r="90" spans="1:11" ht="15">
      <c r="A90" s="124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21"/>
      <c r="B91" s="21"/>
      <c r="C91" s="21"/>
      <c r="D91" s="21"/>
      <c r="E91" s="21"/>
      <c r="F91" s="21"/>
      <c r="G91" s="44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1:K1"/>
    <mergeCell ref="A61:B61"/>
    <mergeCell ref="A62:B62"/>
    <mergeCell ref="A63:B63"/>
    <mergeCell ref="A64:B64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83:B83"/>
    <mergeCell ref="A86:B86"/>
    <mergeCell ref="A72:B72"/>
    <mergeCell ref="A74:B74"/>
    <mergeCell ref="A80:B80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82" t="s">
        <v>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30" t="s">
        <v>0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113</v>
      </c>
      <c r="F4" s="57" t="s">
        <v>113</v>
      </c>
      <c r="G4" s="57"/>
      <c r="H4" s="57"/>
      <c r="I4" s="57"/>
      <c r="J4" s="57"/>
      <c r="K4" s="57"/>
    </row>
    <row r="5" spans="1:11" s="16" customFormat="1" ht="12.75" customHeight="1">
      <c r="A5" s="55" t="s">
        <v>1</v>
      </c>
      <c r="B5" s="62"/>
      <c r="C5" s="59"/>
      <c r="D5" s="59" t="s">
        <v>56</v>
      </c>
      <c r="E5" s="61"/>
      <c r="F5" s="61" t="s">
        <v>54</v>
      </c>
      <c r="G5" s="61"/>
      <c r="H5" s="61" t="s">
        <v>54</v>
      </c>
      <c r="I5" s="61" t="s">
        <v>54</v>
      </c>
      <c r="J5" s="61"/>
      <c r="K5" s="61"/>
    </row>
    <row r="6" ht="1.5" customHeight="1"/>
    <row r="7" spans="1:13" ht="15" customHeight="1">
      <c r="A7" s="28" t="s">
        <v>2</v>
      </c>
      <c r="B7" s="6"/>
      <c r="C7" s="6"/>
      <c r="D7" s="6"/>
      <c r="E7" s="74">
        <v>64.50900000000001</v>
      </c>
      <c r="F7" s="51">
        <v>79.13199999999998</v>
      </c>
      <c r="G7" s="74">
        <v>268.423</v>
      </c>
      <c r="H7" s="51">
        <v>323.739</v>
      </c>
      <c r="I7" s="103">
        <v>406.987</v>
      </c>
      <c r="J7" s="51">
        <v>390.03200000000004</v>
      </c>
      <c r="K7" s="51">
        <v>390.877</v>
      </c>
      <c r="L7" s="37"/>
      <c r="M7" s="37"/>
    </row>
    <row r="8" spans="1:13" ht="15" customHeight="1">
      <c r="A8" s="28" t="s">
        <v>3</v>
      </c>
      <c r="B8" s="3"/>
      <c r="C8" s="3"/>
      <c r="D8" s="3"/>
      <c r="E8" s="73">
        <v>-68.428</v>
      </c>
      <c r="F8" s="46">
        <v>-83.72600000000003</v>
      </c>
      <c r="G8" s="73">
        <v>-259.459</v>
      </c>
      <c r="H8" s="46">
        <v>-323.683</v>
      </c>
      <c r="I8" s="144">
        <v>-356.616</v>
      </c>
      <c r="J8" s="46">
        <v>-334.2</v>
      </c>
      <c r="K8" s="46">
        <v>-343.84000000000003</v>
      </c>
      <c r="L8" s="37"/>
      <c r="M8" s="37"/>
    </row>
    <row r="9" spans="1:13" ht="15" customHeight="1">
      <c r="A9" s="28" t="s">
        <v>4</v>
      </c>
      <c r="B9" s="3"/>
      <c r="C9" s="3"/>
      <c r="D9" s="3"/>
      <c r="E9" s="73"/>
      <c r="F9" s="46"/>
      <c r="G9" s="73"/>
      <c r="H9" s="46"/>
      <c r="I9" s="144"/>
      <c r="J9" s="46"/>
      <c r="K9" s="46">
        <v>-0.65</v>
      </c>
      <c r="L9" s="37"/>
      <c r="M9" s="37"/>
    </row>
    <row r="10" spans="1:13" ht="15" customHeight="1">
      <c r="A10" s="28" t="s">
        <v>5</v>
      </c>
      <c r="B10" s="3"/>
      <c r="C10" s="3"/>
      <c r="D10" s="3"/>
      <c r="E10" s="73"/>
      <c r="F10" s="46"/>
      <c r="G10" s="73"/>
      <c r="H10" s="46"/>
      <c r="I10" s="144"/>
      <c r="J10" s="46"/>
      <c r="K10" s="46"/>
      <c r="L10" s="37"/>
      <c r="M10" s="37"/>
    </row>
    <row r="11" spans="1:13" ht="15" customHeight="1">
      <c r="A11" s="29" t="s">
        <v>6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  <c r="L11" s="37"/>
      <c r="M11" s="37"/>
    </row>
    <row r="12" spans="1:13" ht="15" customHeight="1">
      <c r="A12" s="10" t="s">
        <v>7</v>
      </c>
      <c r="B12" s="10"/>
      <c r="C12" s="10"/>
      <c r="D12" s="10"/>
      <c r="E12" s="74">
        <f aca="true" t="shared" si="0" ref="E12:K12">SUM(E7:E11)</f>
        <v>-3.9189999999999827</v>
      </c>
      <c r="F12" s="51">
        <f t="shared" si="0"/>
        <v>-4.594000000000051</v>
      </c>
      <c r="G12" s="74">
        <f t="shared" si="0"/>
        <v>8.963999999999999</v>
      </c>
      <c r="H12" s="51">
        <f t="shared" si="0"/>
        <v>0.055999999999983174</v>
      </c>
      <c r="I12" s="103">
        <f t="shared" si="0"/>
        <v>50.37100000000004</v>
      </c>
      <c r="J12" s="51">
        <f t="shared" si="0"/>
        <v>55.83200000000005</v>
      </c>
      <c r="K12" s="51">
        <f t="shared" si="0"/>
        <v>46.38699999999998</v>
      </c>
      <c r="L12" s="37"/>
      <c r="M12" s="37"/>
    </row>
    <row r="13" spans="1:13" ht="15" customHeight="1">
      <c r="A13" s="29" t="s">
        <v>71</v>
      </c>
      <c r="B13" s="22"/>
      <c r="C13" s="22"/>
      <c r="D13" s="22"/>
      <c r="E13" s="72">
        <v>-0.53</v>
      </c>
      <c r="F13" s="48">
        <v>-0.9369999999999998</v>
      </c>
      <c r="G13" s="72">
        <v>-2.1189999999999998</v>
      </c>
      <c r="H13" s="48">
        <v>-4.633</v>
      </c>
      <c r="I13" s="143">
        <v>-4.391</v>
      </c>
      <c r="J13" s="48">
        <v>-4.9990000000000006</v>
      </c>
      <c r="K13" s="48">
        <v>-5.787</v>
      </c>
      <c r="L13" s="37"/>
      <c r="M13" s="37"/>
    </row>
    <row r="14" spans="1:13" ht="15" customHeight="1">
      <c r="A14" s="10" t="s">
        <v>8</v>
      </c>
      <c r="B14" s="10"/>
      <c r="C14" s="10"/>
      <c r="D14" s="10"/>
      <c r="E14" s="74">
        <f aca="true" t="shared" si="1" ref="E14:K14">SUM(E12:E13)</f>
        <v>-4.448999999999983</v>
      </c>
      <c r="F14" s="51">
        <f t="shared" si="1"/>
        <v>-5.53100000000005</v>
      </c>
      <c r="G14" s="74">
        <f t="shared" si="1"/>
        <v>6.844999999999999</v>
      </c>
      <c r="H14" s="51">
        <f t="shared" si="1"/>
        <v>-4.577000000000017</v>
      </c>
      <c r="I14" s="103">
        <f t="shared" si="1"/>
        <v>45.98000000000004</v>
      </c>
      <c r="J14" s="51">
        <f t="shared" si="1"/>
        <v>50.83300000000005</v>
      </c>
      <c r="K14" s="51">
        <f t="shared" si="1"/>
        <v>40.59999999999998</v>
      </c>
      <c r="L14" s="37"/>
      <c r="M14" s="37"/>
    </row>
    <row r="15" spans="1:13" ht="15" customHeight="1">
      <c r="A15" s="28" t="s">
        <v>9</v>
      </c>
      <c r="B15" s="4"/>
      <c r="C15" s="4"/>
      <c r="D15" s="4"/>
      <c r="E15" s="73"/>
      <c r="F15" s="46"/>
      <c r="G15" s="73"/>
      <c r="H15" s="46"/>
      <c r="I15" s="144"/>
      <c r="J15" s="46"/>
      <c r="K15" s="46"/>
      <c r="L15" s="37"/>
      <c r="M15" s="37"/>
    </row>
    <row r="16" spans="1:13" ht="15" customHeight="1">
      <c r="A16" s="29" t="s">
        <v>10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  <c r="L16" s="37"/>
      <c r="M16" s="37"/>
    </row>
    <row r="17" spans="1:13" ht="15" customHeight="1">
      <c r="A17" s="10" t="s">
        <v>11</v>
      </c>
      <c r="B17" s="10"/>
      <c r="C17" s="10"/>
      <c r="D17" s="10"/>
      <c r="E17" s="74">
        <f aca="true" t="shared" si="2" ref="E17:K17">SUM(E14:E16)</f>
        <v>-4.448999999999983</v>
      </c>
      <c r="F17" s="51">
        <f t="shared" si="2"/>
        <v>-5.53100000000005</v>
      </c>
      <c r="G17" s="74">
        <f t="shared" si="2"/>
        <v>6.844999999999999</v>
      </c>
      <c r="H17" s="51">
        <f t="shared" si="2"/>
        <v>-4.577000000000017</v>
      </c>
      <c r="I17" s="103">
        <f t="shared" si="2"/>
        <v>45.98000000000004</v>
      </c>
      <c r="J17" s="51">
        <f t="shared" si="2"/>
        <v>50.83300000000005</v>
      </c>
      <c r="K17" s="51">
        <f t="shared" si="2"/>
        <v>40.59999999999998</v>
      </c>
      <c r="L17" s="37"/>
      <c r="M17" s="37"/>
    </row>
    <row r="18" spans="1:13" ht="15" customHeight="1">
      <c r="A18" s="28" t="s">
        <v>12</v>
      </c>
      <c r="B18" s="3"/>
      <c r="C18" s="3"/>
      <c r="D18" s="3"/>
      <c r="E18" s="73">
        <v>1.375</v>
      </c>
      <c r="F18" s="46">
        <v>5.988</v>
      </c>
      <c r="G18" s="73">
        <v>1.375</v>
      </c>
      <c r="H18" s="46">
        <v>6.274</v>
      </c>
      <c r="I18" s="144">
        <v>0.981</v>
      </c>
      <c r="J18" s="46"/>
      <c r="K18" s="46"/>
      <c r="L18" s="37"/>
      <c r="M18" s="37"/>
    </row>
    <row r="19" spans="1:13" ht="15" customHeight="1">
      <c r="A19" s="29" t="s">
        <v>13</v>
      </c>
      <c r="B19" s="22"/>
      <c r="C19" s="22"/>
      <c r="D19" s="22"/>
      <c r="E19" s="72">
        <v>-1.6470000000000002</v>
      </c>
      <c r="F19" s="48">
        <v>-0.6779999999999999</v>
      </c>
      <c r="G19" s="72">
        <v>-3.447</v>
      </c>
      <c r="H19" s="48">
        <v>-3.384</v>
      </c>
      <c r="I19" s="143">
        <v>-1.638</v>
      </c>
      <c r="J19" s="48">
        <v>-10.51</v>
      </c>
      <c r="K19" s="48">
        <v>-5.734</v>
      </c>
      <c r="L19" s="37"/>
      <c r="M19" s="37"/>
    </row>
    <row r="20" spans="1:13" ht="15" customHeight="1">
      <c r="A20" s="10" t="s">
        <v>14</v>
      </c>
      <c r="B20" s="10"/>
      <c r="C20" s="10"/>
      <c r="D20" s="10"/>
      <c r="E20" s="74">
        <f aca="true" t="shared" si="3" ref="E20:K20">SUM(E17:E19)</f>
        <v>-4.720999999999983</v>
      </c>
      <c r="F20" s="51">
        <f t="shared" si="3"/>
        <v>-0.22100000000004982</v>
      </c>
      <c r="G20" s="74">
        <f t="shared" si="3"/>
        <v>4.772999999999999</v>
      </c>
      <c r="H20" s="51">
        <f t="shared" si="3"/>
        <v>-1.6870000000000167</v>
      </c>
      <c r="I20" s="103">
        <f t="shared" si="3"/>
        <v>45.32300000000004</v>
      </c>
      <c r="J20" s="51">
        <f t="shared" si="3"/>
        <v>40.32300000000005</v>
      </c>
      <c r="K20" s="51">
        <f t="shared" si="3"/>
        <v>34.86599999999998</v>
      </c>
      <c r="L20" s="37"/>
      <c r="M20" s="37"/>
    </row>
    <row r="21" spans="1:13" ht="15" customHeight="1">
      <c r="A21" s="28" t="s">
        <v>15</v>
      </c>
      <c r="B21" s="3"/>
      <c r="C21" s="3"/>
      <c r="D21" s="3"/>
      <c r="E21" s="73">
        <v>0.5409999999999999</v>
      </c>
      <c r="F21" s="46">
        <v>0.43299999999999983</v>
      </c>
      <c r="G21" s="73">
        <v>-1.892</v>
      </c>
      <c r="H21" s="46">
        <v>0.829</v>
      </c>
      <c r="I21" s="144">
        <v>-16.029</v>
      </c>
      <c r="J21" s="46">
        <v>-9.482</v>
      </c>
      <c r="K21" s="46">
        <v>-7.880000000000001</v>
      </c>
      <c r="L21" s="37"/>
      <c r="M21" s="37"/>
    </row>
    <row r="22" spans="1:13" ht="15" customHeight="1">
      <c r="A22" s="29" t="s">
        <v>16</v>
      </c>
      <c r="B22" s="24"/>
      <c r="C22" s="24"/>
      <c r="D22" s="24"/>
      <c r="E22" s="72"/>
      <c r="F22" s="48">
        <v>1.8239999999999998</v>
      </c>
      <c r="G22" s="72"/>
      <c r="H22" s="48">
        <v>-12.378</v>
      </c>
      <c r="I22" s="143">
        <v>-8.803</v>
      </c>
      <c r="J22" s="48"/>
      <c r="K22" s="48"/>
      <c r="L22" s="37"/>
      <c r="M22" s="37"/>
    </row>
    <row r="23" spans="1:13" ht="15" customHeight="1">
      <c r="A23" s="32" t="s">
        <v>87</v>
      </c>
      <c r="B23" s="11"/>
      <c r="C23" s="11"/>
      <c r="D23" s="11"/>
      <c r="E23" s="74">
        <f aca="true" t="shared" si="4" ref="E23:K23">SUM(E20:E22)</f>
        <v>-4.179999999999984</v>
      </c>
      <c r="F23" s="51">
        <f t="shared" si="4"/>
        <v>2.03599999999995</v>
      </c>
      <c r="G23" s="74">
        <f t="shared" si="4"/>
        <v>2.880999999999999</v>
      </c>
      <c r="H23" s="51">
        <f t="shared" si="4"/>
        <v>-13.236000000000017</v>
      </c>
      <c r="I23" s="103">
        <f t="shared" si="4"/>
        <v>20.491000000000042</v>
      </c>
      <c r="J23" s="51">
        <f t="shared" si="4"/>
        <v>30.84100000000005</v>
      </c>
      <c r="K23" s="51">
        <f t="shared" si="4"/>
        <v>26.985999999999976</v>
      </c>
      <c r="L23" s="37"/>
      <c r="M23" s="37"/>
    </row>
    <row r="24" spans="1:13" ht="15" customHeight="1">
      <c r="A24" s="28" t="s">
        <v>78</v>
      </c>
      <c r="B24" s="3"/>
      <c r="C24" s="3"/>
      <c r="D24" s="3"/>
      <c r="E24" s="73">
        <f aca="true" t="shared" si="5" ref="E24:K24">E23-E25</f>
        <v>-4.179999999999984</v>
      </c>
      <c r="F24" s="46">
        <f t="shared" si="5"/>
        <v>2.03599999999995</v>
      </c>
      <c r="G24" s="73">
        <f t="shared" si="5"/>
        <v>2.880999999999999</v>
      </c>
      <c r="H24" s="46">
        <f>H23-H25</f>
        <v>-13.236000000000017</v>
      </c>
      <c r="I24" s="144">
        <f>I23-I25</f>
        <v>20.491000000000042</v>
      </c>
      <c r="J24" s="46">
        <f t="shared" si="5"/>
        <v>30.84100000000005</v>
      </c>
      <c r="K24" s="46">
        <f t="shared" si="5"/>
        <v>26.985999999999976</v>
      </c>
      <c r="L24" s="37"/>
      <c r="M24" s="37"/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102</v>
      </c>
      <c r="B27" s="167"/>
      <c r="C27" s="167"/>
      <c r="D27" s="167"/>
      <c r="E27" s="168"/>
      <c r="F27" s="169"/>
      <c r="G27" s="168"/>
      <c r="H27" s="169"/>
      <c r="I27" s="169"/>
      <c r="J27" s="169"/>
      <c r="K27" s="169"/>
    </row>
    <row r="28" spans="1:11" ht="15" customHeight="1">
      <c r="A28" s="170" t="s">
        <v>103</v>
      </c>
      <c r="B28" s="171"/>
      <c r="C28" s="171"/>
      <c r="D28" s="171"/>
      <c r="E28" s="172">
        <f>E14-E27</f>
        <v>-4.448999999999983</v>
      </c>
      <c r="F28" s="173">
        <f aca="true" t="shared" si="6" ref="F28:K28">F14-F27</f>
        <v>-5.53100000000005</v>
      </c>
      <c r="G28" s="172">
        <f>G14-G27</f>
        <v>6.844999999999999</v>
      </c>
      <c r="H28" s="173">
        <f t="shared" si="6"/>
        <v>-4.577000000000017</v>
      </c>
      <c r="I28" s="173">
        <f t="shared" si="6"/>
        <v>45.98000000000004</v>
      </c>
      <c r="J28" s="173">
        <f t="shared" si="6"/>
        <v>50.83300000000005</v>
      </c>
      <c r="K28" s="173">
        <f t="shared" si="6"/>
        <v>40.59999999999998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76</v>
      </c>
      <c r="B32" s="64"/>
      <c r="C32" s="59"/>
      <c r="D32" s="59"/>
      <c r="E32" s="78"/>
      <c r="F32" s="78"/>
      <c r="G32" s="78"/>
      <c r="H32" s="78"/>
      <c r="I32" s="78"/>
      <c r="J32" s="78">
        <f>IF(J$5=0,"",J$5)</f>
      </c>
      <c r="K32" s="78">
        <f>IF(K$5=0,"",K$5)</f>
      </c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17</v>
      </c>
      <c r="B34" s="7"/>
      <c r="C34" s="7"/>
      <c r="D34" s="7"/>
      <c r="E34" s="73"/>
      <c r="F34" s="46"/>
      <c r="G34" s="73">
        <v>40.388</v>
      </c>
      <c r="H34" s="46">
        <v>40.388</v>
      </c>
      <c r="I34" s="144">
        <v>42.081</v>
      </c>
      <c r="J34" s="46">
        <v>42.339</v>
      </c>
      <c r="K34" s="46">
        <v>42.446000000000005</v>
      </c>
    </row>
    <row r="35" spans="1:11" ht="15" customHeight="1">
      <c r="A35" s="28" t="s">
        <v>18</v>
      </c>
      <c r="B35" s="6"/>
      <c r="C35" s="6"/>
      <c r="D35" s="6"/>
      <c r="E35" s="73"/>
      <c r="F35" s="46"/>
      <c r="G35" s="73">
        <v>4.263</v>
      </c>
      <c r="H35" s="46">
        <v>0.993</v>
      </c>
      <c r="I35" s="144">
        <v>1.2639999999999998</v>
      </c>
      <c r="J35" s="46">
        <v>0.8819999999999999</v>
      </c>
      <c r="K35" s="46">
        <v>0.22299999999999998</v>
      </c>
    </row>
    <row r="36" spans="1:11" ht="15" customHeight="1">
      <c r="A36" s="28" t="s">
        <v>79</v>
      </c>
      <c r="B36" s="6"/>
      <c r="C36" s="6"/>
      <c r="D36" s="6"/>
      <c r="E36" s="73"/>
      <c r="F36" s="46"/>
      <c r="G36" s="73">
        <v>2.588000000000001</v>
      </c>
      <c r="H36" s="46">
        <v>3.7519999999999953</v>
      </c>
      <c r="I36" s="144">
        <v>9.009</v>
      </c>
      <c r="J36" s="46">
        <v>11.673000000000002</v>
      </c>
      <c r="K36" s="46">
        <v>12.45</v>
      </c>
    </row>
    <row r="37" spans="1:11" ht="15" customHeight="1">
      <c r="A37" s="28" t="s">
        <v>19</v>
      </c>
      <c r="B37" s="6"/>
      <c r="C37" s="6"/>
      <c r="D37" s="6"/>
      <c r="E37" s="73"/>
      <c r="F37" s="46"/>
      <c r="G37" s="73"/>
      <c r="H37" s="46"/>
      <c r="I37" s="144"/>
      <c r="J37" s="46"/>
      <c r="K37" s="46"/>
    </row>
    <row r="38" spans="1:11" ht="15" customHeight="1">
      <c r="A38" s="29" t="s">
        <v>20</v>
      </c>
      <c r="B38" s="22"/>
      <c r="C38" s="22"/>
      <c r="D38" s="22"/>
      <c r="E38" s="72"/>
      <c r="F38" s="48"/>
      <c r="G38" s="72">
        <v>3.9299999999999997</v>
      </c>
      <c r="H38" s="48">
        <v>6.683</v>
      </c>
      <c r="I38" s="143">
        <v>4.807</v>
      </c>
      <c r="J38" s="48">
        <v>5.597</v>
      </c>
      <c r="K38" s="48">
        <v>3.362</v>
      </c>
    </row>
    <row r="39" spans="1:11" ht="15" customHeight="1">
      <c r="A39" s="30" t="s">
        <v>21</v>
      </c>
      <c r="B39" s="10"/>
      <c r="C39" s="10"/>
      <c r="D39" s="10"/>
      <c r="E39" s="96"/>
      <c r="F39" s="97"/>
      <c r="G39" s="74">
        <f>SUM(G34:G38)</f>
        <v>51.169</v>
      </c>
      <c r="H39" s="51">
        <f>SUM(H34:H38)</f>
        <v>51.815999999999995</v>
      </c>
      <c r="I39" s="103">
        <f>SUM(I34:I38)</f>
        <v>57.16100000000001</v>
      </c>
      <c r="J39" s="51">
        <f>SUM(J34:J38)</f>
        <v>60.491</v>
      </c>
      <c r="K39" s="51">
        <f>SUM(K34:K38)</f>
        <v>58.481</v>
      </c>
    </row>
    <row r="40" spans="1:11" ht="15" customHeight="1">
      <c r="A40" s="28" t="s">
        <v>22</v>
      </c>
      <c r="B40" s="3"/>
      <c r="C40" s="3"/>
      <c r="D40" s="3"/>
      <c r="E40" s="73"/>
      <c r="F40" s="46"/>
      <c r="G40" s="73">
        <v>74.221</v>
      </c>
      <c r="H40" s="46">
        <v>75.89699999999999</v>
      </c>
      <c r="I40" s="144">
        <v>109.82300000000001</v>
      </c>
      <c r="J40" s="46">
        <v>91.568</v>
      </c>
      <c r="K40" s="46">
        <v>111.355</v>
      </c>
    </row>
    <row r="41" spans="1:11" ht="15" customHeight="1">
      <c r="A41" s="28" t="s">
        <v>23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24</v>
      </c>
      <c r="B42" s="3"/>
      <c r="C42" s="3"/>
      <c r="D42" s="3"/>
      <c r="E42" s="73"/>
      <c r="F42" s="46"/>
      <c r="G42" s="73">
        <v>38.727</v>
      </c>
      <c r="H42" s="46">
        <v>47.035</v>
      </c>
      <c r="I42" s="144">
        <v>98.441</v>
      </c>
      <c r="J42" s="46">
        <v>72.73800000000001</v>
      </c>
      <c r="K42" s="46">
        <v>73.11600000000001</v>
      </c>
    </row>
    <row r="43" spans="1:11" ht="15" customHeight="1">
      <c r="A43" s="28" t="s">
        <v>25</v>
      </c>
      <c r="B43" s="3"/>
      <c r="C43" s="3"/>
      <c r="D43" s="3"/>
      <c r="E43" s="73"/>
      <c r="F43" s="46"/>
      <c r="G43" s="73">
        <v>0.534</v>
      </c>
      <c r="H43" s="46">
        <v>0.943</v>
      </c>
      <c r="I43" s="144">
        <v>1.952</v>
      </c>
      <c r="J43" s="46">
        <v>20.503</v>
      </c>
      <c r="K43" s="46">
        <v>0.8300000000000001</v>
      </c>
    </row>
    <row r="44" spans="1:11" ht="15" customHeight="1">
      <c r="A44" s="29" t="s">
        <v>26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27</v>
      </c>
      <c r="B45" s="19"/>
      <c r="C45" s="19"/>
      <c r="D45" s="19"/>
      <c r="E45" s="98"/>
      <c r="F45" s="99"/>
      <c r="G45" s="80">
        <f>SUM(G40:G44)</f>
        <v>113.48200000000001</v>
      </c>
      <c r="H45" s="81">
        <f>SUM(H40:H44)</f>
        <v>123.87499999999999</v>
      </c>
      <c r="I45" s="117">
        <f>SUM(I40:I44)</f>
        <v>210.216</v>
      </c>
      <c r="J45" s="81">
        <f>SUM(J40:J44)</f>
        <v>184.80900000000003</v>
      </c>
      <c r="K45" s="81">
        <f>SUM(K40:K44)</f>
        <v>185.30100000000002</v>
      </c>
    </row>
    <row r="46" spans="1:11" ht="15" customHeight="1">
      <c r="A46" s="30" t="s">
        <v>58</v>
      </c>
      <c r="B46" s="9"/>
      <c r="C46" s="9"/>
      <c r="D46" s="9"/>
      <c r="E46" s="96"/>
      <c r="F46" s="97"/>
      <c r="G46" s="74">
        <f>G39+G45</f>
        <v>164.651</v>
      </c>
      <c r="H46" s="51">
        <f>H39+H45</f>
        <v>175.69099999999997</v>
      </c>
      <c r="I46" s="103">
        <f>I39+I45</f>
        <v>267.377</v>
      </c>
      <c r="J46" s="51">
        <f>J39+J45</f>
        <v>245.3</v>
      </c>
      <c r="K46" s="51">
        <f>K39+K45</f>
        <v>243.782</v>
      </c>
    </row>
    <row r="47" spans="1:11" ht="15" customHeight="1">
      <c r="A47" s="28" t="s">
        <v>80</v>
      </c>
      <c r="B47" s="3"/>
      <c r="C47" s="3"/>
      <c r="D47" s="3"/>
      <c r="E47" s="73"/>
      <c r="F47" s="46"/>
      <c r="G47" s="73">
        <v>42.183000000000014</v>
      </c>
      <c r="H47" s="46">
        <v>40.12300000000001</v>
      </c>
      <c r="I47" s="144">
        <v>50.82700000000002</v>
      </c>
      <c r="J47" s="46">
        <v>122.122</v>
      </c>
      <c r="K47" s="46">
        <v>90.12</v>
      </c>
    </row>
    <row r="48" spans="1:11" ht="15" customHeight="1">
      <c r="A48" s="28" t="s">
        <v>86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74</v>
      </c>
      <c r="B49" s="3"/>
      <c r="C49" s="3"/>
      <c r="D49" s="3"/>
      <c r="E49" s="73"/>
      <c r="F49" s="46"/>
      <c r="G49" s="73"/>
      <c r="H49" s="46"/>
      <c r="I49" s="144"/>
      <c r="J49" s="46"/>
      <c r="K49" s="46"/>
    </row>
    <row r="50" spans="1:11" ht="15" customHeight="1">
      <c r="A50" s="28" t="s">
        <v>29</v>
      </c>
      <c r="B50" s="3"/>
      <c r="C50" s="3"/>
      <c r="D50" s="3"/>
      <c r="E50" s="73"/>
      <c r="F50" s="46"/>
      <c r="G50" s="73">
        <v>14.681000000000001</v>
      </c>
      <c r="H50" s="46">
        <v>17.61</v>
      </c>
      <c r="I50" s="144">
        <v>19.115</v>
      </c>
      <c r="J50" s="46">
        <v>16.44</v>
      </c>
      <c r="K50" s="46">
        <v>21.562</v>
      </c>
    </row>
    <row r="51" spans="1:11" ht="15" customHeight="1">
      <c r="A51" s="28" t="s">
        <v>30</v>
      </c>
      <c r="B51" s="3"/>
      <c r="C51" s="3"/>
      <c r="D51" s="3"/>
      <c r="E51" s="73"/>
      <c r="F51" s="46"/>
      <c r="G51" s="73">
        <v>61.79</v>
      </c>
      <c r="H51" s="46">
        <v>59.225</v>
      </c>
      <c r="I51" s="144">
        <v>86.636</v>
      </c>
      <c r="J51" s="46">
        <v>20.832</v>
      </c>
      <c r="K51" s="46">
        <v>76.01100000000001</v>
      </c>
    </row>
    <row r="52" spans="1:11" ht="15" customHeight="1">
      <c r="A52" s="28" t="s">
        <v>31</v>
      </c>
      <c r="B52" s="3"/>
      <c r="C52" s="3"/>
      <c r="D52" s="3"/>
      <c r="E52" s="73"/>
      <c r="F52" s="46"/>
      <c r="G52" s="73">
        <v>43.72200000000001</v>
      </c>
      <c r="H52" s="46">
        <v>56.239000000000004</v>
      </c>
      <c r="I52" s="144">
        <v>102.209</v>
      </c>
      <c r="J52" s="46">
        <v>76.447</v>
      </c>
      <c r="K52" s="46">
        <v>56.089000000000006</v>
      </c>
    </row>
    <row r="53" spans="1:11" ht="15" customHeight="1">
      <c r="A53" s="28" t="s">
        <v>32</v>
      </c>
      <c r="B53" s="3"/>
      <c r="C53" s="3"/>
      <c r="D53" s="3"/>
      <c r="E53" s="73"/>
      <c r="F53" s="46"/>
      <c r="G53" s="73">
        <v>2.275</v>
      </c>
      <c r="H53" s="46">
        <v>2.494</v>
      </c>
      <c r="I53" s="144">
        <v>8.685</v>
      </c>
      <c r="J53" s="46">
        <v>9.459</v>
      </c>
      <c r="K53" s="46"/>
    </row>
    <row r="54" spans="1:11" ht="15" customHeight="1">
      <c r="A54" s="29" t="s">
        <v>81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73</v>
      </c>
      <c r="B55" s="9"/>
      <c r="C55" s="9"/>
      <c r="D55" s="9"/>
      <c r="E55" s="96"/>
      <c r="F55" s="97"/>
      <c r="G55" s="74">
        <f>SUM(G47:G54)</f>
        <v>164.65100000000004</v>
      </c>
      <c r="H55" s="51">
        <f>SUM(H47:H54)</f>
        <v>175.691</v>
      </c>
      <c r="I55" s="103">
        <f>SUM(I47:I54)</f>
        <v>267.47200000000004</v>
      </c>
      <c r="J55" s="51">
        <f>SUM(J47:J54)</f>
        <v>245.3</v>
      </c>
      <c r="K55" s="51">
        <f>SUM(K47:K54)</f>
        <v>243.782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77</v>
      </c>
      <c r="B59" s="64"/>
      <c r="C59" s="59"/>
      <c r="D59" s="59"/>
      <c r="E59" s="78"/>
      <c r="F59" s="78"/>
      <c r="G59" s="78"/>
      <c r="H59" s="78"/>
      <c r="I59" s="78"/>
      <c r="J59" s="78">
        <f>IF(J$5=0,"",J$5)</f>
      </c>
      <c r="K59" s="78">
        <f>IF(K$5=0,"",K$5)</f>
      </c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33</v>
      </c>
      <c r="B61" s="180"/>
      <c r="C61" s="8"/>
      <c r="D61" s="8"/>
      <c r="E61" s="71">
        <v>-4.837</v>
      </c>
      <c r="F61" s="49">
        <v>-2.812999999999999</v>
      </c>
      <c r="G61" s="71">
        <v>2.0509999999999997</v>
      </c>
      <c r="H61" s="49">
        <v>-13.726999999999999</v>
      </c>
      <c r="I61" s="142">
        <v>42.218</v>
      </c>
      <c r="J61" s="49">
        <v>42.374</v>
      </c>
      <c r="K61" s="49">
        <v>42.997</v>
      </c>
    </row>
    <row r="62" spans="1:11" ht="15" customHeight="1">
      <c r="A62" s="179" t="s">
        <v>34</v>
      </c>
      <c r="B62" s="179"/>
      <c r="C62" s="23"/>
      <c r="D62" s="23"/>
      <c r="E62" s="72">
        <v>19.602999999999994</v>
      </c>
      <c r="F62" s="48">
        <v>26.897000000000006</v>
      </c>
      <c r="G62" s="72">
        <v>-1.9559999999999995</v>
      </c>
      <c r="H62" s="48">
        <v>60.239000000000004</v>
      </c>
      <c r="I62" s="143">
        <v>-32.716</v>
      </c>
      <c r="J62" s="48">
        <v>42.703</v>
      </c>
      <c r="K62" s="48">
        <v>25.373</v>
      </c>
    </row>
    <row r="63" spans="1:12" ht="16.5" customHeight="1">
      <c r="A63" s="183" t="s">
        <v>35</v>
      </c>
      <c r="B63" s="183"/>
      <c r="C63" s="25"/>
      <c r="D63" s="25"/>
      <c r="E63" s="74">
        <f aca="true" t="shared" si="9" ref="E63:K63">SUM(E61:E62)</f>
        <v>14.765999999999995</v>
      </c>
      <c r="F63" s="97">
        <f t="shared" si="9"/>
        <v>24.084000000000007</v>
      </c>
      <c r="G63" s="74">
        <f t="shared" si="9"/>
        <v>0.0950000000000002</v>
      </c>
      <c r="H63" s="51">
        <f t="shared" si="9"/>
        <v>46.51200000000001</v>
      </c>
      <c r="I63" s="103">
        <f t="shared" si="9"/>
        <v>9.502000000000002</v>
      </c>
      <c r="J63" s="51">
        <f t="shared" si="9"/>
        <v>85.077</v>
      </c>
      <c r="K63" s="51">
        <f t="shared" si="9"/>
        <v>68.37</v>
      </c>
      <c r="L63" s="134"/>
    </row>
    <row r="64" spans="1:12" ht="15" customHeight="1">
      <c r="A64" s="180" t="s">
        <v>82</v>
      </c>
      <c r="B64" s="180"/>
      <c r="C64" s="3"/>
      <c r="D64" s="3"/>
      <c r="E64" s="73">
        <v>-2.854</v>
      </c>
      <c r="F64" s="46">
        <v>-1.642</v>
      </c>
      <c r="G64" s="73">
        <v>-4.225</v>
      </c>
      <c r="H64" s="46">
        <v>-1.9500000000000002</v>
      </c>
      <c r="I64" s="144">
        <v>-3.5989999999999998</v>
      </c>
      <c r="J64" s="46">
        <v>-4.934</v>
      </c>
      <c r="K64" s="46">
        <v>-0.4</v>
      </c>
      <c r="L64" s="101"/>
    </row>
    <row r="65" spans="1:11" ht="15" customHeight="1">
      <c r="A65" s="179" t="s">
        <v>83</v>
      </c>
      <c r="B65" s="179"/>
      <c r="C65" s="22"/>
      <c r="D65" s="22"/>
      <c r="E65" s="72"/>
      <c r="F65" s="48">
        <v>0.074</v>
      </c>
      <c r="G65" s="72"/>
      <c r="H65" s="48">
        <v>0.158</v>
      </c>
      <c r="I65" s="143">
        <v>0.076</v>
      </c>
      <c r="J65" s="48">
        <v>0.006</v>
      </c>
      <c r="K65" s="48"/>
    </row>
    <row r="66" spans="1:12" s="41" customFormat="1" ht="16.5" customHeight="1">
      <c r="A66" s="131" t="s">
        <v>84</v>
      </c>
      <c r="B66" s="131"/>
      <c r="C66" s="26"/>
      <c r="D66" s="26"/>
      <c r="E66" s="74">
        <f aca="true" t="shared" si="10" ref="E66:K66">SUM(E63:E65)</f>
        <v>11.911999999999995</v>
      </c>
      <c r="F66" s="97">
        <f t="shared" si="10"/>
        <v>22.51600000000001</v>
      </c>
      <c r="G66" s="74">
        <f t="shared" si="10"/>
        <v>-4.129999999999999</v>
      </c>
      <c r="H66" s="51">
        <f t="shared" si="10"/>
        <v>44.720000000000006</v>
      </c>
      <c r="I66" s="103">
        <f t="shared" si="10"/>
        <v>5.979000000000002</v>
      </c>
      <c r="J66" s="51">
        <f t="shared" si="10"/>
        <v>80.149</v>
      </c>
      <c r="K66" s="51">
        <f t="shared" si="10"/>
        <v>67.97</v>
      </c>
      <c r="L66" s="51"/>
    </row>
    <row r="67" spans="1:11" ht="15" customHeight="1">
      <c r="A67" s="179" t="s">
        <v>36</v>
      </c>
      <c r="B67" s="179"/>
      <c r="C67" s="27"/>
      <c r="D67" s="27"/>
      <c r="E67" s="72"/>
      <c r="F67" s="48"/>
      <c r="G67" s="72"/>
      <c r="H67" s="48"/>
      <c r="I67" s="143"/>
      <c r="J67" s="48"/>
      <c r="K67" s="48"/>
    </row>
    <row r="68" spans="1:12" ht="16.5" customHeight="1">
      <c r="A68" s="183" t="s">
        <v>37</v>
      </c>
      <c r="B68" s="183"/>
      <c r="C68" s="9"/>
      <c r="D68" s="9"/>
      <c r="E68" s="74">
        <f aca="true" t="shared" si="11" ref="E68:K68">SUM(E66:E67)</f>
        <v>11.911999999999995</v>
      </c>
      <c r="F68" s="97">
        <f t="shared" si="11"/>
        <v>22.51600000000001</v>
      </c>
      <c r="G68" s="74">
        <f t="shared" si="11"/>
        <v>-4.129999999999999</v>
      </c>
      <c r="H68" s="51">
        <f t="shared" si="11"/>
        <v>44.720000000000006</v>
      </c>
      <c r="I68" s="103">
        <f t="shared" si="11"/>
        <v>5.979000000000002</v>
      </c>
      <c r="J68" s="51">
        <f t="shared" si="11"/>
        <v>80.149</v>
      </c>
      <c r="K68" s="51">
        <f t="shared" si="11"/>
        <v>67.97</v>
      </c>
      <c r="L68" s="134"/>
    </row>
    <row r="69" spans="1:11" ht="15" customHeight="1">
      <c r="A69" s="180" t="s">
        <v>38</v>
      </c>
      <c r="B69" s="180"/>
      <c r="C69" s="3"/>
      <c r="D69" s="3"/>
      <c r="E69" s="73">
        <v>-11.91</v>
      </c>
      <c r="F69" s="46">
        <v>-23.59</v>
      </c>
      <c r="G69" s="73">
        <v>2.5650000000000004</v>
      </c>
      <c r="H69" s="46">
        <v>-33.601</v>
      </c>
      <c r="I69" s="144">
        <v>66.005</v>
      </c>
      <c r="J69" s="46">
        <v>-53.87700000000001</v>
      </c>
      <c r="K69" s="46">
        <v>-69</v>
      </c>
    </row>
    <row r="70" spans="1:11" ht="15" customHeight="1">
      <c r="A70" s="180" t="s">
        <v>39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40</v>
      </c>
      <c r="B71" s="180"/>
      <c r="C71" s="3"/>
      <c r="D71" s="3"/>
      <c r="E71" s="73"/>
      <c r="F71" s="46"/>
      <c r="G71" s="73"/>
      <c r="H71" s="46"/>
      <c r="I71" s="144">
        <v>-90</v>
      </c>
      <c r="J71" s="46"/>
      <c r="K71" s="46"/>
    </row>
    <row r="72" spans="1:11" ht="15" customHeight="1">
      <c r="A72" s="179" t="s">
        <v>41</v>
      </c>
      <c r="B72" s="179"/>
      <c r="C72" s="22"/>
      <c r="D72" s="22"/>
      <c r="E72" s="72"/>
      <c r="F72" s="48"/>
      <c r="G72" s="72">
        <v>1.156</v>
      </c>
      <c r="H72" s="48">
        <v>-12.545000000000002</v>
      </c>
      <c r="I72" s="143">
        <v>-0.071</v>
      </c>
      <c r="J72" s="48">
        <v>-6.795999999999999</v>
      </c>
      <c r="K72" s="48"/>
    </row>
    <row r="73" spans="1:12" ht="16.5" customHeight="1">
      <c r="A73" s="33" t="s">
        <v>42</v>
      </c>
      <c r="B73" s="33"/>
      <c r="C73" s="20"/>
      <c r="D73" s="20"/>
      <c r="E73" s="75">
        <f aca="true" t="shared" si="12" ref="E73:K73">SUM(E69:E72)</f>
        <v>-11.91</v>
      </c>
      <c r="F73" s="146">
        <f t="shared" si="12"/>
        <v>-23.59</v>
      </c>
      <c r="G73" s="75">
        <f t="shared" si="12"/>
        <v>3.721</v>
      </c>
      <c r="H73" s="50">
        <f t="shared" si="12"/>
        <v>-46.146</v>
      </c>
      <c r="I73" s="146">
        <f t="shared" si="12"/>
        <v>-24.066000000000006</v>
      </c>
      <c r="J73" s="50">
        <f t="shared" si="12"/>
        <v>-60.67300000000001</v>
      </c>
      <c r="K73" s="50">
        <f t="shared" si="12"/>
        <v>-69</v>
      </c>
      <c r="L73" s="134"/>
    </row>
    <row r="74" spans="1:12" ht="16.5" customHeight="1">
      <c r="A74" s="183" t="s">
        <v>43</v>
      </c>
      <c r="B74" s="183"/>
      <c r="C74" s="9"/>
      <c r="D74" s="9"/>
      <c r="E74" s="74">
        <f aca="true" t="shared" si="13" ref="E74:K74">SUM(E73+E68)</f>
        <v>0.001999999999995339</v>
      </c>
      <c r="F74" s="103">
        <f t="shared" si="13"/>
        <v>-1.073999999999991</v>
      </c>
      <c r="G74" s="74">
        <f t="shared" si="13"/>
        <v>-0.4089999999999989</v>
      </c>
      <c r="H74" s="51">
        <f t="shared" si="13"/>
        <v>-1.4259999999999948</v>
      </c>
      <c r="I74" s="103">
        <f t="shared" si="13"/>
        <v>-18.087000000000003</v>
      </c>
      <c r="J74" s="51">
        <f t="shared" si="13"/>
        <v>19.475999999999992</v>
      </c>
      <c r="K74" s="51">
        <f t="shared" si="13"/>
        <v>-1.0300000000000011</v>
      </c>
      <c r="L74" s="134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>
        <f>IF(J$5=0,"",J$5)</f>
      </c>
      <c r="K78" s="61">
        <f>IF(K$5=0,"",K$5)</f>
      </c>
    </row>
    <row r="79" ht="1.5" customHeight="1"/>
    <row r="80" spans="1:11" ht="15" customHeight="1">
      <c r="A80" s="180" t="s">
        <v>44</v>
      </c>
      <c r="B80" s="180"/>
      <c r="C80" s="6"/>
      <c r="D80" s="6"/>
      <c r="E80" s="66">
        <f>IF(E7=0,"-",IF(E14=0,"-",(E14/E7))*100)</f>
        <v>-6.896712086685551</v>
      </c>
      <c r="F80" s="52">
        <f>IF(F14=0,"-",IF(F7=0,"-",F14/F7))*100</f>
        <v>-6.989587019157928</v>
      </c>
      <c r="G80" s="100">
        <f>IF(G14=0,"-",IF(G7=0,"-",G14/G7))*100</f>
        <v>2.550079538638641</v>
      </c>
      <c r="H80" s="52">
        <f>IF(H14=0,"-",IF(H7=0,"-",H14/H7))*100</f>
        <v>-1.4137932099623516</v>
      </c>
      <c r="I80" s="153">
        <f>IF(I14=0,"-",IF(I7=0,"-",I14/I7))*100</f>
        <v>11.29765815615733</v>
      </c>
      <c r="J80" s="52">
        <f>IF(J14=0,"-",IF(J7=0,"-",J14/J7)*100)</f>
        <v>13.033033187020562</v>
      </c>
      <c r="K80" s="52">
        <f>IF(K14=0,"-",IF(K7=0,"-",K14/K7)*100)</f>
        <v>10.386899203585777</v>
      </c>
    </row>
    <row r="81" spans="1:11" ht="15" customHeight="1">
      <c r="A81" s="180" t="s">
        <v>45</v>
      </c>
      <c r="B81" s="180"/>
      <c r="C81" s="6"/>
      <c r="D81" s="6"/>
      <c r="E81" s="66">
        <f aca="true" t="shared" si="15" ref="E81:J81">IF(E20=0,"-",IF(E7=0,"-",E20/E7)*100)</f>
        <v>-7.318358678633961</v>
      </c>
      <c r="F81" s="52">
        <f t="shared" si="15"/>
        <v>-0.27928019006223764</v>
      </c>
      <c r="G81" s="66">
        <f>IF(G20=0,"-",IF(G7=0,"-",G20/G7)*100)</f>
        <v>1.7781635701858627</v>
      </c>
      <c r="H81" s="52">
        <f>IF(H20=0,"-",IF(H7=0,"-",H20/H7)*100)</f>
        <v>-0.5210987863680363</v>
      </c>
      <c r="I81" s="102">
        <f t="shared" si="15"/>
        <v>11.13622793848453</v>
      </c>
      <c r="J81" s="52">
        <f t="shared" si="15"/>
        <v>10.338382491693002</v>
      </c>
      <c r="K81" s="52">
        <f>IF(K20=0,"-",IF(K7=0,"-",K20/K7)*100)</f>
        <v>8.9199415672961</v>
      </c>
    </row>
    <row r="82" spans="1:11" ht="15" customHeight="1">
      <c r="A82" s="180" t="s">
        <v>46</v>
      </c>
      <c r="B82" s="180"/>
      <c r="C82" s="7"/>
      <c r="D82" s="7"/>
      <c r="E82" s="66" t="s">
        <v>57</v>
      </c>
      <c r="F82" s="53" t="s">
        <v>57</v>
      </c>
      <c r="G82" s="66">
        <f>IF((G47=0),"-",(G24/((G47+H47)/2)*100))</f>
        <v>7.00070468738609</v>
      </c>
      <c r="H82" s="52">
        <f>IF((H47=0),"-",(H24/((H47+I47)/2)*100))</f>
        <v>-29.106102253985732</v>
      </c>
      <c r="I82" s="102">
        <f>IF((I47=0),"-",(I24/((I47+J47)/2)*100))</f>
        <v>23.69600286789752</v>
      </c>
      <c r="J82" s="52">
        <f>IF((J47=0),"-",(J24/((J47+K47)/2)*100))</f>
        <v>29.062108348017873</v>
      </c>
      <c r="K82" s="52">
        <v>35.5</v>
      </c>
    </row>
    <row r="83" spans="1:11" ht="15" customHeight="1">
      <c r="A83" s="180" t="s">
        <v>47</v>
      </c>
      <c r="B83" s="180"/>
      <c r="C83" s="7"/>
      <c r="D83" s="7"/>
      <c r="E83" s="66" t="s">
        <v>57</v>
      </c>
      <c r="F83" s="53" t="s">
        <v>57</v>
      </c>
      <c r="G83" s="66">
        <f>IF((G47=0),"-",((G17+G18)/((G47+G48+G49+G51+H47+H48+H49+H51)/2)*100))</f>
        <v>8.085736347942413</v>
      </c>
      <c r="H83" s="52">
        <f>IF((H47=0),"-",((H17+H18)/((H47+H48+H49+H51+I47+I48+I49+I51)/2)*100))</f>
        <v>1.4332104505280439</v>
      </c>
      <c r="I83" s="102">
        <f>IF((I47=0),"-",((I17+I18)/((I47+I48+I49+I51+J47+J48+J49+J51)/2)*100))</f>
        <v>33.493689754900764</v>
      </c>
      <c r="J83" s="53">
        <f>IF((J47=0),"-",((J17+J18)/((J47+J48+J49+J51+K47+K48+K49+K51)/2)*100))</f>
        <v>32.89257000501483</v>
      </c>
      <c r="K83" s="53">
        <v>21.8</v>
      </c>
    </row>
    <row r="84" spans="1:11" ht="15" customHeight="1">
      <c r="A84" s="180" t="s">
        <v>48</v>
      </c>
      <c r="B84" s="180"/>
      <c r="C84" s="6"/>
      <c r="D84" s="6"/>
      <c r="E84" s="70" t="str">
        <f>IF(E47=0,"-",((E47+E48)/E55*100))</f>
        <v>-</v>
      </c>
      <c r="F84" s="53" t="s">
        <v>57</v>
      </c>
      <c r="G84" s="70">
        <f>IF(G47=0,"-",((G47+G48)/G55*100))</f>
        <v>25.61964397422427</v>
      </c>
      <c r="H84" s="178">
        <f>IF(H47=0,"-",((H47+H48)/H55*100))</f>
        <v>22.837254042608905</v>
      </c>
      <c r="I84" s="104">
        <f>IF(I47=0,"-",((I47+I48)/I55*100))</f>
        <v>19.00273673506012</v>
      </c>
      <c r="J84" s="95">
        <f>IF(J47=0,"-",((J47+J48)/J55*100))</f>
        <v>49.784753363228695</v>
      </c>
      <c r="K84" s="95">
        <f>IF(K47=0,"-",((K47+K48)/K55*100))</f>
        <v>36.96745452904644</v>
      </c>
    </row>
    <row r="85" spans="1:11" ht="15" customHeight="1">
      <c r="A85" s="180" t="s">
        <v>49</v>
      </c>
      <c r="B85" s="180"/>
      <c r="C85" s="6"/>
      <c r="D85" s="6"/>
      <c r="E85" s="67" t="str">
        <f>IF((E51+E49-E43-E41-E37)=0,"-",(E51+E49-E43-E41-E37))</f>
        <v>-</v>
      </c>
      <c r="F85" s="53" t="s">
        <v>57</v>
      </c>
      <c r="G85" s="67">
        <f>IF((G51+G49-G43-G41-G37)=0,"-",(G51+G49-G43-G41-G37))</f>
        <v>61.256</v>
      </c>
      <c r="H85" s="1">
        <f>IF((H51+H49-H43-H41-H37)=0,"-",(H51+H49-H43-H41-H37))</f>
        <v>58.282000000000004</v>
      </c>
      <c r="I85" s="105">
        <f>IF((I51+I49-I43-I41-I37)=0,"-",(I51+I49-I43-I41-I37))</f>
        <v>84.684</v>
      </c>
      <c r="J85" s="1">
        <f>IF((J51+J49-J43-J41-J37)=0,"-",(J51+J49-J43-J41-J37))</f>
        <v>0.3290000000000006</v>
      </c>
      <c r="K85" s="1">
        <f>IF((K51+K49-K43-K41-K37)=0,"-",(K51+K49-K43-K41-K37))</f>
        <v>75.18100000000001</v>
      </c>
    </row>
    <row r="86" spans="1:11" ht="15" customHeight="1">
      <c r="A86" s="180" t="s">
        <v>50</v>
      </c>
      <c r="B86" s="180"/>
      <c r="C86" s="3"/>
      <c r="D86" s="3"/>
      <c r="E86" s="68" t="str">
        <f>IF((E47=0),"-",((E51+E49)/(E47+E48)))</f>
        <v>-</v>
      </c>
      <c r="F86" s="53" t="s">
        <v>57</v>
      </c>
      <c r="G86" s="68">
        <f>IF((G47=0),"-",((G51+G49)/(G47+G48)))</f>
        <v>1.4648080980489766</v>
      </c>
      <c r="H86" s="34">
        <f>IF((H47=0),"-",((H51+H49)/(H47+H48)))</f>
        <v>1.4760860354410186</v>
      </c>
      <c r="I86" s="106">
        <f>IF((I47=0),"-",((I51+I49)/(I47+I48)))</f>
        <v>1.7045271214118474</v>
      </c>
      <c r="J86" s="2">
        <f>IF((J47=0),"-",((J51+J49)/(J47+J48)))</f>
        <v>0.17058351484580994</v>
      </c>
      <c r="K86" s="2">
        <f>IF((K47=0),"-",((K51+K49)/(K47+K48)))</f>
        <v>0.8434420772303596</v>
      </c>
    </row>
    <row r="87" spans="1:11" ht="15" customHeight="1">
      <c r="A87" s="179" t="s">
        <v>51</v>
      </c>
      <c r="B87" s="179"/>
      <c r="C87" s="22"/>
      <c r="D87" s="22"/>
      <c r="E87" s="69" t="s">
        <v>57</v>
      </c>
      <c r="F87" s="18" t="s">
        <v>57</v>
      </c>
      <c r="G87" s="69">
        <v>136</v>
      </c>
      <c r="H87" s="18">
        <v>176</v>
      </c>
      <c r="I87" s="154">
        <v>177</v>
      </c>
      <c r="J87" s="18">
        <v>166</v>
      </c>
      <c r="K87" s="18">
        <v>168</v>
      </c>
    </row>
    <row r="88" spans="1:11" ht="15" customHeight="1">
      <c r="A88" s="123" t="s">
        <v>120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>
      <c r="A89" s="124"/>
      <c r="B89" s="124"/>
      <c r="C89" s="124"/>
      <c r="D89" s="124"/>
      <c r="E89" s="125"/>
      <c r="F89" s="125"/>
      <c r="G89" s="124"/>
      <c r="H89" s="125"/>
      <c r="I89" s="125"/>
      <c r="J89" s="125"/>
      <c r="K89" s="125"/>
    </row>
    <row r="90" spans="1:11" ht="15">
      <c r="A90" s="124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21"/>
      <c r="B91" s="21"/>
      <c r="C91" s="21"/>
      <c r="D91" s="21"/>
      <c r="E91" s="21"/>
      <c r="F91" s="21"/>
      <c r="G91" s="44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1:K1"/>
    <mergeCell ref="A61:B61"/>
    <mergeCell ref="A62:B62"/>
    <mergeCell ref="A63:B63"/>
    <mergeCell ref="A64:B64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83:B83"/>
    <mergeCell ref="A86:B86"/>
    <mergeCell ref="A72:B72"/>
    <mergeCell ref="A74:B74"/>
    <mergeCell ref="A80:B80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2013-02-14T08:39:14Z</cp:lastPrinted>
  <dcterms:created xsi:type="dcterms:W3CDTF">2009-05-12T14:09:20Z</dcterms:created>
  <dcterms:modified xsi:type="dcterms:W3CDTF">2013-02-20T10:59:01Z</dcterms:modified>
  <cp:category/>
  <cp:version/>
  <cp:contentType/>
  <cp:contentStatus/>
</cp:coreProperties>
</file>