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8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72" yWindow="432" windowWidth="20376" windowHeight="9012" tabRatio="842" firstSheet="7" activeTab="7"/>
  </bookViews>
  <sheets>
    <sheet name="Arbetsbok beskrivning" sheetId="123" state="hidden" r:id="rId1"/>
    <sheet name="Försida månad" sheetId="163" state="hidden" r:id="rId2"/>
    <sheet name="Försida kvartal" sheetId="162" state="hidden" r:id="rId3"/>
    <sheet name="Aaro Inställningar" sheetId="153" state="hidden" r:id="rId4"/>
    <sheet name="Meny Aaro" sheetId="152" state="hidden" r:id="rId5"/>
    <sheet name="Utveckling Ratos innehav" sheetId="130" state="hidden" r:id="rId6"/>
    <sheet name="Ratos resultat  " sheetId="144" state="hidden" r:id="rId7"/>
    <sheet name="Holdings overview Q1 2015" sheetId="79" r:id="rId8"/>
    <sheet name="Ratos resultat graf" sheetId="150" state="hidden" r:id="rId9"/>
    <sheet name="EBITA marginalanalys kv" sheetId="140" state="hidden" r:id="rId10"/>
    <sheet name="EBITA graf" sheetId="149" state="hidden" r:id="rId11"/>
    <sheet name="Innehavsanalys 100%" sheetId="70" state="hidden" r:id="rId12"/>
    <sheet name="Innehavsanalys Andelar" sheetId="155" state="hidden" r:id="rId13"/>
    <sheet name="Nettoskuldsutveckling" sheetId="147" state="hidden" r:id="rId14"/>
    <sheet name="JÄMST 100%" sheetId="115" state="hidden" r:id="rId15"/>
    <sheet name="JÄMST Andelar" sheetId="159" state="hidden" r:id="rId16"/>
    <sheet name="Resultatanalys ack" sheetId="91" state="hidden" r:id="rId17"/>
    <sheet name="Kassaflöde ack" sheetId="95" state="hidden" r:id="rId18"/>
    <sheet name="Ratos innehav lokal valuta" sheetId="103" state="hidden" r:id="rId19"/>
    <sheet name="AARO Report State" sheetId="166" state="veryHidden" r:id="rId20"/>
    <sheet name="Innehav 100% valutajust" sheetId="161" state="hidden" r:id="rId21"/>
    <sheet name="Brygga Operativt-legalt" sheetId="132" state="hidden" r:id="rId22"/>
    <sheet name="Oms EBITA EBT månad exkl Aibel" sheetId="141" state="hidden" r:id="rId23"/>
    <sheet name="Oms EBITA EBT ack exkl Aibel" sheetId="156" state="hidden" r:id="rId24"/>
    <sheet name="Kvartalsrapport " sheetId="81" state="hidden" r:id="rId25"/>
    <sheet name="Kvartalsrapport-Oper" sheetId="160" state="hidden" r:id="rId26"/>
    <sheet name="Resultatanalys kvartal" sheetId="157" state="hidden" r:id="rId27"/>
    <sheet name="Kassaflöde kvartal" sheetId="158" state="hidden" r:id="rId28"/>
  </sheets>
  <externalReferences>
    <externalReference r:id="rId29"/>
    <externalReference r:id="rId30"/>
  </externalReferences>
  <definedNames>
    <definedName name="_Key1" localSheetId="21" hidden="1">#REF!</definedName>
    <definedName name="_Key1" localSheetId="7" hidden="1">#REF!</definedName>
    <definedName name="_Key1" localSheetId="20" hidden="1">#REF!</definedName>
    <definedName name="_Key1" localSheetId="11" hidden="1">#REF!</definedName>
    <definedName name="_Key1" localSheetId="12" hidden="1">#REF!</definedName>
    <definedName name="_Key1" localSheetId="14" hidden="1">#REF!</definedName>
    <definedName name="_Key1" localSheetId="15" hidden="1">#REF!</definedName>
    <definedName name="_Key1" localSheetId="17" hidden="1">#REF!</definedName>
    <definedName name="_Key1" localSheetId="27" hidden="1">#REF!</definedName>
    <definedName name="_Key1" localSheetId="13" hidden="1">#REF!</definedName>
    <definedName name="_Key1" localSheetId="18" hidden="1">#REF!</definedName>
    <definedName name="_Key1" localSheetId="16" hidden="1">#REF!</definedName>
    <definedName name="_Key1" localSheetId="26" hidden="1">#REF!</definedName>
    <definedName name="_Order1" hidden="1">255</definedName>
    <definedName name="_Sort" localSheetId="21" hidden="1">#REF!</definedName>
    <definedName name="_Sort" localSheetId="7" hidden="1">#REF!</definedName>
    <definedName name="_Sort" localSheetId="20" hidden="1">#REF!</definedName>
    <definedName name="_Sort" localSheetId="11" hidden="1">#REF!</definedName>
    <definedName name="_Sort" localSheetId="12" hidden="1">#REF!</definedName>
    <definedName name="_Sort" localSheetId="14" hidden="1">#REF!</definedName>
    <definedName name="_Sort" localSheetId="15" hidden="1">#REF!</definedName>
    <definedName name="_Sort" localSheetId="17" hidden="1">#REF!</definedName>
    <definedName name="_Sort" localSheetId="27" hidden="1">#REF!</definedName>
    <definedName name="_Sort" localSheetId="13" hidden="1">#REF!</definedName>
    <definedName name="_Sort" localSheetId="18" hidden="1">#REF!</definedName>
    <definedName name="_Sort" localSheetId="16" hidden="1">#REF!</definedName>
    <definedName name="_Sort" localSheetId="26" hidden="1">#REF!</definedName>
    <definedName name="A" localSheetId="2">#REF!</definedName>
    <definedName name="A" localSheetId="1">#REF!</definedName>
    <definedName name="A">#REF!</definedName>
    <definedName name="andel" localSheetId="2">[1]Meny!$H$29</definedName>
    <definedName name="andel" localSheetId="1">[1]Meny!$H$29</definedName>
    <definedName name="andel">[2]Meny!$I$29</definedName>
    <definedName name="Ange_period__ÅÅÅÅMM" localSheetId="2">#REF!</definedName>
    <definedName name="Ange_period__ÅÅÅÅMM" localSheetId="1">#REF!</definedName>
    <definedName name="Ange_period__ÅÅÅÅMM">#REF!</definedName>
    <definedName name="AS2DocOpenMode" hidden="1">"AS2DocumentEdit"</definedName>
    <definedName name="b" localSheetId="2">#REF!</definedName>
    <definedName name="b" localSheetId="1">#REF!</definedName>
    <definedName name="b">#REF!</definedName>
    <definedName name="dag" localSheetId="2">'Försida kvartal'!#REF!</definedName>
    <definedName name="dag" localSheetId="1">'Försida månad'!#REF!</definedName>
    <definedName name="dag">#REF!</definedName>
    <definedName name="Month" localSheetId="2">[1]Meny!$L$6</definedName>
    <definedName name="Month" localSheetId="1">[1]Meny!$L$6</definedName>
    <definedName name="Month">[2]Meny!$M$6</definedName>
    <definedName name="MonthName" localSheetId="2">[1]Meny!$L$5</definedName>
    <definedName name="MonthName" localSheetId="1">[1]Meny!$L$5</definedName>
    <definedName name="MonthName">[2]Meny!$M$5</definedName>
    <definedName name="NamnAcc" comment="Namn på ack månad">'Meny Aaro'!$J$41</definedName>
    <definedName name="Period" localSheetId="2">[1]Meny!$H$25</definedName>
    <definedName name="Period" localSheetId="1">[1]Meny!$H$25</definedName>
    <definedName name="Period">[2]Meny!$I$25</definedName>
    <definedName name="PK" localSheetId="2">[1]Meny!$L$15</definedName>
    <definedName name="PK" localSheetId="1">[1]Meny!$L$15</definedName>
    <definedName name="PK">[2]Meny!$M$15</definedName>
    <definedName name="PY" localSheetId="2">[1]Meny!$L$8</definedName>
    <definedName name="PY" localSheetId="1">[1]Meny!$L$8</definedName>
    <definedName name="PY">[2]Meny!$M$8</definedName>
    <definedName name="PYP" localSheetId="2">[1]Meny!$L$10</definedName>
    <definedName name="PYP" localSheetId="1">[1]Meny!$L$10</definedName>
    <definedName name="PYP">[2]Meny!$M$10</definedName>
    <definedName name="Report_Version_3">"A1"</definedName>
    <definedName name="TK" localSheetId="2">[1]Meny!$L$14</definedName>
    <definedName name="TK" localSheetId="1">[1]Meny!$L$14</definedName>
    <definedName name="TK">[2]Meny!$M$14</definedName>
    <definedName name="TP" localSheetId="2">[1]Meny!$L$9</definedName>
    <definedName name="TP" localSheetId="1">[1]Meny!$L$9</definedName>
    <definedName name="TP">[2]Meny!$M$9</definedName>
    <definedName name="TY" localSheetId="2">[1]Meny!$L$7</definedName>
    <definedName name="TY" localSheetId="1">[1]Meny!$L$7</definedName>
    <definedName name="TY">[2]Meny!$M$7</definedName>
    <definedName name="_xlnm.Print_Area" localSheetId="3">'Aaro Inställningar'!$A$1:$L$82</definedName>
    <definedName name="_xlnm.Print_Area" localSheetId="21">'Brygga Operativt-legalt'!$E$3:$Z$72</definedName>
    <definedName name="_xlnm.Print_Area" localSheetId="10">'EBITA graf'!$A$1:$M$58</definedName>
    <definedName name="_xlnm.Print_Area" localSheetId="9">'EBITA marginalanalys kv'!$B$1:$O$41</definedName>
    <definedName name="_xlnm.Print_Area" localSheetId="2">'Försida kvartal'!$A$1:$A$33</definedName>
    <definedName name="_xlnm.Print_Area" localSheetId="1">'Försida månad'!$A$1:$A$38</definedName>
    <definedName name="_xlnm.Print_Area" localSheetId="7">'Holdings overview Q1 2015'!$A$1:$V$57</definedName>
    <definedName name="_xlnm.Print_Area" localSheetId="20">'Innehav 100% valutajust'!$F$10:$AE$257</definedName>
    <definedName name="_xlnm.Print_Area" localSheetId="11">'Innehavsanalys 100%'!$C$4:$AD$409</definedName>
    <definedName name="_xlnm.Print_Area" localSheetId="12">'Innehavsanalys Andelar'!$C$4:$AF$408</definedName>
    <definedName name="_xlnm.Print_Area" localSheetId="14">'JÄMST 100%'!$D$4:$M$245</definedName>
    <definedName name="_xlnm.Print_Area" localSheetId="15">'JÄMST Andelar'!$D$4:$M$245</definedName>
    <definedName name="_xlnm.Print_Area" localSheetId="17">'Kassaflöde ack'!$D$4:$AO$70</definedName>
    <definedName name="_xlnm.Print_Area" localSheetId="27">'Kassaflöde kvartal'!$D$4:$AO$70</definedName>
    <definedName name="_xlnm.Print_Area" localSheetId="24">'Kvartalsrapport '!$D$5:$AB$170</definedName>
    <definedName name="_xlnm.Print_Area" localSheetId="25">'Kvartalsrapport-Oper'!$D$5:$AB$170</definedName>
    <definedName name="_xlnm.Print_Area" localSheetId="4">'Meny Aaro'!$A$1:$AO$32</definedName>
    <definedName name="_xlnm.Print_Area" localSheetId="13">Nettoskuldsutveckling!$B$4:$AE$63</definedName>
    <definedName name="_xlnm.Print_Area" localSheetId="23">'Oms EBITA EBT ack exkl Aibel'!$E$6:$AE$42</definedName>
    <definedName name="_xlnm.Print_Area" localSheetId="22">'Oms EBITA EBT månad exkl Aibel'!$E$6:$AE$42</definedName>
    <definedName name="_xlnm.Print_Area" localSheetId="18">'Ratos innehav lokal valuta'!$D$5:$BF$52</definedName>
    <definedName name="_xlnm.Print_Area" localSheetId="6">'Ratos resultat  '!$E$3:$U$50</definedName>
    <definedName name="_xlnm.Print_Area" localSheetId="8">'Ratos resultat graf'!$A$1:$M$79</definedName>
    <definedName name="_xlnm.Print_Area" localSheetId="16">'Resultatanalys ack'!$D$1:$AO$106</definedName>
    <definedName name="_xlnm.Print_Area" localSheetId="26">'Resultatanalys kvartal'!$D$2:$AO$106</definedName>
    <definedName name="_xlnm.Print_Area" localSheetId="5">'Utveckling Ratos innehav'!$B$1:$X$88</definedName>
    <definedName name="_xlnm.Print_Titles" localSheetId="5">'Utveckling Ratos innehav'!$1:$4</definedName>
    <definedName name="valuta" localSheetId="2">[1]Meny!$H$26</definedName>
    <definedName name="valuta" localSheetId="1">[1]Meny!$H$26</definedName>
    <definedName name="valuta">[2]Meny!$I$26</definedName>
    <definedName name="VFGÅR" comment="Valt fg år">'Meny Aaro'!$G$39</definedName>
    <definedName name="VKV" comment="Valt kvartal">'Meny Aaro'!$G$43</definedName>
    <definedName name="VLTM" comment="vald rullande 12 intervall">'Meny Aaro'!$G$38</definedName>
    <definedName name="VMNAMN" comment="Namn på vald månad">'Meny Aaro'!$G$34</definedName>
    <definedName name="VMÅN" comment="Kort namn på vald månad">'Meny Aaro'!$G$35</definedName>
    <definedName name="VVAL" comment="Namn vald valuta">'Meny Aaro'!$G$41</definedName>
    <definedName name="VÅR" comment="Namn på valt år">'Meny Aaro'!$G$42</definedName>
  </definedNames>
  <calcPr calcId="145621"/>
</workbook>
</file>

<file path=xl/calcChain.xml><?xml version="1.0" encoding="utf-8"?>
<calcChain xmlns="http://schemas.openxmlformats.org/spreadsheetml/2006/main">
  <c r="E1" i="158" l="1"/>
  <c r="F1" i="158"/>
  <c r="G1" i="158"/>
  <c r="H1" i="158"/>
  <c r="I1" i="158"/>
  <c r="J1" i="158"/>
  <c r="K1" i="158"/>
  <c r="L1" i="158"/>
  <c r="M1" i="158"/>
  <c r="N1" i="158"/>
  <c r="O1" i="158"/>
  <c r="P1" i="158"/>
  <c r="Q1" i="158"/>
  <c r="R1" i="158"/>
  <c r="S1" i="158"/>
  <c r="T1" i="158"/>
  <c r="U1" i="158"/>
  <c r="V1" i="158"/>
  <c r="W1" i="158"/>
  <c r="X1" i="158"/>
  <c r="Y1" i="158"/>
  <c r="Z1" i="158"/>
  <c r="AA1" i="158"/>
  <c r="AC1" i="158"/>
  <c r="AD1" i="158"/>
  <c r="AE1" i="158"/>
  <c r="AF1" i="158"/>
  <c r="AG1" i="158"/>
  <c r="AH1" i="158"/>
  <c r="AI1" i="158"/>
  <c r="AJ1" i="158"/>
  <c r="AK1" i="158"/>
  <c r="AL1" i="158"/>
  <c r="AM1" i="158"/>
  <c r="AO1" i="158"/>
  <c r="E9" i="158"/>
  <c r="F9" i="158"/>
  <c r="F27" i="158" s="1"/>
  <c r="F54" i="158" s="1"/>
  <c r="G9" i="158"/>
  <c r="G27" i="158" s="1"/>
  <c r="G54" i="158" s="1"/>
  <c r="H9" i="158"/>
  <c r="I9" i="158"/>
  <c r="I27" i="158" s="1"/>
  <c r="I54" i="158" s="1"/>
  <c r="J9" i="158"/>
  <c r="J27" i="158" s="1"/>
  <c r="J54" i="158" s="1"/>
  <c r="K9" i="158"/>
  <c r="K27" i="158" s="1"/>
  <c r="K54" i="158" s="1"/>
  <c r="L9" i="158"/>
  <c r="M9" i="158"/>
  <c r="M27" i="158" s="1"/>
  <c r="M54" i="158" s="1"/>
  <c r="N9" i="158"/>
  <c r="N27" i="158" s="1"/>
  <c r="N54" i="158" s="1"/>
  <c r="O9" i="158"/>
  <c r="O27" i="158" s="1"/>
  <c r="O54" i="158" s="1"/>
  <c r="P9" i="158"/>
  <c r="Q9" i="158"/>
  <c r="Q27" i="158" s="1"/>
  <c r="Q54" i="158" s="1"/>
  <c r="R9" i="158"/>
  <c r="R27" i="158" s="1"/>
  <c r="R54" i="158" s="1"/>
  <c r="S9" i="158"/>
  <c r="S27" i="158" s="1"/>
  <c r="S54" i="158" s="1"/>
  <c r="T9" i="158"/>
  <c r="U9" i="158"/>
  <c r="U27" i="158" s="1"/>
  <c r="U54" i="158" s="1"/>
  <c r="V9" i="158"/>
  <c r="V27" i="158" s="1"/>
  <c r="V54" i="158" s="1"/>
  <c r="W9" i="158"/>
  <c r="W27" i="158" s="1"/>
  <c r="W54" i="158" s="1"/>
  <c r="X9" i="158"/>
  <c r="Y9" i="158"/>
  <c r="Y27" i="158" s="1"/>
  <c r="Y54" i="158" s="1"/>
  <c r="Z9" i="158"/>
  <c r="Z27" i="158" s="1"/>
  <c r="Z54" i="158" s="1"/>
  <c r="AA9" i="158"/>
  <c r="AA27" i="158" s="1"/>
  <c r="AA54" i="158" s="1"/>
  <c r="AC9" i="158"/>
  <c r="AD9" i="158"/>
  <c r="AD27" i="158" s="1"/>
  <c r="AD54" i="158" s="1"/>
  <c r="AE9" i="158"/>
  <c r="AE27" i="158" s="1"/>
  <c r="AE54" i="158" s="1"/>
  <c r="AF9" i="158"/>
  <c r="AF27" i="158" s="1"/>
  <c r="AF54" i="158" s="1"/>
  <c r="AG9" i="158"/>
  <c r="AH9" i="158"/>
  <c r="AH27" i="158" s="1"/>
  <c r="AH54" i="158" s="1"/>
  <c r="AI9" i="158"/>
  <c r="AI27" i="158" s="1"/>
  <c r="AI54" i="158" s="1"/>
  <c r="AJ9" i="158"/>
  <c r="AJ27" i="158" s="1"/>
  <c r="AJ54" i="158" s="1"/>
  <c r="AK9" i="158"/>
  <c r="AL9" i="158"/>
  <c r="AL27" i="158" s="1"/>
  <c r="AL54" i="158" s="1"/>
  <c r="AM9" i="158"/>
  <c r="AM27" i="158" s="1"/>
  <c r="AM54" i="158" s="1"/>
  <c r="AO9" i="158"/>
  <c r="AO27" i="158" s="1"/>
  <c r="AO54" i="158" s="1"/>
  <c r="AA11" i="158"/>
  <c r="AI11" i="158"/>
  <c r="AM11" i="158"/>
  <c r="AA12" i="158"/>
  <c r="AI12" i="158"/>
  <c r="AM12" i="158"/>
  <c r="AA13" i="158"/>
  <c r="AI13" i="158"/>
  <c r="AM13" i="158"/>
  <c r="AA14" i="158"/>
  <c r="AI14" i="158"/>
  <c r="AM14" i="158"/>
  <c r="AA15" i="158"/>
  <c r="AI15" i="158"/>
  <c r="AM15" i="158"/>
  <c r="AA16" i="158"/>
  <c r="AI16" i="158"/>
  <c r="AM16" i="158"/>
  <c r="AA17" i="158"/>
  <c r="AI17" i="158"/>
  <c r="AM17" i="158"/>
  <c r="AA18" i="158"/>
  <c r="AI18" i="158"/>
  <c r="AM18" i="158"/>
  <c r="AA19" i="158"/>
  <c r="AI19" i="158"/>
  <c r="AM19" i="158"/>
  <c r="AA20" i="158"/>
  <c r="AI20" i="158"/>
  <c r="AM20" i="158"/>
  <c r="AA21" i="158"/>
  <c r="AI21" i="158"/>
  <c r="AM21" i="158"/>
  <c r="AA22" i="158"/>
  <c r="AI22" i="158"/>
  <c r="AM22" i="158"/>
  <c r="AA23" i="158"/>
  <c r="AI23" i="158"/>
  <c r="AM23" i="158"/>
  <c r="AA24" i="158"/>
  <c r="AI24" i="158"/>
  <c r="AM24" i="158"/>
  <c r="AA25" i="158"/>
  <c r="AI25" i="158"/>
  <c r="AM25" i="158"/>
  <c r="E27" i="158"/>
  <c r="E54" i="158" s="1"/>
  <c r="H27" i="158"/>
  <c r="H54" i="158" s="1"/>
  <c r="L27" i="158"/>
  <c r="L54" i="158" s="1"/>
  <c r="P27" i="158"/>
  <c r="P54" i="158" s="1"/>
  <c r="T27" i="158"/>
  <c r="T54" i="158" s="1"/>
  <c r="X27" i="158"/>
  <c r="X54" i="158" s="1"/>
  <c r="AC27" i="158"/>
  <c r="AC54" i="158" s="1"/>
  <c r="AG27" i="158"/>
  <c r="AG54" i="158" s="1"/>
  <c r="AK27" i="158"/>
  <c r="AK54" i="158" s="1"/>
  <c r="AA29" i="158"/>
  <c r="AA56" i="158" s="1"/>
  <c r="AI29" i="158"/>
  <c r="AM29" i="158"/>
  <c r="AA30" i="158"/>
  <c r="AI30" i="158"/>
  <c r="AI57" i="158" s="1"/>
  <c r="AM30" i="158"/>
  <c r="AA31" i="158"/>
  <c r="AI31" i="158"/>
  <c r="AM31" i="158"/>
  <c r="AA32" i="158"/>
  <c r="AI32" i="158"/>
  <c r="AM32" i="158"/>
  <c r="AA33" i="158"/>
  <c r="AA60" i="158" s="1"/>
  <c r="AI33" i="158"/>
  <c r="AM33" i="158"/>
  <c r="AA34" i="158"/>
  <c r="AA46" i="158" s="1"/>
  <c r="AA49" i="158" s="1"/>
  <c r="AI34" i="158"/>
  <c r="AI61" i="158" s="1"/>
  <c r="AM34" i="158"/>
  <c r="AM46" i="158" s="1"/>
  <c r="AM49" i="158" s="1"/>
  <c r="AA35" i="158"/>
  <c r="AI35" i="158"/>
  <c r="AM35" i="158"/>
  <c r="AA36" i="158"/>
  <c r="AI36" i="158"/>
  <c r="AM36" i="158"/>
  <c r="AA37" i="158"/>
  <c r="AI37" i="158"/>
  <c r="AM37" i="158"/>
  <c r="AA38" i="158"/>
  <c r="AI38" i="158"/>
  <c r="AI65" i="158" s="1"/>
  <c r="AM38" i="158"/>
  <c r="AA39" i="158"/>
  <c r="AI39" i="158"/>
  <c r="AM39" i="158"/>
  <c r="AA40" i="158"/>
  <c r="AI40" i="158"/>
  <c r="AM40" i="158"/>
  <c r="AA41" i="158"/>
  <c r="AA68" i="158" s="1"/>
  <c r="AI41" i="158"/>
  <c r="AM41" i="158"/>
  <c r="AA42" i="158"/>
  <c r="AI42" i="158"/>
  <c r="AI69" i="158" s="1"/>
  <c r="AM42" i="158"/>
  <c r="AA43" i="158"/>
  <c r="AI43" i="158"/>
  <c r="AM43" i="158"/>
  <c r="AI44" i="158"/>
  <c r="AI45" i="158"/>
  <c r="E46" i="158"/>
  <c r="E49" i="158" s="1"/>
  <c r="E75" i="158" s="1"/>
  <c r="F46" i="158"/>
  <c r="G46" i="158"/>
  <c r="G49" i="158" s="1"/>
  <c r="G75" i="158" s="1"/>
  <c r="H46" i="158"/>
  <c r="H49" i="158" s="1"/>
  <c r="H75" i="158" s="1"/>
  <c r="I46" i="158"/>
  <c r="I49" i="158" s="1"/>
  <c r="I75" i="158" s="1"/>
  <c r="J46" i="158"/>
  <c r="K46" i="158"/>
  <c r="K49" i="158" s="1"/>
  <c r="K75" i="158" s="1"/>
  <c r="L46" i="158"/>
  <c r="L72" i="158" s="1"/>
  <c r="M46" i="158"/>
  <c r="M49" i="158" s="1"/>
  <c r="M75" i="158" s="1"/>
  <c r="N46" i="158"/>
  <c r="O46" i="158"/>
  <c r="O49" i="158" s="1"/>
  <c r="O75" i="158" s="1"/>
  <c r="P46" i="158"/>
  <c r="P49" i="158" s="1"/>
  <c r="P75" i="158" s="1"/>
  <c r="Q46" i="158"/>
  <c r="Q49" i="158" s="1"/>
  <c r="Q75" i="158" s="1"/>
  <c r="R46" i="158"/>
  <c r="S46" i="158"/>
  <c r="S49" i="158" s="1"/>
  <c r="S75" i="158" s="1"/>
  <c r="T46" i="158"/>
  <c r="T72" i="158" s="1"/>
  <c r="U46" i="158"/>
  <c r="U49" i="158" s="1"/>
  <c r="U75" i="158" s="1"/>
  <c r="V46" i="158"/>
  <c r="W46" i="158"/>
  <c r="W49" i="158" s="1"/>
  <c r="X46" i="158"/>
  <c r="X49" i="158" s="1"/>
  <c r="Y46" i="158"/>
  <c r="Y49" i="158" s="1"/>
  <c r="Z46" i="158"/>
  <c r="Z49" i="158" s="1"/>
  <c r="AC46" i="158"/>
  <c r="AC49" i="158" s="1"/>
  <c r="AD46" i="158"/>
  <c r="AD49" i="158" s="1"/>
  <c r="AE46" i="158"/>
  <c r="AE49" i="158" s="1"/>
  <c r="AF46" i="158"/>
  <c r="AF49" i="158" s="1"/>
  <c r="AG46" i="158"/>
  <c r="AG49" i="158" s="1"/>
  <c r="AH46" i="158"/>
  <c r="AH49" i="158" s="1"/>
  <c r="AJ46" i="158"/>
  <c r="AJ49" i="158" s="1"/>
  <c r="AK46" i="158"/>
  <c r="AK49" i="158" s="1"/>
  <c r="AL46" i="158"/>
  <c r="AL49" i="158" s="1"/>
  <c r="AI47" i="158"/>
  <c r="AI48" i="158"/>
  <c r="AI50" i="158"/>
  <c r="E56" i="158"/>
  <c r="F56" i="158"/>
  <c r="G56" i="158"/>
  <c r="H56" i="158"/>
  <c r="I56" i="158"/>
  <c r="J56" i="158"/>
  <c r="K56" i="158"/>
  <c r="L56" i="158"/>
  <c r="M56" i="158"/>
  <c r="N56" i="158"/>
  <c r="O56" i="158"/>
  <c r="P56" i="158"/>
  <c r="Q56" i="158"/>
  <c r="R56" i="158"/>
  <c r="S56" i="158"/>
  <c r="T56" i="158"/>
  <c r="U56" i="158"/>
  <c r="V56" i="158"/>
  <c r="W56" i="158"/>
  <c r="X56" i="158"/>
  <c r="Y56" i="158"/>
  <c r="Z56" i="158"/>
  <c r="AC56" i="158"/>
  <c r="AD56" i="158"/>
  <c r="AE56" i="158"/>
  <c r="AF56" i="158"/>
  <c r="AG56" i="158"/>
  <c r="AH56" i="158"/>
  <c r="AJ56" i="158"/>
  <c r="AK56" i="158"/>
  <c r="AL56" i="158"/>
  <c r="E57" i="158"/>
  <c r="F57" i="158"/>
  <c r="G57" i="158"/>
  <c r="H57" i="158"/>
  <c r="I57" i="158"/>
  <c r="J57" i="158"/>
  <c r="K57" i="158"/>
  <c r="L57" i="158"/>
  <c r="M57" i="158"/>
  <c r="N57" i="158"/>
  <c r="O57" i="158"/>
  <c r="P57" i="158"/>
  <c r="Q57" i="158"/>
  <c r="R57" i="158"/>
  <c r="S57" i="158"/>
  <c r="T57" i="158"/>
  <c r="U57" i="158"/>
  <c r="V57" i="158"/>
  <c r="W57" i="158"/>
  <c r="X57" i="158"/>
  <c r="Y57" i="158"/>
  <c r="Z57" i="158"/>
  <c r="AC57" i="158"/>
  <c r="AD57" i="158"/>
  <c r="AE57" i="158"/>
  <c r="AF57" i="158"/>
  <c r="AG57" i="158"/>
  <c r="AH57" i="158"/>
  <c r="AJ57" i="158"/>
  <c r="AK57" i="158"/>
  <c r="AL57" i="158"/>
  <c r="E58" i="158"/>
  <c r="F58" i="158"/>
  <c r="G58" i="158"/>
  <c r="H58" i="158"/>
  <c r="I58" i="158"/>
  <c r="J58" i="158"/>
  <c r="K58" i="158"/>
  <c r="L58" i="158"/>
  <c r="M58" i="158"/>
  <c r="N58" i="158"/>
  <c r="O58" i="158"/>
  <c r="P58" i="158"/>
  <c r="Q58" i="158"/>
  <c r="R58" i="158"/>
  <c r="S58" i="158"/>
  <c r="T58" i="158"/>
  <c r="U58" i="158"/>
  <c r="V58" i="158"/>
  <c r="W58" i="158"/>
  <c r="X58" i="158"/>
  <c r="Y58" i="158"/>
  <c r="Z58" i="158"/>
  <c r="AC58" i="158"/>
  <c r="AD58" i="158"/>
  <c r="AE58" i="158"/>
  <c r="AF58" i="158"/>
  <c r="AG58" i="158"/>
  <c r="AH58" i="158"/>
  <c r="AJ58" i="158"/>
  <c r="AK58" i="158"/>
  <c r="AL58" i="158"/>
  <c r="E59" i="158"/>
  <c r="F59" i="158"/>
  <c r="G59" i="158"/>
  <c r="H59" i="158"/>
  <c r="I59" i="158"/>
  <c r="J59" i="158"/>
  <c r="K59" i="158"/>
  <c r="L59" i="158"/>
  <c r="M59" i="158"/>
  <c r="N59" i="158"/>
  <c r="O59" i="158"/>
  <c r="P59" i="158"/>
  <c r="Q59" i="158"/>
  <c r="R59" i="158"/>
  <c r="S59" i="158"/>
  <c r="T59" i="158"/>
  <c r="U59" i="158"/>
  <c r="V59" i="158"/>
  <c r="W59" i="158"/>
  <c r="X59" i="158"/>
  <c r="Y59" i="158"/>
  <c r="Z59" i="158"/>
  <c r="AC59" i="158"/>
  <c r="AD59" i="158"/>
  <c r="AE59" i="158"/>
  <c r="AF59" i="158"/>
  <c r="AG59" i="158"/>
  <c r="AH59" i="158"/>
  <c r="AJ59" i="158"/>
  <c r="AK59" i="158"/>
  <c r="AL59" i="158"/>
  <c r="E60" i="158"/>
  <c r="F60" i="158"/>
  <c r="G60" i="158"/>
  <c r="H60" i="158"/>
  <c r="I60" i="158"/>
  <c r="J60" i="158"/>
  <c r="K60" i="158"/>
  <c r="L60" i="158"/>
  <c r="M60" i="158"/>
  <c r="N60" i="158"/>
  <c r="O60" i="158"/>
  <c r="P60" i="158"/>
  <c r="Q60" i="158"/>
  <c r="R60" i="158"/>
  <c r="S60" i="158"/>
  <c r="T60" i="158"/>
  <c r="U60" i="158"/>
  <c r="V60" i="158"/>
  <c r="W60" i="158"/>
  <c r="X60" i="158"/>
  <c r="Y60" i="158"/>
  <c r="Z60" i="158"/>
  <c r="AC60" i="158"/>
  <c r="AD60" i="158"/>
  <c r="AE60" i="158"/>
  <c r="AF60" i="158"/>
  <c r="AG60" i="158"/>
  <c r="AH60" i="158"/>
  <c r="AJ60" i="158"/>
  <c r="AK60" i="158"/>
  <c r="AL60" i="158"/>
  <c r="E61" i="158"/>
  <c r="F61" i="158"/>
  <c r="G61" i="158"/>
  <c r="H61" i="158"/>
  <c r="I61" i="158"/>
  <c r="J61" i="158"/>
  <c r="K61" i="158"/>
  <c r="L61" i="158"/>
  <c r="M61" i="158"/>
  <c r="N61" i="158"/>
  <c r="O61" i="158"/>
  <c r="P61" i="158"/>
  <c r="Q61" i="158"/>
  <c r="R61" i="158"/>
  <c r="S61" i="158"/>
  <c r="T61" i="158"/>
  <c r="U61" i="158"/>
  <c r="V61" i="158"/>
  <c r="W61" i="158"/>
  <c r="X61" i="158"/>
  <c r="Y61" i="158"/>
  <c r="Z61" i="158"/>
  <c r="AC61" i="158"/>
  <c r="AD61" i="158"/>
  <c r="AE61" i="158"/>
  <c r="AF61" i="158"/>
  <c r="AG61" i="158"/>
  <c r="AH61" i="158"/>
  <c r="AJ61" i="158"/>
  <c r="AK61" i="158"/>
  <c r="AL61" i="158"/>
  <c r="E62" i="158"/>
  <c r="F62" i="158"/>
  <c r="G62" i="158"/>
  <c r="H62" i="158"/>
  <c r="I62" i="158"/>
  <c r="J62" i="158"/>
  <c r="K62" i="158"/>
  <c r="L62" i="158"/>
  <c r="M62" i="158"/>
  <c r="N62" i="158"/>
  <c r="O62" i="158"/>
  <c r="P62" i="158"/>
  <c r="Q62" i="158"/>
  <c r="R62" i="158"/>
  <c r="S62" i="158"/>
  <c r="T62" i="158"/>
  <c r="U62" i="158"/>
  <c r="V62" i="158"/>
  <c r="W62" i="158"/>
  <c r="X62" i="158"/>
  <c r="Y62" i="158"/>
  <c r="Z62" i="158"/>
  <c r="AC62" i="158"/>
  <c r="AD62" i="158"/>
  <c r="AE62" i="158"/>
  <c r="AF62" i="158"/>
  <c r="AG62" i="158"/>
  <c r="AH62" i="158"/>
  <c r="AJ62" i="158"/>
  <c r="AK62" i="158"/>
  <c r="AL62" i="158"/>
  <c r="E63" i="158"/>
  <c r="F63" i="158"/>
  <c r="G63" i="158"/>
  <c r="H63" i="158"/>
  <c r="I63" i="158"/>
  <c r="J63" i="158"/>
  <c r="K63" i="158"/>
  <c r="L63" i="158"/>
  <c r="M63" i="158"/>
  <c r="N63" i="158"/>
  <c r="O63" i="158"/>
  <c r="P63" i="158"/>
  <c r="Q63" i="158"/>
  <c r="R63" i="158"/>
  <c r="S63" i="158"/>
  <c r="T63" i="158"/>
  <c r="U63" i="158"/>
  <c r="V63" i="158"/>
  <c r="W63" i="158"/>
  <c r="X63" i="158"/>
  <c r="Y63" i="158"/>
  <c r="Z63" i="158"/>
  <c r="AC63" i="158"/>
  <c r="AD63" i="158"/>
  <c r="AE63" i="158"/>
  <c r="AF63" i="158"/>
  <c r="AG63" i="158"/>
  <c r="AH63" i="158"/>
  <c r="AJ63" i="158"/>
  <c r="AK63" i="158"/>
  <c r="AL63" i="158"/>
  <c r="E64" i="158"/>
  <c r="F64" i="158"/>
  <c r="G64" i="158"/>
  <c r="H64" i="158"/>
  <c r="I64" i="158"/>
  <c r="J64" i="158"/>
  <c r="K64" i="158"/>
  <c r="L64" i="158"/>
  <c r="M64" i="158"/>
  <c r="N64" i="158"/>
  <c r="O64" i="158"/>
  <c r="P64" i="158"/>
  <c r="Q64" i="158"/>
  <c r="R64" i="158"/>
  <c r="S64" i="158"/>
  <c r="T64" i="158"/>
  <c r="U64" i="158"/>
  <c r="V64" i="158"/>
  <c r="W64" i="158"/>
  <c r="X64" i="158"/>
  <c r="Y64" i="158"/>
  <c r="Z64" i="158"/>
  <c r="AC64" i="158"/>
  <c r="AD64" i="158"/>
  <c r="AE64" i="158"/>
  <c r="AF64" i="158"/>
  <c r="AG64" i="158"/>
  <c r="AH64" i="158"/>
  <c r="AJ64" i="158"/>
  <c r="AK64" i="158"/>
  <c r="AL64" i="158"/>
  <c r="E65" i="158"/>
  <c r="F65" i="158"/>
  <c r="G65" i="158"/>
  <c r="H65" i="158"/>
  <c r="I65" i="158"/>
  <c r="J65" i="158"/>
  <c r="K65" i="158"/>
  <c r="L65" i="158"/>
  <c r="M65" i="158"/>
  <c r="N65" i="158"/>
  <c r="O65" i="158"/>
  <c r="P65" i="158"/>
  <c r="Q65" i="158"/>
  <c r="R65" i="158"/>
  <c r="S65" i="158"/>
  <c r="T65" i="158"/>
  <c r="U65" i="158"/>
  <c r="V65" i="158"/>
  <c r="W65" i="158"/>
  <c r="X65" i="158"/>
  <c r="Y65" i="158"/>
  <c r="Z65" i="158"/>
  <c r="AC65" i="158"/>
  <c r="AD65" i="158"/>
  <c r="AE65" i="158"/>
  <c r="AF65" i="158"/>
  <c r="AG65" i="158"/>
  <c r="AH65" i="158"/>
  <c r="AJ65" i="158"/>
  <c r="AK65" i="158"/>
  <c r="AL65" i="158"/>
  <c r="E66" i="158"/>
  <c r="F66" i="158"/>
  <c r="G66" i="158"/>
  <c r="H66" i="158"/>
  <c r="I66" i="158"/>
  <c r="J66" i="158"/>
  <c r="K66" i="158"/>
  <c r="L66" i="158"/>
  <c r="M66" i="158"/>
  <c r="N66" i="158"/>
  <c r="O66" i="158"/>
  <c r="P66" i="158"/>
  <c r="Q66" i="158"/>
  <c r="R66" i="158"/>
  <c r="S66" i="158"/>
  <c r="T66" i="158"/>
  <c r="U66" i="158"/>
  <c r="V66" i="158"/>
  <c r="W66" i="158"/>
  <c r="X66" i="158"/>
  <c r="Y66" i="158"/>
  <c r="Z66" i="158"/>
  <c r="AC66" i="158"/>
  <c r="AD66" i="158"/>
  <c r="AE66" i="158"/>
  <c r="AF66" i="158"/>
  <c r="AG66" i="158"/>
  <c r="AH66" i="158"/>
  <c r="AJ66" i="158"/>
  <c r="AK66" i="158"/>
  <c r="AL66" i="158"/>
  <c r="E67" i="158"/>
  <c r="F67" i="158"/>
  <c r="G67" i="158"/>
  <c r="H67" i="158"/>
  <c r="I67" i="158"/>
  <c r="J67" i="158"/>
  <c r="K67" i="158"/>
  <c r="L67" i="158"/>
  <c r="M67" i="158"/>
  <c r="N67" i="158"/>
  <c r="O67" i="158"/>
  <c r="P67" i="158"/>
  <c r="Q67" i="158"/>
  <c r="R67" i="158"/>
  <c r="S67" i="158"/>
  <c r="T67" i="158"/>
  <c r="U67" i="158"/>
  <c r="V67" i="158"/>
  <c r="W67" i="158"/>
  <c r="X67" i="158"/>
  <c r="Y67" i="158"/>
  <c r="Z67" i="158"/>
  <c r="AC67" i="158"/>
  <c r="AD67" i="158"/>
  <c r="AE67" i="158"/>
  <c r="AF67" i="158"/>
  <c r="AG67" i="158"/>
  <c r="AH67" i="158"/>
  <c r="AJ67" i="158"/>
  <c r="AK67" i="158"/>
  <c r="AL67" i="158"/>
  <c r="E68" i="158"/>
  <c r="F68" i="158"/>
  <c r="G68" i="158"/>
  <c r="H68" i="158"/>
  <c r="I68" i="158"/>
  <c r="J68" i="158"/>
  <c r="K68" i="158"/>
  <c r="L68" i="158"/>
  <c r="M68" i="158"/>
  <c r="N68" i="158"/>
  <c r="O68" i="158"/>
  <c r="P68" i="158"/>
  <c r="Q68" i="158"/>
  <c r="R68" i="158"/>
  <c r="S68" i="158"/>
  <c r="T68" i="158"/>
  <c r="U68" i="158"/>
  <c r="V68" i="158"/>
  <c r="W68" i="158"/>
  <c r="X68" i="158"/>
  <c r="Y68" i="158"/>
  <c r="Z68" i="158"/>
  <c r="AC68" i="158"/>
  <c r="AD68" i="158"/>
  <c r="AE68" i="158"/>
  <c r="AF68" i="158"/>
  <c r="AG68" i="158"/>
  <c r="AH68" i="158"/>
  <c r="AJ68" i="158"/>
  <c r="AK68" i="158"/>
  <c r="AL68" i="158"/>
  <c r="E69" i="158"/>
  <c r="F69" i="158"/>
  <c r="G69" i="158"/>
  <c r="H69" i="158"/>
  <c r="I69" i="158"/>
  <c r="J69" i="158"/>
  <c r="K69" i="158"/>
  <c r="L69" i="158"/>
  <c r="M69" i="158"/>
  <c r="N69" i="158"/>
  <c r="O69" i="158"/>
  <c r="P69" i="158"/>
  <c r="Q69" i="158"/>
  <c r="R69" i="158"/>
  <c r="S69" i="158"/>
  <c r="T69" i="158"/>
  <c r="U69" i="158"/>
  <c r="V69" i="158"/>
  <c r="W69" i="158"/>
  <c r="X69" i="158"/>
  <c r="Y69" i="158"/>
  <c r="Z69" i="158"/>
  <c r="AC69" i="158"/>
  <c r="AD69" i="158"/>
  <c r="AE69" i="158"/>
  <c r="AF69" i="158"/>
  <c r="AG69" i="158"/>
  <c r="AH69" i="158"/>
  <c r="AJ69" i="158"/>
  <c r="AK69" i="158"/>
  <c r="AL69" i="158"/>
  <c r="E70" i="158"/>
  <c r="F70" i="158"/>
  <c r="G70" i="158"/>
  <c r="H70" i="158"/>
  <c r="I70" i="158"/>
  <c r="J70" i="158"/>
  <c r="K70" i="158"/>
  <c r="L70" i="158"/>
  <c r="M70" i="158"/>
  <c r="N70" i="158"/>
  <c r="O70" i="158"/>
  <c r="P70" i="158"/>
  <c r="Q70" i="158"/>
  <c r="R70" i="158"/>
  <c r="S70" i="158"/>
  <c r="T70" i="158"/>
  <c r="U70" i="158"/>
  <c r="V70" i="158"/>
  <c r="W70" i="158"/>
  <c r="X70" i="158"/>
  <c r="Y70" i="158"/>
  <c r="Z70" i="158"/>
  <c r="AC70" i="158"/>
  <c r="AD70" i="158"/>
  <c r="AE70" i="158"/>
  <c r="AF70" i="158"/>
  <c r="AG70" i="158"/>
  <c r="AH70" i="158"/>
  <c r="AJ70" i="158"/>
  <c r="AK70" i="158"/>
  <c r="AL70" i="158"/>
  <c r="E73" i="158"/>
  <c r="F73" i="158"/>
  <c r="G73" i="158"/>
  <c r="H73" i="158"/>
  <c r="I73" i="158"/>
  <c r="J73" i="158"/>
  <c r="K73" i="158"/>
  <c r="L73" i="158"/>
  <c r="M73" i="158"/>
  <c r="N73" i="158"/>
  <c r="O73" i="158"/>
  <c r="P73" i="158"/>
  <c r="Q73" i="158"/>
  <c r="R73" i="158"/>
  <c r="S73" i="158"/>
  <c r="T73" i="158"/>
  <c r="U73" i="158"/>
  <c r="V73" i="158"/>
  <c r="E74" i="158"/>
  <c r="F74" i="158"/>
  <c r="G74" i="158"/>
  <c r="H74" i="158"/>
  <c r="I74" i="158"/>
  <c r="J74" i="158"/>
  <c r="K74" i="158"/>
  <c r="L74" i="158"/>
  <c r="M74" i="158"/>
  <c r="N74" i="158"/>
  <c r="O74" i="158"/>
  <c r="P74" i="158"/>
  <c r="Q74" i="158"/>
  <c r="R74" i="158"/>
  <c r="S74" i="158"/>
  <c r="T74" i="158"/>
  <c r="U74" i="158"/>
  <c r="V74" i="158"/>
  <c r="E1" i="157"/>
  <c r="F1" i="157"/>
  <c r="G1" i="157"/>
  <c r="H1" i="157"/>
  <c r="I1" i="157"/>
  <c r="J1" i="157"/>
  <c r="K1" i="157"/>
  <c r="L1" i="157"/>
  <c r="M1" i="157"/>
  <c r="N1" i="157"/>
  <c r="O1" i="157"/>
  <c r="P1" i="157"/>
  <c r="Q1" i="157"/>
  <c r="R1" i="157"/>
  <c r="S1" i="157"/>
  <c r="T1" i="157"/>
  <c r="U1" i="157"/>
  <c r="V1" i="157"/>
  <c r="W1" i="157"/>
  <c r="X1" i="157"/>
  <c r="Y1" i="157"/>
  <c r="Z1" i="157"/>
  <c r="AA1" i="157"/>
  <c r="AC1" i="157"/>
  <c r="AD1" i="157"/>
  <c r="AE1" i="157"/>
  <c r="AF1" i="157"/>
  <c r="AG1" i="157"/>
  <c r="AH1" i="157"/>
  <c r="AI1" i="157"/>
  <c r="AJ1" i="157"/>
  <c r="AK1" i="157"/>
  <c r="AL1" i="157"/>
  <c r="AM1" i="157"/>
  <c r="AO1" i="157"/>
  <c r="AP1" i="157"/>
  <c r="A3" i="157"/>
  <c r="E7" i="157"/>
  <c r="E39" i="157" s="1"/>
  <c r="E71" i="157" s="1"/>
  <c r="F7" i="157"/>
  <c r="F39" i="157" s="1"/>
  <c r="F71" i="157" s="1"/>
  <c r="G7" i="157"/>
  <c r="G39" i="157" s="1"/>
  <c r="G71" i="157" s="1"/>
  <c r="H7" i="157"/>
  <c r="H39" i="157" s="1"/>
  <c r="H71" i="157" s="1"/>
  <c r="I7" i="157"/>
  <c r="I39" i="157" s="1"/>
  <c r="I71" i="157" s="1"/>
  <c r="J7" i="157"/>
  <c r="J39" i="157" s="1"/>
  <c r="J71" i="157" s="1"/>
  <c r="K7" i="157"/>
  <c r="K39" i="157" s="1"/>
  <c r="K71" i="157" s="1"/>
  <c r="L7" i="157"/>
  <c r="L39" i="157" s="1"/>
  <c r="L71" i="157" s="1"/>
  <c r="M7" i="157"/>
  <c r="M39" i="157" s="1"/>
  <c r="M71" i="157" s="1"/>
  <c r="N7" i="157"/>
  <c r="N39" i="157" s="1"/>
  <c r="N71" i="157" s="1"/>
  <c r="O7" i="157"/>
  <c r="O39" i="157" s="1"/>
  <c r="O71" i="157" s="1"/>
  <c r="P7" i="157"/>
  <c r="P39" i="157" s="1"/>
  <c r="P71" i="157" s="1"/>
  <c r="Q7" i="157"/>
  <c r="Q39" i="157" s="1"/>
  <c r="Q71" i="157" s="1"/>
  <c r="R7" i="157"/>
  <c r="R39" i="157" s="1"/>
  <c r="R71" i="157" s="1"/>
  <c r="S7" i="157"/>
  <c r="S39" i="157" s="1"/>
  <c r="S71" i="157" s="1"/>
  <c r="T7" i="157"/>
  <c r="T39" i="157" s="1"/>
  <c r="T71" i="157" s="1"/>
  <c r="U7" i="157"/>
  <c r="U39" i="157" s="1"/>
  <c r="U71" i="157" s="1"/>
  <c r="V7" i="157"/>
  <c r="V39" i="157" s="1"/>
  <c r="V71" i="157" s="1"/>
  <c r="W7" i="157"/>
  <c r="W39" i="157" s="1"/>
  <c r="W71" i="157" s="1"/>
  <c r="X7" i="157"/>
  <c r="X39" i="157" s="1"/>
  <c r="X71" i="157" s="1"/>
  <c r="Y7" i="157"/>
  <c r="Y39" i="157" s="1"/>
  <c r="Y71" i="157" s="1"/>
  <c r="Z7" i="157"/>
  <c r="Z39" i="157" s="1"/>
  <c r="Z71" i="157" s="1"/>
  <c r="AA7" i="157"/>
  <c r="AA39" i="157" s="1"/>
  <c r="AA71" i="157" s="1"/>
  <c r="AC7" i="157"/>
  <c r="AD7" i="157"/>
  <c r="AD39" i="157" s="1"/>
  <c r="AD71" i="157" s="1"/>
  <c r="AE7" i="157"/>
  <c r="AE39" i="157" s="1"/>
  <c r="AE71" i="157" s="1"/>
  <c r="AF7" i="157"/>
  <c r="AF39" i="157" s="1"/>
  <c r="AF71" i="157" s="1"/>
  <c r="AG7" i="157"/>
  <c r="AG39" i="157" s="1"/>
  <c r="AG71" i="157" s="1"/>
  <c r="AH7" i="157"/>
  <c r="AH39" i="157" s="1"/>
  <c r="AH71" i="157" s="1"/>
  <c r="AI7" i="157"/>
  <c r="AI39" i="157" s="1"/>
  <c r="AI71" i="157" s="1"/>
  <c r="AJ7" i="157"/>
  <c r="AJ39" i="157" s="1"/>
  <c r="AJ71" i="157" s="1"/>
  <c r="AK7" i="157"/>
  <c r="AK39" i="157" s="1"/>
  <c r="AK71" i="157" s="1"/>
  <c r="AL7" i="157"/>
  <c r="AL39" i="157" s="1"/>
  <c r="AL71" i="157" s="1"/>
  <c r="AM7" i="157"/>
  <c r="AM39" i="157" s="1"/>
  <c r="AM71" i="157" s="1"/>
  <c r="AO7" i="157"/>
  <c r="AO39" i="157" s="1"/>
  <c r="AO71" i="157" s="1"/>
  <c r="AA9" i="157"/>
  <c r="AI9" i="157"/>
  <c r="AM9" i="157"/>
  <c r="AA10" i="157"/>
  <c r="AI10" i="157"/>
  <c r="AM10" i="157"/>
  <c r="AA11" i="157"/>
  <c r="AI11" i="157"/>
  <c r="AM11" i="157"/>
  <c r="AA12" i="157"/>
  <c r="AI12" i="157"/>
  <c r="AM12" i="157"/>
  <c r="AA13" i="157"/>
  <c r="AI13" i="157"/>
  <c r="AM13" i="157"/>
  <c r="AA14" i="157"/>
  <c r="AI14" i="157"/>
  <c r="AM14" i="157"/>
  <c r="AA15" i="157"/>
  <c r="AI15" i="157"/>
  <c r="AM15" i="157"/>
  <c r="AA16" i="157"/>
  <c r="AI16" i="157"/>
  <c r="AM16" i="157"/>
  <c r="AA17" i="157"/>
  <c r="AI17" i="157"/>
  <c r="AM17" i="157"/>
  <c r="AA18" i="157"/>
  <c r="AI18" i="157"/>
  <c r="AM18" i="157"/>
  <c r="AA19" i="157"/>
  <c r="AI19" i="157"/>
  <c r="AM19" i="157"/>
  <c r="AA20" i="157"/>
  <c r="AI20" i="157"/>
  <c r="AM20" i="157"/>
  <c r="AA21" i="157"/>
  <c r="AI21" i="157"/>
  <c r="AM21" i="157"/>
  <c r="AA22" i="157"/>
  <c r="AI22" i="157"/>
  <c r="AM22" i="157"/>
  <c r="AA23" i="157"/>
  <c r="AI23" i="157"/>
  <c r="AM23" i="157"/>
  <c r="AA24" i="157"/>
  <c r="AI24" i="157"/>
  <c r="AM24" i="157"/>
  <c r="AA25" i="157"/>
  <c r="AI25" i="157"/>
  <c r="AM25" i="157"/>
  <c r="AA26" i="157"/>
  <c r="AI26" i="157"/>
  <c r="AM26" i="157"/>
  <c r="AA27" i="157"/>
  <c r="AI27" i="157"/>
  <c r="AM27" i="157"/>
  <c r="AA28" i="157"/>
  <c r="AI28" i="157"/>
  <c r="AM28" i="157"/>
  <c r="AA29" i="157"/>
  <c r="AI29" i="157"/>
  <c r="AM29" i="157"/>
  <c r="AA30" i="157"/>
  <c r="AI30" i="157"/>
  <c r="AM30" i="157"/>
  <c r="AA31" i="157"/>
  <c r="AI31" i="157"/>
  <c r="AM31" i="157"/>
  <c r="AA32" i="157"/>
  <c r="AI32" i="157"/>
  <c r="AM32" i="157"/>
  <c r="AA33" i="157"/>
  <c r="AI33" i="157"/>
  <c r="AM33" i="157"/>
  <c r="AA34" i="157"/>
  <c r="AI34" i="157"/>
  <c r="AM34" i="157"/>
  <c r="AA35" i="157"/>
  <c r="AI35" i="157"/>
  <c r="AM35" i="157"/>
  <c r="AA36" i="157"/>
  <c r="AI36" i="157"/>
  <c r="AM36" i="157"/>
  <c r="AC39" i="157"/>
  <c r="AC71" i="157" s="1"/>
  <c r="AA41" i="157"/>
  <c r="AI41" i="157"/>
  <c r="AM41" i="157"/>
  <c r="AA42" i="157"/>
  <c r="AI42" i="157"/>
  <c r="AM42" i="157"/>
  <c r="AA43" i="157"/>
  <c r="AI43" i="157"/>
  <c r="AM43" i="157"/>
  <c r="AA44" i="157"/>
  <c r="AI44" i="157"/>
  <c r="AM44" i="157"/>
  <c r="AA45" i="157"/>
  <c r="AI45" i="157"/>
  <c r="AM45" i="157"/>
  <c r="AA46" i="157"/>
  <c r="AI46" i="157"/>
  <c r="AM46" i="157"/>
  <c r="AA47" i="157"/>
  <c r="AI47" i="157"/>
  <c r="AM47" i="157"/>
  <c r="AA48" i="157"/>
  <c r="AI48" i="157"/>
  <c r="AM48" i="157"/>
  <c r="AA49" i="157"/>
  <c r="AI49" i="157"/>
  <c r="AM49" i="157"/>
  <c r="AA50" i="157"/>
  <c r="AI50" i="157"/>
  <c r="AM50" i="157"/>
  <c r="AA51" i="157"/>
  <c r="AI51" i="157"/>
  <c r="AM51" i="157"/>
  <c r="AA52" i="157"/>
  <c r="AI52" i="157"/>
  <c r="AM52" i="157"/>
  <c r="AA53" i="157"/>
  <c r="AI53" i="157"/>
  <c r="AM53" i="157"/>
  <c r="AA54" i="157"/>
  <c r="AI54" i="157"/>
  <c r="AM54" i="157"/>
  <c r="AA55" i="157"/>
  <c r="AI55" i="157"/>
  <c r="AM55" i="157"/>
  <c r="AA56" i="157"/>
  <c r="AI56" i="157"/>
  <c r="AM56" i="157"/>
  <c r="AA57" i="157"/>
  <c r="AI57" i="157"/>
  <c r="AM57" i="157"/>
  <c r="AA58" i="157"/>
  <c r="AI58" i="157"/>
  <c r="AM58" i="157"/>
  <c r="AA59" i="157"/>
  <c r="AI59" i="157"/>
  <c r="AM59" i="157"/>
  <c r="AA60" i="157"/>
  <c r="AI60" i="157"/>
  <c r="AM60" i="157"/>
  <c r="AA61" i="157"/>
  <c r="AI61" i="157"/>
  <c r="AM61" i="157"/>
  <c r="AA62" i="157"/>
  <c r="AI62" i="157"/>
  <c r="AM62" i="157"/>
  <c r="AA63" i="157"/>
  <c r="AI63" i="157"/>
  <c r="AM63" i="157"/>
  <c r="AA64" i="157"/>
  <c r="AI64" i="157"/>
  <c r="AM64" i="157"/>
  <c r="AA65" i="157"/>
  <c r="AI65" i="157"/>
  <c r="AM65" i="157"/>
  <c r="AA66" i="157"/>
  <c r="AI66" i="157"/>
  <c r="AM66" i="157"/>
  <c r="AA67" i="157"/>
  <c r="AI67" i="157"/>
  <c r="AM67" i="157"/>
  <c r="AA68" i="157"/>
  <c r="AI68" i="157"/>
  <c r="AM68" i="157"/>
  <c r="E73" i="157"/>
  <c r="F73" i="157"/>
  <c r="G73" i="157"/>
  <c r="H73" i="157"/>
  <c r="I73" i="157"/>
  <c r="J73" i="157"/>
  <c r="K73" i="157"/>
  <c r="L73" i="157"/>
  <c r="M73" i="157"/>
  <c r="N73" i="157"/>
  <c r="O73" i="157"/>
  <c r="P73" i="157"/>
  <c r="Q73" i="157"/>
  <c r="R73" i="157"/>
  <c r="S73" i="157"/>
  <c r="T73" i="157"/>
  <c r="U73" i="157"/>
  <c r="V73" i="157"/>
  <c r="W73" i="157"/>
  <c r="X73" i="157"/>
  <c r="Y73" i="157"/>
  <c r="Z73" i="157"/>
  <c r="AC73" i="157"/>
  <c r="AD73" i="157"/>
  <c r="AE73" i="157"/>
  <c r="AF73" i="157"/>
  <c r="AG73" i="157"/>
  <c r="AH73" i="157"/>
  <c r="AJ73" i="157"/>
  <c r="AK73" i="157"/>
  <c r="AL73" i="157"/>
  <c r="E74" i="157"/>
  <c r="F74" i="157"/>
  <c r="G74" i="157"/>
  <c r="H74" i="157"/>
  <c r="I74" i="157"/>
  <c r="J74" i="157"/>
  <c r="K74" i="157"/>
  <c r="L74" i="157"/>
  <c r="M74" i="157"/>
  <c r="N74" i="157"/>
  <c r="O74" i="157"/>
  <c r="P74" i="157"/>
  <c r="Q74" i="157"/>
  <c r="R74" i="157"/>
  <c r="S74" i="157"/>
  <c r="T74" i="157"/>
  <c r="U74" i="157"/>
  <c r="V74" i="157"/>
  <c r="W74" i="157"/>
  <c r="X74" i="157"/>
  <c r="Y74" i="157"/>
  <c r="Z74" i="157"/>
  <c r="AC74" i="157"/>
  <c r="AD74" i="157"/>
  <c r="AE74" i="157"/>
  <c r="AF74" i="157"/>
  <c r="AG74" i="157"/>
  <c r="AH74" i="157"/>
  <c r="AJ74" i="157"/>
  <c r="AK74" i="157"/>
  <c r="AL74" i="157"/>
  <c r="E75" i="157"/>
  <c r="F75" i="157"/>
  <c r="G75" i="157"/>
  <c r="H75" i="157"/>
  <c r="I75" i="157"/>
  <c r="J75" i="157"/>
  <c r="K75" i="157"/>
  <c r="L75" i="157"/>
  <c r="M75" i="157"/>
  <c r="N75" i="157"/>
  <c r="O75" i="157"/>
  <c r="P75" i="157"/>
  <c r="Q75" i="157"/>
  <c r="R75" i="157"/>
  <c r="S75" i="157"/>
  <c r="T75" i="157"/>
  <c r="U75" i="157"/>
  <c r="V75" i="157"/>
  <c r="W75" i="157"/>
  <c r="X75" i="157"/>
  <c r="Y75" i="157"/>
  <c r="Z75" i="157"/>
  <c r="AC75" i="157"/>
  <c r="AD75" i="157"/>
  <c r="AE75" i="157"/>
  <c r="AF75" i="157"/>
  <c r="AG75" i="157"/>
  <c r="AH75" i="157"/>
  <c r="AJ75" i="157"/>
  <c r="AK75" i="157"/>
  <c r="AL75" i="157"/>
  <c r="E76" i="157"/>
  <c r="F76" i="157"/>
  <c r="G76" i="157"/>
  <c r="H76" i="157"/>
  <c r="I76" i="157"/>
  <c r="J76" i="157"/>
  <c r="K76" i="157"/>
  <c r="L76" i="157"/>
  <c r="M76" i="157"/>
  <c r="N76" i="157"/>
  <c r="O76" i="157"/>
  <c r="P76" i="157"/>
  <c r="Q76" i="157"/>
  <c r="R76" i="157"/>
  <c r="S76" i="157"/>
  <c r="T76" i="157"/>
  <c r="U76" i="157"/>
  <c r="V76" i="157"/>
  <c r="W76" i="157"/>
  <c r="X76" i="157"/>
  <c r="Y76" i="157"/>
  <c r="Z76" i="157"/>
  <c r="AC76" i="157"/>
  <c r="AD76" i="157"/>
  <c r="AE76" i="157"/>
  <c r="AF76" i="157"/>
  <c r="AG76" i="157"/>
  <c r="AH76" i="157"/>
  <c r="AJ76" i="157"/>
  <c r="AK76" i="157"/>
  <c r="AL76" i="157"/>
  <c r="E77" i="157"/>
  <c r="F77" i="157"/>
  <c r="G77" i="157"/>
  <c r="H77" i="157"/>
  <c r="I77" i="157"/>
  <c r="J77" i="157"/>
  <c r="K77" i="157"/>
  <c r="L77" i="157"/>
  <c r="M77" i="157"/>
  <c r="N77" i="157"/>
  <c r="O77" i="157"/>
  <c r="P77" i="157"/>
  <c r="Q77" i="157"/>
  <c r="R77" i="157"/>
  <c r="S77" i="157"/>
  <c r="T77" i="157"/>
  <c r="U77" i="157"/>
  <c r="V77" i="157"/>
  <c r="W77" i="157"/>
  <c r="X77" i="157"/>
  <c r="Y77" i="157"/>
  <c r="Z77" i="157"/>
  <c r="AC77" i="157"/>
  <c r="AD77" i="157"/>
  <c r="AE77" i="157"/>
  <c r="AF77" i="157"/>
  <c r="AG77" i="157"/>
  <c r="AH77" i="157"/>
  <c r="AJ77" i="157"/>
  <c r="AK77" i="157"/>
  <c r="AL77" i="157"/>
  <c r="E78" i="157"/>
  <c r="F78" i="157"/>
  <c r="G78" i="157"/>
  <c r="H78" i="157"/>
  <c r="I78" i="157"/>
  <c r="J78" i="157"/>
  <c r="K78" i="157"/>
  <c r="L78" i="157"/>
  <c r="M78" i="157"/>
  <c r="N78" i="157"/>
  <c r="O78" i="157"/>
  <c r="P78" i="157"/>
  <c r="Q78" i="157"/>
  <c r="R78" i="157"/>
  <c r="S78" i="157"/>
  <c r="T78" i="157"/>
  <c r="U78" i="157"/>
  <c r="V78" i="157"/>
  <c r="W78" i="157"/>
  <c r="X78" i="157"/>
  <c r="Y78" i="157"/>
  <c r="Z78" i="157"/>
  <c r="AC78" i="157"/>
  <c r="AD78" i="157"/>
  <c r="AE78" i="157"/>
  <c r="AF78" i="157"/>
  <c r="AG78" i="157"/>
  <c r="AH78" i="157"/>
  <c r="AJ78" i="157"/>
  <c r="AK78" i="157"/>
  <c r="AL78" i="157"/>
  <c r="E80" i="157"/>
  <c r="F80" i="157"/>
  <c r="G80" i="157"/>
  <c r="H80" i="157"/>
  <c r="I80" i="157"/>
  <c r="J80" i="157"/>
  <c r="K80" i="157"/>
  <c r="L80" i="157"/>
  <c r="M80" i="157"/>
  <c r="N80" i="157"/>
  <c r="O80" i="157"/>
  <c r="P80" i="157"/>
  <c r="Q80" i="157"/>
  <c r="R80" i="157"/>
  <c r="S80" i="157"/>
  <c r="T80" i="157"/>
  <c r="U80" i="157"/>
  <c r="V80" i="157"/>
  <c r="W80" i="157"/>
  <c r="X80" i="157"/>
  <c r="Y80" i="157"/>
  <c r="Z80" i="157"/>
  <c r="AC80" i="157"/>
  <c r="AD80" i="157"/>
  <c r="AE80" i="157"/>
  <c r="AF80" i="157"/>
  <c r="AG80" i="157"/>
  <c r="AH80" i="157"/>
  <c r="AJ80" i="157"/>
  <c r="AK80" i="157"/>
  <c r="AL80" i="157"/>
  <c r="E81" i="157"/>
  <c r="F81" i="157"/>
  <c r="G81" i="157"/>
  <c r="H81" i="157"/>
  <c r="I81" i="157"/>
  <c r="J81" i="157"/>
  <c r="K81" i="157"/>
  <c r="L81" i="157"/>
  <c r="M81" i="157"/>
  <c r="N81" i="157"/>
  <c r="O81" i="157"/>
  <c r="P81" i="157"/>
  <c r="Q81" i="157"/>
  <c r="R81" i="157"/>
  <c r="S81" i="157"/>
  <c r="T81" i="157"/>
  <c r="U81" i="157"/>
  <c r="V81" i="157"/>
  <c r="W81" i="157"/>
  <c r="X81" i="157"/>
  <c r="Y81" i="157"/>
  <c r="Z81" i="157"/>
  <c r="AC81" i="157"/>
  <c r="AD81" i="157"/>
  <c r="AE81" i="157"/>
  <c r="AF81" i="157"/>
  <c r="AG81" i="157"/>
  <c r="AH81" i="157"/>
  <c r="AJ81" i="157"/>
  <c r="AK81" i="157"/>
  <c r="AL81" i="157"/>
  <c r="E83" i="157"/>
  <c r="F83" i="157"/>
  <c r="G83" i="157"/>
  <c r="H83" i="157"/>
  <c r="I83" i="157"/>
  <c r="J83" i="157"/>
  <c r="K83" i="157"/>
  <c r="L83" i="157"/>
  <c r="M83" i="157"/>
  <c r="N83" i="157"/>
  <c r="O83" i="157"/>
  <c r="P83" i="157"/>
  <c r="Q83" i="157"/>
  <c r="R83" i="157"/>
  <c r="S83" i="157"/>
  <c r="T83" i="157"/>
  <c r="U83" i="157"/>
  <c r="V83" i="157"/>
  <c r="W83" i="157"/>
  <c r="X83" i="157"/>
  <c r="Y83" i="157"/>
  <c r="Z83" i="157"/>
  <c r="AC83" i="157"/>
  <c r="AD83" i="157"/>
  <c r="AE83" i="157"/>
  <c r="AF83" i="157"/>
  <c r="AG83" i="157"/>
  <c r="AH83" i="157"/>
  <c r="AJ83" i="157"/>
  <c r="AK83" i="157"/>
  <c r="AL83" i="157"/>
  <c r="E84" i="157"/>
  <c r="F84" i="157"/>
  <c r="G84" i="157"/>
  <c r="H84" i="157"/>
  <c r="I84" i="157"/>
  <c r="J84" i="157"/>
  <c r="K84" i="157"/>
  <c r="L84" i="157"/>
  <c r="M84" i="157"/>
  <c r="N84" i="157"/>
  <c r="O84" i="157"/>
  <c r="P84" i="157"/>
  <c r="Q84" i="157"/>
  <c r="R84" i="157"/>
  <c r="S84" i="157"/>
  <c r="T84" i="157"/>
  <c r="U84" i="157"/>
  <c r="V84" i="157"/>
  <c r="W84" i="157"/>
  <c r="X84" i="157"/>
  <c r="Y84" i="157"/>
  <c r="Z84" i="157"/>
  <c r="AC84" i="157"/>
  <c r="AD84" i="157"/>
  <c r="AE84" i="157"/>
  <c r="AF84" i="157"/>
  <c r="AG84" i="157"/>
  <c r="AH84" i="157"/>
  <c r="AJ84" i="157"/>
  <c r="AK84" i="157"/>
  <c r="AL84" i="157"/>
  <c r="E85" i="157"/>
  <c r="F85" i="157"/>
  <c r="G85" i="157"/>
  <c r="H85" i="157"/>
  <c r="I85" i="157"/>
  <c r="J85" i="157"/>
  <c r="K85" i="157"/>
  <c r="L85" i="157"/>
  <c r="M85" i="157"/>
  <c r="N85" i="157"/>
  <c r="O85" i="157"/>
  <c r="P85" i="157"/>
  <c r="Q85" i="157"/>
  <c r="R85" i="157"/>
  <c r="S85" i="157"/>
  <c r="T85" i="157"/>
  <c r="U85" i="157"/>
  <c r="V85" i="157"/>
  <c r="W85" i="157"/>
  <c r="X85" i="157"/>
  <c r="Y85" i="157"/>
  <c r="Z85" i="157"/>
  <c r="AC85" i="157"/>
  <c r="AD85" i="157"/>
  <c r="AE85" i="157"/>
  <c r="AF85" i="157"/>
  <c r="AG85" i="157"/>
  <c r="AH85" i="157"/>
  <c r="AJ85" i="157"/>
  <c r="AK85" i="157"/>
  <c r="AL85" i="157"/>
  <c r="E87" i="157"/>
  <c r="F87" i="157"/>
  <c r="G87" i="157"/>
  <c r="H87" i="157"/>
  <c r="I87" i="157"/>
  <c r="J87" i="157"/>
  <c r="K87" i="157"/>
  <c r="L87" i="157"/>
  <c r="M87" i="157"/>
  <c r="N87" i="157"/>
  <c r="O87" i="157"/>
  <c r="P87" i="157"/>
  <c r="Q87" i="157"/>
  <c r="R87" i="157"/>
  <c r="S87" i="157"/>
  <c r="T87" i="157"/>
  <c r="U87" i="157"/>
  <c r="V87" i="157"/>
  <c r="W87" i="157"/>
  <c r="X87" i="157"/>
  <c r="Y87" i="157"/>
  <c r="Z87" i="157"/>
  <c r="AC87" i="157"/>
  <c r="AD87" i="157"/>
  <c r="AE87" i="157"/>
  <c r="AF87" i="157"/>
  <c r="AG87" i="157"/>
  <c r="AH87" i="157"/>
  <c r="AJ87" i="157"/>
  <c r="AK87" i="157"/>
  <c r="AL87" i="157"/>
  <c r="E88" i="157"/>
  <c r="F88" i="157"/>
  <c r="G88" i="157"/>
  <c r="H88" i="157"/>
  <c r="I88" i="157"/>
  <c r="J88" i="157"/>
  <c r="K88" i="157"/>
  <c r="L88" i="157"/>
  <c r="M88" i="157"/>
  <c r="N88" i="157"/>
  <c r="O88" i="157"/>
  <c r="P88" i="157"/>
  <c r="Q88" i="157"/>
  <c r="R88" i="157"/>
  <c r="S88" i="157"/>
  <c r="T88" i="157"/>
  <c r="U88" i="157"/>
  <c r="V88" i="157"/>
  <c r="W88" i="157"/>
  <c r="X88" i="157"/>
  <c r="Y88" i="157"/>
  <c r="Z88" i="157"/>
  <c r="AC88" i="157"/>
  <c r="AD88" i="157"/>
  <c r="AE88" i="157"/>
  <c r="AF88" i="157"/>
  <c r="AG88" i="157"/>
  <c r="AH88" i="157"/>
  <c r="AJ88" i="157"/>
  <c r="AK88" i="157"/>
  <c r="AL88" i="157"/>
  <c r="E89" i="157"/>
  <c r="F89" i="157"/>
  <c r="G89" i="157"/>
  <c r="H89" i="157"/>
  <c r="I89" i="157"/>
  <c r="J89" i="157"/>
  <c r="K89" i="157"/>
  <c r="L89" i="157"/>
  <c r="M89" i="157"/>
  <c r="N89" i="157"/>
  <c r="O89" i="157"/>
  <c r="P89" i="157"/>
  <c r="Q89" i="157"/>
  <c r="R89" i="157"/>
  <c r="S89" i="157"/>
  <c r="T89" i="157"/>
  <c r="U89" i="157"/>
  <c r="V89" i="157"/>
  <c r="W89" i="157"/>
  <c r="X89" i="157"/>
  <c r="Y89" i="157"/>
  <c r="Z89" i="157"/>
  <c r="AC89" i="157"/>
  <c r="AD89" i="157"/>
  <c r="AE89" i="157"/>
  <c r="AF89" i="157"/>
  <c r="AG89" i="157"/>
  <c r="AH89" i="157"/>
  <c r="AJ89" i="157"/>
  <c r="AK89" i="157"/>
  <c r="AL89" i="157"/>
  <c r="E90" i="157"/>
  <c r="F90" i="157"/>
  <c r="G90" i="157"/>
  <c r="H90" i="157"/>
  <c r="I90" i="157"/>
  <c r="J90" i="157"/>
  <c r="K90" i="157"/>
  <c r="L90" i="157"/>
  <c r="M90" i="157"/>
  <c r="N90" i="157"/>
  <c r="O90" i="157"/>
  <c r="P90" i="157"/>
  <c r="Q90" i="157"/>
  <c r="R90" i="157"/>
  <c r="S90" i="157"/>
  <c r="T90" i="157"/>
  <c r="U90" i="157"/>
  <c r="V90" i="157"/>
  <c r="W90" i="157"/>
  <c r="X90" i="157"/>
  <c r="Y90" i="157"/>
  <c r="Z90" i="157"/>
  <c r="AC90" i="157"/>
  <c r="AD90" i="157"/>
  <c r="AE90" i="157"/>
  <c r="AF90" i="157"/>
  <c r="AG90" i="157"/>
  <c r="AH90" i="157"/>
  <c r="AJ90" i="157"/>
  <c r="AK90" i="157"/>
  <c r="AL90" i="157"/>
  <c r="E91" i="157"/>
  <c r="F91" i="157"/>
  <c r="G91" i="157"/>
  <c r="H91" i="157"/>
  <c r="I91" i="157"/>
  <c r="J91" i="157"/>
  <c r="K91" i="157"/>
  <c r="L91" i="157"/>
  <c r="M91" i="157"/>
  <c r="N91" i="157"/>
  <c r="O91" i="157"/>
  <c r="P91" i="157"/>
  <c r="Q91" i="157"/>
  <c r="R91" i="157"/>
  <c r="S91" i="157"/>
  <c r="T91" i="157"/>
  <c r="U91" i="157"/>
  <c r="V91" i="157"/>
  <c r="W91" i="157"/>
  <c r="X91" i="157"/>
  <c r="Y91" i="157"/>
  <c r="Z91" i="157"/>
  <c r="AC91" i="157"/>
  <c r="AD91" i="157"/>
  <c r="AE91" i="157"/>
  <c r="AF91" i="157"/>
  <c r="AG91" i="157"/>
  <c r="AH91" i="157"/>
  <c r="AJ91" i="157"/>
  <c r="AK91" i="157"/>
  <c r="AL91" i="157"/>
  <c r="E92" i="157"/>
  <c r="F92" i="157"/>
  <c r="G92" i="157"/>
  <c r="H92" i="157"/>
  <c r="I92" i="157"/>
  <c r="J92" i="157"/>
  <c r="K92" i="157"/>
  <c r="L92" i="157"/>
  <c r="M92" i="157"/>
  <c r="N92" i="157"/>
  <c r="O92" i="157"/>
  <c r="P92" i="157"/>
  <c r="Q92" i="157"/>
  <c r="R92" i="157"/>
  <c r="S92" i="157"/>
  <c r="T92" i="157"/>
  <c r="U92" i="157"/>
  <c r="V92" i="157"/>
  <c r="W92" i="157"/>
  <c r="X92" i="157"/>
  <c r="Y92" i="157"/>
  <c r="Z92" i="157"/>
  <c r="AC92" i="157"/>
  <c r="AD92" i="157"/>
  <c r="AE92" i="157"/>
  <c r="AF92" i="157"/>
  <c r="AG92" i="157"/>
  <c r="AH92" i="157"/>
  <c r="AJ92" i="157"/>
  <c r="AK92" i="157"/>
  <c r="AL92" i="157"/>
  <c r="E93" i="157"/>
  <c r="F93" i="157"/>
  <c r="G93" i="157"/>
  <c r="H93" i="157"/>
  <c r="I93" i="157"/>
  <c r="J93" i="157"/>
  <c r="K93" i="157"/>
  <c r="L93" i="157"/>
  <c r="M93" i="157"/>
  <c r="N93" i="157"/>
  <c r="O93" i="157"/>
  <c r="P93" i="157"/>
  <c r="Q93" i="157"/>
  <c r="R93" i="157"/>
  <c r="S93" i="157"/>
  <c r="T93" i="157"/>
  <c r="U93" i="157"/>
  <c r="V93" i="157"/>
  <c r="W93" i="157"/>
  <c r="X93" i="157"/>
  <c r="Y93" i="157"/>
  <c r="Z93" i="157"/>
  <c r="AC93" i="157"/>
  <c r="AD93" i="157"/>
  <c r="AE93" i="157"/>
  <c r="AF93" i="157"/>
  <c r="AG93" i="157"/>
  <c r="AH93" i="157"/>
  <c r="AJ93" i="157"/>
  <c r="AK93" i="157"/>
  <c r="AL93" i="157"/>
  <c r="E94" i="157"/>
  <c r="F94" i="157"/>
  <c r="G94" i="157"/>
  <c r="H94" i="157"/>
  <c r="I94" i="157"/>
  <c r="J94" i="157"/>
  <c r="K94" i="157"/>
  <c r="L94" i="157"/>
  <c r="M94" i="157"/>
  <c r="N94" i="157"/>
  <c r="O94" i="157"/>
  <c r="P94" i="157"/>
  <c r="Q94" i="157"/>
  <c r="R94" i="157"/>
  <c r="S94" i="157"/>
  <c r="T94" i="157"/>
  <c r="U94" i="157"/>
  <c r="V94" i="157"/>
  <c r="W94" i="157"/>
  <c r="X94" i="157"/>
  <c r="Y94" i="157"/>
  <c r="Z94" i="157"/>
  <c r="AC94" i="157"/>
  <c r="AD94" i="157"/>
  <c r="AE94" i="157"/>
  <c r="AF94" i="157"/>
  <c r="AG94" i="157"/>
  <c r="AH94" i="157"/>
  <c r="AJ94" i="157"/>
  <c r="AK94" i="157"/>
  <c r="AL94" i="157"/>
  <c r="E97" i="157"/>
  <c r="F97" i="157"/>
  <c r="G97" i="157"/>
  <c r="H97" i="157"/>
  <c r="I97" i="157"/>
  <c r="J97" i="157"/>
  <c r="K97" i="157"/>
  <c r="L97" i="157"/>
  <c r="M97" i="157"/>
  <c r="N97" i="157"/>
  <c r="O97" i="157"/>
  <c r="P97" i="157"/>
  <c r="Q97" i="157"/>
  <c r="R97" i="157"/>
  <c r="S97" i="157"/>
  <c r="T97" i="157"/>
  <c r="U97" i="157"/>
  <c r="V97" i="157"/>
  <c r="W97" i="157"/>
  <c r="X97" i="157"/>
  <c r="Y97" i="157"/>
  <c r="Z97" i="157"/>
  <c r="AC97" i="157"/>
  <c r="AD97" i="157"/>
  <c r="AE97" i="157"/>
  <c r="AF97" i="157"/>
  <c r="AG97" i="157"/>
  <c r="AH97" i="157"/>
  <c r="AJ97" i="157"/>
  <c r="AK97" i="157"/>
  <c r="AL97" i="157"/>
  <c r="E98" i="157"/>
  <c r="F98" i="157"/>
  <c r="G98" i="157"/>
  <c r="H98" i="157"/>
  <c r="I98" i="157"/>
  <c r="J98" i="157"/>
  <c r="K98" i="157"/>
  <c r="L98" i="157"/>
  <c r="M98" i="157"/>
  <c r="N98" i="157"/>
  <c r="O98" i="157"/>
  <c r="P98" i="157"/>
  <c r="Q98" i="157"/>
  <c r="R98" i="157"/>
  <c r="S98" i="157"/>
  <c r="T98" i="157"/>
  <c r="U98" i="157"/>
  <c r="V98" i="157"/>
  <c r="W98" i="157"/>
  <c r="X98" i="157"/>
  <c r="Y98" i="157"/>
  <c r="Z98" i="157"/>
  <c r="AC98" i="157"/>
  <c r="AD98" i="157"/>
  <c r="AE98" i="157"/>
  <c r="AF98" i="157"/>
  <c r="AG98" i="157"/>
  <c r="AH98" i="157"/>
  <c r="AJ98" i="157"/>
  <c r="AK98" i="157"/>
  <c r="AL98" i="157"/>
  <c r="E99" i="157"/>
  <c r="F99" i="157"/>
  <c r="G99" i="157"/>
  <c r="H99" i="157"/>
  <c r="I99" i="157"/>
  <c r="J99" i="157"/>
  <c r="K99" i="157"/>
  <c r="L99" i="157"/>
  <c r="M99" i="157"/>
  <c r="N99" i="157"/>
  <c r="O99" i="157"/>
  <c r="P99" i="157"/>
  <c r="Q99" i="157"/>
  <c r="R99" i="157"/>
  <c r="S99" i="157"/>
  <c r="T99" i="157"/>
  <c r="U99" i="157"/>
  <c r="V99" i="157"/>
  <c r="W99" i="157"/>
  <c r="X99" i="157"/>
  <c r="Y99" i="157"/>
  <c r="Z99" i="157"/>
  <c r="AC99" i="157"/>
  <c r="AD99" i="157"/>
  <c r="AE99" i="157"/>
  <c r="AF99" i="157"/>
  <c r="AG99" i="157"/>
  <c r="AH99" i="157"/>
  <c r="AJ99" i="157"/>
  <c r="AK99" i="157"/>
  <c r="AL99" i="157"/>
  <c r="E100" i="157"/>
  <c r="F100" i="157"/>
  <c r="G100" i="157"/>
  <c r="H100" i="157"/>
  <c r="I100" i="157"/>
  <c r="J100" i="157"/>
  <c r="K100" i="157"/>
  <c r="L100" i="157"/>
  <c r="M100" i="157"/>
  <c r="N100" i="157"/>
  <c r="O100" i="157"/>
  <c r="P100" i="157"/>
  <c r="Q100" i="157"/>
  <c r="R100" i="157"/>
  <c r="S100" i="157"/>
  <c r="T100" i="157"/>
  <c r="U100" i="157"/>
  <c r="V100" i="157"/>
  <c r="W100" i="157"/>
  <c r="X100" i="157"/>
  <c r="Y100" i="157"/>
  <c r="Z100" i="157"/>
  <c r="AC100" i="157"/>
  <c r="AD100" i="157"/>
  <c r="AE100" i="157"/>
  <c r="AF100" i="157"/>
  <c r="AG100" i="157"/>
  <c r="AH100" i="157"/>
  <c r="AJ100" i="157"/>
  <c r="AK100" i="157"/>
  <c r="AL100" i="157"/>
  <c r="A1" i="160"/>
  <c r="D5" i="160"/>
  <c r="M9" i="160"/>
  <c r="U9" i="160" s="1"/>
  <c r="U91" i="160" s="1"/>
  <c r="N9" i="160"/>
  <c r="N91" i="160" s="1"/>
  <c r="O9" i="160"/>
  <c r="O91" i="160" s="1"/>
  <c r="P9" i="160"/>
  <c r="X9" i="160" s="1"/>
  <c r="X91" i="160" s="1"/>
  <c r="Q9" i="160"/>
  <c r="Y9" i="160" s="1"/>
  <c r="Y91" i="160" s="1"/>
  <c r="R9" i="160"/>
  <c r="Z9" i="160" s="1"/>
  <c r="Z91" i="160" s="1"/>
  <c r="S9" i="160"/>
  <c r="AA9" i="160" s="1"/>
  <c r="AA91" i="160" s="1"/>
  <c r="T9" i="160"/>
  <c r="AB9" i="160" s="1"/>
  <c r="AB91" i="160" s="1"/>
  <c r="A10" i="160"/>
  <c r="A92" i="160" s="1"/>
  <c r="D10" i="160"/>
  <c r="D92" i="160" s="1"/>
  <c r="A11" i="160"/>
  <c r="A93" i="160" s="1"/>
  <c r="D11" i="160"/>
  <c r="D93" i="160" s="1"/>
  <c r="A12" i="160"/>
  <c r="A94" i="160" s="1"/>
  <c r="D12" i="160"/>
  <c r="D94" i="160" s="1"/>
  <c r="A13" i="160"/>
  <c r="A95" i="160" s="1"/>
  <c r="D13" i="160"/>
  <c r="D95" i="160" s="1"/>
  <c r="A14" i="160"/>
  <c r="A96" i="160" s="1"/>
  <c r="D14" i="160"/>
  <c r="D96" i="160" s="1"/>
  <c r="A15" i="160"/>
  <c r="A97" i="160" s="1"/>
  <c r="D15" i="160"/>
  <c r="D97" i="160" s="1"/>
  <c r="A16" i="160"/>
  <c r="A98" i="160" s="1"/>
  <c r="D16" i="160"/>
  <c r="D98" i="160" s="1"/>
  <c r="A17" i="160"/>
  <c r="A99" i="160" s="1"/>
  <c r="D17" i="160"/>
  <c r="D99" i="160" s="1"/>
  <c r="A18" i="160"/>
  <c r="A100" i="160" s="1"/>
  <c r="D18" i="160"/>
  <c r="D100" i="160" s="1"/>
  <c r="A19" i="160"/>
  <c r="A101" i="160" s="1"/>
  <c r="D19" i="160"/>
  <c r="D101" i="160" s="1"/>
  <c r="A20" i="160"/>
  <c r="A102" i="160" s="1"/>
  <c r="D20" i="160"/>
  <c r="D102" i="160" s="1"/>
  <c r="A21" i="160"/>
  <c r="A103" i="160" s="1"/>
  <c r="D21" i="160"/>
  <c r="D103" i="160" s="1"/>
  <c r="A22" i="160"/>
  <c r="A104" i="160" s="1"/>
  <c r="D22" i="160"/>
  <c r="D104" i="160" s="1"/>
  <c r="A23" i="160"/>
  <c r="A105" i="160" s="1"/>
  <c r="D23" i="160"/>
  <c r="D105" i="160" s="1"/>
  <c r="A24" i="160"/>
  <c r="A106" i="160" s="1"/>
  <c r="D24" i="160"/>
  <c r="D106" i="160" s="1"/>
  <c r="A25" i="160"/>
  <c r="A107" i="160" s="1"/>
  <c r="D25" i="160"/>
  <c r="D107" i="160" s="1"/>
  <c r="A26" i="160"/>
  <c r="A108" i="160" s="1"/>
  <c r="D26" i="160"/>
  <c r="D108" i="160" s="1"/>
  <c r="A27" i="160"/>
  <c r="A109" i="160" s="1"/>
  <c r="D27" i="160"/>
  <c r="D109" i="160" s="1"/>
  <c r="A28" i="160"/>
  <c r="A110" i="160" s="1"/>
  <c r="D28" i="160"/>
  <c r="D110" i="160" s="1"/>
  <c r="A29" i="160"/>
  <c r="A111" i="160" s="1"/>
  <c r="D29" i="160"/>
  <c r="D111" i="160" s="1"/>
  <c r="A30" i="160"/>
  <c r="A112" i="160" s="1"/>
  <c r="D30" i="160"/>
  <c r="D112" i="160" s="1"/>
  <c r="A31" i="160"/>
  <c r="A113" i="160" s="1"/>
  <c r="D31" i="160"/>
  <c r="D113" i="160" s="1"/>
  <c r="A32" i="160"/>
  <c r="A114" i="160" s="1"/>
  <c r="D32" i="160"/>
  <c r="D114" i="160" s="1"/>
  <c r="A33" i="160"/>
  <c r="A115" i="160" s="1"/>
  <c r="D33" i="160"/>
  <c r="D115" i="160" s="1"/>
  <c r="A34" i="160"/>
  <c r="A116" i="160" s="1"/>
  <c r="D34" i="160"/>
  <c r="D116" i="160" s="1"/>
  <c r="A35" i="160"/>
  <c r="A117" i="160" s="1"/>
  <c r="D35" i="160"/>
  <c r="D117" i="160" s="1"/>
  <c r="A36" i="160"/>
  <c r="A118" i="160" s="1"/>
  <c r="D36" i="160"/>
  <c r="D118" i="160" s="1"/>
  <c r="A37" i="160"/>
  <c r="A119" i="160" s="1"/>
  <c r="D37" i="160"/>
  <c r="D119" i="160" s="1"/>
  <c r="A38" i="160"/>
  <c r="A120" i="160" s="1"/>
  <c r="D38" i="160"/>
  <c r="D120" i="160" s="1"/>
  <c r="E38" i="160"/>
  <c r="F38" i="160"/>
  <c r="G38" i="160"/>
  <c r="H38" i="160"/>
  <c r="I38" i="160"/>
  <c r="J38" i="160"/>
  <c r="K38" i="160"/>
  <c r="L38" i="160"/>
  <c r="M38" i="160"/>
  <c r="G28" i="140" s="1"/>
  <c r="N38" i="160"/>
  <c r="C28" i="140" s="1"/>
  <c r="O38" i="160"/>
  <c r="H28" i="140" s="1"/>
  <c r="P38" i="160"/>
  <c r="D28" i="140" s="1"/>
  <c r="Q38" i="160"/>
  <c r="I28" i="140" s="1"/>
  <c r="R38" i="160"/>
  <c r="S38" i="160"/>
  <c r="J28" i="140" s="1"/>
  <c r="T38" i="160"/>
  <c r="F28" i="140" s="1"/>
  <c r="U38" i="160"/>
  <c r="V38" i="160"/>
  <c r="W38" i="160"/>
  <c r="X38" i="160"/>
  <c r="Y38" i="160"/>
  <c r="Z38" i="160"/>
  <c r="AA38" i="160"/>
  <c r="AB38" i="160"/>
  <c r="A40" i="160"/>
  <c r="A122" i="160" s="1"/>
  <c r="D40" i="160"/>
  <c r="D122" i="160" s="1"/>
  <c r="A41" i="160"/>
  <c r="A123" i="160" s="1"/>
  <c r="D41" i="160"/>
  <c r="D123" i="160" s="1"/>
  <c r="A42" i="160"/>
  <c r="A124" i="160" s="1"/>
  <c r="D42" i="160"/>
  <c r="D124" i="160" s="1"/>
  <c r="A43" i="160"/>
  <c r="A125" i="160" s="1"/>
  <c r="D43" i="160"/>
  <c r="D125" i="160" s="1"/>
  <c r="A44" i="160"/>
  <c r="A126" i="160" s="1"/>
  <c r="D44" i="160"/>
  <c r="D126" i="160" s="1"/>
  <c r="A45" i="160"/>
  <c r="A127" i="160" s="1"/>
  <c r="D45" i="160"/>
  <c r="D127" i="160" s="1"/>
  <c r="A46" i="160"/>
  <c r="A128" i="160" s="1"/>
  <c r="D46" i="160"/>
  <c r="D128" i="160" s="1"/>
  <c r="A47" i="160"/>
  <c r="A129" i="160" s="1"/>
  <c r="D47" i="160"/>
  <c r="D129" i="160" s="1"/>
  <c r="A48" i="160"/>
  <c r="A130" i="160" s="1"/>
  <c r="D48" i="160"/>
  <c r="D130" i="160" s="1"/>
  <c r="A49" i="160"/>
  <c r="A131" i="160" s="1"/>
  <c r="D49" i="160"/>
  <c r="D131" i="160" s="1"/>
  <c r="A50" i="160"/>
  <c r="A132" i="160" s="1"/>
  <c r="D50" i="160"/>
  <c r="D132" i="160" s="1"/>
  <c r="A51" i="160"/>
  <c r="A133" i="160" s="1"/>
  <c r="D51" i="160"/>
  <c r="D133" i="160" s="1"/>
  <c r="A52" i="160"/>
  <c r="A134" i="160" s="1"/>
  <c r="D52" i="160"/>
  <c r="D134" i="160" s="1"/>
  <c r="A53" i="160"/>
  <c r="A135" i="160" s="1"/>
  <c r="D53" i="160"/>
  <c r="D135" i="160" s="1"/>
  <c r="A54" i="160"/>
  <c r="A136" i="160" s="1"/>
  <c r="D54" i="160"/>
  <c r="D136" i="160" s="1"/>
  <c r="A55" i="160"/>
  <c r="A137" i="160" s="1"/>
  <c r="D55" i="160"/>
  <c r="D137" i="160" s="1"/>
  <c r="A56" i="160"/>
  <c r="A138" i="160" s="1"/>
  <c r="D56" i="160"/>
  <c r="A57" i="160"/>
  <c r="A139" i="160" s="1"/>
  <c r="D57" i="160"/>
  <c r="D139" i="160" s="1"/>
  <c r="A58" i="160"/>
  <c r="A140" i="160" s="1"/>
  <c r="D58" i="160"/>
  <c r="D140" i="160" s="1"/>
  <c r="A59" i="160"/>
  <c r="A141" i="160" s="1"/>
  <c r="D59" i="160"/>
  <c r="D141" i="160" s="1"/>
  <c r="A60" i="160"/>
  <c r="A142" i="160" s="1"/>
  <c r="D60" i="160"/>
  <c r="D142" i="160" s="1"/>
  <c r="D61" i="160"/>
  <c r="D143" i="160" s="1"/>
  <c r="E61" i="160"/>
  <c r="F61" i="160"/>
  <c r="G61" i="160"/>
  <c r="H61" i="160"/>
  <c r="I61" i="160"/>
  <c r="J61" i="160"/>
  <c r="K61" i="160"/>
  <c r="L61" i="160"/>
  <c r="M61" i="160"/>
  <c r="N61" i="160"/>
  <c r="O61" i="160"/>
  <c r="P61" i="160"/>
  <c r="Q61" i="160"/>
  <c r="R61" i="160"/>
  <c r="S61" i="160"/>
  <c r="T61" i="160"/>
  <c r="U61" i="160"/>
  <c r="V61" i="160"/>
  <c r="W61" i="160"/>
  <c r="X61" i="160"/>
  <c r="Y61" i="160"/>
  <c r="Z61" i="160"/>
  <c r="AA61" i="160"/>
  <c r="AB61" i="160"/>
  <c r="D62" i="160"/>
  <c r="D144" i="160" s="1"/>
  <c r="A63" i="160"/>
  <c r="A145" i="160" s="1"/>
  <c r="D63" i="160"/>
  <c r="D145" i="160" s="1"/>
  <c r="A64" i="160"/>
  <c r="A146" i="160" s="1"/>
  <c r="D64" i="160"/>
  <c r="D146" i="160" s="1"/>
  <c r="A65" i="160"/>
  <c r="A147" i="160" s="1"/>
  <c r="D65" i="160"/>
  <c r="D147" i="160" s="1"/>
  <c r="A66" i="160"/>
  <c r="A148" i="160" s="1"/>
  <c r="D66" i="160"/>
  <c r="D148" i="160" s="1"/>
  <c r="A67" i="160"/>
  <c r="A149" i="160" s="1"/>
  <c r="D67" i="160"/>
  <c r="D149" i="160" s="1"/>
  <c r="A68" i="160"/>
  <c r="A150" i="160" s="1"/>
  <c r="D68" i="160"/>
  <c r="D150" i="160" s="1"/>
  <c r="A69" i="160"/>
  <c r="A151" i="160" s="1"/>
  <c r="D69" i="160"/>
  <c r="D151" i="160" s="1"/>
  <c r="A70" i="160"/>
  <c r="A152" i="160" s="1"/>
  <c r="D70" i="160"/>
  <c r="D152" i="160" s="1"/>
  <c r="A71" i="160"/>
  <c r="A153" i="160" s="1"/>
  <c r="D71" i="160"/>
  <c r="D153" i="160" s="1"/>
  <c r="A72" i="160"/>
  <c r="A154" i="160" s="1"/>
  <c r="D72" i="160"/>
  <c r="D154" i="160" s="1"/>
  <c r="A73" i="160"/>
  <c r="A155" i="160" s="1"/>
  <c r="D73" i="160"/>
  <c r="D155" i="160" s="1"/>
  <c r="A74" i="160"/>
  <c r="A156" i="160" s="1"/>
  <c r="D74" i="160"/>
  <c r="D156" i="160" s="1"/>
  <c r="A75" i="160"/>
  <c r="A157" i="160" s="1"/>
  <c r="D75" i="160"/>
  <c r="D157" i="160" s="1"/>
  <c r="A76" i="160"/>
  <c r="A158" i="160" s="1"/>
  <c r="D76" i="160"/>
  <c r="D158" i="160" s="1"/>
  <c r="A77" i="160"/>
  <c r="A159" i="160" s="1"/>
  <c r="D77" i="160"/>
  <c r="D159" i="160" s="1"/>
  <c r="A78" i="160"/>
  <c r="A160" i="160" s="1"/>
  <c r="D78" i="160"/>
  <c r="D160" i="160" s="1"/>
  <c r="A79" i="160"/>
  <c r="A161" i="160" s="1"/>
  <c r="D79" i="160"/>
  <c r="D161" i="160" s="1"/>
  <c r="A80" i="160"/>
  <c r="A162" i="160" s="1"/>
  <c r="D80" i="160"/>
  <c r="D162" i="160" s="1"/>
  <c r="A81" i="160"/>
  <c r="A163" i="160" s="1"/>
  <c r="D81" i="160"/>
  <c r="D163" i="160" s="1"/>
  <c r="A82" i="160"/>
  <c r="A164" i="160" s="1"/>
  <c r="D82" i="160"/>
  <c r="D164" i="160" s="1"/>
  <c r="A83" i="160"/>
  <c r="A165" i="160" s="1"/>
  <c r="D83" i="160"/>
  <c r="D165" i="160" s="1"/>
  <c r="A84" i="160"/>
  <c r="A166" i="160" s="1"/>
  <c r="D84" i="160"/>
  <c r="D166" i="160" s="1"/>
  <c r="E84" i="160"/>
  <c r="F84" i="160"/>
  <c r="G84" i="160"/>
  <c r="H84" i="160"/>
  <c r="I84" i="160"/>
  <c r="J84" i="160"/>
  <c r="K84" i="160"/>
  <c r="L84" i="160"/>
  <c r="M84" i="160"/>
  <c r="N84" i="160"/>
  <c r="O84" i="160"/>
  <c r="P84" i="160"/>
  <c r="Q84" i="160"/>
  <c r="R84" i="160"/>
  <c r="S84" i="160"/>
  <c r="T84" i="160"/>
  <c r="U84" i="160"/>
  <c r="V84" i="160"/>
  <c r="W84" i="160"/>
  <c r="X84" i="160"/>
  <c r="Y84" i="160"/>
  <c r="Z84" i="160"/>
  <c r="AA84" i="160"/>
  <c r="AB84" i="160"/>
  <c r="D86" i="160"/>
  <c r="D168" i="160" s="1"/>
  <c r="M89" i="160"/>
  <c r="U89" i="160"/>
  <c r="E91" i="160"/>
  <c r="F91" i="160"/>
  <c r="G91" i="160"/>
  <c r="H91" i="160"/>
  <c r="I91" i="160"/>
  <c r="J91" i="160"/>
  <c r="K91" i="160"/>
  <c r="L91" i="160"/>
  <c r="E120" i="160"/>
  <c r="F120" i="160"/>
  <c r="G120" i="160"/>
  <c r="H120" i="160"/>
  <c r="I120" i="160"/>
  <c r="J120" i="160"/>
  <c r="K120" i="160"/>
  <c r="L120" i="160"/>
  <c r="M120" i="160"/>
  <c r="G36" i="140" s="1"/>
  <c r="N120" i="160"/>
  <c r="C36" i="140" s="1"/>
  <c r="O120" i="160"/>
  <c r="H36" i="140" s="1"/>
  <c r="P120" i="160"/>
  <c r="Q120" i="160"/>
  <c r="I36" i="140" s="1"/>
  <c r="R120" i="160"/>
  <c r="E36" i="140" s="1"/>
  <c r="S120" i="160"/>
  <c r="J36" i="140" s="1"/>
  <c r="T120" i="160"/>
  <c r="U120" i="160"/>
  <c r="V120" i="160"/>
  <c r="W120" i="160"/>
  <c r="X120" i="160"/>
  <c r="Y120" i="160"/>
  <c r="Z120" i="160"/>
  <c r="AA120" i="160"/>
  <c r="AB120" i="160"/>
  <c r="D138" i="160"/>
  <c r="A143" i="160"/>
  <c r="E143" i="160"/>
  <c r="F143" i="160"/>
  <c r="G143" i="160"/>
  <c r="H143" i="160"/>
  <c r="I143" i="160"/>
  <c r="J143" i="160"/>
  <c r="K143" i="160"/>
  <c r="L143" i="160"/>
  <c r="M143" i="160"/>
  <c r="N143" i="160"/>
  <c r="O143" i="160"/>
  <c r="P143" i="160"/>
  <c r="Q143" i="160"/>
  <c r="R143" i="160"/>
  <c r="S143" i="160"/>
  <c r="T143" i="160"/>
  <c r="U143" i="160"/>
  <c r="V143" i="160"/>
  <c r="W143" i="160"/>
  <c r="X143" i="160"/>
  <c r="Y143" i="160"/>
  <c r="Z143" i="160"/>
  <c r="AA143" i="160"/>
  <c r="AB143" i="160"/>
  <c r="A144" i="160"/>
  <c r="E166" i="160"/>
  <c r="F166" i="160"/>
  <c r="G166" i="160"/>
  <c r="H166" i="160"/>
  <c r="I166" i="160"/>
  <c r="J166" i="160"/>
  <c r="K166" i="160"/>
  <c r="L166" i="160"/>
  <c r="M166" i="160"/>
  <c r="N166" i="160"/>
  <c r="O166" i="160"/>
  <c r="P166" i="160"/>
  <c r="Q166" i="160"/>
  <c r="R166" i="160"/>
  <c r="S166" i="160"/>
  <c r="T166" i="160"/>
  <c r="U166" i="160"/>
  <c r="V166" i="160"/>
  <c r="W166" i="160"/>
  <c r="X166" i="160"/>
  <c r="Y166" i="160"/>
  <c r="Z166" i="160"/>
  <c r="AA166" i="160"/>
  <c r="AB166" i="160"/>
  <c r="A167" i="160"/>
  <c r="D167" i="160"/>
  <c r="A168" i="160"/>
  <c r="A1" i="81"/>
  <c r="D5" i="81"/>
  <c r="M9" i="81"/>
  <c r="M91" i="81" s="1"/>
  <c r="N9" i="81"/>
  <c r="V9" i="81" s="1"/>
  <c r="V91" i="81" s="1"/>
  <c r="O9" i="81"/>
  <c r="W9" i="81" s="1"/>
  <c r="W91" i="81" s="1"/>
  <c r="P9" i="81"/>
  <c r="X9" i="81" s="1"/>
  <c r="X91" i="81" s="1"/>
  <c r="Q9" i="81"/>
  <c r="Q91" i="81" s="1"/>
  <c r="R9" i="81"/>
  <c r="Z9" i="81" s="1"/>
  <c r="Z91" i="81" s="1"/>
  <c r="S9" i="81"/>
  <c r="AA9" i="81" s="1"/>
  <c r="AA91" i="81" s="1"/>
  <c r="T9" i="81"/>
  <c r="T91" i="81" s="1"/>
  <c r="A10" i="81"/>
  <c r="A92" i="81" s="1"/>
  <c r="D10" i="81"/>
  <c r="D92" i="81" s="1"/>
  <c r="A11" i="81"/>
  <c r="A93" i="81" s="1"/>
  <c r="D11" i="81"/>
  <c r="D93" i="81" s="1"/>
  <c r="A12" i="81"/>
  <c r="A94" i="81" s="1"/>
  <c r="D12" i="81"/>
  <c r="D94" i="81" s="1"/>
  <c r="A13" i="81"/>
  <c r="A95" i="81" s="1"/>
  <c r="D13" i="81"/>
  <c r="D95" i="81" s="1"/>
  <c r="A14" i="81"/>
  <c r="A96" i="81" s="1"/>
  <c r="D14" i="81"/>
  <c r="D96" i="81" s="1"/>
  <c r="A15" i="81"/>
  <c r="A97" i="81" s="1"/>
  <c r="D15" i="81"/>
  <c r="D97" i="81" s="1"/>
  <c r="A16" i="81"/>
  <c r="A98" i="81" s="1"/>
  <c r="D16" i="81"/>
  <c r="D98" i="81" s="1"/>
  <c r="A17" i="81"/>
  <c r="A99" i="81" s="1"/>
  <c r="D17" i="81"/>
  <c r="D99" i="81" s="1"/>
  <c r="A18" i="81"/>
  <c r="A100" i="81" s="1"/>
  <c r="D18" i="81"/>
  <c r="D100" i="81" s="1"/>
  <c r="A19" i="81"/>
  <c r="A101" i="81" s="1"/>
  <c r="D19" i="81"/>
  <c r="D101" i="81" s="1"/>
  <c r="A20" i="81"/>
  <c r="A102" i="81" s="1"/>
  <c r="D20" i="81"/>
  <c r="D102" i="81" s="1"/>
  <c r="A21" i="81"/>
  <c r="A103" i="81" s="1"/>
  <c r="D21" i="81"/>
  <c r="D103" i="81" s="1"/>
  <c r="A22" i="81"/>
  <c r="A104" i="81" s="1"/>
  <c r="D22" i="81"/>
  <c r="D104" i="81" s="1"/>
  <c r="A23" i="81"/>
  <c r="A105" i="81" s="1"/>
  <c r="D23" i="81"/>
  <c r="D105" i="81" s="1"/>
  <c r="A24" i="81"/>
  <c r="A106" i="81" s="1"/>
  <c r="D24" i="81"/>
  <c r="D106" i="81" s="1"/>
  <c r="A25" i="81"/>
  <c r="A107" i="81" s="1"/>
  <c r="D25" i="81"/>
  <c r="D107" i="81" s="1"/>
  <c r="A26" i="81"/>
  <c r="A108" i="81" s="1"/>
  <c r="D26" i="81"/>
  <c r="D108" i="81" s="1"/>
  <c r="A27" i="81"/>
  <c r="A109" i="81" s="1"/>
  <c r="D27" i="81"/>
  <c r="D109" i="81" s="1"/>
  <c r="A28" i="81"/>
  <c r="A110" i="81" s="1"/>
  <c r="D28" i="81"/>
  <c r="D110" i="81" s="1"/>
  <c r="A29" i="81"/>
  <c r="A111" i="81" s="1"/>
  <c r="D29" i="81"/>
  <c r="D111" i="81" s="1"/>
  <c r="A30" i="81"/>
  <c r="A112" i="81" s="1"/>
  <c r="D30" i="81"/>
  <c r="D112" i="81" s="1"/>
  <c r="A31" i="81"/>
  <c r="A113" i="81" s="1"/>
  <c r="D31" i="81"/>
  <c r="D113" i="81" s="1"/>
  <c r="A32" i="81"/>
  <c r="A114" i="81" s="1"/>
  <c r="D32" i="81"/>
  <c r="D114" i="81" s="1"/>
  <c r="A33" i="81"/>
  <c r="A115" i="81" s="1"/>
  <c r="D33" i="81"/>
  <c r="D115" i="81" s="1"/>
  <c r="A34" i="81"/>
  <c r="A116" i="81" s="1"/>
  <c r="D34" i="81"/>
  <c r="D116" i="81" s="1"/>
  <c r="A35" i="81"/>
  <c r="A117" i="81" s="1"/>
  <c r="D35" i="81"/>
  <c r="D117" i="81" s="1"/>
  <c r="A36" i="81"/>
  <c r="A118" i="81" s="1"/>
  <c r="D36" i="81"/>
  <c r="D118" i="81" s="1"/>
  <c r="A37" i="81"/>
  <c r="A119" i="81" s="1"/>
  <c r="D37" i="81"/>
  <c r="D119" i="81" s="1"/>
  <c r="A38" i="81"/>
  <c r="A120" i="81" s="1"/>
  <c r="D38" i="81"/>
  <c r="D120" i="81" s="1"/>
  <c r="E38" i="81"/>
  <c r="G24" i="140" s="1"/>
  <c r="F38" i="81"/>
  <c r="C24" i="140" s="1"/>
  <c r="G38" i="81"/>
  <c r="H24" i="140" s="1"/>
  <c r="H38" i="81"/>
  <c r="D24" i="140" s="1"/>
  <c r="I38" i="81"/>
  <c r="I24" i="140" s="1"/>
  <c r="J38" i="81"/>
  <c r="E24" i="140" s="1"/>
  <c r="K38" i="81"/>
  <c r="J24" i="140" s="1"/>
  <c r="L38" i="81"/>
  <c r="F24" i="140" s="1"/>
  <c r="M38" i="81"/>
  <c r="G25" i="140" s="1"/>
  <c r="N38" i="81"/>
  <c r="C25" i="140" s="1"/>
  <c r="O38" i="81"/>
  <c r="H25" i="140" s="1"/>
  <c r="P38" i="81"/>
  <c r="D25" i="140" s="1"/>
  <c r="Q38" i="81"/>
  <c r="I25" i="140" s="1"/>
  <c r="R38" i="81"/>
  <c r="S38" i="81"/>
  <c r="J25" i="140" s="1"/>
  <c r="J26" i="140" s="1"/>
  <c r="T38" i="81"/>
  <c r="F25" i="140" s="1"/>
  <c r="U38" i="81"/>
  <c r="V38" i="81"/>
  <c r="W38" i="81"/>
  <c r="X38" i="81"/>
  <c r="Y38" i="81"/>
  <c r="Z38" i="81"/>
  <c r="AA38" i="81"/>
  <c r="AB38" i="81"/>
  <c r="A40" i="81"/>
  <c r="A122" i="81" s="1"/>
  <c r="D40" i="81"/>
  <c r="D122" i="81" s="1"/>
  <c r="A41" i="81"/>
  <c r="A123" i="81" s="1"/>
  <c r="D41" i="81"/>
  <c r="D123" i="81" s="1"/>
  <c r="A42" i="81"/>
  <c r="A124" i="81" s="1"/>
  <c r="D42" i="81"/>
  <c r="D124" i="81" s="1"/>
  <c r="A43" i="81"/>
  <c r="A125" i="81" s="1"/>
  <c r="D43" i="81"/>
  <c r="D125" i="81" s="1"/>
  <c r="A44" i="81"/>
  <c r="A126" i="81" s="1"/>
  <c r="D44" i="81"/>
  <c r="D126" i="81" s="1"/>
  <c r="A45" i="81"/>
  <c r="A127" i="81" s="1"/>
  <c r="D45" i="81"/>
  <c r="D127" i="81" s="1"/>
  <c r="A46" i="81"/>
  <c r="A128" i="81" s="1"/>
  <c r="D46" i="81"/>
  <c r="D128" i="81" s="1"/>
  <c r="A47" i="81"/>
  <c r="A129" i="81" s="1"/>
  <c r="D47" i="81"/>
  <c r="D129" i="81" s="1"/>
  <c r="A48" i="81"/>
  <c r="A130" i="81" s="1"/>
  <c r="D48" i="81"/>
  <c r="D130" i="81" s="1"/>
  <c r="A49" i="81"/>
  <c r="A131" i="81" s="1"/>
  <c r="D49" i="81"/>
  <c r="D131" i="81" s="1"/>
  <c r="A50" i="81"/>
  <c r="A132" i="81" s="1"/>
  <c r="D50" i="81"/>
  <c r="D132" i="81" s="1"/>
  <c r="A51" i="81"/>
  <c r="A133" i="81" s="1"/>
  <c r="D51" i="81"/>
  <c r="D133" i="81" s="1"/>
  <c r="A52" i="81"/>
  <c r="A134" i="81" s="1"/>
  <c r="D52" i="81"/>
  <c r="D134" i="81" s="1"/>
  <c r="A53" i="81"/>
  <c r="A135" i="81" s="1"/>
  <c r="D53" i="81"/>
  <c r="D135" i="81" s="1"/>
  <c r="A54" i="81"/>
  <c r="A136" i="81" s="1"/>
  <c r="D54" i="81"/>
  <c r="D136" i="81" s="1"/>
  <c r="A55" i="81"/>
  <c r="A137" i="81" s="1"/>
  <c r="D55" i="81"/>
  <c r="D137" i="81" s="1"/>
  <c r="A56" i="81"/>
  <c r="A138" i="81" s="1"/>
  <c r="D56" i="81"/>
  <c r="D138" i="81" s="1"/>
  <c r="A57" i="81"/>
  <c r="A139" i="81" s="1"/>
  <c r="D57" i="81"/>
  <c r="D139" i="81" s="1"/>
  <c r="A58" i="81"/>
  <c r="A140" i="81" s="1"/>
  <c r="D58" i="81"/>
  <c r="D140" i="81" s="1"/>
  <c r="A59" i="81"/>
  <c r="A141" i="81" s="1"/>
  <c r="D59" i="81"/>
  <c r="D141" i="81" s="1"/>
  <c r="A60" i="81"/>
  <c r="A142" i="81" s="1"/>
  <c r="D60" i="81"/>
  <c r="D142" i="81" s="1"/>
  <c r="D61" i="81"/>
  <c r="D143" i="81" s="1"/>
  <c r="E61" i="81"/>
  <c r="F61" i="81"/>
  <c r="G61" i="81"/>
  <c r="H61" i="81"/>
  <c r="I61" i="81"/>
  <c r="J61" i="81"/>
  <c r="K61" i="81"/>
  <c r="L61" i="81"/>
  <c r="M61" i="81"/>
  <c r="N61" i="81"/>
  <c r="O61" i="81"/>
  <c r="P61" i="81"/>
  <c r="Q61" i="81"/>
  <c r="R61" i="81"/>
  <c r="S61" i="81"/>
  <c r="T61" i="81"/>
  <c r="U61" i="81"/>
  <c r="V61" i="81"/>
  <c r="W61" i="81"/>
  <c r="X61" i="81"/>
  <c r="Y61" i="81"/>
  <c r="Z61" i="81"/>
  <c r="AA61" i="81"/>
  <c r="AB61" i="81"/>
  <c r="D62" i="81"/>
  <c r="D144" i="81" s="1"/>
  <c r="A63" i="81"/>
  <c r="A145" i="81" s="1"/>
  <c r="D63" i="81"/>
  <c r="D145" i="81" s="1"/>
  <c r="A64" i="81"/>
  <c r="A146" i="81" s="1"/>
  <c r="D64" i="81"/>
  <c r="D146" i="81" s="1"/>
  <c r="A65" i="81"/>
  <c r="A147" i="81" s="1"/>
  <c r="D65" i="81"/>
  <c r="D147" i="81" s="1"/>
  <c r="A66" i="81"/>
  <c r="A148" i="81" s="1"/>
  <c r="D66" i="81"/>
  <c r="D148" i="81" s="1"/>
  <c r="A67" i="81"/>
  <c r="A149" i="81" s="1"/>
  <c r="D67" i="81"/>
  <c r="D149" i="81" s="1"/>
  <c r="A68" i="81"/>
  <c r="A150" i="81" s="1"/>
  <c r="D68" i="81"/>
  <c r="D150" i="81" s="1"/>
  <c r="A69" i="81"/>
  <c r="A151" i="81" s="1"/>
  <c r="D69" i="81"/>
  <c r="D151" i="81" s="1"/>
  <c r="A70" i="81"/>
  <c r="A152" i="81" s="1"/>
  <c r="D70" i="81"/>
  <c r="D152" i="81" s="1"/>
  <c r="A71" i="81"/>
  <c r="A153" i="81" s="1"/>
  <c r="D71" i="81"/>
  <c r="D153" i="81" s="1"/>
  <c r="A72" i="81"/>
  <c r="A154" i="81" s="1"/>
  <c r="D72" i="81"/>
  <c r="D154" i="81" s="1"/>
  <c r="A73" i="81"/>
  <c r="A155" i="81" s="1"/>
  <c r="D73" i="81"/>
  <c r="D155" i="81" s="1"/>
  <c r="A74" i="81"/>
  <c r="A156" i="81" s="1"/>
  <c r="D74" i="81"/>
  <c r="D156" i="81" s="1"/>
  <c r="A75" i="81"/>
  <c r="A157" i="81" s="1"/>
  <c r="D75" i="81"/>
  <c r="D157" i="81" s="1"/>
  <c r="A76" i="81"/>
  <c r="A158" i="81" s="1"/>
  <c r="D76" i="81"/>
  <c r="D158" i="81" s="1"/>
  <c r="A77" i="81"/>
  <c r="A159" i="81" s="1"/>
  <c r="D77" i="81"/>
  <c r="D159" i="81" s="1"/>
  <c r="A78" i="81"/>
  <c r="A160" i="81" s="1"/>
  <c r="D78" i="81"/>
  <c r="D160" i="81" s="1"/>
  <c r="A79" i="81"/>
  <c r="A161" i="81" s="1"/>
  <c r="D79" i="81"/>
  <c r="D161" i="81" s="1"/>
  <c r="A80" i="81"/>
  <c r="A162" i="81" s="1"/>
  <c r="D80" i="81"/>
  <c r="D162" i="81" s="1"/>
  <c r="A81" i="81"/>
  <c r="A163" i="81" s="1"/>
  <c r="D81" i="81"/>
  <c r="D163" i="81" s="1"/>
  <c r="A82" i="81"/>
  <c r="A164" i="81" s="1"/>
  <c r="D82" i="81"/>
  <c r="D164" i="81" s="1"/>
  <c r="A83" i="81"/>
  <c r="A165" i="81" s="1"/>
  <c r="D83" i="81"/>
  <c r="D165" i="81" s="1"/>
  <c r="A84" i="81"/>
  <c r="A166" i="81" s="1"/>
  <c r="D84" i="81"/>
  <c r="D166" i="81" s="1"/>
  <c r="E84" i="81"/>
  <c r="F84" i="81"/>
  <c r="G84" i="81"/>
  <c r="H84" i="81"/>
  <c r="I84" i="81"/>
  <c r="J84" i="81"/>
  <c r="K84" i="81"/>
  <c r="L84" i="81"/>
  <c r="M84" i="81"/>
  <c r="N84" i="81"/>
  <c r="O84" i="81"/>
  <c r="P84" i="81"/>
  <c r="Q84" i="81"/>
  <c r="R84" i="81"/>
  <c r="S84" i="81"/>
  <c r="T84" i="81"/>
  <c r="U84" i="81"/>
  <c r="V84" i="81"/>
  <c r="W84" i="81"/>
  <c r="X84" i="81"/>
  <c r="Y84" i="81"/>
  <c r="Z84" i="81"/>
  <c r="AA84" i="81"/>
  <c r="AB84" i="81"/>
  <c r="D86" i="81"/>
  <c r="D168" i="81" s="1"/>
  <c r="E91" i="81"/>
  <c r="F91" i="81"/>
  <c r="G91" i="81"/>
  <c r="H91" i="81"/>
  <c r="I91" i="81"/>
  <c r="J91" i="81"/>
  <c r="K91" i="81"/>
  <c r="L91" i="81"/>
  <c r="E120" i="81"/>
  <c r="F120" i="81"/>
  <c r="C32" i="140" s="1"/>
  <c r="G120" i="81"/>
  <c r="H32" i="140" s="1"/>
  <c r="H120" i="81"/>
  <c r="D32" i="140" s="1"/>
  <c r="I120" i="81"/>
  <c r="I32" i="140" s="1"/>
  <c r="J120" i="81"/>
  <c r="E32" i="140" s="1"/>
  <c r="K120" i="81"/>
  <c r="J32" i="140" s="1"/>
  <c r="L120" i="81"/>
  <c r="F32" i="140" s="1"/>
  <c r="M120" i="81"/>
  <c r="N120" i="81"/>
  <c r="C33" i="140" s="1"/>
  <c r="O120" i="81"/>
  <c r="H33" i="140" s="1"/>
  <c r="H34" i="140" s="1"/>
  <c r="P120" i="81"/>
  <c r="D33" i="140" s="1"/>
  <c r="Q120" i="81"/>
  <c r="R120" i="81"/>
  <c r="E33" i="140" s="1"/>
  <c r="S120" i="81"/>
  <c r="J33" i="140" s="1"/>
  <c r="T120" i="81"/>
  <c r="F33" i="140" s="1"/>
  <c r="U120" i="81"/>
  <c r="V120" i="81"/>
  <c r="W120" i="81"/>
  <c r="X120" i="81"/>
  <c r="Y120" i="81"/>
  <c r="Z120" i="81"/>
  <c r="AA120" i="81"/>
  <c r="AB120" i="81"/>
  <c r="A143" i="81"/>
  <c r="E143" i="81"/>
  <c r="F143" i="81"/>
  <c r="G143" i="81"/>
  <c r="H143" i="81"/>
  <c r="I143" i="81"/>
  <c r="J143" i="81"/>
  <c r="K143" i="81"/>
  <c r="L143" i="81"/>
  <c r="M143" i="81"/>
  <c r="N143" i="81"/>
  <c r="O143" i="81"/>
  <c r="P143" i="81"/>
  <c r="Q143" i="81"/>
  <c r="R143" i="81"/>
  <c r="S143" i="81"/>
  <c r="T143" i="81"/>
  <c r="U143" i="81"/>
  <c r="V143" i="81"/>
  <c r="W143" i="81"/>
  <c r="X143" i="81"/>
  <c r="Y143" i="81"/>
  <c r="Z143" i="81"/>
  <c r="AA143" i="81"/>
  <c r="AB143" i="81"/>
  <c r="A144" i="81"/>
  <c r="E166" i="81"/>
  <c r="F166" i="81"/>
  <c r="G166" i="81"/>
  <c r="H166" i="81"/>
  <c r="I166" i="81"/>
  <c r="J166" i="81"/>
  <c r="K166" i="81"/>
  <c r="L166" i="81"/>
  <c r="M166" i="81"/>
  <c r="N166" i="81"/>
  <c r="O166" i="81"/>
  <c r="P166" i="81"/>
  <c r="Q166" i="81"/>
  <c r="R166" i="81"/>
  <c r="S166" i="81"/>
  <c r="T166" i="81"/>
  <c r="U166" i="81"/>
  <c r="V166" i="81"/>
  <c r="W166" i="81"/>
  <c r="X166" i="81"/>
  <c r="Y166" i="81"/>
  <c r="Z166" i="81"/>
  <c r="AA166" i="81"/>
  <c r="AB166" i="81"/>
  <c r="A167" i="81"/>
  <c r="D167" i="81"/>
  <c r="A168" i="81"/>
  <c r="B10" i="156"/>
  <c r="I10" i="156"/>
  <c r="K10" i="156" s="1"/>
  <c r="J10" i="156"/>
  <c r="N10" i="156"/>
  <c r="P10" i="156" s="1"/>
  <c r="O10" i="156"/>
  <c r="S10" i="156"/>
  <c r="U10" i="156" s="1"/>
  <c r="T10" i="156"/>
  <c r="X10" i="156"/>
  <c r="Z10" i="156" s="1"/>
  <c r="Y10" i="156"/>
  <c r="AC10" i="156"/>
  <c r="AE10" i="156" s="1"/>
  <c r="AD10" i="156"/>
  <c r="B11" i="156"/>
  <c r="I11" i="156"/>
  <c r="K11" i="156" s="1"/>
  <c r="J11" i="156"/>
  <c r="N11" i="156"/>
  <c r="P11" i="156" s="1"/>
  <c r="O11" i="156"/>
  <c r="S11" i="156"/>
  <c r="U11" i="156" s="1"/>
  <c r="T11" i="156"/>
  <c r="X11" i="156"/>
  <c r="Z11" i="156" s="1"/>
  <c r="Y11" i="156"/>
  <c r="AC11" i="156"/>
  <c r="AE11" i="156" s="1"/>
  <c r="AD11" i="156"/>
  <c r="B12" i="156"/>
  <c r="I12" i="156"/>
  <c r="K12" i="156" s="1"/>
  <c r="J12" i="156"/>
  <c r="N12" i="156"/>
  <c r="P12" i="156" s="1"/>
  <c r="O12" i="156"/>
  <c r="S12" i="156"/>
  <c r="U12" i="156" s="1"/>
  <c r="T12" i="156"/>
  <c r="X12" i="156"/>
  <c r="Z12" i="156" s="1"/>
  <c r="Y12" i="156"/>
  <c r="AC12" i="156"/>
  <c r="AE12" i="156" s="1"/>
  <c r="AD12" i="156"/>
  <c r="B13" i="156"/>
  <c r="I13" i="156"/>
  <c r="J13" i="156"/>
  <c r="K13" i="156"/>
  <c r="N13" i="156"/>
  <c r="O13" i="156"/>
  <c r="P13" i="156"/>
  <c r="S13" i="156"/>
  <c r="T13" i="156"/>
  <c r="U13" i="156"/>
  <c r="X13" i="156"/>
  <c r="Y13" i="156"/>
  <c r="Z13" i="156"/>
  <c r="AC13" i="156"/>
  <c r="AD13" i="156"/>
  <c r="AE13" i="156"/>
  <c r="B14" i="156"/>
  <c r="I14" i="156"/>
  <c r="J14" i="156"/>
  <c r="K14" i="156"/>
  <c r="N14" i="156"/>
  <c r="O14" i="156"/>
  <c r="P14" i="156"/>
  <c r="S14" i="156"/>
  <c r="T14" i="156"/>
  <c r="U14" i="156"/>
  <c r="X14" i="156"/>
  <c r="Y14" i="156"/>
  <c r="Z14" i="156"/>
  <c r="AC14" i="156"/>
  <c r="AD14" i="156"/>
  <c r="AE14" i="156"/>
  <c r="B15" i="156"/>
  <c r="I15" i="156"/>
  <c r="J15" i="156"/>
  <c r="K15" i="156"/>
  <c r="N15" i="156"/>
  <c r="O15" i="156"/>
  <c r="P15" i="156"/>
  <c r="S15" i="156"/>
  <c r="T15" i="156"/>
  <c r="U15" i="156"/>
  <c r="X15" i="156"/>
  <c r="Y15" i="156"/>
  <c r="Z15" i="156"/>
  <c r="AC15" i="156"/>
  <c r="AD15" i="156"/>
  <c r="AE15" i="156"/>
  <c r="B16" i="156"/>
  <c r="I16" i="156"/>
  <c r="J16" i="156"/>
  <c r="K16" i="156"/>
  <c r="N16" i="156"/>
  <c r="O16" i="156"/>
  <c r="P16" i="156"/>
  <c r="S16" i="156"/>
  <c r="T16" i="156"/>
  <c r="U16" i="156"/>
  <c r="X16" i="156"/>
  <c r="Y16" i="156"/>
  <c r="Z16" i="156"/>
  <c r="AC16" i="156"/>
  <c r="AD16" i="156"/>
  <c r="AE16" i="156"/>
  <c r="B17" i="156"/>
  <c r="I17" i="156"/>
  <c r="J17" i="156"/>
  <c r="K17" i="156"/>
  <c r="N17" i="156"/>
  <c r="O17" i="156"/>
  <c r="P17" i="156"/>
  <c r="S17" i="156"/>
  <c r="T17" i="156"/>
  <c r="U17" i="156"/>
  <c r="X17" i="156"/>
  <c r="Y17" i="156"/>
  <c r="Z17" i="156"/>
  <c r="AC17" i="156"/>
  <c r="AD17" i="156"/>
  <c r="AE17" i="156"/>
  <c r="B18" i="156"/>
  <c r="I18" i="156"/>
  <c r="J18" i="156"/>
  <c r="K18" i="156"/>
  <c r="N18" i="156"/>
  <c r="O18" i="156"/>
  <c r="P18" i="156"/>
  <c r="S18" i="156"/>
  <c r="T18" i="156"/>
  <c r="U18" i="156"/>
  <c r="X18" i="156"/>
  <c r="Y18" i="156"/>
  <c r="Z18" i="156"/>
  <c r="AC18" i="156"/>
  <c r="AD18" i="156"/>
  <c r="AE18" i="156"/>
  <c r="B19" i="156"/>
  <c r="I19" i="156"/>
  <c r="J19" i="156"/>
  <c r="K19" i="156"/>
  <c r="N19" i="156"/>
  <c r="O19" i="156"/>
  <c r="P19" i="156"/>
  <c r="S19" i="156"/>
  <c r="T19" i="156"/>
  <c r="U19" i="156"/>
  <c r="X19" i="156"/>
  <c r="Y19" i="156"/>
  <c r="Z19" i="156"/>
  <c r="AC19" i="156"/>
  <c r="AD19" i="156"/>
  <c r="AE19" i="156"/>
  <c r="B20" i="156"/>
  <c r="I20" i="156"/>
  <c r="J20" i="156"/>
  <c r="K20" i="156"/>
  <c r="N20" i="156"/>
  <c r="O20" i="156"/>
  <c r="P20" i="156"/>
  <c r="S20" i="156"/>
  <c r="T20" i="156"/>
  <c r="U20" i="156"/>
  <c r="X20" i="156"/>
  <c r="Y20" i="156"/>
  <c r="Z20" i="156"/>
  <c r="AC20" i="156"/>
  <c r="AD20" i="156"/>
  <c r="AE20" i="156"/>
  <c r="B21" i="156"/>
  <c r="I21" i="156"/>
  <c r="J21" i="156"/>
  <c r="K21" i="156"/>
  <c r="N21" i="156"/>
  <c r="O21" i="156"/>
  <c r="P21" i="156"/>
  <c r="S21" i="156"/>
  <c r="T21" i="156"/>
  <c r="U21" i="156"/>
  <c r="X21" i="156"/>
  <c r="Y21" i="156"/>
  <c r="Z21" i="156"/>
  <c r="AC21" i="156"/>
  <c r="AD21" i="156"/>
  <c r="AE21" i="156"/>
  <c r="C22" i="156"/>
  <c r="D22" i="156"/>
  <c r="G22" i="156"/>
  <c r="H22" i="156"/>
  <c r="L22" i="156"/>
  <c r="M22" i="156"/>
  <c r="Q22" i="156"/>
  <c r="R22" i="156"/>
  <c r="V22" i="156"/>
  <c r="W22" i="156"/>
  <c r="AA22" i="156"/>
  <c r="AB22" i="156"/>
  <c r="B26" i="156"/>
  <c r="I26" i="156"/>
  <c r="K26" i="156" s="1"/>
  <c r="J26" i="156"/>
  <c r="N26" i="156"/>
  <c r="P26" i="156" s="1"/>
  <c r="O26" i="156"/>
  <c r="S26" i="156"/>
  <c r="U26" i="156" s="1"/>
  <c r="T26" i="156"/>
  <c r="X26" i="156"/>
  <c r="Y26" i="156"/>
  <c r="Z26" i="156" s="1"/>
  <c r="AC26" i="156"/>
  <c r="AD26" i="156"/>
  <c r="AE26" i="156" s="1"/>
  <c r="B27" i="156"/>
  <c r="I27" i="156"/>
  <c r="K27" i="156" s="1"/>
  <c r="J27" i="156"/>
  <c r="N27" i="156"/>
  <c r="P27" i="156" s="1"/>
  <c r="O27" i="156"/>
  <c r="S27" i="156"/>
  <c r="U27" i="156" s="1"/>
  <c r="T27" i="156"/>
  <c r="X27" i="156"/>
  <c r="Z27" i="156" s="1"/>
  <c r="Y27" i="156"/>
  <c r="AC27" i="156"/>
  <c r="AE27" i="156" s="1"/>
  <c r="AD27" i="156"/>
  <c r="B28" i="156"/>
  <c r="I28" i="156"/>
  <c r="K28" i="156" s="1"/>
  <c r="J28" i="156"/>
  <c r="N28" i="156"/>
  <c r="P28" i="156" s="1"/>
  <c r="O28" i="156"/>
  <c r="S28" i="156"/>
  <c r="U28" i="156" s="1"/>
  <c r="T28" i="156"/>
  <c r="X28" i="156"/>
  <c r="Z28" i="156" s="1"/>
  <c r="Y28" i="156"/>
  <c r="AC28" i="156"/>
  <c r="AE28" i="156" s="1"/>
  <c r="AD28" i="156"/>
  <c r="B29" i="156"/>
  <c r="I29" i="156"/>
  <c r="J29" i="156"/>
  <c r="K29" i="156"/>
  <c r="N29" i="156"/>
  <c r="O29" i="156"/>
  <c r="P29" i="156"/>
  <c r="S29" i="156"/>
  <c r="T29" i="156"/>
  <c r="U29" i="156"/>
  <c r="X29" i="156"/>
  <c r="Y29" i="156"/>
  <c r="Z29" i="156"/>
  <c r="AC29" i="156"/>
  <c r="AD29" i="156"/>
  <c r="AE29" i="156"/>
  <c r="B30" i="156"/>
  <c r="I30" i="156"/>
  <c r="J30" i="156"/>
  <c r="K30" i="156"/>
  <c r="N30" i="156"/>
  <c r="O30" i="156"/>
  <c r="P30" i="156"/>
  <c r="S30" i="156"/>
  <c r="T30" i="156"/>
  <c r="U30" i="156"/>
  <c r="X30" i="156"/>
  <c r="Y30" i="156"/>
  <c r="Z30" i="156"/>
  <c r="AC30" i="156"/>
  <c r="AD30" i="156"/>
  <c r="AE30" i="156"/>
  <c r="B31" i="156"/>
  <c r="I31" i="156"/>
  <c r="J31" i="156"/>
  <c r="K31" i="156"/>
  <c r="N31" i="156"/>
  <c r="O31" i="156"/>
  <c r="P31" i="156"/>
  <c r="S31" i="156"/>
  <c r="T31" i="156"/>
  <c r="U31" i="156"/>
  <c r="X31" i="156"/>
  <c r="Y31" i="156"/>
  <c r="Z31" i="156"/>
  <c r="AC31" i="156"/>
  <c r="AD31" i="156"/>
  <c r="AE31" i="156"/>
  <c r="B32" i="156"/>
  <c r="I32" i="156"/>
  <c r="J32" i="156"/>
  <c r="K32" i="156"/>
  <c r="N32" i="156"/>
  <c r="O32" i="156"/>
  <c r="P32" i="156"/>
  <c r="S32" i="156"/>
  <c r="T32" i="156"/>
  <c r="U32" i="156"/>
  <c r="X32" i="156"/>
  <c r="Y32" i="156"/>
  <c r="Z32" i="156"/>
  <c r="AC32" i="156"/>
  <c r="AD32" i="156"/>
  <c r="AE32" i="156"/>
  <c r="B33" i="156"/>
  <c r="I33" i="156"/>
  <c r="J33" i="156"/>
  <c r="K33" i="156"/>
  <c r="N33" i="156"/>
  <c r="O33" i="156"/>
  <c r="P33" i="156"/>
  <c r="S33" i="156"/>
  <c r="T33" i="156"/>
  <c r="U33" i="156"/>
  <c r="X33" i="156"/>
  <c r="Y33" i="156"/>
  <c r="Z33" i="156"/>
  <c r="AC33" i="156"/>
  <c r="AD33" i="156"/>
  <c r="AE33" i="156"/>
  <c r="B34" i="156"/>
  <c r="I34" i="156"/>
  <c r="J34" i="156"/>
  <c r="K34" i="156"/>
  <c r="N34" i="156"/>
  <c r="O34" i="156"/>
  <c r="P34" i="156"/>
  <c r="S34" i="156"/>
  <c r="T34" i="156"/>
  <c r="U34" i="156"/>
  <c r="X34" i="156"/>
  <c r="Y34" i="156"/>
  <c r="Z34" i="156"/>
  <c r="AC34" i="156"/>
  <c r="AD34" i="156"/>
  <c r="AE34" i="156"/>
  <c r="B35" i="156"/>
  <c r="I35" i="156"/>
  <c r="J35" i="156"/>
  <c r="K35" i="156"/>
  <c r="N35" i="156"/>
  <c r="O35" i="156"/>
  <c r="P35" i="156"/>
  <c r="S35" i="156"/>
  <c r="T35" i="156"/>
  <c r="U35" i="156"/>
  <c r="X35" i="156"/>
  <c r="Y35" i="156"/>
  <c r="Z35" i="156"/>
  <c r="AC35" i="156"/>
  <c r="AD35" i="156"/>
  <c r="AE35" i="156"/>
  <c r="B36" i="156"/>
  <c r="I36" i="156"/>
  <c r="J36" i="156"/>
  <c r="K36" i="156"/>
  <c r="N36" i="156"/>
  <c r="O36" i="156"/>
  <c r="P36" i="156"/>
  <c r="S36" i="156"/>
  <c r="T36" i="156"/>
  <c r="U36" i="156"/>
  <c r="X36" i="156"/>
  <c r="Y36" i="156"/>
  <c r="Z36" i="156"/>
  <c r="AC36" i="156"/>
  <c r="AD36" i="156"/>
  <c r="AE36" i="156"/>
  <c r="B37" i="156"/>
  <c r="I37" i="156"/>
  <c r="J37" i="156"/>
  <c r="K37" i="156"/>
  <c r="N37" i="156"/>
  <c r="O37" i="156"/>
  <c r="P37" i="156"/>
  <c r="S37" i="156"/>
  <c r="T37" i="156"/>
  <c r="U37" i="156"/>
  <c r="X37" i="156"/>
  <c r="Y37" i="156"/>
  <c r="Z37" i="156"/>
  <c r="AC37" i="156"/>
  <c r="AD37" i="156"/>
  <c r="AE37" i="156"/>
  <c r="G38" i="156"/>
  <c r="H38" i="156"/>
  <c r="L38" i="156"/>
  <c r="M38" i="156"/>
  <c r="Q38" i="156"/>
  <c r="R38" i="156"/>
  <c r="V38" i="156"/>
  <c r="W38" i="156"/>
  <c r="AA38" i="156"/>
  <c r="AB38" i="156"/>
  <c r="B10" i="141"/>
  <c r="I10" i="141"/>
  <c r="K10" i="141" s="1"/>
  <c r="J10" i="141"/>
  <c r="N10" i="141"/>
  <c r="P10" i="141" s="1"/>
  <c r="O10" i="141"/>
  <c r="S10" i="141"/>
  <c r="U10" i="141" s="1"/>
  <c r="T10" i="141"/>
  <c r="X10" i="141"/>
  <c r="Z10" i="141" s="1"/>
  <c r="Y10" i="141"/>
  <c r="AC10" i="141"/>
  <c r="AE10" i="141" s="1"/>
  <c r="AD10" i="141"/>
  <c r="B11" i="141"/>
  <c r="I11" i="141"/>
  <c r="K11" i="141" s="1"/>
  <c r="J11" i="141"/>
  <c r="N11" i="141"/>
  <c r="P11" i="141" s="1"/>
  <c r="O11" i="141"/>
  <c r="S11" i="141"/>
  <c r="U11" i="141" s="1"/>
  <c r="T11" i="141"/>
  <c r="X11" i="141"/>
  <c r="Z11" i="141" s="1"/>
  <c r="Y11" i="141"/>
  <c r="AC11" i="141"/>
  <c r="AE11" i="141" s="1"/>
  <c r="AD11" i="141"/>
  <c r="B12" i="141"/>
  <c r="I12" i="141"/>
  <c r="K12" i="141" s="1"/>
  <c r="J12" i="141"/>
  <c r="N12" i="141"/>
  <c r="P12" i="141" s="1"/>
  <c r="O12" i="141"/>
  <c r="S12" i="141"/>
  <c r="U12" i="141" s="1"/>
  <c r="T12" i="141"/>
  <c r="X12" i="141"/>
  <c r="Z12" i="141" s="1"/>
  <c r="Y12" i="141"/>
  <c r="AC12" i="141"/>
  <c r="AE12" i="141" s="1"/>
  <c r="AD12" i="141"/>
  <c r="B13" i="141"/>
  <c r="I13" i="141"/>
  <c r="J13" i="141"/>
  <c r="K13" i="141"/>
  <c r="N13" i="141"/>
  <c r="O13" i="141"/>
  <c r="P13" i="141"/>
  <c r="S13" i="141"/>
  <c r="T13" i="141"/>
  <c r="U13" i="141"/>
  <c r="X13" i="141"/>
  <c r="Y13" i="141"/>
  <c r="Z13" i="141"/>
  <c r="AC13" i="141"/>
  <c r="AD13" i="141"/>
  <c r="AE13" i="141"/>
  <c r="B14" i="141"/>
  <c r="I14" i="141"/>
  <c r="J14" i="141"/>
  <c r="K14" i="141"/>
  <c r="N14" i="141"/>
  <c r="O14" i="141"/>
  <c r="P14" i="141"/>
  <c r="S14" i="141"/>
  <c r="T14" i="141"/>
  <c r="U14" i="141"/>
  <c r="X14" i="141"/>
  <c r="Y14" i="141"/>
  <c r="Z14" i="141"/>
  <c r="AC14" i="141"/>
  <c r="AD14" i="141"/>
  <c r="AE14" i="141"/>
  <c r="B15" i="141"/>
  <c r="I15" i="141"/>
  <c r="J15" i="141"/>
  <c r="K15" i="141"/>
  <c r="N15" i="141"/>
  <c r="O15" i="141"/>
  <c r="P15" i="141"/>
  <c r="S15" i="141"/>
  <c r="T15" i="141"/>
  <c r="U15" i="141"/>
  <c r="X15" i="141"/>
  <c r="Y15" i="141"/>
  <c r="Z15" i="141"/>
  <c r="AC15" i="141"/>
  <c r="AD15" i="141"/>
  <c r="AE15" i="141"/>
  <c r="B16" i="141"/>
  <c r="I16" i="141"/>
  <c r="J16" i="141"/>
  <c r="K16" i="141"/>
  <c r="N16" i="141"/>
  <c r="O16" i="141"/>
  <c r="P16" i="141"/>
  <c r="S16" i="141"/>
  <c r="T16" i="141"/>
  <c r="U16" i="141"/>
  <c r="X16" i="141"/>
  <c r="Y16" i="141"/>
  <c r="Z16" i="141"/>
  <c r="AC16" i="141"/>
  <c r="AD16" i="141"/>
  <c r="AE16" i="141"/>
  <c r="B17" i="141"/>
  <c r="I17" i="141"/>
  <c r="J17" i="141"/>
  <c r="K17" i="141"/>
  <c r="N17" i="141"/>
  <c r="O17" i="141"/>
  <c r="P17" i="141"/>
  <c r="S17" i="141"/>
  <c r="T17" i="141"/>
  <c r="U17" i="141"/>
  <c r="X17" i="141"/>
  <c r="Y17" i="141"/>
  <c r="Z17" i="141"/>
  <c r="AC17" i="141"/>
  <c r="AD17" i="141"/>
  <c r="AE17" i="141"/>
  <c r="B18" i="141"/>
  <c r="I18" i="141"/>
  <c r="J18" i="141"/>
  <c r="K18" i="141"/>
  <c r="N18" i="141"/>
  <c r="O18" i="141"/>
  <c r="P18" i="141"/>
  <c r="S18" i="141"/>
  <c r="T18" i="141"/>
  <c r="U18" i="141"/>
  <c r="X18" i="141"/>
  <c r="Y18" i="141"/>
  <c r="Z18" i="141"/>
  <c r="AC18" i="141"/>
  <c r="AD18" i="141"/>
  <c r="AE18" i="141"/>
  <c r="B19" i="141"/>
  <c r="I19" i="141"/>
  <c r="J19" i="141"/>
  <c r="K19" i="141"/>
  <c r="N19" i="141"/>
  <c r="O19" i="141"/>
  <c r="P19" i="141"/>
  <c r="S19" i="141"/>
  <c r="T19" i="141"/>
  <c r="U19" i="141"/>
  <c r="X19" i="141"/>
  <c r="Y19" i="141"/>
  <c r="Z19" i="141"/>
  <c r="AC19" i="141"/>
  <c r="AD19" i="141"/>
  <c r="AE19" i="141"/>
  <c r="B20" i="141"/>
  <c r="I20" i="141"/>
  <c r="J20" i="141"/>
  <c r="K20" i="141"/>
  <c r="N20" i="141"/>
  <c r="O20" i="141"/>
  <c r="P20" i="141"/>
  <c r="S20" i="141"/>
  <c r="T20" i="141"/>
  <c r="U20" i="141"/>
  <c r="X20" i="141"/>
  <c r="Y20" i="141"/>
  <c r="Z20" i="141"/>
  <c r="AC20" i="141"/>
  <c r="AD20" i="141"/>
  <c r="AE20" i="141"/>
  <c r="B21" i="141"/>
  <c r="I21" i="141"/>
  <c r="J21" i="141"/>
  <c r="K21" i="141"/>
  <c r="N21" i="141"/>
  <c r="O21" i="141"/>
  <c r="P21" i="141"/>
  <c r="S21" i="141"/>
  <c r="T21" i="141"/>
  <c r="U21" i="141"/>
  <c r="X21" i="141"/>
  <c r="Y21" i="141"/>
  <c r="Z21" i="141"/>
  <c r="AC21" i="141"/>
  <c r="AD21" i="141"/>
  <c r="AE21" i="141"/>
  <c r="C22" i="141"/>
  <c r="D22" i="141"/>
  <c r="G22" i="141"/>
  <c r="H22" i="141"/>
  <c r="L22" i="141"/>
  <c r="M22" i="141"/>
  <c r="Q22" i="141"/>
  <c r="R22" i="141"/>
  <c r="V22" i="141"/>
  <c r="W22" i="141"/>
  <c r="AA22" i="141"/>
  <c r="AB22" i="141"/>
  <c r="B26" i="141"/>
  <c r="I26" i="141"/>
  <c r="K26" i="141" s="1"/>
  <c r="J26" i="141"/>
  <c r="N26" i="141"/>
  <c r="P26" i="141" s="1"/>
  <c r="O26" i="141"/>
  <c r="S26" i="141"/>
  <c r="U26" i="141" s="1"/>
  <c r="T26" i="141"/>
  <c r="X26" i="141"/>
  <c r="Y26" i="141"/>
  <c r="Z26" i="141" s="1"/>
  <c r="AC26" i="141"/>
  <c r="AD26" i="141"/>
  <c r="AE26" i="141" s="1"/>
  <c r="B27" i="141"/>
  <c r="I27" i="141"/>
  <c r="K27" i="141" s="1"/>
  <c r="J27" i="141"/>
  <c r="N27" i="141"/>
  <c r="P27" i="141" s="1"/>
  <c r="O27" i="141"/>
  <c r="S27" i="141"/>
  <c r="U27" i="141" s="1"/>
  <c r="T27" i="141"/>
  <c r="X27" i="141"/>
  <c r="Z27" i="141" s="1"/>
  <c r="Y27" i="141"/>
  <c r="AC27" i="141"/>
  <c r="AE27" i="141" s="1"/>
  <c r="AD27" i="141"/>
  <c r="B28" i="141"/>
  <c r="I28" i="141"/>
  <c r="K28" i="141" s="1"/>
  <c r="J28" i="141"/>
  <c r="N28" i="141"/>
  <c r="P28" i="141" s="1"/>
  <c r="O28" i="141"/>
  <c r="S28" i="141"/>
  <c r="U28" i="141" s="1"/>
  <c r="T28" i="141"/>
  <c r="X28" i="141"/>
  <c r="Z28" i="141" s="1"/>
  <c r="Y28" i="141"/>
  <c r="AC28" i="141"/>
  <c r="AE28" i="141" s="1"/>
  <c r="AD28" i="141"/>
  <c r="B29" i="141"/>
  <c r="I29" i="141"/>
  <c r="J29" i="141"/>
  <c r="K29" i="141"/>
  <c r="N29" i="141"/>
  <c r="O29" i="141"/>
  <c r="P29" i="141"/>
  <c r="S29" i="141"/>
  <c r="T29" i="141"/>
  <c r="U29" i="141"/>
  <c r="X29" i="141"/>
  <c r="Y29" i="141"/>
  <c r="Z29" i="141"/>
  <c r="AC29" i="141"/>
  <c r="AD29" i="141"/>
  <c r="AE29" i="141"/>
  <c r="B30" i="141"/>
  <c r="I30" i="141"/>
  <c r="J30" i="141"/>
  <c r="K30" i="141"/>
  <c r="N30" i="141"/>
  <c r="O30" i="141"/>
  <c r="P30" i="141"/>
  <c r="S30" i="141"/>
  <c r="T30" i="141"/>
  <c r="U30" i="141"/>
  <c r="X30" i="141"/>
  <c r="Y30" i="141"/>
  <c r="Z30" i="141"/>
  <c r="AC30" i="141"/>
  <c r="AD30" i="141"/>
  <c r="AE30" i="141"/>
  <c r="B31" i="141"/>
  <c r="I31" i="141"/>
  <c r="J31" i="141"/>
  <c r="K31" i="141"/>
  <c r="N31" i="141"/>
  <c r="O31" i="141"/>
  <c r="P31" i="141"/>
  <c r="S31" i="141"/>
  <c r="T31" i="141"/>
  <c r="U31" i="141"/>
  <c r="X31" i="141"/>
  <c r="Y31" i="141"/>
  <c r="Z31" i="141"/>
  <c r="AC31" i="141"/>
  <c r="AD31" i="141"/>
  <c r="AE31" i="141"/>
  <c r="B32" i="141"/>
  <c r="I32" i="141"/>
  <c r="J32" i="141"/>
  <c r="K32" i="141"/>
  <c r="N32" i="141"/>
  <c r="O32" i="141"/>
  <c r="P32" i="141"/>
  <c r="S32" i="141"/>
  <c r="T32" i="141"/>
  <c r="U32" i="141"/>
  <c r="X32" i="141"/>
  <c r="Y32" i="141"/>
  <c r="Z32" i="141"/>
  <c r="AC32" i="141"/>
  <c r="AD32" i="141"/>
  <c r="AE32" i="141"/>
  <c r="B33" i="141"/>
  <c r="I33" i="141"/>
  <c r="J33" i="141"/>
  <c r="K33" i="141"/>
  <c r="N33" i="141"/>
  <c r="O33" i="141"/>
  <c r="P33" i="141"/>
  <c r="S33" i="141"/>
  <c r="T33" i="141"/>
  <c r="U33" i="141"/>
  <c r="X33" i="141"/>
  <c r="Y33" i="141"/>
  <c r="Z33" i="141"/>
  <c r="AC33" i="141"/>
  <c r="AD33" i="141"/>
  <c r="AE33" i="141"/>
  <c r="B34" i="141"/>
  <c r="I34" i="141"/>
  <c r="J34" i="141"/>
  <c r="K34" i="141"/>
  <c r="N34" i="141"/>
  <c r="O34" i="141"/>
  <c r="P34" i="141"/>
  <c r="S34" i="141"/>
  <c r="T34" i="141"/>
  <c r="U34" i="141"/>
  <c r="X34" i="141"/>
  <c r="Y34" i="141"/>
  <c r="Z34" i="141"/>
  <c r="AC34" i="141"/>
  <c r="AD34" i="141"/>
  <c r="AE34" i="141"/>
  <c r="B35" i="141"/>
  <c r="I35" i="141"/>
  <c r="J35" i="141"/>
  <c r="K35" i="141"/>
  <c r="N35" i="141"/>
  <c r="O35" i="141"/>
  <c r="P35" i="141"/>
  <c r="S35" i="141"/>
  <c r="T35" i="141"/>
  <c r="U35" i="141"/>
  <c r="X35" i="141"/>
  <c r="Y35" i="141"/>
  <c r="Z35" i="141"/>
  <c r="AC35" i="141"/>
  <c r="AD35" i="141"/>
  <c r="AE35" i="141"/>
  <c r="B36" i="141"/>
  <c r="I36" i="141"/>
  <c r="J36" i="141"/>
  <c r="K36" i="141"/>
  <c r="N36" i="141"/>
  <c r="O36" i="141"/>
  <c r="P36" i="141"/>
  <c r="S36" i="141"/>
  <c r="T36" i="141"/>
  <c r="U36" i="141"/>
  <c r="X36" i="141"/>
  <c r="Y36" i="141"/>
  <c r="Z36" i="141"/>
  <c r="AC36" i="141"/>
  <c r="AD36" i="141"/>
  <c r="AE36" i="141"/>
  <c r="B37" i="141"/>
  <c r="I37" i="141"/>
  <c r="J37" i="141"/>
  <c r="K37" i="141"/>
  <c r="N37" i="141"/>
  <c r="O37" i="141"/>
  <c r="P37" i="141"/>
  <c r="S37" i="141"/>
  <c r="T37" i="141"/>
  <c r="U37" i="141"/>
  <c r="X37" i="141"/>
  <c r="Y37" i="141"/>
  <c r="Z37" i="141"/>
  <c r="AC37" i="141"/>
  <c r="AD37" i="141"/>
  <c r="AE37" i="141"/>
  <c r="G38" i="141"/>
  <c r="H38" i="141"/>
  <c r="L38" i="141"/>
  <c r="M38" i="141"/>
  <c r="Q38" i="141"/>
  <c r="R38" i="141"/>
  <c r="V38" i="141"/>
  <c r="W38" i="141"/>
  <c r="AA38" i="141"/>
  <c r="AB38" i="141"/>
  <c r="M6" i="132"/>
  <c r="N6" i="132"/>
  <c r="AB6" i="132"/>
  <c r="AC6" i="132"/>
  <c r="AH6" i="132"/>
  <c r="AL6" i="132"/>
  <c r="G7" i="132"/>
  <c r="H7" i="132"/>
  <c r="H41" i="132" s="1"/>
  <c r="T8" i="132"/>
  <c r="T42" i="132" s="1"/>
  <c r="V8" i="132"/>
  <c r="V42" i="132" s="1"/>
  <c r="AL8" i="132"/>
  <c r="C9" i="132"/>
  <c r="C43" i="132" s="1"/>
  <c r="F9" i="132"/>
  <c r="F43" i="132" s="1"/>
  <c r="I9" i="132"/>
  <c r="J9" i="132" s="1"/>
  <c r="O9" i="132"/>
  <c r="Q9" i="132" s="1"/>
  <c r="P9" i="132"/>
  <c r="V9" i="132"/>
  <c r="W9" i="132" s="1"/>
  <c r="AB9" i="132"/>
  <c r="AD9" i="132" s="1"/>
  <c r="AI9" i="132"/>
  <c r="AK9" i="132" s="1"/>
  <c r="AJ9" i="132"/>
  <c r="C10" i="132"/>
  <c r="C44" i="132" s="1"/>
  <c r="F10" i="132"/>
  <c r="F44" i="132" s="1"/>
  <c r="I10" i="132"/>
  <c r="J10" i="132" s="1"/>
  <c r="O10" i="132"/>
  <c r="Q10" i="132" s="1"/>
  <c r="P10" i="132"/>
  <c r="W10" i="132"/>
  <c r="X10" i="132" s="1"/>
  <c r="AB10" i="132"/>
  <c r="AI10" i="132"/>
  <c r="AK10" i="132" s="1"/>
  <c r="AJ10" i="132"/>
  <c r="C11" i="132"/>
  <c r="C45" i="132" s="1"/>
  <c r="F11" i="132"/>
  <c r="F45" i="132" s="1"/>
  <c r="I11" i="132"/>
  <c r="J11" i="132" s="1"/>
  <c r="O11" i="132"/>
  <c r="Q11" i="132" s="1"/>
  <c r="P11" i="132"/>
  <c r="V11" i="132"/>
  <c r="AB11" i="132"/>
  <c r="AE11" i="132" s="1"/>
  <c r="AI11" i="132"/>
  <c r="AK11" i="132" s="1"/>
  <c r="AJ11" i="132"/>
  <c r="C12" i="132"/>
  <c r="C46" i="132" s="1"/>
  <c r="F12" i="132"/>
  <c r="F46" i="132" s="1"/>
  <c r="I12" i="132"/>
  <c r="J12" i="132" s="1"/>
  <c r="O12" i="132"/>
  <c r="Q12" i="132" s="1"/>
  <c r="P12" i="132"/>
  <c r="V12" i="132"/>
  <c r="W12" i="132" s="1"/>
  <c r="X12" i="132" s="1"/>
  <c r="AB12" i="132"/>
  <c r="AE12" i="132" s="1"/>
  <c r="AI12" i="132"/>
  <c r="AK12" i="132" s="1"/>
  <c r="AJ12" i="132"/>
  <c r="C13" i="132"/>
  <c r="C47" i="132" s="1"/>
  <c r="F13" i="132"/>
  <c r="F47" i="132" s="1"/>
  <c r="I13" i="132"/>
  <c r="J13" i="132" s="1"/>
  <c r="O13" i="132"/>
  <c r="Q13" i="132" s="1"/>
  <c r="P13" i="132"/>
  <c r="V13" i="132"/>
  <c r="W13" i="132" s="1"/>
  <c r="X13" i="132" s="1"/>
  <c r="AB13" i="132"/>
  <c r="AE13" i="132" s="1"/>
  <c r="AI13" i="132"/>
  <c r="AK13" i="132" s="1"/>
  <c r="AJ13" i="132"/>
  <c r="C14" i="132"/>
  <c r="C48" i="132" s="1"/>
  <c r="F14" i="132"/>
  <c r="F48" i="132" s="1"/>
  <c r="I14" i="132"/>
  <c r="J14" i="132" s="1"/>
  <c r="O14" i="132"/>
  <c r="Q14" i="132" s="1"/>
  <c r="P14" i="132"/>
  <c r="V14" i="132"/>
  <c r="W14" i="132" s="1"/>
  <c r="X14" i="132" s="1"/>
  <c r="AB14" i="132"/>
  <c r="AI14" i="132"/>
  <c r="AK14" i="132" s="1"/>
  <c r="AJ14" i="132"/>
  <c r="C15" i="132"/>
  <c r="C49" i="132" s="1"/>
  <c r="F15" i="132"/>
  <c r="F49" i="132" s="1"/>
  <c r="I15" i="132"/>
  <c r="J15" i="132" s="1"/>
  <c r="O15" i="132"/>
  <c r="Q15" i="132" s="1"/>
  <c r="P15" i="132"/>
  <c r="V15" i="132"/>
  <c r="W15" i="132" s="1"/>
  <c r="X15" i="132" s="1"/>
  <c r="AB15" i="132"/>
  <c r="AE15" i="132" s="1"/>
  <c r="AI15" i="132"/>
  <c r="AK15" i="132" s="1"/>
  <c r="AJ15" i="132"/>
  <c r="C16" i="132"/>
  <c r="C50" i="132" s="1"/>
  <c r="F16" i="132"/>
  <c r="F50" i="132" s="1"/>
  <c r="I16" i="132"/>
  <c r="J16" i="132" s="1"/>
  <c r="O16" i="132"/>
  <c r="Q16" i="132" s="1"/>
  <c r="P16" i="132"/>
  <c r="V16" i="132"/>
  <c r="W16" i="132" s="1"/>
  <c r="X16" i="132" s="1"/>
  <c r="AB16" i="132"/>
  <c r="AE16" i="132" s="1"/>
  <c r="AI16" i="132"/>
  <c r="AK16" i="132" s="1"/>
  <c r="AJ16" i="132"/>
  <c r="C17" i="132"/>
  <c r="C51" i="132" s="1"/>
  <c r="F17" i="132"/>
  <c r="F51" i="132" s="1"/>
  <c r="I17" i="132"/>
  <c r="J17" i="132" s="1"/>
  <c r="O17" i="132"/>
  <c r="Q17" i="132" s="1"/>
  <c r="P17" i="132"/>
  <c r="V17" i="132"/>
  <c r="W17" i="132" s="1"/>
  <c r="X17" i="132" s="1"/>
  <c r="AB17" i="132"/>
  <c r="AE17" i="132" s="1"/>
  <c r="AI17" i="132"/>
  <c r="AK17" i="132" s="1"/>
  <c r="AJ17" i="132"/>
  <c r="C18" i="132"/>
  <c r="C52" i="132" s="1"/>
  <c r="F18" i="132"/>
  <c r="F52" i="132" s="1"/>
  <c r="I18" i="132"/>
  <c r="J18" i="132" s="1"/>
  <c r="O18" i="132"/>
  <c r="Q18" i="132" s="1"/>
  <c r="P18" i="132"/>
  <c r="V18" i="132"/>
  <c r="W18" i="132" s="1"/>
  <c r="X18" i="132" s="1"/>
  <c r="AB18" i="132"/>
  <c r="AI18" i="132"/>
  <c r="AK18" i="132" s="1"/>
  <c r="AJ18" i="132"/>
  <c r="C19" i="132"/>
  <c r="C53" i="132" s="1"/>
  <c r="F19" i="132"/>
  <c r="F53" i="132" s="1"/>
  <c r="I19" i="132"/>
  <c r="J19" i="132" s="1"/>
  <c r="O19" i="132"/>
  <c r="Q19" i="132" s="1"/>
  <c r="P19" i="132"/>
  <c r="V19" i="132"/>
  <c r="W19" i="132" s="1"/>
  <c r="X19" i="132" s="1"/>
  <c r="AB19" i="132"/>
  <c r="AD19" i="132" s="1"/>
  <c r="AF19" i="132" s="1"/>
  <c r="AI19" i="132"/>
  <c r="AK19" i="132" s="1"/>
  <c r="AJ19" i="132"/>
  <c r="C20" i="132"/>
  <c r="C54" i="132" s="1"/>
  <c r="F20" i="132"/>
  <c r="F54" i="132" s="1"/>
  <c r="I20" i="132"/>
  <c r="O20" i="132"/>
  <c r="Q20" i="132" s="1"/>
  <c r="P20" i="132"/>
  <c r="V20" i="132"/>
  <c r="W20" i="132" s="1"/>
  <c r="X20" i="132" s="1"/>
  <c r="AB20" i="132"/>
  <c r="AE20" i="132" s="1"/>
  <c r="AI20" i="132"/>
  <c r="AK20" i="132" s="1"/>
  <c r="AJ20" i="132"/>
  <c r="C21" i="132"/>
  <c r="C55" i="132" s="1"/>
  <c r="F21" i="132"/>
  <c r="F55" i="132" s="1"/>
  <c r="I21" i="132"/>
  <c r="J21" i="132" s="1"/>
  <c r="O21" i="132"/>
  <c r="Q21" i="132" s="1"/>
  <c r="P21" i="132"/>
  <c r="V21" i="132"/>
  <c r="W21" i="132" s="1"/>
  <c r="X21" i="132" s="1"/>
  <c r="AB21" i="132"/>
  <c r="AE21" i="132" s="1"/>
  <c r="AI21" i="132"/>
  <c r="AK21" i="132" s="1"/>
  <c r="AJ21" i="132"/>
  <c r="C22" i="132"/>
  <c r="C56" i="132" s="1"/>
  <c r="F22" i="132"/>
  <c r="F56" i="132" s="1"/>
  <c r="I22" i="132"/>
  <c r="J22" i="132" s="1"/>
  <c r="O22" i="132"/>
  <c r="Q22" i="132" s="1"/>
  <c r="P22" i="132"/>
  <c r="V22" i="132"/>
  <c r="W22" i="132" s="1"/>
  <c r="X22" i="132" s="1"/>
  <c r="AB22" i="132"/>
  <c r="AI22" i="132"/>
  <c r="AK22" i="132" s="1"/>
  <c r="AJ22" i="132"/>
  <c r="C23" i="132"/>
  <c r="C57" i="132" s="1"/>
  <c r="F23" i="132"/>
  <c r="F57" i="132" s="1"/>
  <c r="I23" i="132"/>
  <c r="J23" i="132" s="1"/>
  <c r="O23" i="132"/>
  <c r="Q23" i="132" s="1"/>
  <c r="P23" i="132"/>
  <c r="V23" i="132"/>
  <c r="W23" i="132" s="1"/>
  <c r="X23" i="132" s="1"/>
  <c r="AB23" i="132"/>
  <c r="AD23" i="132" s="1"/>
  <c r="AF23" i="132" s="1"/>
  <c r="AI23" i="132"/>
  <c r="AK23" i="132" s="1"/>
  <c r="AJ23" i="132"/>
  <c r="C24" i="132"/>
  <c r="C58" i="132" s="1"/>
  <c r="F24" i="132"/>
  <c r="F58" i="132" s="1"/>
  <c r="I24" i="132"/>
  <c r="J24" i="132" s="1"/>
  <c r="O24" i="132"/>
  <c r="Q24" i="132" s="1"/>
  <c r="P24" i="132"/>
  <c r="V24" i="132"/>
  <c r="W24" i="132" s="1"/>
  <c r="X24" i="132" s="1"/>
  <c r="AB24" i="132"/>
  <c r="AE24" i="132" s="1"/>
  <c r="AI24" i="132"/>
  <c r="AK24" i="132" s="1"/>
  <c r="AJ24" i="132"/>
  <c r="C25" i="132"/>
  <c r="C59" i="132" s="1"/>
  <c r="F25" i="132"/>
  <c r="F59" i="132" s="1"/>
  <c r="I25" i="132"/>
  <c r="J25" i="132" s="1"/>
  <c r="O25" i="132"/>
  <c r="Q25" i="132" s="1"/>
  <c r="P25" i="132"/>
  <c r="V25" i="132"/>
  <c r="W25" i="132" s="1"/>
  <c r="X25" i="132" s="1"/>
  <c r="C26" i="132"/>
  <c r="C60" i="132" s="1"/>
  <c r="F26" i="132"/>
  <c r="F60" i="132" s="1"/>
  <c r="I26" i="132"/>
  <c r="J26" i="132" s="1"/>
  <c r="O26" i="132"/>
  <c r="Q26" i="132" s="1"/>
  <c r="P26" i="132"/>
  <c r="V26" i="132"/>
  <c r="W26" i="132" s="1"/>
  <c r="X26" i="132" s="1"/>
  <c r="C27" i="132"/>
  <c r="C61" i="132" s="1"/>
  <c r="F27" i="132"/>
  <c r="F61" i="132" s="1"/>
  <c r="I27" i="132"/>
  <c r="J27" i="132" s="1"/>
  <c r="O27" i="132"/>
  <c r="Q27" i="132" s="1"/>
  <c r="P27" i="132"/>
  <c r="V27" i="132"/>
  <c r="W27" i="132" s="1"/>
  <c r="X27" i="132" s="1"/>
  <c r="C28" i="132"/>
  <c r="C62" i="132" s="1"/>
  <c r="F28" i="132"/>
  <c r="F62" i="132" s="1"/>
  <c r="I28" i="132"/>
  <c r="J28" i="132" s="1"/>
  <c r="O28" i="132"/>
  <c r="Q28" i="132" s="1"/>
  <c r="P28" i="132"/>
  <c r="V28" i="132"/>
  <c r="W28" i="132" s="1"/>
  <c r="X28" i="132" s="1"/>
  <c r="C29" i="132"/>
  <c r="C63" i="132" s="1"/>
  <c r="F29" i="132"/>
  <c r="F63" i="132" s="1"/>
  <c r="I29" i="132"/>
  <c r="J29" i="132" s="1"/>
  <c r="O29" i="132"/>
  <c r="Q29" i="132" s="1"/>
  <c r="P29" i="132"/>
  <c r="V29" i="132"/>
  <c r="W29" i="132" s="1"/>
  <c r="X29" i="132" s="1"/>
  <c r="C30" i="132"/>
  <c r="C64" i="132" s="1"/>
  <c r="F30" i="132"/>
  <c r="F64" i="132" s="1"/>
  <c r="I30" i="132"/>
  <c r="J30" i="132" s="1"/>
  <c r="O30" i="132"/>
  <c r="Q30" i="132" s="1"/>
  <c r="P30" i="132"/>
  <c r="V30" i="132"/>
  <c r="W30" i="132" s="1"/>
  <c r="X30" i="132" s="1"/>
  <c r="C31" i="132"/>
  <c r="C65" i="132" s="1"/>
  <c r="F31" i="132"/>
  <c r="F65" i="132" s="1"/>
  <c r="I31" i="132"/>
  <c r="J31" i="132" s="1"/>
  <c r="O31" i="132"/>
  <c r="Q31" i="132" s="1"/>
  <c r="P31" i="132"/>
  <c r="V31" i="132"/>
  <c r="W31" i="132" s="1"/>
  <c r="X31" i="132" s="1"/>
  <c r="C32" i="132"/>
  <c r="C66" i="132" s="1"/>
  <c r="F32" i="132"/>
  <c r="F66" i="132" s="1"/>
  <c r="I32" i="132"/>
  <c r="J32" i="132" s="1"/>
  <c r="O32" i="132"/>
  <c r="Q32" i="132" s="1"/>
  <c r="P32" i="132"/>
  <c r="V32" i="132"/>
  <c r="W32" i="132" s="1"/>
  <c r="X32" i="132" s="1"/>
  <c r="C33" i="132"/>
  <c r="C67" i="132" s="1"/>
  <c r="F33" i="132"/>
  <c r="F67" i="132" s="1"/>
  <c r="I33" i="132"/>
  <c r="J33" i="132" s="1"/>
  <c r="O33" i="132"/>
  <c r="Q33" i="132" s="1"/>
  <c r="P33" i="132"/>
  <c r="V33" i="132"/>
  <c r="W33" i="132" s="1"/>
  <c r="X33" i="132" s="1"/>
  <c r="C34" i="132"/>
  <c r="C68" i="132" s="1"/>
  <c r="F34" i="132"/>
  <c r="F68" i="132" s="1"/>
  <c r="I34" i="132"/>
  <c r="J34" i="132" s="1"/>
  <c r="O34" i="132"/>
  <c r="Q34" i="132" s="1"/>
  <c r="P34" i="132"/>
  <c r="V34" i="132"/>
  <c r="W34" i="132" s="1"/>
  <c r="X34" i="132" s="1"/>
  <c r="C35" i="132"/>
  <c r="C69" i="132" s="1"/>
  <c r="F35" i="132"/>
  <c r="F69" i="132" s="1"/>
  <c r="I35" i="132"/>
  <c r="J35" i="132" s="1"/>
  <c r="O35" i="132"/>
  <c r="Q35" i="132" s="1"/>
  <c r="P35" i="132"/>
  <c r="V35" i="132"/>
  <c r="W35" i="132" s="1"/>
  <c r="X35" i="132" s="1"/>
  <c r="C36" i="132"/>
  <c r="C70" i="132" s="1"/>
  <c r="F36" i="132"/>
  <c r="F70" i="132" s="1"/>
  <c r="I36" i="132"/>
  <c r="J36" i="132" s="1"/>
  <c r="O36" i="132"/>
  <c r="Q36" i="132" s="1"/>
  <c r="P36" i="132"/>
  <c r="V36" i="132"/>
  <c r="W36" i="132" s="1"/>
  <c r="X36" i="132" s="1"/>
  <c r="F37" i="132"/>
  <c r="I37" i="132"/>
  <c r="J37" i="132" s="1"/>
  <c r="O37" i="132"/>
  <c r="Q37" i="132" s="1"/>
  <c r="P37" i="132"/>
  <c r="V37" i="132"/>
  <c r="W37" i="132" s="1"/>
  <c r="X37" i="132" s="1"/>
  <c r="AB37" i="132"/>
  <c r="AD37" i="132" s="1"/>
  <c r="AI37" i="132"/>
  <c r="AK37" i="132" s="1"/>
  <c r="AJ37" i="132"/>
  <c r="G38" i="132"/>
  <c r="H38" i="132"/>
  <c r="C38" i="132" s="1"/>
  <c r="M38" i="132"/>
  <c r="N38" i="132"/>
  <c r="S38" i="132"/>
  <c r="T38" i="132"/>
  <c r="U38" i="132"/>
  <c r="AC38" i="132"/>
  <c r="AH38" i="132"/>
  <c r="AL38" i="132"/>
  <c r="AL39" i="132" s="1"/>
  <c r="G40" i="132"/>
  <c r="H40" i="132"/>
  <c r="M40" i="132"/>
  <c r="N40" i="132"/>
  <c r="S40" i="132"/>
  <c r="T40" i="132"/>
  <c r="V40" i="132"/>
  <c r="AB40" i="132"/>
  <c r="AC40" i="132"/>
  <c r="AH40" i="132"/>
  <c r="AL40" i="132"/>
  <c r="AN40" i="132"/>
  <c r="AO40" i="132"/>
  <c r="U41" i="132"/>
  <c r="V41" i="132"/>
  <c r="AH41" i="132"/>
  <c r="G42" i="132"/>
  <c r="H42" i="132"/>
  <c r="I42" i="132"/>
  <c r="J42" i="132"/>
  <c r="K42" i="132"/>
  <c r="M42" i="132"/>
  <c r="N42" i="132"/>
  <c r="S42" i="132"/>
  <c r="U42" i="132"/>
  <c r="X42" i="132"/>
  <c r="Z42" i="132"/>
  <c r="AH42" i="132"/>
  <c r="AL42" i="132"/>
  <c r="AN42" i="132"/>
  <c r="AO42" i="132"/>
  <c r="I43" i="132"/>
  <c r="J43" i="132" s="1"/>
  <c r="O43" i="132"/>
  <c r="Q43" i="132" s="1"/>
  <c r="P43" i="132"/>
  <c r="V43" i="132"/>
  <c r="AB43" i="132"/>
  <c r="AD43" i="132" s="1"/>
  <c r="AI43" i="132"/>
  <c r="AK43" i="132" s="1"/>
  <c r="AJ43" i="132"/>
  <c r="AN43" i="132"/>
  <c r="AO43" i="132"/>
  <c r="I44" i="132"/>
  <c r="J44" i="132" s="1"/>
  <c r="O44" i="132"/>
  <c r="Q44" i="132" s="1"/>
  <c r="P44" i="132"/>
  <c r="V44" i="132"/>
  <c r="W44" i="132" s="1"/>
  <c r="X44" i="132" s="1"/>
  <c r="AB44" i="132"/>
  <c r="AD44" i="132" s="1"/>
  <c r="AI44" i="132"/>
  <c r="AK44" i="132" s="1"/>
  <c r="AJ44" i="132"/>
  <c r="AN44" i="132"/>
  <c r="AO44" i="132"/>
  <c r="I45" i="132"/>
  <c r="J45" i="132" s="1"/>
  <c r="O45" i="132"/>
  <c r="Q45" i="132" s="1"/>
  <c r="P45" i="132"/>
  <c r="V45" i="132"/>
  <c r="W45" i="132" s="1"/>
  <c r="X45" i="132" s="1"/>
  <c r="AB45" i="132"/>
  <c r="AD45" i="132" s="1"/>
  <c r="AI45" i="132"/>
  <c r="AK45" i="132" s="1"/>
  <c r="AJ45" i="132"/>
  <c r="AN45" i="132"/>
  <c r="AO45" i="132"/>
  <c r="I46" i="132"/>
  <c r="O46" i="132"/>
  <c r="Q46" i="132" s="1"/>
  <c r="P46" i="132"/>
  <c r="V46" i="132"/>
  <c r="W46" i="132" s="1"/>
  <c r="X46" i="132" s="1"/>
  <c r="AB46" i="132"/>
  <c r="AI46" i="132"/>
  <c r="AK46" i="132" s="1"/>
  <c r="AJ46" i="132"/>
  <c r="AN46" i="132"/>
  <c r="AO46" i="132"/>
  <c r="I47" i="132"/>
  <c r="J47" i="132" s="1"/>
  <c r="O47" i="132"/>
  <c r="P47" i="132"/>
  <c r="Q47" i="132" s="1"/>
  <c r="V47" i="132"/>
  <c r="W47" i="132" s="1"/>
  <c r="X47" i="132" s="1"/>
  <c r="AB47" i="132"/>
  <c r="AD47" i="132" s="1"/>
  <c r="AI47" i="132"/>
  <c r="AK47" i="132" s="1"/>
  <c r="AJ47" i="132"/>
  <c r="AN47" i="132"/>
  <c r="AO47" i="132"/>
  <c r="I48" i="132"/>
  <c r="J48" i="132" s="1"/>
  <c r="O48" i="132"/>
  <c r="P48" i="132"/>
  <c r="Q48" i="132" s="1"/>
  <c r="V48" i="132"/>
  <c r="W48" i="132" s="1"/>
  <c r="X48" i="132" s="1"/>
  <c r="AB48" i="132"/>
  <c r="AE48" i="132" s="1"/>
  <c r="AI48" i="132"/>
  <c r="AK48" i="132" s="1"/>
  <c r="AJ48" i="132"/>
  <c r="AN48" i="132"/>
  <c r="AO48" i="132"/>
  <c r="I49" i="132"/>
  <c r="J49" i="132" s="1"/>
  <c r="O49" i="132"/>
  <c r="P49" i="132"/>
  <c r="Q49" i="132" s="1"/>
  <c r="V49" i="132"/>
  <c r="W49" i="132" s="1"/>
  <c r="X49" i="132" s="1"/>
  <c r="AB49" i="132"/>
  <c r="AE49" i="132" s="1"/>
  <c r="AI49" i="132"/>
  <c r="AK49" i="132" s="1"/>
  <c r="AJ49" i="132"/>
  <c r="AN49" i="132"/>
  <c r="AO49" i="132"/>
  <c r="I50" i="132"/>
  <c r="J50" i="132" s="1"/>
  <c r="O50" i="132"/>
  <c r="Q50" i="132" s="1"/>
  <c r="P50" i="132"/>
  <c r="V50" i="132"/>
  <c r="W50" i="132" s="1"/>
  <c r="X50" i="132" s="1"/>
  <c r="AB50" i="132"/>
  <c r="AI50" i="132"/>
  <c r="AK50" i="132" s="1"/>
  <c r="AJ50" i="132"/>
  <c r="AN50" i="132"/>
  <c r="AO50" i="132"/>
  <c r="I51" i="132"/>
  <c r="J51" i="132" s="1"/>
  <c r="O51" i="132"/>
  <c r="P51" i="132"/>
  <c r="Q51" i="132" s="1"/>
  <c r="V51" i="132"/>
  <c r="W51" i="132" s="1"/>
  <c r="X51" i="132" s="1"/>
  <c r="AB51" i="132"/>
  <c r="AD51" i="132" s="1"/>
  <c r="AI51" i="132"/>
  <c r="AK51" i="132" s="1"/>
  <c r="AJ51" i="132"/>
  <c r="AN51" i="132"/>
  <c r="AO51" i="132"/>
  <c r="I52" i="132"/>
  <c r="J52" i="132" s="1"/>
  <c r="O52" i="132"/>
  <c r="Q52" i="132" s="1"/>
  <c r="P52" i="132"/>
  <c r="V52" i="132"/>
  <c r="W52" i="132" s="1"/>
  <c r="X52" i="132" s="1"/>
  <c r="AB52" i="132"/>
  <c r="AD52" i="132" s="1"/>
  <c r="AI52" i="132"/>
  <c r="AK52" i="132" s="1"/>
  <c r="AJ52" i="132"/>
  <c r="AN52" i="132"/>
  <c r="AO52" i="132"/>
  <c r="I53" i="132"/>
  <c r="J53" i="132" s="1"/>
  <c r="O53" i="132"/>
  <c r="Q53" i="132" s="1"/>
  <c r="P53" i="132"/>
  <c r="V53" i="132"/>
  <c r="W53" i="132" s="1"/>
  <c r="X53" i="132" s="1"/>
  <c r="AB53" i="132"/>
  <c r="AD53" i="132" s="1"/>
  <c r="AI53" i="132"/>
  <c r="AK53" i="132" s="1"/>
  <c r="AJ53" i="132"/>
  <c r="AN53" i="132"/>
  <c r="AO53" i="132"/>
  <c r="I54" i="132"/>
  <c r="J54" i="132" s="1"/>
  <c r="O54" i="132"/>
  <c r="Q54" i="132" s="1"/>
  <c r="P54" i="132"/>
  <c r="V54" i="132"/>
  <c r="W54" i="132" s="1"/>
  <c r="X54" i="132" s="1"/>
  <c r="AB54" i="132"/>
  <c r="AI54" i="132"/>
  <c r="AK54" i="132" s="1"/>
  <c r="AJ54" i="132"/>
  <c r="AN54" i="132"/>
  <c r="AO54" i="132"/>
  <c r="I55" i="132"/>
  <c r="J55" i="132" s="1"/>
  <c r="O55" i="132"/>
  <c r="P55" i="132"/>
  <c r="Q55" i="132" s="1"/>
  <c r="V55" i="132"/>
  <c r="W55" i="132" s="1"/>
  <c r="X55" i="132" s="1"/>
  <c r="AB55" i="132"/>
  <c r="AD55" i="132" s="1"/>
  <c r="AI55" i="132"/>
  <c r="AK55" i="132" s="1"/>
  <c r="AJ55" i="132"/>
  <c r="AN55" i="132"/>
  <c r="AO55" i="132"/>
  <c r="I56" i="132"/>
  <c r="J56" i="132" s="1"/>
  <c r="O56" i="132"/>
  <c r="Q56" i="132" s="1"/>
  <c r="P56" i="132"/>
  <c r="V56" i="132"/>
  <c r="W56" i="132" s="1"/>
  <c r="X56" i="132" s="1"/>
  <c r="AB56" i="132"/>
  <c r="AD56" i="132" s="1"/>
  <c r="AI56" i="132"/>
  <c r="AK56" i="132" s="1"/>
  <c r="AJ56" i="132"/>
  <c r="AN56" i="132"/>
  <c r="AO56" i="132"/>
  <c r="I57" i="132"/>
  <c r="J57" i="132" s="1"/>
  <c r="O57" i="132"/>
  <c r="Q57" i="132" s="1"/>
  <c r="P57" i="132"/>
  <c r="V57" i="132"/>
  <c r="W57" i="132" s="1"/>
  <c r="X57" i="132" s="1"/>
  <c r="AB57" i="132"/>
  <c r="AD57" i="132" s="1"/>
  <c r="AI57" i="132"/>
  <c r="AK57" i="132" s="1"/>
  <c r="AJ57" i="132"/>
  <c r="AN57" i="132"/>
  <c r="AO57" i="132"/>
  <c r="I58" i="132"/>
  <c r="J58" i="132" s="1"/>
  <c r="O58" i="132"/>
  <c r="Q58" i="132" s="1"/>
  <c r="P58" i="132"/>
  <c r="V58" i="132"/>
  <c r="W58" i="132" s="1"/>
  <c r="X58" i="132" s="1"/>
  <c r="AB58" i="132"/>
  <c r="AI58" i="132"/>
  <c r="AK58" i="132" s="1"/>
  <c r="AJ58" i="132"/>
  <c r="AN58" i="132"/>
  <c r="AO58" i="132"/>
  <c r="V59" i="132"/>
  <c r="W59" i="132" s="1"/>
  <c r="X59" i="132" s="1"/>
  <c r="V60" i="132"/>
  <c r="W60" i="132" s="1"/>
  <c r="X60" i="132" s="1"/>
  <c r="V61" i="132"/>
  <c r="W61" i="132" s="1"/>
  <c r="X61" i="132" s="1"/>
  <c r="V62" i="132"/>
  <c r="W62" i="132" s="1"/>
  <c r="X62" i="132" s="1"/>
  <c r="V63" i="132"/>
  <c r="W63" i="132" s="1"/>
  <c r="X63" i="132" s="1"/>
  <c r="V64" i="132"/>
  <c r="W64" i="132" s="1"/>
  <c r="X64" i="132" s="1"/>
  <c r="V65" i="132"/>
  <c r="W65" i="132" s="1"/>
  <c r="X65" i="132" s="1"/>
  <c r="V66" i="132"/>
  <c r="W66" i="132" s="1"/>
  <c r="X66" i="132" s="1"/>
  <c r="V67" i="132"/>
  <c r="W67" i="132" s="1"/>
  <c r="X67" i="132" s="1"/>
  <c r="V68" i="132"/>
  <c r="W68" i="132" s="1"/>
  <c r="X68" i="132" s="1"/>
  <c r="V69" i="132"/>
  <c r="W69" i="132" s="1"/>
  <c r="X69" i="132" s="1"/>
  <c r="I70" i="132"/>
  <c r="J70" i="132" s="1"/>
  <c r="O70" i="132"/>
  <c r="Q70" i="132" s="1"/>
  <c r="P70" i="132"/>
  <c r="V70" i="132"/>
  <c r="W70" i="132" s="1"/>
  <c r="X70" i="132" s="1"/>
  <c r="AB70" i="132"/>
  <c r="AE70" i="132" s="1"/>
  <c r="AI70" i="132"/>
  <c r="AK70" i="132" s="1"/>
  <c r="AJ70" i="132"/>
  <c r="AN70" i="132"/>
  <c r="AO70" i="132"/>
  <c r="F71" i="132"/>
  <c r="G71" i="132"/>
  <c r="H71" i="132"/>
  <c r="C71" i="132" s="1"/>
  <c r="M71" i="132"/>
  <c r="N71" i="132"/>
  <c r="S71" i="132"/>
  <c r="T71" i="132"/>
  <c r="U71" i="132"/>
  <c r="AC71" i="132"/>
  <c r="AH71" i="132"/>
  <c r="AL71" i="132"/>
  <c r="B14" i="161"/>
  <c r="D14" i="161"/>
  <c r="D179" i="161" s="1"/>
  <c r="G14" i="161"/>
  <c r="J14" i="161"/>
  <c r="M14" i="161"/>
  <c r="P14" i="161"/>
  <c r="R14" i="161" s="1"/>
  <c r="Q14" i="161"/>
  <c r="U14" i="161"/>
  <c r="W14" i="161" s="1"/>
  <c r="V14" i="161"/>
  <c r="Z14" i="161"/>
  <c r="AB14" i="161" s="1"/>
  <c r="AA14" i="161"/>
  <c r="B15" i="161"/>
  <c r="D15" i="161"/>
  <c r="G15" i="161"/>
  <c r="J15" i="161"/>
  <c r="M15" i="161"/>
  <c r="P15" i="161"/>
  <c r="R15" i="161" s="1"/>
  <c r="Q15" i="161"/>
  <c r="U15" i="161"/>
  <c r="W15" i="161" s="1"/>
  <c r="V15" i="161"/>
  <c r="Z15" i="161"/>
  <c r="AB15" i="161" s="1"/>
  <c r="AA15" i="161"/>
  <c r="B16" i="161"/>
  <c r="D16" i="161"/>
  <c r="D99" i="161" s="1"/>
  <c r="G16" i="161"/>
  <c r="J16" i="161"/>
  <c r="M16" i="161"/>
  <c r="P16" i="161"/>
  <c r="R16" i="161" s="1"/>
  <c r="Q16" i="161"/>
  <c r="U16" i="161"/>
  <c r="W16" i="161" s="1"/>
  <c r="V16" i="161"/>
  <c r="Z16" i="161"/>
  <c r="AB16" i="161" s="1"/>
  <c r="AA16" i="161"/>
  <c r="B17" i="161"/>
  <c r="D17" i="161"/>
  <c r="D182" i="161" s="1"/>
  <c r="G17" i="161"/>
  <c r="J17" i="161"/>
  <c r="M17" i="161"/>
  <c r="P17" i="161"/>
  <c r="R17" i="161" s="1"/>
  <c r="Q17" i="161"/>
  <c r="U17" i="161"/>
  <c r="W17" i="161" s="1"/>
  <c r="V17" i="161"/>
  <c r="Z17" i="161"/>
  <c r="AB17" i="161" s="1"/>
  <c r="AA17" i="161"/>
  <c r="B18" i="161"/>
  <c r="D18" i="161"/>
  <c r="D101" i="161" s="1"/>
  <c r="G18" i="161"/>
  <c r="J18" i="161"/>
  <c r="M18" i="161"/>
  <c r="P18" i="161"/>
  <c r="R18" i="161" s="1"/>
  <c r="Q18" i="161"/>
  <c r="U18" i="161"/>
  <c r="W18" i="161" s="1"/>
  <c r="V18" i="161"/>
  <c r="Z18" i="161"/>
  <c r="AB18" i="161" s="1"/>
  <c r="AA18" i="161"/>
  <c r="B19" i="161"/>
  <c r="D19" i="161"/>
  <c r="G19" i="161"/>
  <c r="J19" i="161"/>
  <c r="M19" i="161"/>
  <c r="P19" i="161"/>
  <c r="R19" i="161" s="1"/>
  <c r="Q19" i="161"/>
  <c r="U19" i="161"/>
  <c r="W19" i="161" s="1"/>
  <c r="V19" i="161"/>
  <c r="Z19" i="161"/>
  <c r="AB19" i="161" s="1"/>
  <c r="AA19" i="161"/>
  <c r="B20" i="161"/>
  <c r="D20" i="161"/>
  <c r="D103" i="161" s="1"/>
  <c r="G20" i="161"/>
  <c r="J20" i="161"/>
  <c r="M20" i="161"/>
  <c r="P20" i="161"/>
  <c r="R20" i="161" s="1"/>
  <c r="Q20" i="161"/>
  <c r="U20" i="161"/>
  <c r="W20" i="161" s="1"/>
  <c r="V20" i="161"/>
  <c r="Z20" i="161"/>
  <c r="AB20" i="161" s="1"/>
  <c r="AA20" i="161"/>
  <c r="B21" i="161"/>
  <c r="D21" i="161"/>
  <c r="D104" i="161" s="1"/>
  <c r="G21" i="161"/>
  <c r="J21" i="161"/>
  <c r="M21" i="161"/>
  <c r="P21" i="161"/>
  <c r="R21" i="161" s="1"/>
  <c r="Q21" i="161"/>
  <c r="U21" i="161"/>
  <c r="W21" i="161" s="1"/>
  <c r="V21" i="161"/>
  <c r="Z21" i="161"/>
  <c r="AB21" i="161" s="1"/>
  <c r="AA21" i="161"/>
  <c r="B22" i="161"/>
  <c r="D22" i="161"/>
  <c r="D187" i="161" s="1"/>
  <c r="G22" i="161"/>
  <c r="J22" i="161"/>
  <c r="M22" i="161"/>
  <c r="P22" i="161"/>
  <c r="R22" i="161" s="1"/>
  <c r="Q22" i="161"/>
  <c r="U22" i="161"/>
  <c r="W22" i="161" s="1"/>
  <c r="V22" i="161"/>
  <c r="Z22" i="161"/>
  <c r="AB22" i="161" s="1"/>
  <c r="AA22" i="161"/>
  <c r="B23" i="161"/>
  <c r="D23" i="161"/>
  <c r="G23" i="161"/>
  <c r="J23" i="161"/>
  <c r="M23" i="161"/>
  <c r="P23" i="161"/>
  <c r="R23" i="161" s="1"/>
  <c r="Q23" i="161"/>
  <c r="U23" i="161"/>
  <c r="W23" i="161" s="1"/>
  <c r="V23" i="161"/>
  <c r="Z23" i="161"/>
  <c r="AB23" i="161" s="1"/>
  <c r="AA23" i="161"/>
  <c r="B24" i="161"/>
  <c r="D24" i="161"/>
  <c r="D189" i="161" s="1"/>
  <c r="G24" i="161"/>
  <c r="M24" i="161"/>
  <c r="P24" i="161"/>
  <c r="R24" i="161" s="1"/>
  <c r="Q24" i="161"/>
  <c r="U24" i="161"/>
  <c r="W24" i="161" s="1"/>
  <c r="V24" i="161"/>
  <c r="Z24" i="161"/>
  <c r="AB24" i="161" s="1"/>
  <c r="AA24" i="161"/>
  <c r="B25" i="161"/>
  <c r="D25" i="161"/>
  <c r="D108" i="161" s="1"/>
  <c r="G25" i="161"/>
  <c r="J25" i="161"/>
  <c r="M25" i="161"/>
  <c r="P25" i="161"/>
  <c r="R25" i="161" s="1"/>
  <c r="Q25" i="161"/>
  <c r="U25" i="161"/>
  <c r="W25" i="161" s="1"/>
  <c r="V25" i="161"/>
  <c r="Z25" i="161"/>
  <c r="AB25" i="161" s="1"/>
  <c r="AA25" i="161"/>
  <c r="B26" i="161"/>
  <c r="D26" i="161"/>
  <c r="D191" i="161" s="1"/>
  <c r="G26" i="161"/>
  <c r="J26" i="161"/>
  <c r="M26" i="161"/>
  <c r="P26" i="161"/>
  <c r="R26" i="161" s="1"/>
  <c r="Q26" i="161"/>
  <c r="U26" i="161"/>
  <c r="W26" i="161" s="1"/>
  <c r="V26" i="161"/>
  <c r="Z26" i="161"/>
  <c r="AB26" i="161" s="1"/>
  <c r="AA26" i="161"/>
  <c r="B27" i="161"/>
  <c r="D27" i="161"/>
  <c r="D110" i="161" s="1"/>
  <c r="G27" i="161"/>
  <c r="J27" i="161"/>
  <c r="M27" i="161"/>
  <c r="P27" i="161"/>
  <c r="R27" i="161" s="1"/>
  <c r="Q27" i="161"/>
  <c r="U27" i="161"/>
  <c r="W27" i="161" s="1"/>
  <c r="V27" i="161"/>
  <c r="Z27" i="161"/>
  <c r="AB27" i="161" s="1"/>
  <c r="AA27" i="161"/>
  <c r="B28" i="161"/>
  <c r="D28" i="161"/>
  <c r="D111" i="161" s="1"/>
  <c r="G28" i="161"/>
  <c r="J28" i="161"/>
  <c r="M28" i="161"/>
  <c r="P28" i="161"/>
  <c r="R28" i="161" s="1"/>
  <c r="Q28" i="161"/>
  <c r="U28" i="161"/>
  <c r="W28" i="161" s="1"/>
  <c r="V28" i="161"/>
  <c r="Z28" i="161"/>
  <c r="AB28" i="161" s="1"/>
  <c r="AA28" i="161"/>
  <c r="B29" i="161"/>
  <c r="D29" i="161"/>
  <c r="D112" i="161" s="1"/>
  <c r="G29" i="161"/>
  <c r="J29" i="161"/>
  <c r="M29" i="161"/>
  <c r="P29" i="161"/>
  <c r="R29" i="161" s="1"/>
  <c r="Q29" i="161"/>
  <c r="U29" i="161"/>
  <c r="W29" i="161" s="1"/>
  <c r="V29" i="161"/>
  <c r="Z29" i="161"/>
  <c r="AB29" i="161" s="1"/>
  <c r="AA29" i="161"/>
  <c r="B30" i="161"/>
  <c r="D30" i="161"/>
  <c r="D195" i="161" s="1"/>
  <c r="G30" i="161"/>
  <c r="J30" i="161"/>
  <c r="M30" i="161"/>
  <c r="P30" i="161"/>
  <c r="R30" i="161" s="1"/>
  <c r="Q30" i="161"/>
  <c r="U30" i="161"/>
  <c r="W30" i="161" s="1"/>
  <c r="V30" i="161"/>
  <c r="Z30" i="161"/>
  <c r="AB30" i="161" s="1"/>
  <c r="AA30" i="161"/>
  <c r="B31" i="161"/>
  <c r="D31" i="161"/>
  <c r="G31" i="161"/>
  <c r="J31" i="161"/>
  <c r="M31" i="161"/>
  <c r="P31" i="161"/>
  <c r="R31" i="161" s="1"/>
  <c r="Q31" i="161"/>
  <c r="U31" i="161"/>
  <c r="W31" i="161" s="1"/>
  <c r="V31" i="161"/>
  <c r="Z31" i="161"/>
  <c r="AB31" i="161" s="1"/>
  <c r="AA31" i="161"/>
  <c r="B32" i="161"/>
  <c r="D32" i="161"/>
  <c r="D115" i="161" s="1"/>
  <c r="G32" i="161"/>
  <c r="J32" i="161"/>
  <c r="M32" i="161"/>
  <c r="P32" i="161"/>
  <c r="R32" i="161" s="1"/>
  <c r="Q32" i="161"/>
  <c r="U32" i="161"/>
  <c r="W32" i="161" s="1"/>
  <c r="V32" i="161"/>
  <c r="Z32" i="161"/>
  <c r="AB32" i="161" s="1"/>
  <c r="AA32" i="161"/>
  <c r="B33" i="161"/>
  <c r="D33" i="161"/>
  <c r="D116" i="161" s="1"/>
  <c r="G33" i="161"/>
  <c r="J33" i="161"/>
  <c r="M33" i="161"/>
  <c r="P33" i="161"/>
  <c r="R33" i="161" s="1"/>
  <c r="Q33" i="161"/>
  <c r="U33" i="161"/>
  <c r="W33" i="161" s="1"/>
  <c r="V33" i="161"/>
  <c r="Z33" i="161"/>
  <c r="AB33" i="161" s="1"/>
  <c r="AA33" i="161"/>
  <c r="B34" i="161"/>
  <c r="D34" i="161"/>
  <c r="D117" i="161" s="1"/>
  <c r="G34" i="161"/>
  <c r="J34" i="161"/>
  <c r="M34" i="161"/>
  <c r="P34" i="161"/>
  <c r="R34" i="161" s="1"/>
  <c r="Q34" i="161"/>
  <c r="U34" i="161"/>
  <c r="W34" i="161" s="1"/>
  <c r="V34" i="161"/>
  <c r="Z34" i="161"/>
  <c r="AB34" i="161" s="1"/>
  <c r="AA34" i="161"/>
  <c r="B35" i="161"/>
  <c r="D35" i="161"/>
  <c r="D118" i="161" s="1"/>
  <c r="G35" i="161"/>
  <c r="J35" i="161"/>
  <c r="M35" i="161"/>
  <c r="P35" i="161"/>
  <c r="R35" i="161" s="1"/>
  <c r="Q35" i="161"/>
  <c r="U35" i="161"/>
  <c r="W35" i="161" s="1"/>
  <c r="V35" i="161"/>
  <c r="Z35" i="161"/>
  <c r="AB35" i="161" s="1"/>
  <c r="AA35" i="161"/>
  <c r="B36" i="161"/>
  <c r="D36" i="161"/>
  <c r="D119" i="161" s="1"/>
  <c r="G36" i="161"/>
  <c r="J36" i="161"/>
  <c r="M36" i="161"/>
  <c r="P36" i="161"/>
  <c r="R36" i="161" s="1"/>
  <c r="Q36" i="161"/>
  <c r="U36" i="161"/>
  <c r="W36" i="161" s="1"/>
  <c r="V36" i="161"/>
  <c r="Z36" i="161"/>
  <c r="AB36" i="161" s="1"/>
  <c r="AA36" i="161"/>
  <c r="B37" i="161"/>
  <c r="D37" i="161"/>
  <c r="D202" i="161" s="1"/>
  <c r="G37" i="161"/>
  <c r="J37" i="161"/>
  <c r="M37" i="161"/>
  <c r="P37" i="161"/>
  <c r="R37" i="161" s="1"/>
  <c r="Q37" i="161"/>
  <c r="U37" i="161"/>
  <c r="W37" i="161" s="1"/>
  <c r="V37" i="161"/>
  <c r="Z37" i="161"/>
  <c r="AB37" i="161" s="1"/>
  <c r="AA37" i="161"/>
  <c r="B38" i="161"/>
  <c r="D38" i="161"/>
  <c r="G38" i="161"/>
  <c r="J38" i="161"/>
  <c r="M38" i="161"/>
  <c r="P38" i="161"/>
  <c r="R38" i="161" s="1"/>
  <c r="Q38" i="161"/>
  <c r="U38" i="161"/>
  <c r="W38" i="161" s="1"/>
  <c r="V38" i="161"/>
  <c r="Z38" i="161"/>
  <c r="AB38" i="161" s="1"/>
  <c r="AA38" i="161"/>
  <c r="B39" i="161"/>
  <c r="D39" i="161"/>
  <c r="D122" i="161" s="1"/>
  <c r="G39" i="161"/>
  <c r="J39" i="161"/>
  <c r="M39" i="161"/>
  <c r="P39" i="161"/>
  <c r="R39" i="161" s="1"/>
  <c r="Q39" i="161"/>
  <c r="U39" i="161"/>
  <c r="W39" i="161" s="1"/>
  <c r="V39" i="161"/>
  <c r="Z39" i="161"/>
  <c r="AB39" i="161" s="1"/>
  <c r="AA39" i="161"/>
  <c r="B40" i="161"/>
  <c r="D40" i="161"/>
  <c r="D123" i="161" s="1"/>
  <c r="G40" i="161"/>
  <c r="J40" i="161"/>
  <c r="M40" i="161"/>
  <c r="P40" i="161"/>
  <c r="R40" i="161" s="1"/>
  <c r="Q40" i="161"/>
  <c r="U40" i="161"/>
  <c r="W40" i="161" s="1"/>
  <c r="V40" i="161"/>
  <c r="Z40" i="161"/>
  <c r="AB40" i="161" s="1"/>
  <c r="AA40" i="161"/>
  <c r="B41" i="161"/>
  <c r="D41" i="161"/>
  <c r="D124" i="161" s="1"/>
  <c r="G41" i="161"/>
  <c r="J41" i="161"/>
  <c r="M41" i="161"/>
  <c r="P41" i="161"/>
  <c r="R41" i="161" s="1"/>
  <c r="Q41" i="161"/>
  <c r="U41" i="161"/>
  <c r="W41" i="161" s="1"/>
  <c r="V41" i="161"/>
  <c r="Z41" i="161"/>
  <c r="AB41" i="161" s="1"/>
  <c r="AA41" i="161"/>
  <c r="B42" i="161"/>
  <c r="G42" i="161"/>
  <c r="H42" i="161"/>
  <c r="I42" i="161"/>
  <c r="K42" i="161"/>
  <c r="L42" i="161"/>
  <c r="N42" i="161"/>
  <c r="O42" i="161"/>
  <c r="S42" i="161"/>
  <c r="T42" i="161"/>
  <c r="Y42" i="161"/>
  <c r="B44" i="161"/>
  <c r="D44" i="161"/>
  <c r="D127" i="161" s="1"/>
  <c r="G44" i="161"/>
  <c r="J44" i="161"/>
  <c r="M44" i="161"/>
  <c r="P44" i="161"/>
  <c r="R44" i="161" s="1"/>
  <c r="Q44" i="161"/>
  <c r="U44" i="161"/>
  <c r="W44" i="161" s="1"/>
  <c r="V44" i="161"/>
  <c r="Z44" i="161"/>
  <c r="AB44" i="161" s="1"/>
  <c r="AA44" i="161"/>
  <c r="B45" i="161"/>
  <c r="G45" i="161"/>
  <c r="J45" i="161"/>
  <c r="M45" i="161"/>
  <c r="P45" i="161"/>
  <c r="R45" i="161" s="1"/>
  <c r="Q45" i="161"/>
  <c r="U45" i="161"/>
  <c r="W45" i="161" s="1"/>
  <c r="V45" i="161"/>
  <c r="Z45" i="161"/>
  <c r="AB45" i="161" s="1"/>
  <c r="AA45" i="161"/>
  <c r="B46" i="161"/>
  <c r="G46" i="161"/>
  <c r="J46" i="161"/>
  <c r="M46" i="161"/>
  <c r="P46" i="161"/>
  <c r="R46" i="161" s="1"/>
  <c r="Q46" i="161"/>
  <c r="U46" i="161"/>
  <c r="W46" i="161" s="1"/>
  <c r="V46" i="161"/>
  <c r="Z46" i="161"/>
  <c r="AB46" i="161" s="1"/>
  <c r="AA46" i="161"/>
  <c r="B47" i="161"/>
  <c r="G47" i="161"/>
  <c r="J47" i="161"/>
  <c r="M47" i="161"/>
  <c r="P47" i="161"/>
  <c r="R47" i="161" s="1"/>
  <c r="Q47" i="161"/>
  <c r="U47" i="161"/>
  <c r="W47" i="161" s="1"/>
  <c r="V47" i="161"/>
  <c r="Z47" i="161"/>
  <c r="AB47" i="161" s="1"/>
  <c r="AA47" i="161"/>
  <c r="B48" i="161"/>
  <c r="G48" i="161"/>
  <c r="J48" i="161"/>
  <c r="M48" i="161"/>
  <c r="P48" i="161"/>
  <c r="R48" i="161" s="1"/>
  <c r="Q48" i="161"/>
  <c r="U48" i="161"/>
  <c r="W48" i="161" s="1"/>
  <c r="V48" i="161"/>
  <c r="Z48" i="161"/>
  <c r="AB48" i="161" s="1"/>
  <c r="AA48" i="161"/>
  <c r="B49" i="161"/>
  <c r="G49" i="161"/>
  <c r="J49" i="161"/>
  <c r="M49" i="161"/>
  <c r="P49" i="161"/>
  <c r="R49" i="161" s="1"/>
  <c r="Q49" i="161"/>
  <c r="U49" i="161"/>
  <c r="W49" i="161" s="1"/>
  <c r="V49" i="161"/>
  <c r="Z49" i="161"/>
  <c r="AB49" i="161" s="1"/>
  <c r="AA49" i="161"/>
  <c r="B50" i="161"/>
  <c r="G50" i="161"/>
  <c r="J50" i="161"/>
  <c r="M50" i="161"/>
  <c r="P50" i="161"/>
  <c r="R50" i="161" s="1"/>
  <c r="Q50" i="161"/>
  <c r="U50" i="161"/>
  <c r="W50" i="161" s="1"/>
  <c r="V50" i="161"/>
  <c r="Z50" i="161"/>
  <c r="AB50" i="161" s="1"/>
  <c r="AA50" i="161"/>
  <c r="B51" i="161"/>
  <c r="G51" i="161"/>
  <c r="J51" i="161"/>
  <c r="M51" i="161"/>
  <c r="P51" i="161"/>
  <c r="R51" i="161" s="1"/>
  <c r="Q51" i="161"/>
  <c r="U51" i="161"/>
  <c r="W51" i="161" s="1"/>
  <c r="V51" i="161"/>
  <c r="Z51" i="161"/>
  <c r="AB51" i="161" s="1"/>
  <c r="AA51" i="161"/>
  <c r="B52" i="161"/>
  <c r="G52" i="161"/>
  <c r="J52" i="161"/>
  <c r="M52" i="161"/>
  <c r="P52" i="161"/>
  <c r="R52" i="161" s="1"/>
  <c r="Q52" i="161"/>
  <c r="U52" i="161"/>
  <c r="W52" i="161" s="1"/>
  <c r="V52" i="161"/>
  <c r="Z52" i="161"/>
  <c r="AB52" i="161" s="1"/>
  <c r="AA52" i="161"/>
  <c r="B53" i="161"/>
  <c r="G53" i="161"/>
  <c r="J53" i="161"/>
  <c r="M53" i="161"/>
  <c r="P53" i="161"/>
  <c r="R53" i="161" s="1"/>
  <c r="Q53" i="161"/>
  <c r="U53" i="161"/>
  <c r="W53" i="161" s="1"/>
  <c r="V53" i="161"/>
  <c r="Z53" i="161"/>
  <c r="AB53" i="161" s="1"/>
  <c r="AA53" i="161"/>
  <c r="B54" i="161"/>
  <c r="G54" i="161"/>
  <c r="J54" i="161"/>
  <c r="M54" i="161"/>
  <c r="P54" i="161"/>
  <c r="R54" i="161" s="1"/>
  <c r="Q54" i="161"/>
  <c r="U54" i="161"/>
  <c r="W54" i="161" s="1"/>
  <c r="V54" i="161"/>
  <c r="Z54" i="161"/>
  <c r="AB54" i="161" s="1"/>
  <c r="AA54" i="161"/>
  <c r="B55" i="161"/>
  <c r="G55" i="161"/>
  <c r="J55" i="161"/>
  <c r="M55" i="161"/>
  <c r="P55" i="161"/>
  <c r="R55" i="161" s="1"/>
  <c r="Q55" i="161"/>
  <c r="U55" i="161"/>
  <c r="W55" i="161" s="1"/>
  <c r="V55" i="161"/>
  <c r="Z55" i="161"/>
  <c r="AB55" i="161" s="1"/>
  <c r="AA55" i="161"/>
  <c r="B56" i="161"/>
  <c r="G56" i="161"/>
  <c r="J56" i="161"/>
  <c r="M56" i="161"/>
  <c r="P56" i="161"/>
  <c r="R56" i="161" s="1"/>
  <c r="Q56" i="161"/>
  <c r="U56" i="161"/>
  <c r="W56" i="161" s="1"/>
  <c r="V56" i="161"/>
  <c r="Z56" i="161"/>
  <c r="AB56" i="161" s="1"/>
  <c r="AA56" i="161"/>
  <c r="B57" i="161"/>
  <c r="G57" i="161"/>
  <c r="J57" i="161"/>
  <c r="M57" i="161"/>
  <c r="P57" i="161"/>
  <c r="R57" i="161" s="1"/>
  <c r="Q57" i="161"/>
  <c r="U57" i="161"/>
  <c r="W57" i="161" s="1"/>
  <c r="V57" i="161"/>
  <c r="Z57" i="161"/>
  <c r="AB57" i="161" s="1"/>
  <c r="AA57" i="161"/>
  <c r="B58" i="161"/>
  <c r="G58" i="161"/>
  <c r="J58" i="161"/>
  <c r="M58" i="161"/>
  <c r="P58" i="161"/>
  <c r="R58" i="161" s="1"/>
  <c r="Q58" i="161"/>
  <c r="U58" i="161"/>
  <c r="W58" i="161" s="1"/>
  <c r="V58" i="161"/>
  <c r="Z58" i="161"/>
  <c r="AB58" i="161" s="1"/>
  <c r="AA58" i="161"/>
  <c r="B59" i="161"/>
  <c r="G59" i="161"/>
  <c r="J59" i="161"/>
  <c r="M59" i="161"/>
  <c r="P59" i="161"/>
  <c r="R59" i="161" s="1"/>
  <c r="Q59" i="161"/>
  <c r="U59" i="161"/>
  <c r="W59" i="161" s="1"/>
  <c r="V59" i="161"/>
  <c r="Z59" i="161"/>
  <c r="AB59" i="161" s="1"/>
  <c r="AA59" i="161"/>
  <c r="B60" i="161"/>
  <c r="G60" i="161"/>
  <c r="J60" i="161"/>
  <c r="M60" i="161"/>
  <c r="P60" i="161"/>
  <c r="R60" i="161" s="1"/>
  <c r="Q60" i="161"/>
  <c r="U60" i="161"/>
  <c r="W60" i="161" s="1"/>
  <c r="V60" i="161"/>
  <c r="Z60" i="161"/>
  <c r="AB60" i="161" s="1"/>
  <c r="AA60" i="161"/>
  <c r="B61" i="161"/>
  <c r="G61" i="161"/>
  <c r="J61" i="161"/>
  <c r="M61" i="161"/>
  <c r="P61" i="161"/>
  <c r="R61" i="161" s="1"/>
  <c r="Q61" i="161"/>
  <c r="U61" i="161"/>
  <c r="W61" i="161" s="1"/>
  <c r="V61" i="161"/>
  <c r="Z61" i="161"/>
  <c r="AB61" i="161" s="1"/>
  <c r="AA61" i="161"/>
  <c r="B62" i="161"/>
  <c r="G62" i="161"/>
  <c r="J62" i="161"/>
  <c r="M62" i="161"/>
  <c r="P62" i="161"/>
  <c r="R62" i="161" s="1"/>
  <c r="Q62" i="161"/>
  <c r="U62" i="161"/>
  <c r="W62" i="161" s="1"/>
  <c r="V62" i="161"/>
  <c r="Z62" i="161"/>
  <c r="AB62" i="161" s="1"/>
  <c r="AA62" i="161"/>
  <c r="B63" i="161"/>
  <c r="G63" i="161"/>
  <c r="J63" i="161"/>
  <c r="M63" i="161"/>
  <c r="P63" i="161"/>
  <c r="R63" i="161" s="1"/>
  <c r="Q63" i="161"/>
  <c r="U63" i="161"/>
  <c r="W63" i="161" s="1"/>
  <c r="V63" i="161"/>
  <c r="Z63" i="161"/>
  <c r="AB63" i="161" s="1"/>
  <c r="AA63" i="161"/>
  <c r="B64" i="161"/>
  <c r="G64" i="161"/>
  <c r="J64" i="161"/>
  <c r="M64" i="161"/>
  <c r="P64" i="161"/>
  <c r="R64" i="161" s="1"/>
  <c r="Q64" i="161"/>
  <c r="U64" i="161"/>
  <c r="W64" i="161" s="1"/>
  <c r="V64" i="161"/>
  <c r="Z64" i="161"/>
  <c r="AB64" i="161" s="1"/>
  <c r="AA64" i="161"/>
  <c r="B65" i="161"/>
  <c r="G65" i="161"/>
  <c r="H65" i="161"/>
  <c r="I65" i="161"/>
  <c r="K65" i="161"/>
  <c r="L65" i="161"/>
  <c r="N65" i="161"/>
  <c r="O65" i="161"/>
  <c r="S65" i="161"/>
  <c r="T65" i="161"/>
  <c r="Y65" i="161"/>
  <c r="B66" i="161"/>
  <c r="G66" i="161"/>
  <c r="J66" i="161"/>
  <c r="M66" i="161"/>
  <c r="P66" i="161"/>
  <c r="R66" i="161" s="1"/>
  <c r="Q66" i="161"/>
  <c r="U66" i="161"/>
  <c r="W66" i="161" s="1"/>
  <c r="V66" i="161"/>
  <c r="Z66" i="161"/>
  <c r="AB66" i="161" s="1"/>
  <c r="AA66" i="161"/>
  <c r="B67" i="161"/>
  <c r="G67" i="161"/>
  <c r="J67" i="161"/>
  <c r="M67" i="161"/>
  <c r="P67" i="161"/>
  <c r="R67" i="161" s="1"/>
  <c r="Q67" i="161"/>
  <c r="U67" i="161"/>
  <c r="W67" i="161" s="1"/>
  <c r="V67" i="161"/>
  <c r="Z67" i="161"/>
  <c r="AB67" i="161" s="1"/>
  <c r="AA67" i="161"/>
  <c r="B68" i="161"/>
  <c r="G68" i="161"/>
  <c r="J68" i="161"/>
  <c r="M68" i="161"/>
  <c r="P68" i="161"/>
  <c r="R68" i="161" s="1"/>
  <c r="Q68" i="161"/>
  <c r="U68" i="161"/>
  <c r="W68" i="161" s="1"/>
  <c r="V68" i="161"/>
  <c r="Z68" i="161"/>
  <c r="AB68" i="161" s="1"/>
  <c r="AA68" i="161"/>
  <c r="B69" i="161"/>
  <c r="G69" i="161"/>
  <c r="J69" i="161"/>
  <c r="M69" i="161"/>
  <c r="P69" i="161"/>
  <c r="R69" i="161" s="1"/>
  <c r="Q69" i="161"/>
  <c r="U69" i="161"/>
  <c r="W69" i="161" s="1"/>
  <c r="V69" i="161"/>
  <c r="Z69" i="161"/>
  <c r="AB69" i="161" s="1"/>
  <c r="AA69" i="161"/>
  <c r="B70" i="161"/>
  <c r="G70" i="161"/>
  <c r="J70" i="161"/>
  <c r="M70" i="161"/>
  <c r="P70" i="161"/>
  <c r="R70" i="161" s="1"/>
  <c r="Q70" i="161"/>
  <c r="U70" i="161"/>
  <c r="W70" i="161" s="1"/>
  <c r="V70" i="161"/>
  <c r="Z70" i="161"/>
  <c r="AB70" i="161" s="1"/>
  <c r="AA70" i="161"/>
  <c r="B71" i="161"/>
  <c r="G71" i="161"/>
  <c r="J71" i="161"/>
  <c r="M71" i="161"/>
  <c r="P71" i="161"/>
  <c r="R71" i="161" s="1"/>
  <c r="Q71" i="161"/>
  <c r="U71" i="161"/>
  <c r="W71" i="161" s="1"/>
  <c r="V71" i="161"/>
  <c r="Z71" i="161"/>
  <c r="AB71" i="161" s="1"/>
  <c r="AA71" i="161"/>
  <c r="B72" i="161"/>
  <c r="G72" i="161"/>
  <c r="J72" i="161"/>
  <c r="M72" i="161"/>
  <c r="P72" i="161"/>
  <c r="R72" i="161" s="1"/>
  <c r="Q72" i="161"/>
  <c r="U72" i="161"/>
  <c r="W72" i="161" s="1"/>
  <c r="V72" i="161"/>
  <c r="Z72" i="161"/>
  <c r="AB72" i="161" s="1"/>
  <c r="AA72" i="161"/>
  <c r="B73" i="161"/>
  <c r="G73" i="161"/>
  <c r="J73" i="161"/>
  <c r="M73" i="161"/>
  <c r="P73" i="161"/>
  <c r="R73" i="161" s="1"/>
  <c r="Q73" i="161"/>
  <c r="U73" i="161"/>
  <c r="W73" i="161" s="1"/>
  <c r="V73" i="161"/>
  <c r="Z73" i="161"/>
  <c r="AB73" i="161" s="1"/>
  <c r="AA73" i="161"/>
  <c r="B74" i="161"/>
  <c r="G74" i="161"/>
  <c r="J74" i="161"/>
  <c r="M74" i="161"/>
  <c r="P74" i="161"/>
  <c r="R74" i="161" s="1"/>
  <c r="Q74" i="161"/>
  <c r="U74" i="161"/>
  <c r="W74" i="161" s="1"/>
  <c r="V74" i="161"/>
  <c r="Z74" i="161"/>
  <c r="AB74" i="161" s="1"/>
  <c r="AA74" i="161"/>
  <c r="B75" i="161"/>
  <c r="G75" i="161"/>
  <c r="J75" i="161"/>
  <c r="M75" i="161"/>
  <c r="P75" i="161"/>
  <c r="R75" i="161" s="1"/>
  <c r="Q75" i="161"/>
  <c r="U75" i="161"/>
  <c r="W75" i="161" s="1"/>
  <c r="V75" i="161"/>
  <c r="Z75" i="161"/>
  <c r="AB75" i="161" s="1"/>
  <c r="AA75" i="161"/>
  <c r="B76" i="161"/>
  <c r="G76" i="161"/>
  <c r="J76" i="161"/>
  <c r="M76" i="161"/>
  <c r="P76" i="161"/>
  <c r="R76" i="161" s="1"/>
  <c r="Q76" i="161"/>
  <c r="U76" i="161"/>
  <c r="W76" i="161" s="1"/>
  <c r="V76" i="161"/>
  <c r="Z76" i="161"/>
  <c r="AB76" i="161" s="1"/>
  <c r="AA76" i="161"/>
  <c r="B77" i="161"/>
  <c r="G77" i="161"/>
  <c r="J77" i="161"/>
  <c r="M77" i="161"/>
  <c r="P77" i="161"/>
  <c r="R77" i="161" s="1"/>
  <c r="Q77" i="161"/>
  <c r="U77" i="161"/>
  <c r="W77" i="161" s="1"/>
  <c r="V77" i="161"/>
  <c r="Z77" i="161"/>
  <c r="AB77" i="161" s="1"/>
  <c r="AA77" i="161"/>
  <c r="B78" i="161"/>
  <c r="G78" i="161"/>
  <c r="J78" i="161"/>
  <c r="M78" i="161"/>
  <c r="P78" i="161"/>
  <c r="R78" i="161" s="1"/>
  <c r="Q78" i="161"/>
  <c r="U78" i="161"/>
  <c r="W78" i="161" s="1"/>
  <c r="V78" i="161"/>
  <c r="Z78" i="161"/>
  <c r="AB78" i="161" s="1"/>
  <c r="AA78" i="161"/>
  <c r="B79" i="161"/>
  <c r="G79" i="161"/>
  <c r="J79" i="161"/>
  <c r="M79" i="161"/>
  <c r="P79" i="161"/>
  <c r="R79" i="161" s="1"/>
  <c r="Q79" i="161"/>
  <c r="U79" i="161"/>
  <c r="W79" i="161" s="1"/>
  <c r="V79" i="161"/>
  <c r="Z79" i="161"/>
  <c r="AB79" i="161" s="1"/>
  <c r="AA79" i="161"/>
  <c r="B80" i="161"/>
  <c r="G80" i="161"/>
  <c r="J80" i="161"/>
  <c r="M80" i="161"/>
  <c r="P80" i="161"/>
  <c r="R80" i="161" s="1"/>
  <c r="Q80" i="161"/>
  <c r="U80" i="161"/>
  <c r="W80" i="161" s="1"/>
  <c r="V80" i="161"/>
  <c r="Z80" i="161"/>
  <c r="AB80" i="161" s="1"/>
  <c r="AA80" i="161"/>
  <c r="B81" i="161"/>
  <c r="G81" i="161"/>
  <c r="J81" i="161"/>
  <c r="M81" i="161"/>
  <c r="P81" i="161"/>
  <c r="R81" i="161" s="1"/>
  <c r="Q81" i="161"/>
  <c r="U81" i="161"/>
  <c r="W81" i="161" s="1"/>
  <c r="V81" i="161"/>
  <c r="Z81" i="161"/>
  <c r="AB81" i="161" s="1"/>
  <c r="AA81" i="161"/>
  <c r="B82" i="161"/>
  <c r="G82" i="161"/>
  <c r="J82" i="161"/>
  <c r="M82" i="161"/>
  <c r="P82" i="161"/>
  <c r="R82" i="161" s="1"/>
  <c r="Q82" i="161"/>
  <c r="U82" i="161"/>
  <c r="W82" i="161" s="1"/>
  <c r="V82" i="161"/>
  <c r="Z82" i="161"/>
  <c r="AB82" i="161" s="1"/>
  <c r="AA82" i="161"/>
  <c r="B83" i="161"/>
  <c r="G83" i="161"/>
  <c r="J83" i="161"/>
  <c r="M83" i="161"/>
  <c r="P83" i="161"/>
  <c r="R83" i="161" s="1"/>
  <c r="Q83" i="161"/>
  <c r="U83" i="161"/>
  <c r="W83" i="161" s="1"/>
  <c r="V83" i="161"/>
  <c r="Z83" i="161"/>
  <c r="AB83" i="161" s="1"/>
  <c r="AA83" i="161"/>
  <c r="B84" i="161"/>
  <c r="G84" i="161"/>
  <c r="J84" i="161"/>
  <c r="M84" i="161"/>
  <c r="P84" i="161"/>
  <c r="R84" i="161" s="1"/>
  <c r="Q84" i="161"/>
  <c r="U84" i="161"/>
  <c r="W84" i="161" s="1"/>
  <c r="V84" i="161"/>
  <c r="Z84" i="161"/>
  <c r="AB84" i="161" s="1"/>
  <c r="AA84" i="161"/>
  <c r="B85" i="161"/>
  <c r="G85" i="161"/>
  <c r="J85" i="161"/>
  <c r="M85" i="161"/>
  <c r="P85" i="161"/>
  <c r="R85" i="161" s="1"/>
  <c r="Q85" i="161"/>
  <c r="U85" i="161"/>
  <c r="W85" i="161" s="1"/>
  <c r="V85" i="161"/>
  <c r="Z85" i="161"/>
  <c r="AB85" i="161" s="1"/>
  <c r="AA85" i="161"/>
  <c r="B86" i="161"/>
  <c r="G86" i="161"/>
  <c r="J86" i="161"/>
  <c r="M86" i="161"/>
  <c r="P86" i="161"/>
  <c r="R86" i="161" s="1"/>
  <c r="Q86" i="161"/>
  <c r="U86" i="161"/>
  <c r="W86" i="161" s="1"/>
  <c r="V86" i="161"/>
  <c r="Z86" i="161"/>
  <c r="AB86" i="161" s="1"/>
  <c r="AA86" i="161"/>
  <c r="B87" i="161"/>
  <c r="G87" i="161"/>
  <c r="H87" i="161"/>
  <c r="I87" i="161"/>
  <c r="K87" i="161"/>
  <c r="L87" i="161"/>
  <c r="N87" i="161"/>
  <c r="AD170" i="161" s="1"/>
  <c r="O87" i="161"/>
  <c r="AE170" i="161" s="1"/>
  <c r="S87" i="161"/>
  <c r="T87" i="161"/>
  <c r="Y87" i="161"/>
  <c r="B89" i="161"/>
  <c r="G89" i="161"/>
  <c r="C92" i="161"/>
  <c r="D92" i="161"/>
  <c r="M95" i="161"/>
  <c r="R95" i="161"/>
  <c r="W95" i="161"/>
  <c r="S96" i="161"/>
  <c r="B97" i="161"/>
  <c r="C97" i="161"/>
  <c r="G97" i="161"/>
  <c r="J97" i="161"/>
  <c r="M97" i="161"/>
  <c r="P97" i="161"/>
  <c r="R97" i="161" s="1"/>
  <c r="Q97" i="161"/>
  <c r="U97" i="161"/>
  <c r="W97" i="161" s="1"/>
  <c r="V97" i="161"/>
  <c r="Z97" i="161"/>
  <c r="AB97" i="161" s="1"/>
  <c r="AA97" i="161"/>
  <c r="AD97" i="161"/>
  <c r="AE97" i="161"/>
  <c r="B98" i="161"/>
  <c r="C98" i="161"/>
  <c r="G98" i="161"/>
  <c r="J98" i="161"/>
  <c r="M98" i="161"/>
  <c r="P98" i="161"/>
  <c r="Q98" i="161"/>
  <c r="R98" i="161" s="1"/>
  <c r="U98" i="161"/>
  <c r="W98" i="161" s="1"/>
  <c r="V98" i="161"/>
  <c r="Z98" i="161"/>
  <c r="AB98" i="161" s="1"/>
  <c r="AA98" i="161"/>
  <c r="AD98" i="161"/>
  <c r="AE98" i="161"/>
  <c r="B99" i="161"/>
  <c r="C99" i="161"/>
  <c r="G99" i="161"/>
  <c r="J99" i="161"/>
  <c r="M99" i="161"/>
  <c r="P99" i="161"/>
  <c r="Q99" i="161"/>
  <c r="R99" i="161" s="1"/>
  <c r="U99" i="161"/>
  <c r="W99" i="161" s="1"/>
  <c r="V99" i="161"/>
  <c r="Z99" i="161"/>
  <c r="AB99" i="161" s="1"/>
  <c r="AA99" i="161"/>
  <c r="AD99" i="161"/>
  <c r="AE99" i="161"/>
  <c r="B100" i="161"/>
  <c r="C100" i="161"/>
  <c r="G100" i="161"/>
  <c r="J100" i="161"/>
  <c r="M100" i="161"/>
  <c r="P100" i="161"/>
  <c r="R100" i="161" s="1"/>
  <c r="Q100" i="161"/>
  <c r="U100" i="161"/>
  <c r="W100" i="161" s="1"/>
  <c r="V100" i="161"/>
  <c r="Z100" i="161"/>
  <c r="AB100" i="161" s="1"/>
  <c r="AA100" i="161"/>
  <c r="AD100" i="161"/>
  <c r="AE100" i="161"/>
  <c r="B101" i="161"/>
  <c r="C101" i="161"/>
  <c r="G101" i="161"/>
  <c r="J101" i="161"/>
  <c r="M101" i="161"/>
  <c r="P101" i="161"/>
  <c r="R101" i="161" s="1"/>
  <c r="Q101" i="161"/>
  <c r="U101" i="161"/>
  <c r="W101" i="161" s="1"/>
  <c r="V101" i="161"/>
  <c r="Z101" i="161"/>
  <c r="AB101" i="161" s="1"/>
  <c r="AA101" i="161"/>
  <c r="AD101" i="161"/>
  <c r="AE101" i="161"/>
  <c r="B102" i="161"/>
  <c r="C102" i="161"/>
  <c r="G102" i="161"/>
  <c r="J102" i="161"/>
  <c r="M102" i="161"/>
  <c r="P102" i="161"/>
  <c r="R102" i="161" s="1"/>
  <c r="Q102" i="161"/>
  <c r="U102" i="161"/>
  <c r="W102" i="161" s="1"/>
  <c r="V102" i="161"/>
  <c r="Z102" i="161"/>
  <c r="AB102" i="161" s="1"/>
  <c r="AA102" i="161"/>
  <c r="AD102" i="161"/>
  <c r="AE102" i="161"/>
  <c r="B103" i="161"/>
  <c r="C103" i="161"/>
  <c r="G103" i="161"/>
  <c r="J103" i="161"/>
  <c r="M103" i="161"/>
  <c r="P103" i="161"/>
  <c r="R103" i="161" s="1"/>
  <c r="Q103" i="161"/>
  <c r="U103" i="161"/>
  <c r="W103" i="161" s="1"/>
  <c r="V103" i="161"/>
  <c r="Z103" i="161"/>
  <c r="AB103" i="161" s="1"/>
  <c r="AA103" i="161"/>
  <c r="AD103" i="161"/>
  <c r="AE103" i="161"/>
  <c r="B104" i="161"/>
  <c r="C104" i="161"/>
  <c r="G104" i="161"/>
  <c r="J104" i="161"/>
  <c r="M104" i="161"/>
  <c r="P104" i="161"/>
  <c r="R104" i="161" s="1"/>
  <c r="Q104" i="161"/>
  <c r="U104" i="161"/>
  <c r="W104" i="161" s="1"/>
  <c r="V104" i="161"/>
  <c r="Z104" i="161"/>
  <c r="AB104" i="161" s="1"/>
  <c r="AA104" i="161"/>
  <c r="AD104" i="161"/>
  <c r="AE104" i="161"/>
  <c r="B105" i="161"/>
  <c r="C105" i="161"/>
  <c r="G105" i="161"/>
  <c r="J105" i="161"/>
  <c r="M105" i="161"/>
  <c r="P105" i="161"/>
  <c r="R105" i="161" s="1"/>
  <c r="Q105" i="161"/>
  <c r="U105" i="161"/>
  <c r="W105" i="161" s="1"/>
  <c r="V105" i="161"/>
  <c r="Z105" i="161"/>
  <c r="AB105" i="161" s="1"/>
  <c r="AA105" i="161"/>
  <c r="AD105" i="161"/>
  <c r="AE105" i="161"/>
  <c r="B106" i="161"/>
  <c r="C106" i="161"/>
  <c r="G106" i="161"/>
  <c r="J106" i="161"/>
  <c r="M106" i="161"/>
  <c r="P106" i="161"/>
  <c r="R106" i="161" s="1"/>
  <c r="Q106" i="161"/>
  <c r="U106" i="161"/>
  <c r="W106" i="161" s="1"/>
  <c r="V106" i="161"/>
  <c r="Z106" i="161"/>
  <c r="AB106" i="161" s="1"/>
  <c r="AA106" i="161"/>
  <c r="AD106" i="161"/>
  <c r="AE106" i="161"/>
  <c r="B107" i="161"/>
  <c r="C107" i="161"/>
  <c r="G107" i="161"/>
  <c r="M107" i="161"/>
  <c r="P107" i="161"/>
  <c r="R107" i="161" s="1"/>
  <c r="Q107" i="161"/>
  <c r="U107" i="161"/>
  <c r="W107" i="161" s="1"/>
  <c r="V107" i="161"/>
  <c r="Z107" i="161"/>
  <c r="AB107" i="161" s="1"/>
  <c r="AA107" i="161"/>
  <c r="AD107" i="161"/>
  <c r="AE107" i="161"/>
  <c r="B108" i="161"/>
  <c r="C108" i="161"/>
  <c r="G108" i="161"/>
  <c r="J108" i="161"/>
  <c r="M108" i="161"/>
  <c r="P108" i="161"/>
  <c r="Q108" i="161"/>
  <c r="R108" i="161" s="1"/>
  <c r="U108" i="161"/>
  <c r="V108" i="161"/>
  <c r="W108" i="161" s="1"/>
  <c r="Z108" i="161"/>
  <c r="AB108" i="161" s="1"/>
  <c r="AA108" i="161"/>
  <c r="AD108" i="161"/>
  <c r="AE108" i="161"/>
  <c r="B109" i="161"/>
  <c r="C109" i="161"/>
  <c r="G109" i="161"/>
  <c r="J109" i="161"/>
  <c r="M109" i="161"/>
  <c r="P109" i="161"/>
  <c r="R109" i="161" s="1"/>
  <c r="Q109" i="161"/>
  <c r="U109" i="161"/>
  <c r="W109" i="161" s="1"/>
  <c r="V109" i="161"/>
  <c r="Z109" i="161"/>
  <c r="AB109" i="161" s="1"/>
  <c r="AA109" i="161"/>
  <c r="AD109" i="161"/>
  <c r="AE109" i="161"/>
  <c r="B110" i="161"/>
  <c r="C110" i="161"/>
  <c r="G110" i="161"/>
  <c r="J110" i="161"/>
  <c r="M110" i="161"/>
  <c r="P110" i="161"/>
  <c r="R110" i="161" s="1"/>
  <c r="Q110" i="161"/>
  <c r="U110" i="161"/>
  <c r="W110" i="161" s="1"/>
  <c r="V110" i="161"/>
  <c r="Z110" i="161"/>
  <c r="AB110" i="161" s="1"/>
  <c r="AA110" i="161"/>
  <c r="AD110" i="161"/>
  <c r="AE110" i="161"/>
  <c r="B111" i="161"/>
  <c r="C111" i="161"/>
  <c r="G111" i="161"/>
  <c r="J111" i="161"/>
  <c r="M111" i="161"/>
  <c r="P111" i="161"/>
  <c r="R111" i="161" s="1"/>
  <c r="Q111" i="161"/>
  <c r="U111" i="161"/>
  <c r="W111" i="161" s="1"/>
  <c r="V111" i="161"/>
  <c r="Z111" i="161"/>
  <c r="AB111" i="161" s="1"/>
  <c r="AA111" i="161"/>
  <c r="AD111" i="161"/>
  <c r="AE111" i="161"/>
  <c r="B112" i="161"/>
  <c r="C112" i="161"/>
  <c r="G112" i="161"/>
  <c r="J112" i="161"/>
  <c r="M112" i="161"/>
  <c r="P112" i="161"/>
  <c r="R112" i="161" s="1"/>
  <c r="Q112" i="161"/>
  <c r="U112" i="161"/>
  <c r="W112" i="161" s="1"/>
  <c r="V112" i="161"/>
  <c r="Z112" i="161"/>
  <c r="AB112" i="161" s="1"/>
  <c r="AA112" i="161"/>
  <c r="AD112" i="161"/>
  <c r="AE112" i="161"/>
  <c r="B113" i="161"/>
  <c r="C113" i="161"/>
  <c r="G113" i="161"/>
  <c r="J113" i="161"/>
  <c r="M113" i="161"/>
  <c r="P113" i="161"/>
  <c r="R113" i="161" s="1"/>
  <c r="Q113" i="161"/>
  <c r="U113" i="161"/>
  <c r="W113" i="161" s="1"/>
  <c r="V113" i="161"/>
  <c r="Z113" i="161"/>
  <c r="AB113" i="161" s="1"/>
  <c r="AA113" i="161"/>
  <c r="AD113" i="161"/>
  <c r="AE113" i="161"/>
  <c r="B114" i="161"/>
  <c r="C114" i="161"/>
  <c r="G114" i="161"/>
  <c r="J114" i="161"/>
  <c r="M114" i="161"/>
  <c r="P114" i="161"/>
  <c r="R114" i="161" s="1"/>
  <c r="Q114" i="161"/>
  <c r="U114" i="161"/>
  <c r="W114" i="161" s="1"/>
  <c r="V114" i="161"/>
  <c r="Z114" i="161"/>
  <c r="AB114" i="161" s="1"/>
  <c r="AA114" i="161"/>
  <c r="AD114" i="161"/>
  <c r="AE114" i="161"/>
  <c r="B115" i="161"/>
  <c r="C115" i="161"/>
  <c r="G115" i="161"/>
  <c r="J115" i="161"/>
  <c r="M115" i="161"/>
  <c r="P115" i="161"/>
  <c r="R115" i="161" s="1"/>
  <c r="Q115" i="161"/>
  <c r="U115" i="161"/>
  <c r="W115" i="161" s="1"/>
  <c r="V115" i="161"/>
  <c r="Z115" i="161"/>
  <c r="AB115" i="161" s="1"/>
  <c r="AA115" i="161"/>
  <c r="AD115" i="161"/>
  <c r="AE115" i="161"/>
  <c r="B116" i="161"/>
  <c r="C116" i="161"/>
  <c r="G116" i="161"/>
  <c r="J116" i="161"/>
  <c r="M116" i="161"/>
  <c r="P116" i="161"/>
  <c r="R116" i="161" s="1"/>
  <c r="Q116" i="161"/>
  <c r="U116" i="161"/>
  <c r="W116" i="161" s="1"/>
  <c r="V116" i="161"/>
  <c r="Z116" i="161"/>
  <c r="AB116" i="161" s="1"/>
  <c r="AA116" i="161"/>
  <c r="AD116" i="161"/>
  <c r="AE116" i="161"/>
  <c r="B117" i="161"/>
  <c r="C117" i="161"/>
  <c r="G117" i="161"/>
  <c r="J117" i="161"/>
  <c r="M117" i="161"/>
  <c r="P117" i="161"/>
  <c r="R117" i="161" s="1"/>
  <c r="Q117" i="161"/>
  <c r="U117" i="161"/>
  <c r="W117" i="161" s="1"/>
  <c r="V117" i="161"/>
  <c r="Z117" i="161"/>
  <c r="AB117" i="161" s="1"/>
  <c r="AA117" i="161"/>
  <c r="AD117" i="161"/>
  <c r="AE117" i="161"/>
  <c r="B118" i="161"/>
  <c r="C118" i="161"/>
  <c r="G118" i="161"/>
  <c r="J118" i="161"/>
  <c r="M118" i="161"/>
  <c r="P118" i="161"/>
  <c r="R118" i="161" s="1"/>
  <c r="Q118" i="161"/>
  <c r="U118" i="161"/>
  <c r="W118" i="161" s="1"/>
  <c r="V118" i="161"/>
  <c r="Z118" i="161"/>
  <c r="AB118" i="161" s="1"/>
  <c r="AA118" i="161"/>
  <c r="AD118" i="161"/>
  <c r="AE118" i="161"/>
  <c r="B119" i="161"/>
  <c r="C119" i="161"/>
  <c r="G119" i="161"/>
  <c r="J119" i="161"/>
  <c r="M119" i="161"/>
  <c r="P119" i="161"/>
  <c r="R119" i="161" s="1"/>
  <c r="Q119" i="161"/>
  <c r="U119" i="161"/>
  <c r="W119" i="161" s="1"/>
  <c r="V119" i="161"/>
  <c r="Z119" i="161"/>
  <c r="AB119" i="161" s="1"/>
  <c r="AA119" i="161"/>
  <c r="AD119" i="161"/>
  <c r="AE119" i="161"/>
  <c r="B120" i="161"/>
  <c r="C120" i="161"/>
  <c r="G120" i="161"/>
  <c r="J120" i="161"/>
  <c r="M120" i="161"/>
  <c r="P120" i="161"/>
  <c r="R120" i="161" s="1"/>
  <c r="Q120" i="161"/>
  <c r="U120" i="161"/>
  <c r="W120" i="161" s="1"/>
  <c r="V120" i="161"/>
  <c r="Z120" i="161"/>
  <c r="AB120" i="161" s="1"/>
  <c r="AA120" i="161"/>
  <c r="AD120" i="161"/>
  <c r="AE120" i="161"/>
  <c r="B121" i="161"/>
  <c r="C121" i="161"/>
  <c r="G121" i="161"/>
  <c r="J121" i="161"/>
  <c r="M121" i="161"/>
  <c r="P121" i="161"/>
  <c r="R121" i="161" s="1"/>
  <c r="Q121" i="161"/>
  <c r="U121" i="161"/>
  <c r="W121" i="161" s="1"/>
  <c r="V121" i="161"/>
  <c r="Z121" i="161"/>
  <c r="AB121" i="161" s="1"/>
  <c r="AA121" i="161"/>
  <c r="AD121" i="161"/>
  <c r="AE121" i="161"/>
  <c r="B122" i="161"/>
  <c r="C122" i="161"/>
  <c r="G122" i="161"/>
  <c r="J122" i="161"/>
  <c r="M122" i="161"/>
  <c r="P122" i="161"/>
  <c r="R122" i="161" s="1"/>
  <c r="Q122" i="161"/>
  <c r="U122" i="161"/>
  <c r="W122" i="161" s="1"/>
  <c r="V122" i="161"/>
  <c r="Z122" i="161"/>
  <c r="AB122" i="161" s="1"/>
  <c r="AA122" i="161"/>
  <c r="AD122" i="161"/>
  <c r="AE122" i="161"/>
  <c r="B123" i="161"/>
  <c r="C123" i="161"/>
  <c r="G123" i="161"/>
  <c r="J123" i="161"/>
  <c r="M123" i="161"/>
  <c r="P123" i="161"/>
  <c r="R123" i="161" s="1"/>
  <c r="Q123" i="161"/>
  <c r="U123" i="161"/>
  <c r="W123" i="161" s="1"/>
  <c r="V123" i="161"/>
  <c r="Z123" i="161"/>
  <c r="AB123" i="161" s="1"/>
  <c r="AA123" i="161"/>
  <c r="AD123" i="161"/>
  <c r="AE123" i="161"/>
  <c r="B124" i="161"/>
  <c r="C124" i="161"/>
  <c r="G124" i="161"/>
  <c r="J124" i="161"/>
  <c r="M124" i="161"/>
  <c r="P124" i="161"/>
  <c r="R124" i="161" s="1"/>
  <c r="Q124" i="161"/>
  <c r="U124" i="161"/>
  <c r="W124" i="161" s="1"/>
  <c r="V124" i="161"/>
  <c r="Z124" i="161"/>
  <c r="AB124" i="161" s="1"/>
  <c r="AA124" i="161"/>
  <c r="AD124" i="161"/>
  <c r="AE124" i="161"/>
  <c r="B125" i="161"/>
  <c r="C125" i="161"/>
  <c r="D125" i="161"/>
  <c r="G125" i="161"/>
  <c r="H125" i="161"/>
  <c r="I125" i="161"/>
  <c r="K125" i="161"/>
  <c r="L125" i="161"/>
  <c r="N125" i="161"/>
  <c r="O125" i="161"/>
  <c r="S125" i="161"/>
  <c r="T125" i="161"/>
  <c r="Y125" i="161"/>
  <c r="C126" i="161"/>
  <c r="D126" i="161"/>
  <c r="B127" i="161"/>
  <c r="C127" i="161"/>
  <c r="G127" i="161"/>
  <c r="J127" i="161"/>
  <c r="M127" i="161"/>
  <c r="P127" i="161"/>
  <c r="R127" i="161" s="1"/>
  <c r="Q127" i="161"/>
  <c r="U127" i="161"/>
  <c r="W127" i="161" s="1"/>
  <c r="V127" i="161"/>
  <c r="Z127" i="161"/>
  <c r="AB127" i="161" s="1"/>
  <c r="AA127" i="161"/>
  <c r="AD127" i="161"/>
  <c r="AE127" i="161"/>
  <c r="B128" i="161"/>
  <c r="C128" i="161"/>
  <c r="D128" i="161"/>
  <c r="G128" i="161"/>
  <c r="J128" i="161"/>
  <c r="M128" i="161"/>
  <c r="P128" i="161"/>
  <c r="R128" i="161" s="1"/>
  <c r="Q128" i="161"/>
  <c r="U128" i="161"/>
  <c r="W128" i="161" s="1"/>
  <c r="V128" i="161"/>
  <c r="Z128" i="161"/>
  <c r="AB128" i="161" s="1"/>
  <c r="AA128" i="161"/>
  <c r="AD128" i="161"/>
  <c r="AE128" i="161"/>
  <c r="B129" i="161"/>
  <c r="C129" i="161"/>
  <c r="D129" i="161"/>
  <c r="G129" i="161"/>
  <c r="J129" i="161"/>
  <c r="M129" i="161"/>
  <c r="P129" i="161"/>
  <c r="R129" i="161" s="1"/>
  <c r="Q129" i="161"/>
  <c r="U129" i="161"/>
  <c r="W129" i="161" s="1"/>
  <c r="V129" i="161"/>
  <c r="Z129" i="161"/>
  <c r="AB129" i="161" s="1"/>
  <c r="AA129" i="161"/>
  <c r="AD129" i="161"/>
  <c r="AE129" i="161"/>
  <c r="B130" i="161"/>
  <c r="C130" i="161"/>
  <c r="D130" i="161"/>
  <c r="G130" i="161"/>
  <c r="J130" i="161"/>
  <c r="M130" i="161"/>
  <c r="P130" i="161"/>
  <c r="R130" i="161" s="1"/>
  <c r="Q130" i="161"/>
  <c r="U130" i="161"/>
  <c r="W130" i="161" s="1"/>
  <c r="V130" i="161"/>
  <c r="Z130" i="161"/>
  <c r="AB130" i="161" s="1"/>
  <c r="AA130" i="161"/>
  <c r="AD130" i="161"/>
  <c r="AE130" i="161"/>
  <c r="B131" i="161"/>
  <c r="C131" i="161"/>
  <c r="D131" i="161"/>
  <c r="G131" i="161"/>
  <c r="J131" i="161"/>
  <c r="M131" i="161"/>
  <c r="P131" i="161"/>
  <c r="R131" i="161" s="1"/>
  <c r="Q131" i="161"/>
  <c r="U131" i="161"/>
  <c r="W131" i="161" s="1"/>
  <c r="V131" i="161"/>
  <c r="Z131" i="161"/>
  <c r="AB131" i="161" s="1"/>
  <c r="AA131" i="161"/>
  <c r="AD131" i="161"/>
  <c r="AE131" i="161"/>
  <c r="B132" i="161"/>
  <c r="C132" i="161"/>
  <c r="D132" i="161"/>
  <c r="G132" i="161"/>
  <c r="J132" i="161"/>
  <c r="M132" i="161"/>
  <c r="P132" i="161"/>
  <c r="R132" i="161" s="1"/>
  <c r="Q132" i="161"/>
  <c r="U132" i="161"/>
  <c r="W132" i="161" s="1"/>
  <c r="V132" i="161"/>
  <c r="Z132" i="161"/>
  <c r="AB132" i="161" s="1"/>
  <c r="AA132" i="161"/>
  <c r="AD132" i="161"/>
  <c r="AE132" i="161"/>
  <c r="B133" i="161"/>
  <c r="C133" i="161"/>
  <c r="D133" i="161"/>
  <c r="G133" i="161"/>
  <c r="J133" i="161"/>
  <c r="M133" i="161"/>
  <c r="P133" i="161"/>
  <c r="R133" i="161" s="1"/>
  <c r="Q133" i="161"/>
  <c r="U133" i="161"/>
  <c r="W133" i="161" s="1"/>
  <c r="V133" i="161"/>
  <c r="Z133" i="161"/>
  <c r="AB133" i="161" s="1"/>
  <c r="AA133" i="161"/>
  <c r="AD133" i="161"/>
  <c r="AE133" i="161"/>
  <c r="B134" i="161"/>
  <c r="C134" i="161"/>
  <c r="D134" i="161"/>
  <c r="G134" i="161"/>
  <c r="J134" i="161"/>
  <c r="M134" i="161"/>
  <c r="P134" i="161"/>
  <c r="R134" i="161" s="1"/>
  <c r="Q134" i="161"/>
  <c r="U134" i="161"/>
  <c r="W134" i="161" s="1"/>
  <c r="V134" i="161"/>
  <c r="Z134" i="161"/>
  <c r="AB134" i="161" s="1"/>
  <c r="AA134" i="161"/>
  <c r="AD134" i="161"/>
  <c r="AE134" i="161"/>
  <c r="B135" i="161"/>
  <c r="C135" i="161"/>
  <c r="D135" i="161"/>
  <c r="G135" i="161"/>
  <c r="J135" i="161"/>
  <c r="M135" i="161"/>
  <c r="P135" i="161"/>
  <c r="R135" i="161" s="1"/>
  <c r="Q135" i="161"/>
  <c r="U135" i="161"/>
  <c r="W135" i="161" s="1"/>
  <c r="V135" i="161"/>
  <c r="Z135" i="161"/>
  <c r="AB135" i="161" s="1"/>
  <c r="AA135" i="161"/>
  <c r="AD135" i="161"/>
  <c r="AE135" i="161"/>
  <c r="B136" i="161"/>
  <c r="C136" i="161"/>
  <c r="D136" i="161"/>
  <c r="G136" i="161"/>
  <c r="J136" i="161"/>
  <c r="M136" i="161"/>
  <c r="P136" i="161"/>
  <c r="R136" i="161" s="1"/>
  <c r="Q136" i="161"/>
  <c r="U136" i="161"/>
  <c r="W136" i="161" s="1"/>
  <c r="V136" i="161"/>
  <c r="Z136" i="161"/>
  <c r="AB136" i="161" s="1"/>
  <c r="AA136" i="161"/>
  <c r="AD136" i="161"/>
  <c r="AE136" i="161"/>
  <c r="B137" i="161"/>
  <c r="C137" i="161"/>
  <c r="D137" i="161"/>
  <c r="G137" i="161"/>
  <c r="J137" i="161"/>
  <c r="M137" i="161"/>
  <c r="P137" i="161"/>
  <c r="R137" i="161" s="1"/>
  <c r="Q137" i="161"/>
  <c r="U137" i="161"/>
  <c r="W137" i="161" s="1"/>
  <c r="V137" i="161"/>
  <c r="Z137" i="161"/>
  <c r="AB137" i="161" s="1"/>
  <c r="AA137" i="161"/>
  <c r="AD137" i="161"/>
  <c r="AE137" i="161"/>
  <c r="B138" i="161"/>
  <c r="C138" i="161"/>
  <c r="D138" i="161"/>
  <c r="G138" i="161"/>
  <c r="J138" i="161"/>
  <c r="M138" i="161"/>
  <c r="P138" i="161"/>
  <c r="R138" i="161" s="1"/>
  <c r="Q138" i="161"/>
  <c r="U138" i="161"/>
  <c r="W138" i="161" s="1"/>
  <c r="V138" i="161"/>
  <c r="Z138" i="161"/>
  <c r="AB138" i="161" s="1"/>
  <c r="AA138" i="161"/>
  <c r="AD138" i="161"/>
  <c r="AE138" i="161"/>
  <c r="B139" i="161"/>
  <c r="C139" i="161"/>
  <c r="D139" i="161"/>
  <c r="G139" i="161"/>
  <c r="J139" i="161"/>
  <c r="M139" i="161"/>
  <c r="P139" i="161"/>
  <c r="R139" i="161" s="1"/>
  <c r="Q139" i="161"/>
  <c r="U139" i="161"/>
  <c r="W139" i="161" s="1"/>
  <c r="V139" i="161"/>
  <c r="Z139" i="161"/>
  <c r="AB139" i="161" s="1"/>
  <c r="AA139" i="161"/>
  <c r="AD139" i="161"/>
  <c r="AE139" i="161"/>
  <c r="B140" i="161"/>
  <c r="C140" i="161"/>
  <c r="D140" i="161"/>
  <c r="G140" i="161"/>
  <c r="J140" i="161"/>
  <c r="M140" i="161"/>
  <c r="P140" i="161"/>
  <c r="R140" i="161" s="1"/>
  <c r="Q140" i="161"/>
  <c r="U140" i="161"/>
  <c r="W140" i="161" s="1"/>
  <c r="V140" i="161"/>
  <c r="Z140" i="161"/>
  <c r="AB140" i="161" s="1"/>
  <c r="AA140" i="161"/>
  <c r="AD140" i="161"/>
  <c r="AE140" i="161"/>
  <c r="B141" i="161"/>
  <c r="C141" i="161"/>
  <c r="D141" i="161"/>
  <c r="G141" i="161"/>
  <c r="J141" i="161"/>
  <c r="M141" i="161"/>
  <c r="P141" i="161"/>
  <c r="R141" i="161" s="1"/>
  <c r="Q141" i="161"/>
  <c r="U141" i="161"/>
  <c r="W141" i="161" s="1"/>
  <c r="V141" i="161"/>
  <c r="Z141" i="161"/>
  <c r="AB141" i="161" s="1"/>
  <c r="AA141" i="161"/>
  <c r="AD141" i="161"/>
  <c r="AE141" i="161"/>
  <c r="B142" i="161"/>
  <c r="C142" i="161"/>
  <c r="D142" i="161"/>
  <c r="G142" i="161"/>
  <c r="J142" i="161"/>
  <c r="M142" i="161"/>
  <c r="P142" i="161"/>
  <c r="R142" i="161" s="1"/>
  <c r="Q142" i="161"/>
  <c r="U142" i="161"/>
  <c r="W142" i="161" s="1"/>
  <c r="V142" i="161"/>
  <c r="Z142" i="161"/>
  <c r="AB142" i="161" s="1"/>
  <c r="AA142" i="161"/>
  <c r="AD142" i="161"/>
  <c r="AE142" i="161"/>
  <c r="B143" i="161"/>
  <c r="C143" i="161"/>
  <c r="D143" i="161"/>
  <c r="G143" i="161"/>
  <c r="J143" i="161"/>
  <c r="M143" i="161"/>
  <c r="P143" i="161"/>
  <c r="R143" i="161" s="1"/>
  <c r="Q143" i="161"/>
  <c r="U143" i="161"/>
  <c r="W143" i="161" s="1"/>
  <c r="V143" i="161"/>
  <c r="Z143" i="161"/>
  <c r="AB143" i="161" s="1"/>
  <c r="AA143" i="161"/>
  <c r="AD143" i="161"/>
  <c r="AE143" i="161"/>
  <c r="B144" i="161"/>
  <c r="C144" i="161"/>
  <c r="D144" i="161"/>
  <c r="G144" i="161"/>
  <c r="J144" i="161"/>
  <c r="M144" i="161"/>
  <c r="P144" i="161"/>
  <c r="R144" i="161" s="1"/>
  <c r="Q144" i="161"/>
  <c r="U144" i="161"/>
  <c r="W144" i="161" s="1"/>
  <c r="V144" i="161"/>
  <c r="Z144" i="161"/>
  <c r="AB144" i="161" s="1"/>
  <c r="AA144" i="161"/>
  <c r="AD144" i="161"/>
  <c r="AE144" i="161"/>
  <c r="B145" i="161"/>
  <c r="C145" i="161"/>
  <c r="D145" i="161"/>
  <c r="G145" i="161"/>
  <c r="J145" i="161"/>
  <c r="M145" i="161"/>
  <c r="P145" i="161"/>
  <c r="R145" i="161" s="1"/>
  <c r="Q145" i="161"/>
  <c r="U145" i="161"/>
  <c r="W145" i="161" s="1"/>
  <c r="V145" i="161"/>
  <c r="Z145" i="161"/>
  <c r="AB145" i="161" s="1"/>
  <c r="AA145" i="161"/>
  <c r="AD145" i="161"/>
  <c r="AE145" i="161"/>
  <c r="B146" i="161"/>
  <c r="C146" i="161"/>
  <c r="D146" i="161"/>
  <c r="G146" i="161"/>
  <c r="J146" i="161"/>
  <c r="M146" i="161"/>
  <c r="P146" i="161"/>
  <c r="R146" i="161" s="1"/>
  <c r="Q146" i="161"/>
  <c r="U146" i="161"/>
  <c r="W146" i="161" s="1"/>
  <c r="V146" i="161"/>
  <c r="Z146" i="161"/>
  <c r="AB146" i="161" s="1"/>
  <c r="AA146" i="161"/>
  <c r="AD146" i="161"/>
  <c r="AE146" i="161"/>
  <c r="B147" i="161"/>
  <c r="C147" i="161"/>
  <c r="D147" i="161"/>
  <c r="G147" i="161"/>
  <c r="J147" i="161"/>
  <c r="M147" i="161"/>
  <c r="P147" i="161"/>
  <c r="R147" i="161" s="1"/>
  <c r="Q147" i="161"/>
  <c r="U147" i="161"/>
  <c r="W147" i="161" s="1"/>
  <c r="V147" i="161"/>
  <c r="Z147" i="161"/>
  <c r="AB147" i="161" s="1"/>
  <c r="AA147" i="161"/>
  <c r="AD147" i="161"/>
  <c r="AE147" i="161"/>
  <c r="B148" i="161"/>
  <c r="C148" i="161"/>
  <c r="D148" i="161"/>
  <c r="G148" i="161"/>
  <c r="H148" i="161"/>
  <c r="I148" i="161"/>
  <c r="K148" i="161"/>
  <c r="L148" i="161"/>
  <c r="N148" i="161"/>
  <c r="O148" i="161"/>
  <c r="S148" i="161"/>
  <c r="T148" i="161"/>
  <c r="Y148" i="161"/>
  <c r="B149" i="161"/>
  <c r="C149" i="161"/>
  <c r="D149" i="161"/>
  <c r="G149" i="161"/>
  <c r="J149" i="161"/>
  <c r="M149" i="161"/>
  <c r="P149" i="161"/>
  <c r="R149" i="161" s="1"/>
  <c r="Q149" i="161"/>
  <c r="U149" i="161"/>
  <c r="W149" i="161" s="1"/>
  <c r="V149" i="161"/>
  <c r="AD149" i="161"/>
  <c r="AE149" i="161"/>
  <c r="B150" i="161"/>
  <c r="C150" i="161"/>
  <c r="D150" i="161"/>
  <c r="G150" i="161"/>
  <c r="J150" i="161"/>
  <c r="M150" i="161"/>
  <c r="P150" i="161"/>
  <c r="R150" i="161" s="1"/>
  <c r="Q150" i="161"/>
  <c r="U150" i="161"/>
  <c r="W150" i="161" s="1"/>
  <c r="V150" i="161"/>
  <c r="AD150" i="161"/>
  <c r="AE150" i="161"/>
  <c r="B151" i="161"/>
  <c r="C151" i="161"/>
  <c r="D151" i="161"/>
  <c r="G151" i="161"/>
  <c r="J151" i="161"/>
  <c r="M151" i="161"/>
  <c r="P151" i="161"/>
  <c r="R151" i="161" s="1"/>
  <c r="Q151" i="161"/>
  <c r="U151" i="161"/>
  <c r="W151" i="161" s="1"/>
  <c r="V151" i="161"/>
  <c r="AD151" i="161"/>
  <c r="AE151" i="161"/>
  <c r="B152" i="161"/>
  <c r="C152" i="161"/>
  <c r="D152" i="161"/>
  <c r="G152" i="161"/>
  <c r="J152" i="161"/>
  <c r="M152" i="161"/>
  <c r="P152" i="161"/>
  <c r="R152" i="161" s="1"/>
  <c r="Q152" i="161"/>
  <c r="U152" i="161"/>
  <c r="W152" i="161" s="1"/>
  <c r="V152" i="161"/>
  <c r="AD152" i="161"/>
  <c r="AE152" i="161"/>
  <c r="B153" i="161"/>
  <c r="C153" i="161"/>
  <c r="D153" i="161"/>
  <c r="G153" i="161"/>
  <c r="J153" i="161"/>
  <c r="M153" i="161"/>
  <c r="P153" i="161"/>
  <c r="R153" i="161" s="1"/>
  <c r="Q153" i="161"/>
  <c r="U153" i="161"/>
  <c r="W153" i="161" s="1"/>
  <c r="V153" i="161"/>
  <c r="AD153" i="161"/>
  <c r="AE153" i="161"/>
  <c r="B154" i="161"/>
  <c r="C154" i="161"/>
  <c r="D154" i="161"/>
  <c r="G154" i="161"/>
  <c r="J154" i="161"/>
  <c r="M154" i="161"/>
  <c r="P154" i="161"/>
  <c r="R154" i="161" s="1"/>
  <c r="Q154" i="161"/>
  <c r="U154" i="161"/>
  <c r="W154" i="161" s="1"/>
  <c r="V154" i="161"/>
  <c r="AD154" i="161"/>
  <c r="AE154" i="161"/>
  <c r="B155" i="161"/>
  <c r="C155" i="161"/>
  <c r="D155" i="161"/>
  <c r="G155" i="161"/>
  <c r="J155" i="161"/>
  <c r="M155" i="161"/>
  <c r="P155" i="161"/>
  <c r="R155" i="161" s="1"/>
  <c r="Q155" i="161"/>
  <c r="U155" i="161"/>
  <c r="W155" i="161" s="1"/>
  <c r="V155" i="161"/>
  <c r="AD155" i="161"/>
  <c r="AE155" i="161"/>
  <c r="B156" i="161"/>
  <c r="C156" i="161"/>
  <c r="D156" i="161"/>
  <c r="G156" i="161"/>
  <c r="J156" i="161"/>
  <c r="M156" i="161"/>
  <c r="P156" i="161"/>
  <c r="R156" i="161" s="1"/>
  <c r="Q156" i="161"/>
  <c r="U156" i="161"/>
  <c r="W156" i="161" s="1"/>
  <c r="V156" i="161"/>
  <c r="AD156" i="161"/>
  <c r="AE156" i="161"/>
  <c r="B157" i="161"/>
  <c r="C157" i="161"/>
  <c r="D157" i="161"/>
  <c r="G157" i="161"/>
  <c r="J157" i="161"/>
  <c r="M157" i="161"/>
  <c r="P157" i="161"/>
  <c r="R157" i="161" s="1"/>
  <c r="Q157" i="161"/>
  <c r="U157" i="161"/>
  <c r="W157" i="161" s="1"/>
  <c r="V157" i="161"/>
  <c r="AD157" i="161"/>
  <c r="AE157" i="161"/>
  <c r="B158" i="161"/>
  <c r="C158" i="161"/>
  <c r="D158" i="161"/>
  <c r="G158" i="161"/>
  <c r="J158" i="161"/>
  <c r="M158" i="161"/>
  <c r="P158" i="161"/>
  <c r="R158" i="161" s="1"/>
  <c r="Q158" i="161"/>
  <c r="U158" i="161"/>
  <c r="W158" i="161" s="1"/>
  <c r="V158" i="161"/>
  <c r="AD158" i="161"/>
  <c r="AE158" i="161"/>
  <c r="B159" i="161"/>
  <c r="C159" i="161"/>
  <c r="D159" i="161"/>
  <c r="G159" i="161"/>
  <c r="J159" i="161"/>
  <c r="M159" i="161"/>
  <c r="P159" i="161"/>
  <c r="R159" i="161" s="1"/>
  <c r="Q159" i="161"/>
  <c r="U159" i="161"/>
  <c r="W159" i="161" s="1"/>
  <c r="V159" i="161"/>
  <c r="AD159" i="161"/>
  <c r="AE159" i="161"/>
  <c r="B160" i="161"/>
  <c r="C160" i="161"/>
  <c r="D160" i="161"/>
  <c r="G160" i="161"/>
  <c r="J160" i="161"/>
  <c r="M160" i="161"/>
  <c r="P160" i="161"/>
  <c r="R160" i="161" s="1"/>
  <c r="Q160" i="161"/>
  <c r="U160" i="161"/>
  <c r="W160" i="161" s="1"/>
  <c r="V160" i="161"/>
  <c r="AD160" i="161"/>
  <c r="AE160" i="161"/>
  <c r="B161" i="161"/>
  <c r="C161" i="161"/>
  <c r="D161" i="161"/>
  <c r="G161" i="161"/>
  <c r="J161" i="161"/>
  <c r="M161" i="161"/>
  <c r="P161" i="161"/>
  <c r="R161" i="161" s="1"/>
  <c r="Q161" i="161"/>
  <c r="U161" i="161"/>
  <c r="W161" i="161" s="1"/>
  <c r="V161" i="161"/>
  <c r="AD161" i="161"/>
  <c r="AE161" i="161"/>
  <c r="B162" i="161"/>
  <c r="C162" i="161"/>
  <c r="D162" i="161"/>
  <c r="G162" i="161"/>
  <c r="J162" i="161"/>
  <c r="M162" i="161"/>
  <c r="P162" i="161"/>
  <c r="R162" i="161" s="1"/>
  <c r="Q162" i="161"/>
  <c r="U162" i="161"/>
  <c r="W162" i="161" s="1"/>
  <c r="V162" i="161"/>
  <c r="AD162" i="161"/>
  <c r="AE162" i="161"/>
  <c r="B163" i="161"/>
  <c r="C163" i="161"/>
  <c r="D163" i="161"/>
  <c r="G163" i="161"/>
  <c r="J163" i="161"/>
  <c r="M163" i="161"/>
  <c r="P163" i="161"/>
  <c r="R163" i="161" s="1"/>
  <c r="Q163" i="161"/>
  <c r="U163" i="161"/>
  <c r="W163" i="161" s="1"/>
  <c r="V163" i="161"/>
  <c r="AD163" i="161"/>
  <c r="AE163" i="161"/>
  <c r="B164" i="161"/>
  <c r="C164" i="161"/>
  <c r="D164" i="161"/>
  <c r="G164" i="161"/>
  <c r="J164" i="161"/>
  <c r="M164" i="161"/>
  <c r="P164" i="161"/>
  <c r="R164" i="161" s="1"/>
  <c r="Q164" i="161"/>
  <c r="U164" i="161"/>
  <c r="W164" i="161" s="1"/>
  <c r="V164" i="161"/>
  <c r="AD164" i="161"/>
  <c r="AE164" i="161"/>
  <c r="B165" i="161"/>
  <c r="C165" i="161"/>
  <c r="D165" i="161"/>
  <c r="G165" i="161"/>
  <c r="J165" i="161"/>
  <c r="M165" i="161"/>
  <c r="P165" i="161"/>
  <c r="R165" i="161" s="1"/>
  <c r="Q165" i="161"/>
  <c r="U165" i="161"/>
  <c r="W165" i="161" s="1"/>
  <c r="V165" i="161"/>
  <c r="AD165" i="161"/>
  <c r="AE165" i="161"/>
  <c r="B166" i="161"/>
  <c r="C166" i="161"/>
  <c r="D166" i="161"/>
  <c r="G166" i="161"/>
  <c r="J166" i="161"/>
  <c r="M166" i="161"/>
  <c r="P166" i="161"/>
  <c r="R166" i="161" s="1"/>
  <c r="Q166" i="161"/>
  <c r="U166" i="161"/>
  <c r="W166" i="161" s="1"/>
  <c r="V166" i="161"/>
  <c r="AD166" i="161"/>
  <c r="AE166" i="161"/>
  <c r="B167" i="161"/>
  <c r="C167" i="161"/>
  <c r="D167" i="161"/>
  <c r="G167" i="161"/>
  <c r="J167" i="161"/>
  <c r="M167" i="161"/>
  <c r="P167" i="161"/>
  <c r="R167" i="161" s="1"/>
  <c r="Q167" i="161"/>
  <c r="U167" i="161"/>
  <c r="W167" i="161" s="1"/>
  <c r="V167" i="161"/>
  <c r="AD167" i="161"/>
  <c r="AE167" i="161"/>
  <c r="B168" i="161"/>
  <c r="C168" i="161"/>
  <c r="D168" i="161"/>
  <c r="G168" i="161"/>
  <c r="J168" i="161"/>
  <c r="M168" i="161"/>
  <c r="P168" i="161"/>
  <c r="R168" i="161" s="1"/>
  <c r="Q168" i="161"/>
  <c r="U168" i="161"/>
  <c r="W168" i="161" s="1"/>
  <c r="V168" i="161"/>
  <c r="AD168" i="161"/>
  <c r="AE168" i="161"/>
  <c r="B169" i="161"/>
  <c r="C169" i="161"/>
  <c r="D169" i="161"/>
  <c r="G169" i="161"/>
  <c r="J169" i="161"/>
  <c r="M169" i="161"/>
  <c r="P169" i="161"/>
  <c r="R169" i="161" s="1"/>
  <c r="Q169" i="161"/>
  <c r="U169" i="161"/>
  <c r="W169" i="161" s="1"/>
  <c r="V169" i="161"/>
  <c r="AD169" i="161"/>
  <c r="AE169" i="161"/>
  <c r="B170" i="161"/>
  <c r="C170" i="161"/>
  <c r="D170" i="161"/>
  <c r="G170" i="161"/>
  <c r="H170" i="161"/>
  <c r="I170" i="161"/>
  <c r="K170" i="161"/>
  <c r="L170" i="161"/>
  <c r="N170" i="161"/>
  <c r="O170" i="161"/>
  <c r="S170" i="161"/>
  <c r="T170" i="161"/>
  <c r="Y170" i="161"/>
  <c r="AB170" i="161" s="1"/>
  <c r="C171" i="161"/>
  <c r="D171" i="161"/>
  <c r="B172" i="161"/>
  <c r="C172" i="161"/>
  <c r="D172" i="161"/>
  <c r="G172" i="161"/>
  <c r="B173" i="161"/>
  <c r="C173" i="161"/>
  <c r="D173" i="161"/>
  <c r="C174" i="161"/>
  <c r="D174" i="161"/>
  <c r="M177" i="161"/>
  <c r="P177" i="161"/>
  <c r="Q177" i="161"/>
  <c r="R177" i="161"/>
  <c r="U177" i="161"/>
  <c r="V177" i="161"/>
  <c r="W177" i="161"/>
  <c r="Z177" i="161"/>
  <c r="AA177" i="161"/>
  <c r="AB177" i="161"/>
  <c r="P178" i="161"/>
  <c r="Q178" i="161"/>
  <c r="S178" i="161"/>
  <c r="Z178" i="161"/>
  <c r="AA178" i="161"/>
  <c r="B179" i="161"/>
  <c r="C179" i="161"/>
  <c r="G179" i="161"/>
  <c r="J179" i="161"/>
  <c r="M179" i="161"/>
  <c r="P179" i="161"/>
  <c r="Q179" i="161"/>
  <c r="R179" i="161" s="1"/>
  <c r="U179" i="161"/>
  <c r="V179" i="161"/>
  <c r="W179" i="161" s="1"/>
  <c r="Z179" i="161"/>
  <c r="AB179" i="161" s="1"/>
  <c r="AA179" i="161"/>
  <c r="AD179" i="161"/>
  <c r="AE179" i="161"/>
  <c r="B180" i="161"/>
  <c r="C180" i="161"/>
  <c r="G180" i="161"/>
  <c r="J180" i="161"/>
  <c r="M180" i="161"/>
  <c r="P180" i="161"/>
  <c r="Q180" i="161"/>
  <c r="R180" i="161" s="1"/>
  <c r="U180" i="161"/>
  <c r="W180" i="161" s="1"/>
  <c r="V180" i="161"/>
  <c r="Z180" i="161"/>
  <c r="AB180" i="161" s="1"/>
  <c r="AA180" i="161"/>
  <c r="AD180" i="161"/>
  <c r="AE180" i="161"/>
  <c r="B181" i="161"/>
  <c r="C181" i="161"/>
  <c r="G181" i="161"/>
  <c r="J181" i="161"/>
  <c r="M181" i="161"/>
  <c r="P181" i="161"/>
  <c r="Q181" i="161"/>
  <c r="R181" i="161" s="1"/>
  <c r="U181" i="161"/>
  <c r="W181" i="161" s="1"/>
  <c r="V181" i="161"/>
  <c r="Z181" i="161"/>
  <c r="AB181" i="161" s="1"/>
  <c r="AA181" i="161"/>
  <c r="AD181" i="161"/>
  <c r="AE181" i="161"/>
  <c r="B182" i="161"/>
  <c r="C182" i="161"/>
  <c r="G182" i="161"/>
  <c r="J182" i="161"/>
  <c r="M182" i="161"/>
  <c r="P182" i="161"/>
  <c r="R182" i="161" s="1"/>
  <c r="Q182" i="161"/>
  <c r="U182" i="161"/>
  <c r="W182" i="161" s="1"/>
  <c r="V182" i="161"/>
  <c r="Z182" i="161"/>
  <c r="AB182" i="161" s="1"/>
  <c r="AA182" i="161"/>
  <c r="AD182" i="161"/>
  <c r="AE182" i="161"/>
  <c r="B183" i="161"/>
  <c r="C183" i="161"/>
  <c r="G183" i="161"/>
  <c r="J183" i="161"/>
  <c r="M183" i="161"/>
  <c r="P183" i="161"/>
  <c r="R183" i="161" s="1"/>
  <c r="Q183" i="161"/>
  <c r="U183" i="161"/>
  <c r="W183" i="161" s="1"/>
  <c r="V183" i="161"/>
  <c r="Z183" i="161"/>
  <c r="AB183" i="161" s="1"/>
  <c r="AA183" i="161"/>
  <c r="AD183" i="161"/>
  <c r="AE183" i="161"/>
  <c r="B184" i="161"/>
  <c r="C184" i="161"/>
  <c r="G184" i="161"/>
  <c r="J184" i="161"/>
  <c r="M184" i="161"/>
  <c r="P184" i="161"/>
  <c r="R184" i="161" s="1"/>
  <c r="Q184" i="161"/>
  <c r="U184" i="161"/>
  <c r="W184" i="161" s="1"/>
  <c r="V184" i="161"/>
  <c r="Z184" i="161"/>
  <c r="AB184" i="161" s="1"/>
  <c r="AA184" i="161"/>
  <c r="AD184" i="161"/>
  <c r="AE184" i="161"/>
  <c r="B185" i="161"/>
  <c r="C185" i="161"/>
  <c r="G185" i="161"/>
  <c r="J185" i="161"/>
  <c r="M185" i="161"/>
  <c r="P185" i="161"/>
  <c r="R185" i="161" s="1"/>
  <c r="Q185" i="161"/>
  <c r="U185" i="161"/>
  <c r="W185" i="161" s="1"/>
  <c r="V185" i="161"/>
  <c r="Z185" i="161"/>
  <c r="AB185" i="161" s="1"/>
  <c r="AA185" i="161"/>
  <c r="AD185" i="161"/>
  <c r="AE185" i="161"/>
  <c r="B186" i="161"/>
  <c r="C186" i="161"/>
  <c r="G186" i="161"/>
  <c r="J186" i="161"/>
  <c r="M186" i="161"/>
  <c r="P186" i="161"/>
  <c r="R186" i="161" s="1"/>
  <c r="Q186" i="161"/>
  <c r="U186" i="161"/>
  <c r="V186" i="161"/>
  <c r="W186" i="161" s="1"/>
  <c r="Z186" i="161"/>
  <c r="AB186" i="161" s="1"/>
  <c r="AA186" i="161"/>
  <c r="AD186" i="161"/>
  <c r="AE186" i="161"/>
  <c r="B187" i="161"/>
  <c r="C187" i="161"/>
  <c r="G187" i="161"/>
  <c r="J187" i="161"/>
  <c r="M187" i="161"/>
  <c r="P187" i="161"/>
  <c r="R187" i="161" s="1"/>
  <c r="Q187" i="161"/>
  <c r="U187" i="161"/>
  <c r="W187" i="161" s="1"/>
  <c r="V187" i="161"/>
  <c r="Z187" i="161"/>
  <c r="AB187" i="161" s="1"/>
  <c r="AA187" i="161"/>
  <c r="AD187" i="161"/>
  <c r="AE187" i="161"/>
  <c r="B188" i="161"/>
  <c r="C188" i="161"/>
  <c r="G188" i="161"/>
  <c r="J188" i="161"/>
  <c r="M188" i="161"/>
  <c r="P188" i="161"/>
  <c r="R188" i="161" s="1"/>
  <c r="Q188" i="161"/>
  <c r="U188" i="161"/>
  <c r="W188" i="161" s="1"/>
  <c r="V188" i="161"/>
  <c r="Z188" i="161"/>
  <c r="AB188" i="161" s="1"/>
  <c r="AA188" i="161"/>
  <c r="AD188" i="161"/>
  <c r="AE188" i="161"/>
  <c r="B189" i="161"/>
  <c r="C189" i="161"/>
  <c r="G189" i="161"/>
  <c r="M189" i="161"/>
  <c r="P189" i="161"/>
  <c r="R189" i="161" s="1"/>
  <c r="Q189" i="161"/>
  <c r="U189" i="161"/>
  <c r="W189" i="161" s="1"/>
  <c r="V189" i="161"/>
  <c r="Z189" i="161"/>
  <c r="AB189" i="161" s="1"/>
  <c r="AA189" i="161"/>
  <c r="AD189" i="161"/>
  <c r="AE189" i="161"/>
  <c r="B190" i="161"/>
  <c r="C190" i="161"/>
  <c r="G190" i="161"/>
  <c r="J190" i="161"/>
  <c r="M190" i="161"/>
  <c r="P190" i="161"/>
  <c r="Q190" i="161"/>
  <c r="R190" i="161" s="1"/>
  <c r="U190" i="161"/>
  <c r="V190" i="161"/>
  <c r="W190" i="161" s="1"/>
  <c r="Z190" i="161"/>
  <c r="AA190" i="161"/>
  <c r="AB190" i="161" s="1"/>
  <c r="AD190" i="161"/>
  <c r="AE190" i="161"/>
  <c r="B191" i="161"/>
  <c r="C191" i="161"/>
  <c r="G191" i="161"/>
  <c r="J191" i="161"/>
  <c r="M191" i="161"/>
  <c r="P191" i="161"/>
  <c r="R191" i="161" s="1"/>
  <c r="Q191" i="161"/>
  <c r="U191" i="161"/>
  <c r="W191" i="161" s="1"/>
  <c r="V191" i="161"/>
  <c r="Z191" i="161"/>
  <c r="AB191" i="161" s="1"/>
  <c r="AA191" i="161"/>
  <c r="AD191" i="161"/>
  <c r="AE191" i="161"/>
  <c r="B192" i="161"/>
  <c r="C192" i="161"/>
  <c r="G192" i="161"/>
  <c r="J192" i="161"/>
  <c r="M192" i="161"/>
  <c r="P192" i="161"/>
  <c r="R192" i="161" s="1"/>
  <c r="Q192" i="161"/>
  <c r="U192" i="161"/>
  <c r="W192" i="161" s="1"/>
  <c r="V192" i="161"/>
  <c r="Z192" i="161"/>
  <c r="AB192" i="161" s="1"/>
  <c r="AA192" i="161"/>
  <c r="AD192" i="161"/>
  <c r="AE192" i="161"/>
  <c r="B193" i="161"/>
  <c r="C193" i="161"/>
  <c r="G193" i="161"/>
  <c r="J193" i="161"/>
  <c r="M193" i="161"/>
  <c r="P193" i="161"/>
  <c r="R193" i="161" s="1"/>
  <c r="Q193" i="161"/>
  <c r="U193" i="161"/>
  <c r="W193" i="161" s="1"/>
  <c r="V193" i="161"/>
  <c r="Z193" i="161"/>
  <c r="AB193" i="161" s="1"/>
  <c r="AA193" i="161"/>
  <c r="AD193" i="161"/>
  <c r="AE193" i="161"/>
  <c r="B194" i="161"/>
  <c r="C194" i="161"/>
  <c r="G194" i="161"/>
  <c r="J194" i="161"/>
  <c r="M194" i="161"/>
  <c r="P194" i="161"/>
  <c r="R194" i="161" s="1"/>
  <c r="Q194" i="161"/>
  <c r="U194" i="161"/>
  <c r="W194" i="161" s="1"/>
  <c r="V194" i="161"/>
  <c r="Z194" i="161"/>
  <c r="AB194" i="161" s="1"/>
  <c r="AA194" i="161"/>
  <c r="AD194" i="161"/>
  <c r="AE194" i="161"/>
  <c r="B195" i="161"/>
  <c r="C195" i="161"/>
  <c r="G195" i="161"/>
  <c r="J195" i="161"/>
  <c r="M195" i="161"/>
  <c r="P195" i="161"/>
  <c r="R195" i="161" s="1"/>
  <c r="Q195" i="161"/>
  <c r="U195" i="161"/>
  <c r="W195" i="161" s="1"/>
  <c r="V195" i="161"/>
  <c r="Z195" i="161"/>
  <c r="AB195" i="161" s="1"/>
  <c r="AA195" i="161"/>
  <c r="AD195" i="161"/>
  <c r="AE195" i="161"/>
  <c r="B196" i="161"/>
  <c r="C196" i="161"/>
  <c r="G196" i="161"/>
  <c r="J196" i="161"/>
  <c r="M196" i="161"/>
  <c r="P196" i="161"/>
  <c r="R196" i="161" s="1"/>
  <c r="Q196" i="161"/>
  <c r="U196" i="161"/>
  <c r="W196" i="161" s="1"/>
  <c r="V196" i="161"/>
  <c r="Z196" i="161"/>
  <c r="AB196" i="161" s="1"/>
  <c r="AA196" i="161"/>
  <c r="AD196" i="161"/>
  <c r="AE196" i="161"/>
  <c r="B197" i="161"/>
  <c r="C197" i="161"/>
  <c r="G197" i="161"/>
  <c r="J197" i="161"/>
  <c r="M197" i="161"/>
  <c r="P197" i="161"/>
  <c r="R197" i="161" s="1"/>
  <c r="Q197" i="161"/>
  <c r="U197" i="161"/>
  <c r="W197" i="161" s="1"/>
  <c r="V197" i="161"/>
  <c r="Z197" i="161"/>
  <c r="AB197" i="161" s="1"/>
  <c r="AA197" i="161"/>
  <c r="AD197" i="161"/>
  <c r="AE197" i="161"/>
  <c r="B198" i="161"/>
  <c r="C198" i="161"/>
  <c r="G198" i="161"/>
  <c r="J198" i="161"/>
  <c r="M198" i="161"/>
  <c r="P198" i="161"/>
  <c r="R198" i="161" s="1"/>
  <c r="Q198" i="161"/>
  <c r="U198" i="161"/>
  <c r="W198" i="161" s="1"/>
  <c r="V198" i="161"/>
  <c r="Z198" i="161"/>
  <c r="AB198" i="161" s="1"/>
  <c r="AA198" i="161"/>
  <c r="AD198" i="161"/>
  <c r="AE198" i="161"/>
  <c r="B199" i="161"/>
  <c r="C199" i="161"/>
  <c r="G199" i="161"/>
  <c r="J199" i="161"/>
  <c r="M199" i="161"/>
  <c r="P199" i="161"/>
  <c r="R199" i="161" s="1"/>
  <c r="Q199" i="161"/>
  <c r="U199" i="161"/>
  <c r="W199" i="161" s="1"/>
  <c r="V199" i="161"/>
  <c r="Z199" i="161"/>
  <c r="AB199" i="161" s="1"/>
  <c r="AA199" i="161"/>
  <c r="AD199" i="161"/>
  <c r="AE199" i="161"/>
  <c r="B200" i="161"/>
  <c r="C200" i="161"/>
  <c r="G200" i="161"/>
  <c r="J200" i="161"/>
  <c r="M200" i="161"/>
  <c r="P200" i="161"/>
  <c r="R200" i="161" s="1"/>
  <c r="Q200" i="161"/>
  <c r="U200" i="161"/>
  <c r="W200" i="161" s="1"/>
  <c r="V200" i="161"/>
  <c r="Z200" i="161"/>
  <c r="AB200" i="161" s="1"/>
  <c r="AA200" i="161"/>
  <c r="AD200" i="161"/>
  <c r="AE200" i="161"/>
  <c r="B201" i="161"/>
  <c r="C201" i="161"/>
  <c r="G201" i="161"/>
  <c r="J201" i="161"/>
  <c r="M201" i="161"/>
  <c r="P201" i="161"/>
  <c r="R201" i="161" s="1"/>
  <c r="Q201" i="161"/>
  <c r="U201" i="161"/>
  <c r="W201" i="161" s="1"/>
  <c r="V201" i="161"/>
  <c r="Z201" i="161"/>
  <c r="AB201" i="161" s="1"/>
  <c r="AA201" i="161"/>
  <c r="AD201" i="161"/>
  <c r="AE201" i="161"/>
  <c r="B202" i="161"/>
  <c r="C202" i="161"/>
  <c r="G202" i="161"/>
  <c r="J202" i="161"/>
  <c r="M202" i="161"/>
  <c r="P202" i="161"/>
  <c r="R202" i="161" s="1"/>
  <c r="Q202" i="161"/>
  <c r="U202" i="161"/>
  <c r="W202" i="161" s="1"/>
  <c r="V202" i="161"/>
  <c r="Z202" i="161"/>
  <c r="AB202" i="161" s="1"/>
  <c r="AA202" i="161"/>
  <c r="AD202" i="161"/>
  <c r="AE202" i="161"/>
  <c r="B203" i="161"/>
  <c r="C203" i="161"/>
  <c r="G203" i="161"/>
  <c r="J203" i="161"/>
  <c r="M203" i="161"/>
  <c r="P203" i="161"/>
  <c r="R203" i="161" s="1"/>
  <c r="Q203" i="161"/>
  <c r="U203" i="161"/>
  <c r="W203" i="161" s="1"/>
  <c r="V203" i="161"/>
  <c r="Z203" i="161"/>
  <c r="AB203" i="161" s="1"/>
  <c r="AA203" i="161"/>
  <c r="AD203" i="161"/>
  <c r="AE203" i="161"/>
  <c r="B204" i="161"/>
  <c r="C204" i="161"/>
  <c r="G204" i="161"/>
  <c r="J204" i="161"/>
  <c r="M204" i="161"/>
  <c r="P204" i="161"/>
  <c r="R204" i="161" s="1"/>
  <c r="Q204" i="161"/>
  <c r="U204" i="161"/>
  <c r="W204" i="161" s="1"/>
  <c r="V204" i="161"/>
  <c r="Z204" i="161"/>
  <c r="AB204" i="161" s="1"/>
  <c r="AA204" i="161"/>
  <c r="AD204" i="161"/>
  <c r="AE204" i="161"/>
  <c r="B205" i="161"/>
  <c r="C205" i="161"/>
  <c r="G205" i="161"/>
  <c r="J205" i="161"/>
  <c r="M205" i="161"/>
  <c r="P205" i="161"/>
  <c r="R205" i="161" s="1"/>
  <c r="Q205" i="161"/>
  <c r="U205" i="161"/>
  <c r="W205" i="161" s="1"/>
  <c r="V205" i="161"/>
  <c r="Z205" i="161"/>
  <c r="AB205" i="161" s="1"/>
  <c r="AA205" i="161"/>
  <c r="AD205" i="161"/>
  <c r="AE205" i="161"/>
  <c r="B206" i="161"/>
  <c r="C206" i="161"/>
  <c r="G206" i="161"/>
  <c r="J206" i="161"/>
  <c r="M206" i="161"/>
  <c r="P206" i="161"/>
  <c r="R206" i="161" s="1"/>
  <c r="Q206" i="161"/>
  <c r="U206" i="161"/>
  <c r="W206" i="161" s="1"/>
  <c r="V206" i="161"/>
  <c r="Z206" i="161"/>
  <c r="AB206" i="161" s="1"/>
  <c r="AA206" i="161"/>
  <c r="AD206" i="161"/>
  <c r="AE206" i="161"/>
  <c r="B207" i="161"/>
  <c r="C207" i="161"/>
  <c r="D207" i="161"/>
  <c r="G207" i="161"/>
  <c r="H207" i="161"/>
  <c r="I207" i="161"/>
  <c r="K207" i="161"/>
  <c r="L207" i="161"/>
  <c r="N207" i="161"/>
  <c r="O207" i="161"/>
  <c r="S207" i="161"/>
  <c r="T207" i="161"/>
  <c r="Y207" i="161"/>
  <c r="C208" i="161"/>
  <c r="D208" i="161"/>
  <c r="B209" i="161"/>
  <c r="C209" i="161"/>
  <c r="G209" i="161"/>
  <c r="J209" i="161"/>
  <c r="M209" i="161"/>
  <c r="P209" i="161"/>
  <c r="R209" i="161" s="1"/>
  <c r="Q209" i="161"/>
  <c r="U209" i="161"/>
  <c r="W209" i="161" s="1"/>
  <c r="V209" i="161"/>
  <c r="Z209" i="161"/>
  <c r="AA209" i="161"/>
  <c r="AB209" i="161" s="1"/>
  <c r="AD209" i="161"/>
  <c r="AE209" i="161"/>
  <c r="B210" i="161"/>
  <c r="C210" i="161"/>
  <c r="D210" i="161"/>
  <c r="G210" i="161"/>
  <c r="J210" i="161"/>
  <c r="M210" i="161"/>
  <c r="P210" i="161"/>
  <c r="R210" i="161" s="1"/>
  <c r="Q210" i="161"/>
  <c r="U210" i="161"/>
  <c r="W210" i="161" s="1"/>
  <c r="V210" i="161"/>
  <c r="Z210" i="161"/>
  <c r="AB210" i="161" s="1"/>
  <c r="AA210" i="161"/>
  <c r="AD210" i="161"/>
  <c r="AE210" i="161"/>
  <c r="B211" i="161"/>
  <c r="C211" i="161"/>
  <c r="D211" i="161"/>
  <c r="G211" i="161"/>
  <c r="J211" i="161"/>
  <c r="M211" i="161"/>
  <c r="P211" i="161"/>
  <c r="R211" i="161" s="1"/>
  <c r="Q211" i="161"/>
  <c r="U211" i="161"/>
  <c r="W211" i="161" s="1"/>
  <c r="V211" i="161"/>
  <c r="Z211" i="161"/>
  <c r="AB211" i="161" s="1"/>
  <c r="AA211" i="161"/>
  <c r="AD211" i="161"/>
  <c r="AE211" i="161"/>
  <c r="B212" i="161"/>
  <c r="C212" i="161"/>
  <c r="D212" i="161"/>
  <c r="G212" i="161"/>
  <c r="J212" i="161"/>
  <c r="M212" i="161"/>
  <c r="P212" i="161"/>
  <c r="R212" i="161" s="1"/>
  <c r="Q212" i="161"/>
  <c r="U212" i="161"/>
  <c r="W212" i="161" s="1"/>
  <c r="V212" i="161"/>
  <c r="Z212" i="161"/>
  <c r="AB212" i="161" s="1"/>
  <c r="AA212" i="161"/>
  <c r="AD212" i="161"/>
  <c r="AE212" i="161"/>
  <c r="B213" i="161"/>
  <c r="C213" i="161"/>
  <c r="D213" i="161"/>
  <c r="G213" i="161"/>
  <c r="J213" i="161"/>
  <c r="M213" i="161"/>
  <c r="P213" i="161"/>
  <c r="R213" i="161" s="1"/>
  <c r="Q213" i="161"/>
  <c r="U213" i="161"/>
  <c r="W213" i="161" s="1"/>
  <c r="V213" i="161"/>
  <c r="Z213" i="161"/>
  <c r="AB213" i="161" s="1"/>
  <c r="AA213" i="161"/>
  <c r="AD213" i="161"/>
  <c r="AE213" i="161"/>
  <c r="B214" i="161"/>
  <c r="C214" i="161"/>
  <c r="D214" i="161"/>
  <c r="G214" i="161"/>
  <c r="J214" i="161"/>
  <c r="M214" i="161"/>
  <c r="P214" i="161"/>
  <c r="R214" i="161" s="1"/>
  <c r="Q214" i="161"/>
  <c r="U214" i="161"/>
  <c r="W214" i="161" s="1"/>
  <c r="V214" i="161"/>
  <c r="Z214" i="161"/>
  <c r="AB214" i="161" s="1"/>
  <c r="AA214" i="161"/>
  <c r="AD214" i="161"/>
  <c r="AE214" i="161"/>
  <c r="B215" i="161"/>
  <c r="C215" i="161"/>
  <c r="D215" i="161"/>
  <c r="G215" i="161"/>
  <c r="J215" i="161"/>
  <c r="M215" i="161"/>
  <c r="P215" i="161"/>
  <c r="R215" i="161" s="1"/>
  <c r="Q215" i="161"/>
  <c r="U215" i="161"/>
  <c r="W215" i="161" s="1"/>
  <c r="V215" i="161"/>
  <c r="Z215" i="161"/>
  <c r="AB215" i="161" s="1"/>
  <c r="AA215" i="161"/>
  <c r="AD215" i="161"/>
  <c r="AE215" i="161"/>
  <c r="B216" i="161"/>
  <c r="C216" i="161"/>
  <c r="D216" i="161"/>
  <c r="G216" i="161"/>
  <c r="J216" i="161"/>
  <c r="M216" i="161"/>
  <c r="P216" i="161"/>
  <c r="R216" i="161" s="1"/>
  <c r="Q216" i="161"/>
  <c r="U216" i="161"/>
  <c r="W216" i="161" s="1"/>
  <c r="V216" i="161"/>
  <c r="Z216" i="161"/>
  <c r="AB216" i="161" s="1"/>
  <c r="AA216" i="161"/>
  <c r="AD216" i="161"/>
  <c r="AE216" i="161"/>
  <c r="B217" i="161"/>
  <c r="C217" i="161"/>
  <c r="D217" i="161"/>
  <c r="G217" i="161"/>
  <c r="J217" i="161"/>
  <c r="M217" i="161"/>
  <c r="P217" i="161"/>
  <c r="R217" i="161" s="1"/>
  <c r="Q217" i="161"/>
  <c r="U217" i="161"/>
  <c r="W217" i="161" s="1"/>
  <c r="V217" i="161"/>
  <c r="Z217" i="161"/>
  <c r="AB217" i="161" s="1"/>
  <c r="AA217" i="161"/>
  <c r="AD217" i="161"/>
  <c r="AE217" i="161"/>
  <c r="B218" i="161"/>
  <c r="C218" i="161"/>
  <c r="D218" i="161"/>
  <c r="G218" i="161"/>
  <c r="J218" i="161"/>
  <c r="M218" i="161"/>
  <c r="P218" i="161"/>
  <c r="R218" i="161" s="1"/>
  <c r="Q218" i="161"/>
  <c r="U218" i="161"/>
  <c r="W218" i="161" s="1"/>
  <c r="V218" i="161"/>
  <c r="Z218" i="161"/>
  <c r="AB218" i="161" s="1"/>
  <c r="AA218" i="161"/>
  <c r="AD218" i="161"/>
  <c r="AE218" i="161"/>
  <c r="B219" i="161"/>
  <c r="C219" i="161"/>
  <c r="D219" i="161"/>
  <c r="G219" i="161"/>
  <c r="J219" i="161"/>
  <c r="M219" i="161"/>
  <c r="P219" i="161"/>
  <c r="R219" i="161" s="1"/>
  <c r="Q219" i="161"/>
  <c r="U219" i="161"/>
  <c r="W219" i="161" s="1"/>
  <c r="V219" i="161"/>
  <c r="Z219" i="161"/>
  <c r="AB219" i="161" s="1"/>
  <c r="AA219" i="161"/>
  <c r="AD219" i="161"/>
  <c r="AE219" i="161"/>
  <c r="B220" i="161"/>
  <c r="C220" i="161"/>
  <c r="D220" i="161"/>
  <c r="G220" i="161"/>
  <c r="J220" i="161"/>
  <c r="M220" i="161"/>
  <c r="P220" i="161"/>
  <c r="R220" i="161" s="1"/>
  <c r="Q220" i="161"/>
  <c r="U220" i="161"/>
  <c r="W220" i="161" s="1"/>
  <c r="V220" i="161"/>
  <c r="Z220" i="161"/>
  <c r="AB220" i="161" s="1"/>
  <c r="AA220" i="161"/>
  <c r="AD220" i="161"/>
  <c r="AE220" i="161"/>
  <c r="B221" i="161"/>
  <c r="C221" i="161"/>
  <c r="D221" i="161"/>
  <c r="G221" i="161"/>
  <c r="J221" i="161"/>
  <c r="M221" i="161"/>
  <c r="P221" i="161"/>
  <c r="R221" i="161" s="1"/>
  <c r="Q221" i="161"/>
  <c r="U221" i="161"/>
  <c r="W221" i="161" s="1"/>
  <c r="V221" i="161"/>
  <c r="Z221" i="161"/>
  <c r="AB221" i="161" s="1"/>
  <c r="AA221" i="161"/>
  <c r="AD221" i="161"/>
  <c r="AE221" i="161"/>
  <c r="B222" i="161"/>
  <c r="C222" i="161"/>
  <c r="D222" i="161"/>
  <c r="G222" i="161"/>
  <c r="J222" i="161"/>
  <c r="M222" i="161"/>
  <c r="P222" i="161"/>
  <c r="R222" i="161" s="1"/>
  <c r="Q222" i="161"/>
  <c r="U222" i="161"/>
  <c r="W222" i="161" s="1"/>
  <c r="V222" i="161"/>
  <c r="Z222" i="161"/>
  <c r="AB222" i="161" s="1"/>
  <c r="AA222" i="161"/>
  <c r="AD222" i="161"/>
  <c r="AE222" i="161"/>
  <c r="B223" i="161"/>
  <c r="C223" i="161"/>
  <c r="D223" i="161"/>
  <c r="G223" i="161"/>
  <c r="J223" i="161"/>
  <c r="M223" i="161"/>
  <c r="P223" i="161"/>
  <c r="R223" i="161" s="1"/>
  <c r="Q223" i="161"/>
  <c r="U223" i="161"/>
  <c r="W223" i="161" s="1"/>
  <c r="V223" i="161"/>
  <c r="Z223" i="161"/>
  <c r="AB223" i="161" s="1"/>
  <c r="AA223" i="161"/>
  <c r="AD223" i="161"/>
  <c r="AE223" i="161"/>
  <c r="B224" i="161"/>
  <c r="C224" i="161"/>
  <c r="D224" i="161"/>
  <c r="G224" i="161"/>
  <c r="J224" i="161"/>
  <c r="M224" i="161"/>
  <c r="P224" i="161"/>
  <c r="R224" i="161" s="1"/>
  <c r="Q224" i="161"/>
  <c r="U224" i="161"/>
  <c r="W224" i="161" s="1"/>
  <c r="V224" i="161"/>
  <c r="Z224" i="161"/>
  <c r="AB224" i="161" s="1"/>
  <c r="AA224" i="161"/>
  <c r="AD224" i="161"/>
  <c r="AE224" i="161"/>
  <c r="B225" i="161"/>
  <c r="C225" i="161"/>
  <c r="D225" i="161"/>
  <c r="G225" i="161"/>
  <c r="J225" i="161"/>
  <c r="M225" i="161"/>
  <c r="P225" i="161"/>
  <c r="R225" i="161" s="1"/>
  <c r="Q225" i="161"/>
  <c r="U225" i="161"/>
  <c r="W225" i="161" s="1"/>
  <c r="V225" i="161"/>
  <c r="Z225" i="161"/>
  <c r="AB225" i="161" s="1"/>
  <c r="AA225" i="161"/>
  <c r="AD225" i="161"/>
  <c r="AE225" i="161"/>
  <c r="B226" i="161"/>
  <c r="C226" i="161"/>
  <c r="D226" i="161"/>
  <c r="G226" i="161"/>
  <c r="J226" i="161"/>
  <c r="M226" i="161"/>
  <c r="P226" i="161"/>
  <c r="R226" i="161" s="1"/>
  <c r="Q226" i="161"/>
  <c r="U226" i="161"/>
  <c r="W226" i="161" s="1"/>
  <c r="V226" i="161"/>
  <c r="Z226" i="161"/>
  <c r="AB226" i="161" s="1"/>
  <c r="AA226" i="161"/>
  <c r="AD226" i="161"/>
  <c r="AE226" i="161"/>
  <c r="B227" i="161"/>
  <c r="C227" i="161"/>
  <c r="D227" i="161"/>
  <c r="G227" i="161"/>
  <c r="J227" i="161"/>
  <c r="M227" i="161"/>
  <c r="P227" i="161"/>
  <c r="R227" i="161" s="1"/>
  <c r="Q227" i="161"/>
  <c r="U227" i="161"/>
  <c r="W227" i="161" s="1"/>
  <c r="V227" i="161"/>
  <c r="Z227" i="161"/>
  <c r="AB227" i="161" s="1"/>
  <c r="AA227" i="161"/>
  <c r="AD227" i="161"/>
  <c r="AE227" i="161"/>
  <c r="B228" i="161"/>
  <c r="C228" i="161"/>
  <c r="D228" i="161"/>
  <c r="G228" i="161"/>
  <c r="J228" i="161"/>
  <c r="M228" i="161"/>
  <c r="P228" i="161"/>
  <c r="R228" i="161" s="1"/>
  <c r="Q228" i="161"/>
  <c r="U228" i="161"/>
  <c r="W228" i="161" s="1"/>
  <c r="V228" i="161"/>
  <c r="Z228" i="161"/>
  <c r="AB228" i="161" s="1"/>
  <c r="AA228" i="161"/>
  <c r="AD228" i="161"/>
  <c r="AE228" i="161"/>
  <c r="B229" i="161"/>
  <c r="C229" i="161"/>
  <c r="D229" i="161"/>
  <c r="G229" i="161"/>
  <c r="J229" i="161"/>
  <c r="M229" i="161"/>
  <c r="P229" i="161"/>
  <c r="R229" i="161" s="1"/>
  <c r="Q229" i="161"/>
  <c r="U229" i="161"/>
  <c r="W229" i="161" s="1"/>
  <c r="V229" i="161"/>
  <c r="Z229" i="161"/>
  <c r="AB229" i="161" s="1"/>
  <c r="AA229" i="161"/>
  <c r="AD229" i="161"/>
  <c r="AE229" i="161"/>
  <c r="B230" i="161"/>
  <c r="C230" i="161"/>
  <c r="D230" i="161"/>
  <c r="G230" i="161"/>
  <c r="H230" i="161"/>
  <c r="I230" i="161"/>
  <c r="K230" i="161"/>
  <c r="L230" i="161"/>
  <c r="N230" i="161"/>
  <c r="O230" i="161"/>
  <c r="S230" i="161"/>
  <c r="T230" i="161"/>
  <c r="Y230" i="161"/>
  <c r="B231" i="161"/>
  <c r="C231" i="161"/>
  <c r="D231" i="161"/>
  <c r="G231" i="161"/>
  <c r="J231" i="161"/>
  <c r="M231" i="161"/>
  <c r="P231" i="161"/>
  <c r="R231" i="161" s="1"/>
  <c r="Q231" i="161"/>
  <c r="U231" i="161"/>
  <c r="W231" i="161" s="1"/>
  <c r="V231" i="161"/>
  <c r="AD231" i="161"/>
  <c r="AE231" i="161"/>
  <c r="B232" i="161"/>
  <c r="C232" i="161"/>
  <c r="D232" i="161"/>
  <c r="G232" i="161"/>
  <c r="J232" i="161"/>
  <c r="M232" i="161"/>
  <c r="P232" i="161"/>
  <c r="R232" i="161" s="1"/>
  <c r="Q232" i="161"/>
  <c r="U232" i="161"/>
  <c r="W232" i="161" s="1"/>
  <c r="V232" i="161"/>
  <c r="AD232" i="161"/>
  <c r="AE232" i="161"/>
  <c r="B233" i="161"/>
  <c r="C233" i="161"/>
  <c r="D233" i="161"/>
  <c r="G233" i="161"/>
  <c r="J233" i="161"/>
  <c r="M233" i="161"/>
  <c r="P233" i="161"/>
  <c r="R233" i="161" s="1"/>
  <c r="Q233" i="161"/>
  <c r="U233" i="161"/>
  <c r="W233" i="161" s="1"/>
  <c r="V233" i="161"/>
  <c r="AD233" i="161"/>
  <c r="AE233" i="161"/>
  <c r="B234" i="161"/>
  <c r="C234" i="161"/>
  <c r="D234" i="161"/>
  <c r="G234" i="161"/>
  <c r="J234" i="161"/>
  <c r="M234" i="161"/>
  <c r="P234" i="161"/>
  <c r="R234" i="161" s="1"/>
  <c r="Q234" i="161"/>
  <c r="U234" i="161"/>
  <c r="W234" i="161" s="1"/>
  <c r="V234" i="161"/>
  <c r="AD234" i="161"/>
  <c r="AE234" i="161"/>
  <c r="B235" i="161"/>
  <c r="C235" i="161"/>
  <c r="D235" i="161"/>
  <c r="G235" i="161"/>
  <c r="J235" i="161"/>
  <c r="M235" i="161"/>
  <c r="P235" i="161"/>
  <c r="R235" i="161" s="1"/>
  <c r="Q235" i="161"/>
  <c r="U235" i="161"/>
  <c r="W235" i="161" s="1"/>
  <c r="V235" i="161"/>
  <c r="AD235" i="161"/>
  <c r="AE235" i="161"/>
  <c r="B236" i="161"/>
  <c r="C236" i="161"/>
  <c r="D236" i="161"/>
  <c r="G236" i="161"/>
  <c r="J236" i="161"/>
  <c r="M236" i="161"/>
  <c r="P236" i="161"/>
  <c r="R236" i="161" s="1"/>
  <c r="Q236" i="161"/>
  <c r="U236" i="161"/>
  <c r="W236" i="161" s="1"/>
  <c r="V236" i="161"/>
  <c r="AD236" i="161"/>
  <c r="AE236" i="161"/>
  <c r="B237" i="161"/>
  <c r="C237" i="161"/>
  <c r="D237" i="161"/>
  <c r="G237" i="161"/>
  <c r="J237" i="161"/>
  <c r="M237" i="161"/>
  <c r="P237" i="161"/>
  <c r="R237" i="161" s="1"/>
  <c r="Q237" i="161"/>
  <c r="U237" i="161"/>
  <c r="W237" i="161" s="1"/>
  <c r="V237" i="161"/>
  <c r="AD237" i="161"/>
  <c r="AE237" i="161"/>
  <c r="B238" i="161"/>
  <c r="C238" i="161"/>
  <c r="D238" i="161"/>
  <c r="G238" i="161"/>
  <c r="J238" i="161"/>
  <c r="M238" i="161"/>
  <c r="P238" i="161"/>
  <c r="R238" i="161" s="1"/>
  <c r="Q238" i="161"/>
  <c r="U238" i="161"/>
  <c r="W238" i="161" s="1"/>
  <c r="V238" i="161"/>
  <c r="AD238" i="161"/>
  <c r="AE238" i="161"/>
  <c r="B239" i="161"/>
  <c r="C239" i="161"/>
  <c r="D239" i="161"/>
  <c r="G239" i="161"/>
  <c r="J239" i="161"/>
  <c r="M239" i="161"/>
  <c r="P239" i="161"/>
  <c r="R239" i="161" s="1"/>
  <c r="Q239" i="161"/>
  <c r="U239" i="161"/>
  <c r="W239" i="161" s="1"/>
  <c r="V239" i="161"/>
  <c r="AD239" i="161"/>
  <c r="AE239" i="161"/>
  <c r="B240" i="161"/>
  <c r="C240" i="161"/>
  <c r="D240" i="161"/>
  <c r="G240" i="161"/>
  <c r="J240" i="161"/>
  <c r="M240" i="161"/>
  <c r="P240" i="161"/>
  <c r="R240" i="161" s="1"/>
  <c r="Q240" i="161"/>
  <c r="U240" i="161"/>
  <c r="W240" i="161" s="1"/>
  <c r="V240" i="161"/>
  <c r="AD240" i="161"/>
  <c r="AE240" i="161"/>
  <c r="B241" i="161"/>
  <c r="C241" i="161"/>
  <c r="D241" i="161"/>
  <c r="G241" i="161"/>
  <c r="J241" i="161"/>
  <c r="M241" i="161"/>
  <c r="P241" i="161"/>
  <c r="R241" i="161" s="1"/>
  <c r="Q241" i="161"/>
  <c r="U241" i="161"/>
  <c r="W241" i="161" s="1"/>
  <c r="V241" i="161"/>
  <c r="AD241" i="161"/>
  <c r="AE241" i="161"/>
  <c r="B242" i="161"/>
  <c r="C242" i="161"/>
  <c r="D242" i="161"/>
  <c r="G242" i="161"/>
  <c r="J242" i="161"/>
  <c r="M242" i="161"/>
  <c r="P242" i="161"/>
  <c r="R242" i="161" s="1"/>
  <c r="Q242" i="161"/>
  <c r="U242" i="161"/>
  <c r="W242" i="161" s="1"/>
  <c r="V242" i="161"/>
  <c r="AD242" i="161"/>
  <c r="AE242" i="161"/>
  <c r="B243" i="161"/>
  <c r="C243" i="161"/>
  <c r="D243" i="161"/>
  <c r="G243" i="161"/>
  <c r="J243" i="161"/>
  <c r="M243" i="161"/>
  <c r="P243" i="161"/>
  <c r="R243" i="161" s="1"/>
  <c r="Q243" i="161"/>
  <c r="U243" i="161"/>
  <c r="W243" i="161" s="1"/>
  <c r="V243" i="161"/>
  <c r="AD243" i="161"/>
  <c r="AE243" i="161"/>
  <c r="B244" i="161"/>
  <c r="C244" i="161"/>
  <c r="D244" i="161"/>
  <c r="G244" i="161"/>
  <c r="J244" i="161"/>
  <c r="M244" i="161"/>
  <c r="P244" i="161"/>
  <c r="R244" i="161" s="1"/>
  <c r="Q244" i="161"/>
  <c r="U244" i="161"/>
  <c r="W244" i="161" s="1"/>
  <c r="V244" i="161"/>
  <c r="AD244" i="161"/>
  <c r="AE244" i="161"/>
  <c r="B245" i="161"/>
  <c r="C245" i="161"/>
  <c r="D245" i="161"/>
  <c r="G245" i="161"/>
  <c r="J245" i="161"/>
  <c r="M245" i="161"/>
  <c r="P245" i="161"/>
  <c r="R245" i="161" s="1"/>
  <c r="Q245" i="161"/>
  <c r="U245" i="161"/>
  <c r="W245" i="161" s="1"/>
  <c r="V245" i="161"/>
  <c r="AD245" i="161"/>
  <c r="AE245" i="161"/>
  <c r="B246" i="161"/>
  <c r="C246" i="161"/>
  <c r="D246" i="161"/>
  <c r="G246" i="161"/>
  <c r="J246" i="161"/>
  <c r="M246" i="161"/>
  <c r="P246" i="161"/>
  <c r="R246" i="161" s="1"/>
  <c r="Q246" i="161"/>
  <c r="U246" i="161"/>
  <c r="W246" i="161" s="1"/>
  <c r="V246" i="161"/>
  <c r="AD246" i="161"/>
  <c r="AE246" i="161"/>
  <c r="B247" i="161"/>
  <c r="C247" i="161"/>
  <c r="D247" i="161"/>
  <c r="G247" i="161"/>
  <c r="J247" i="161"/>
  <c r="M247" i="161"/>
  <c r="P247" i="161"/>
  <c r="R247" i="161" s="1"/>
  <c r="Q247" i="161"/>
  <c r="U247" i="161"/>
  <c r="W247" i="161" s="1"/>
  <c r="V247" i="161"/>
  <c r="AD247" i="161"/>
  <c r="AE247" i="161"/>
  <c r="B248" i="161"/>
  <c r="C248" i="161"/>
  <c r="D248" i="161"/>
  <c r="G248" i="161"/>
  <c r="J248" i="161"/>
  <c r="M248" i="161"/>
  <c r="P248" i="161"/>
  <c r="R248" i="161" s="1"/>
  <c r="Q248" i="161"/>
  <c r="U248" i="161"/>
  <c r="W248" i="161" s="1"/>
  <c r="V248" i="161"/>
  <c r="AD248" i="161"/>
  <c r="AE248" i="161"/>
  <c r="B249" i="161"/>
  <c r="C249" i="161"/>
  <c r="D249" i="161"/>
  <c r="G249" i="161"/>
  <c r="J249" i="161"/>
  <c r="M249" i="161"/>
  <c r="P249" i="161"/>
  <c r="R249" i="161" s="1"/>
  <c r="Q249" i="161"/>
  <c r="U249" i="161"/>
  <c r="W249" i="161" s="1"/>
  <c r="V249" i="161"/>
  <c r="AD249" i="161"/>
  <c r="AE249" i="161"/>
  <c r="B250" i="161"/>
  <c r="C250" i="161"/>
  <c r="D250" i="161"/>
  <c r="G250" i="161"/>
  <c r="J250" i="161"/>
  <c r="M250" i="161"/>
  <c r="P250" i="161"/>
  <c r="R250" i="161" s="1"/>
  <c r="Q250" i="161"/>
  <c r="U250" i="161"/>
  <c r="W250" i="161" s="1"/>
  <c r="V250" i="161"/>
  <c r="AD250" i="161"/>
  <c r="AE250" i="161"/>
  <c r="B251" i="161"/>
  <c r="C251" i="161"/>
  <c r="D251" i="161"/>
  <c r="G251" i="161"/>
  <c r="J251" i="161"/>
  <c r="M251" i="161"/>
  <c r="P251" i="161"/>
  <c r="R251" i="161" s="1"/>
  <c r="Q251" i="161"/>
  <c r="U251" i="161"/>
  <c r="W251" i="161" s="1"/>
  <c r="V251" i="161"/>
  <c r="AD251" i="161"/>
  <c r="AE251" i="161"/>
  <c r="B252" i="161"/>
  <c r="C252" i="161"/>
  <c r="D252" i="161"/>
  <c r="G252" i="161"/>
  <c r="H252" i="161"/>
  <c r="I252" i="161"/>
  <c r="K252" i="161"/>
  <c r="L252" i="161"/>
  <c r="N252" i="161"/>
  <c r="O252" i="161"/>
  <c r="S252" i="161"/>
  <c r="T252" i="161"/>
  <c r="Y252" i="161"/>
  <c r="AB252" i="161" s="1"/>
  <c r="C253" i="161"/>
  <c r="D253" i="161"/>
  <c r="B254" i="161"/>
  <c r="C254" i="161"/>
  <c r="D254" i="161"/>
  <c r="G254" i="161"/>
  <c r="BB1" i="103"/>
  <c r="BC1" i="103"/>
  <c r="BD1" i="103"/>
  <c r="BE1" i="103"/>
  <c r="BF1" i="103"/>
  <c r="BH3" i="103"/>
  <c r="BI3" i="103"/>
  <c r="AF8" i="103"/>
  <c r="AG8" i="103"/>
  <c r="AW8" i="103" s="1"/>
  <c r="AN8" i="103"/>
  <c r="AN32" i="103" s="1"/>
  <c r="AO8" i="103"/>
  <c r="AO32" i="103" s="1"/>
  <c r="AP8" i="103"/>
  <c r="AP32" i="103" s="1"/>
  <c r="AZ8" i="103"/>
  <c r="AE9" i="103"/>
  <c r="AU33" i="103" s="1"/>
  <c r="AH9" i="103"/>
  <c r="AX33" i="103" s="1"/>
  <c r="AI9" i="103"/>
  <c r="AY33" i="103" s="1"/>
  <c r="AJ9" i="103"/>
  <c r="AZ9" i="103" s="1"/>
  <c r="AK9" i="103"/>
  <c r="BA9" i="103" s="1"/>
  <c r="AN9" i="103"/>
  <c r="AN33" i="103" s="1"/>
  <c r="AO9" i="103"/>
  <c r="AO33" i="103" s="1"/>
  <c r="AP9" i="103"/>
  <c r="AP33" i="103" s="1"/>
  <c r="BD9" i="103"/>
  <c r="BE9" i="103"/>
  <c r="BF9" i="103"/>
  <c r="BH9" i="103"/>
  <c r="BI9" i="103"/>
  <c r="BK9" i="103"/>
  <c r="BL9" i="103"/>
  <c r="C10" i="103"/>
  <c r="E10" i="103"/>
  <c r="T34" i="103" s="1"/>
  <c r="H10" i="103"/>
  <c r="J10" i="103" s="1"/>
  <c r="I10" i="103"/>
  <c r="M10" i="103"/>
  <c r="O10" i="103" s="1"/>
  <c r="N10" i="103"/>
  <c r="R10" i="103"/>
  <c r="T10" i="103" s="1"/>
  <c r="S10" i="103"/>
  <c r="X10" i="103"/>
  <c r="Z10" i="103" s="1"/>
  <c r="Y10" i="103"/>
  <c r="AC10" i="103"/>
  <c r="AE10" i="103" s="1"/>
  <c r="AD10" i="103"/>
  <c r="AH10" i="103"/>
  <c r="AJ10" i="103" s="1"/>
  <c r="AI10" i="103"/>
  <c r="AN10" i="103"/>
  <c r="AP10" i="103" s="1"/>
  <c r="AO10" i="103"/>
  <c r="AS10" i="103"/>
  <c r="AT10" i="103"/>
  <c r="AU10" i="103" s="1"/>
  <c r="AX10" i="103"/>
  <c r="AY10" i="103"/>
  <c r="AZ10" i="103" s="1"/>
  <c r="BJ10" i="103"/>
  <c r="BL10" i="103"/>
  <c r="C11" i="103"/>
  <c r="E11" i="103"/>
  <c r="T35" i="103" s="1"/>
  <c r="H11" i="103"/>
  <c r="J11" i="103" s="1"/>
  <c r="I11" i="103"/>
  <c r="M11" i="103"/>
  <c r="O11" i="103" s="1"/>
  <c r="N11" i="103"/>
  <c r="R11" i="103"/>
  <c r="T11" i="103" s="1"/>
  <c r="S11" i="103"/>
  <c r="X11" i="103"/>
  <c r="Z11" i="103" s="1"/>
  <c r="Y11" i="103"/>
  <c r="AC11" i="103"/>
  <c r="AE11" i="103" s="1"/>
  <c r="AD11" i="103"/>
  <c r="AH11" i="103"/>
  <c r="AJ11" i="103" s="1"/>
  <c r="AI11" i="103"/>
  <c r="AN11" i="103"/>
  <c r="AP11" i="103" s="1"/>
  <c r="AO11" i="103"/>
  <c r="AS11" i="103"/>
  <c r="AU11" i="103" s="1"/>
  <c r="AT11" i="103"/>
  <c r="AX11" i="103"/>
  <c r="AZ11" i="103" s="1"/>
  <c r="AY11" i="103"/>
  <c r="BG11" i="103"/>
  <c r="BL11" i="103"/>
  <c r="C12" i="103"/>
  <c r="E12" i="103"/>
  <c r="T36" i="103" s="1"/>
  <c r="H12" i="103"/>
  <c r="J12" i="103" s="1"/>
  <c r="I12" i="103"/>
  <c r="M12" i="103"/>
  <c r="O12" i="103" s="1"/>
  <c r="N12" i="103"/>
  <c r="R12" i="103"/>
  <c r="T12" i="103" s="1"/>
  <c r="S12" i="103"/>
  <c r="X12" i="103"/>
  <c r="Z12" i="103" s="1"/>
  <c r="Y12" i="103"/>
  <c r="AC12" i="103"/>
  <c r="AD12" i="103"/>
  <c r="AE12" i="103" s="1"/>
  <c r="AH12" i="103"/>
  <c r="AI12" i="103"/>
  <c r="AJ12" i="103" s="1"/>
  <c r="AN12" i="103"/>
  <c r="AO12" i="103"/>
  <c r="AP12" i="103" s="1"/>
  <c r="AS12" i="103"/>
  <c r="AT12" i="103"/>
  <c r="AU12" i="103" s="1"/>
  <c r="AX12" i="103"/>
  <c r="AY12" i="103"/>
  <c r="AZ12" i="103" s="1"/>
  <c r="BG12" i="103"/>
  <c r="BL12" i="103"/>
  <c r="E13" i="103"/>
  <c r="T37" i="103" s="1"/>
  <c r="H13" i="103"/>
  <c r="J13" i="103" s="1"/>
  <c r="I13" i="103"/>
  <c r="M13" i="103"/>
  <c r="O13" i="103" s="1"/>
  <c r="N13" i="103"/>
  <c r="R13" i="103"/>
  <c r="T13" i="103" s="1"/>
  <c r="S13" i="103"/>
  <c r="X13" i="103"/>
  <c r="Z13" i="103" s="1"/>
  <c r="Y13" i="103"/>
  <c r="AC13" i="103"/>
  <c r="AE13" i="103" s="1"/>
  <c r="AD13" i="103"/>
  <c r="AH13" i="103"/>
  <c r="AJ13" i="103" s="1"/>
  <c r="AI13" i="103"/>
  <c r="AN13" i="103"/>
  <c r="AP13" i="103" s="1"/>
  <c r="AO13" i="103"/>
  <c r="AS13" i="103"/>
  <c r="AU13" i="103" s="1"/>
  <c r="AT13" i="103"/>
  <c r="AX13" i="103"/>
  <c r="AZ13" i="103" s="1"/>
  <c r="AY13" i="103"/>
  <c r="BG13" i="103"/>
  <c r="BL13" i="103"/>
  <c r="E14" i="103"/>
  <c r="T38" i="103" s="1"/>
  <c r="H14" i="103"/>
  <c r="J14" i="103" s="1"/>
  <c r="I14" i="103"/>
  <c r="M14" i="103"/>
  <c r="O14" i="103" s="1"/>
  <c r="N14" i="103"/>
  <c r="R14" i="103"/>
  <c r="T14" i="103" s="1"/>
  <c r="S14" i="103"/>
  <c r="X14" i="103"/>
  <c r="Z14" i="103" s="1"/>
  <c r="Y14" i="103"/>
  <c r="AC14" i="103"/>
  <c r="AE14" i="103" s="1"/>
  <c r="AD14" i="103"/>
  <c r="AH14" i="103"/>
  <c r="AJ14" i="103" s="1"/>
  <c r="AI14" i="103"/>
  <c r="AN14" i="103"/>
  <c r="AP14" i="103" s="1"/>
  <c r="AO14" i="103"/>
  <c r="AS14" i="103"/>
  <c r="AU14" i="103" s="1"/>
  <c r="AT14" i="103"/>
  <c r="AX14" i="103"/>
  <c r="AZ14" i="103" s="1"/>
  <c r="AY14" i="103"/>
  <c r="BG14" i="103"/>
  <c r="BL14" i="103"/>
  <c r="E15" i="103"/>
  <c r="T39" i="103" s="1"/>
  <c r="H15" i="103"/>
  <c r="J15" i="103" s="1"/>
  <c r="I15" i="103"/>
  <c r="M15" i="103"/>
  <c r="O15" i="103" s="1"/>
  <c r="N15" i="103"/>
  <c r="R15" i="103"/>
  <c r="T15" i="103" s="1"/>
  <c r="S15" i="103"/>
  <c r="X15" i="103"/>
  <c r="Z15" i="103" s="1"/>
  <c r="Y15" i="103"/>
  <c r="AC15" i="103"/>
  <c r="AE15" i="103" s="1"/>
  <c r="AD15" i="103"/>
  <c r="AH15" i="103"/>
  <c r="AJ15" i="103" s="1"/>
  <c r="AI15" i="103"/>
  <c r="AN15" i="103"/>
  <c r="AP15" i="103" s="1"/>
  <c r="AO15" i="103"/>
  <c r="AS15" i="103"/>
  <c r="AU15" i="103" s="1"/>
  <c r="AT15" i="103"/>
  <c r="AX15" i="103"/>
  <c r="AZ15" i="103" s="1"/>
  <c r="AY15" i="103"/>
  <c r="BG15" i="103"/>
  <c r="BL15" i="103"/>
  <c r="E16" i="103"/>
  <c r="T40" i="103" s="1"/>
  <c r="H16" i="103"/>
  <c r="J16" i="103" s="1"/>
  <c r="I16" i="103"/>
  <c r="M16" i="103"/>
  <c r="O16" i="103" s="1"/>
  <c r="N16" i="103"/>
  <c r="R16" i="103"/>
  <c r="T16" i="103" s="1"/>
  <c r="S16" i="103"/>
  <c r="X16" i="103"/>
  <c r="Z16" i="103" s="1"/>
  <c r="Y16" i="103"/>
  <c r="AC16" i="103"/>
  <c r="AE16" i="103" s="1"/>
  <c r="AD16" i="103"/>
  <c r="AH16" i="103"/>
  <c r="AJ16" i="103" s="1"/>
  <c r="AI16" i="103"/>
  <c r="AN16" i="103"/>
  <c r="AP16" i="103" s="1"/>
  <c r="AO16" i="103"/>
  <c r="AS16" i="103"/>
  <c r="AU16" i="103" s="1"/>
  <c r="AT16" i="103"/>
  <c r="AX16" i="103"/>
  <c r="AZ16" i="103" s="1"/>
  <c r="AY16" i="103"/>
  <c r="BG16" i="103"/>
  <c r="BL16" i="103"/>
  <c r="C17" i="103"/>
  <c r="E17" i="103"/>
  <c r="T41" i="103" s="1"/>
  <c r="H17" i="103"/>
  <c r="J17" i="103" s="1"/>
  <c r="I17" i="103"/>
  <c r="M17" i="103"/>
  <c r="O17" i="103" s="1"/>
  <c r="N17" i="103"/>
  <c r="R17" i="103"/>
  <c r="T17" i="103" s="1"/>
  <c r="S17" i="103"/>
  <c r="X17" i="103"/>
  <c r="Z17" i="103" s="1"/>
  <c r="Y17" i="103"/>
  <c r="AC17" i="103"/>
  <c r="AE17" i="103" s="1"/>
  <c r="AD17" i="103"/>
  <c r="AH17" i="103"/>
  <c r="AJ17" i="103" s="1"/>
  <c r="AI17" i="103"/>
  <c r="AN17" i="103"/>
  <c r="AP17" i="103" s="1"/>
  <c r="AO17" i="103"/>
  <c r="AS17" i="103"/>
  <c r="AU17" i="103" s="1"/>
  <c r="AT17" i="103"/>
  <c r="AX17" i="103"/>
  <c r="AZ17" i="103" s="1"/>
  <c r="AY17" i="103"/>
  <c r="BG17" i="103"/>
  <c r="BL17" i="103"/>
  <c r="E18" i="103"/>
  <c r="T42" i="103" s="1"/>
  <c r="H18" i="103"/>
  <c r="J18" i="103" s="1"/>
  <c r="I18" i="103"/>
  <c r="M18" i="103"/>
  <c r="O18" i="103" s="1"/>
  <c r="N18" i="103"/>
  <c r="R18" i="103"/>
  <c r="T18" i="103" s="1"/>
  <c r="S18" i="103"/>
  <c r="X18" i="103"/>
  <c r="Z18" i="103" s="1"/>
  <c r="Y18" i="103"/>
  <c r="AC18" i="103"/>
  <c r="AE18" i="103" s="1"/>
  <c r="AD18" i="103"/>
  <c r="AH18" i="103"/>
  <c r="AJ18" i="103" s="1"/>
  <c r="AI18" i="103"/>
  <c r="AN18" i="103"/>
  <c r="AP18" i="103" s="1"/>
  <c r="AO18" i="103"/>
  <c r="AS18" i="103"/>
  <c r="AU18" i="103" s="1"/>
  <c r="AT18" i="103"/>
  <c r="AX18" i="103"/>
  <c r="AZ18" i="103" s="1"/>
  <c r="AY18" i="103"/>
  <c r="BG18" i="103"/>
  <c r="BL18" i="103"/>
  <c r="C19" i="103"/>
  <c r="E19" i="103"/>
  <c r="T43" i="103" s="1"/>
  <c r="H19" i="103"/>
  <c r="J19" i="103" s="1"/>
  <c r="I19" i="103"/>
  <c r="M19" i="103"/>
  <c r="O19" i="103" s="1"/>
  <c r="N19" i="103"/>
  <c r="R19" i="103"/>
  <c r="T19" i="103" s="1"/>
  <c r="S19" i="103"/>
  <c r="X19" i="103"/>
  <c r="Z19" i="103" s="1"/>
  <c r="Y19" i="103"/>
  <c r="AC19" i="103"/>
  <c r="AE19" i="103" s="1"/>
  <c r="AD19" i="103"/>
  <c r="AH19" i="103"/>
  <c r="AJ19" i="103" s="1"/>
  <c r="AI19" i="103"/>
  <c r="AN19" i="103"/>
  <c r="AP19" i="103" s="1"/>
  <c r="AO19" i="103"/>
  <c r="AS19" i="103"/>
  <c r="AU19" i="103" s="1"/>
  <c r="AT19" i="103"/>
  <c r="AX19" i="103"/>
  <c r="AZ19" i="103" s="1"/>
  <c r="AY19" i="103"/>
  <c r="BG19" i="103"/>
  <c r="BL19" i="103"/>
  <c r="E20" i="103"/>
  <c r="T44" i="103" s="1"/>
  <c r="H20" i="103"/>
  <c r="J20" i="103" s="1"/>
  <c r="I20" i="103"/>
  <c r="M20" i="103"/>
  <c r="O20" i="103" s="1"/>
  <c r="N20" i="103"/>
  <c r="R20" i="103"/>
  <c r="T20" i="103" s="1"/>
  <c r="S20" i="103"/>
  <c r="X20" i="103"/>
  <c r="Z20" i="103" s="1"/>
  <c r="Y20" i="103"/>
  <c r="AC20" i="103"/>
  <c r="AE20" i="103" s="1"/>
  <c r="AD20" i="103"/>
  <c r="AH20" i="103"/>
  <c r="AJ20" i="103" s="1"/>
  <c r="AI20" i="103"/>
  <c r="AN20" i="103"/>
  <c r="AP20" i="103" s="1"/>
  <c r="AO20" i="103"/>
  <c r="AS20" i="103"/>
  <c r="AU20" i="103" s="1"/>
  <c r="AT20" i="103"/>
  <c r="AX20" i="103"/>
  <c r="AZ20" i="103" s="1"/>
  <c r="AY20" i="103"/>
  <c r="BL20" i="103"/>
  <c r="E21" i="103"/>
  <c r="T45" i="103" s="1"/>
  <c r="H21" i="103"/>
  <c r="J21" i="103" s="1"/>
  <c r="I21" i="103"/>
  <c r="M21" i="103"/>
  <c r="O21" i="103" s="1"/>
  <c r="N21" i="103"/>
  <c r="R21" i="103"/>
  <c r="T21" i="103" s="1"/>
  <c r="S21" i="103"/>
  <c r="X21" i="103"/>
  <c r="Z21" i="103" s="1"/>
  <c r="Y21" i="103"/>
  <c r="AC21" i="103"/>
  <c r="AE21" i="103" s="1"/>
  <c r="AD21" i="103"/>
  <c r="AH21" i="103"/>
  <c r="AJ21" i="103" s="1"/>
  <c r="AI21" i="103"/>
  <c r="AN21" i="103"/>
  <c r="AP21" i="103" s="1"/>
  <c r="AO21" i="103"/>
  <c r="AS21" i="103"/>
  <c r="AU21" i="103" s="1"/>
  <c r="AT21" i="103"/>
  <c r="AX21" i="103"/>
  <c r="AZ21" i="103" s="1"/>
  <c r="AY21" i="103"/>
  <c r="BG21" i="103"/>
  <c r="BL21" i="103"/>
  <c r="C22" i="103"/>
  <c r="E22" i="103"/>
  <c r="T46" i="103" s="1"/>
  <c r="H22" i="103"/>
  <c r="J22" i="103" s="1"/>
  <c r="I22" i="103"/>
  <c r="M22" i="103"/>
  <c r="O22" i="103" s="1"/>
  <c r="N22" i="103"/>
  <c r="R22" i="103"/>
  <c r="T22" i="103" s="1"/>
  <c r="S22" i="103"/>
  <c r="X22" i="103"/>
  <c r="Y22" i="103"/>
  <c r="Z22" i="103" s="1"/>
  <c r="AC22" i="103"/>
  <c r="AD22" i="103"/>
  <c r="AE22" i="103" s="1"/>
  <c r="AH22" i="103"/>
  <c r="AI22" i="103"/>
  <c r="AJ22" i="103" s="1"/>
  <c r="AN22" i="103"/>
  <c r="AO22" i="103"/>
  <c r="AP22" i="103" s="1"/>
  <c r="AS22" i="103"/>
  <c r="AT22" i="103"/>
  <c r="AU22" i="103" s="1"/>
  <c r="AX22" i="103"/>
  <c r="AY22" i="103"/>
  <c r="AZ22" i="103" s="1"/>
  <c r="BG22" i="103"/>
  <c r="BL22" i="103"/>
  <c r="E23" i="103"/>
  <c r="T47" i="103" s="1"/>
  <c r="H23" i="103"/>
  <c r="J23" i="103" s="1"/>
  <c r="I23" i="103"/>
  <c r="M23" i="103"/>
  <c r="O23" i="103" s="1"/>
  <c r="N23" i="103"/>
  <c r="R23" i="103"/>
  <c r="T23" i="103" s="1"/>
  <c r="S23" i="103"/>
  <c r="X23" i="103"/>
  <c r="Z23" i="103" s="1"/>
  <c r="Y23" i="103"/>
  <c r="AC23" i="103"/>
  <c r="AE23" i="103" s="1"/>
  <c r="AD23" i="103"/>
  <c r="AH23" i="103"/>
  <c r="AJ23" i="103" s="1"/>
  <c r="AI23" i="103"/>
  <c r="AN23" i="103"/>
  <c r="AP23" i="103" s="1"/>
  <c r="AO23" i="103"/>
  <c r="AS23" i="103"/>
  <c r="AU23" i="103" s="1"/>
  <c r="AT23" i="103"/>
  <c r="AX23" i="103"/>
  <c r="AZ23" i="103" s="1"/>
  <c r="AY23" i="103"/>
  <c r="BG23" i="103"/>
  <c r="BL23" i="103"/>
  <c r="E24" i="103"/>
  <c r="T48" i="103" s="1"/>
  <c r="H24" i="103"/>
  <c r="J24" i="103" s="1"/>
  <c r="I24" i="103"/>
  <c r="M24" i="103"/>
  <c r="O24" i="103" s="1"/>
  <c r="N24" i="103"/>
  <c r="R24" i="103"/>
  <c r="T24" i="103" s="1"/>
  <c r="S24" i="103"/>
  <c r="X24" i="103"/>
  <c r="Z24" i="103" s="1"/>
  <c r="Y24" i="103"/>
  <c r="AC24" i="103"/>
  <c r="AE24" i="103" s="1"/>
  <c r="AD24" i="103"/>
  <c r="AH24" i="103"/>
  <c r="AJ24" i="103" s="1"/>
  <c r="AI24" i="103"/>
  <c r="AN24" i="103"/>
  <c r="AP24" i="103" s="1"/>
  <c r="AO24" i="103"/>
  <c r="AS24" i="103"/>
  <c r="AU24" i="103" s="1"/>
  <c r="AT24" i="103"/>
  <c r="AX24" i="103"/>
  <c r="AZ24" i="103" s="1"/>
  <c r="AY24" i="103"/>
  <c r="E25" i="103"/>
  <c r="T49" i="103" s="1"/>
  <c r="H25" i="103"/>
  <c r="J25" i="103" s="1"/>
  <c r="I25" i="103"/>
  <c r="M25" i="103"/>
  <c r="O25" i="103" s="1"/>
  <c r="N25" i="103"/>
  <c r="R25" i="103"/>
  <c r="T25" i="103" s="1"/>
  <c r="S25" i="103"/>
  <c r="X25" i="103"/>
  <c r="Z25" i="103" s="1"/>
  <c r="Y25" i="103"/>
  <c r="AC25" i="103"/>
  <c r="AE25" i="103" s="1"/>
  <c r="AD25" i="103"/>
  <c r="AH25" i="103"/>
  <c r="AJ25" i="103" s="1"/>
  <c r="AI25" i="103"/>
  <c r="AN25" i="103"/>
  <c r="AP25" i="103" s="1"/>
  <c r="AO25" i="103"/>
  <c r="AS25" i="103"/>
  <c r="AU25" i="103" s="1"/>
  <c r="AT25" i="103"/>
  <c r="AX25" i="103"/>
  <c r="AZ25" i="103" s="1"/>
  <c r="AY25" i="103"/>
  <c r="BG25" i="103"/>
  <c r="BL25" i="103"/>
  <c r="C26" i="103"/>
  <c r="E26" i="103"/>
  <c r="T50" i="103" s="1"/>
  <c r="H26" i="103"/>
  <c r="J26" i="103" s="1"/>
  <c r="I26" i="103"/>
  <c r="M26" i="103"/>
  <c r="O26" i="103" s="1"/>
  <c r="N26" i="103"/>
  <c r="R26" i="103"/>
  <c r="T26" i="103" s="1"/>
  <c r="S26" i="103"/>
  <c r="X26" i="103"/>
  <c r="Z26" i="103" s="1"/>
  <c r="Y26" i="103"/>
  <c r="AC26" i="103"/>
  <c r="AE26" i="103" s="1"/>
  <c r="AD26" i="103"/>
  <c r="AH26" i="103"/>
  <c r="AJ26" i="103" s="1"/>
  <c r="AI26" i="103"/>
  <c r="AN26" i="103"/>
  <c r="AP26" i="103" s="1"/>
  <c r="AO26" i="103"/>
  <c r="AS26" i="103"/>
  <c r="AU26" i="103" s="1"/>
  <c r="AT26" i="103"/>
  <c r="AX26" i="103"/>
  <c r="AZ26" i="103" s="1"/>
  <c r="AY26" i="103"/>
  <c r="BG26" i="103"/>
  <c r="BL26" i="103"/>
  <c r="E27" i="103"/>
  <c r="T51" i="103" s="1"/>
  <c r="M27" i="103"/>
  <c r="O27" i="103" s="1"/>
  <c r="N27" i="103"/>
  <c r="R27" i="103"/>
  <c r="T27" i="103" s="1"/>
  <c r="S27" i="103"/>
  <c r="AC27" i="103"/>
  <c r="AE27" i="103" s="1"/>
  <c r="AD27" i="103"/>
  <c r="AH27" i="103"/>
  <c r="AJ27" i="103" s="1"/>
  <c r="AI27" i="103"/>
  <c r="AN27" i="103"/>
  <c r="AP27" i="103" s="1"/>
  <c r="AO27" i="103"/>
  <c r="AX27" i="103"/>
  <c r="AZ27" i="103" s="1"/>
  <c r="AY27" i="103"/>
  <c r="BG27" i="103"/>
  <c r="BL27" i="103"/>
  <c r="X32" i="103"/>
  <c r="Y32" i="103"/>
  <c r="Z32" i="103"/>
  <c r="AC32" i="103"/>
  <c r="AD32" i="103"/>
  <c r="AF32" i="103"/>
  <c r="AG32" i="103"/>
  <c r="AS32" i="103"/>
  <c r="AT32" i="103"/>
  <c r="AU32" i="103"/>
  <c r="X33" i="103"/>
  <c r="Y33" i="103"/>
  <c r="Z33" i="103"/>
  <c r="AC33" i="103"/>
  <c r="AD33" i="103"/>
  <c r="AE33" i="103"/>
  <c r="AH33" i="103"/>
  <c r="AI33" i="103"/>
  <c r="AJ33" i="103"/>
  <c r="AK33" i="103"/>
  <c r="AS33" i="103"/>
  <c r="AT33" i="103"/>
  <c r="BD33" i="103"/>
  <c r="BE33" i="103"/>
  <c r="BF33" i="103"/>
  <c r="BH33" i="103"/>
  <c r="BI33" i="103"/>
  <c r="BK33" i="103"/>
  <c r="BL33" i="103"/>
  <c r="C34" i="103"/>
  <c r="X34" i="103"/>
  <c r="Z34" i="103" s="1"/>
  <c r="Y34" i="103"/>
  <c r="AC34" i="103"/>
  <c r="AE34" i="103" s="1"/>
  <c r="AD34" i="103"/>
  <c r="AH34" i="103"/>
  <c r="AJ34" i="103" s="1"/>
  <c r="AI34" i="103"/>
  <c r="AN34" i="103"/>
  <c r="AP34" i="103" s="1"/>
  <c r="AO34" i="103"/>
  <c r="AS34" i="103"/>
  <c r="AT34" i="103"/>
  <c r="AU34" i="103" s="1"/>
  <c r="AX34" i="103"/>
  <c r="AY34" i="103"/>
  <c r="AZ34" i="103" s="1"/>
  <c r="BJ34" i="103"/>
  <c r="BL34" i="103"/>
  <c r="C35" i="103"/>
  <c r="X35" i="103"/>
  <c r="Z35" i="103" s="1"/>
  <c r="Y35" i="103"/>
  <c r="AC35" i="103"/>
  <c r="AE35" i="103" s="1"/>
  <c r="AD35" i="103"/>
  <c r="AH35" i="103"/>
  <c r="AJ35" i="103" s="1"/>
  <c r="AI35" i="103"/>
  <c r="AN35" i="103"/>
  <c r="AP35" i="103" s="1"/>
  <c r="AO35" i="103"/>
  <c r="AS35" i="103"/>
  <c r="AU35" i="103" s="1"/>
  <c r="AT35" i="103"/>
  <c r="AX35" i="103"/>
  <c r="AZ35" i="103" s="1"/>
  <c r="AY35" i="103"/>
  <c r="BG35" i="103"/>
  <c r="BL35" i="103"/>
  <c r="C36" i="103"/>
  <c r="X36" i="103"/>
  <c r="Z36" i="103" s="1"/>
  <c r="Y36" i="103"/>
  <c r="AC36" i="103"/>
  <c r="AD36" i="103"/>
  <c r="AE36" i="103" s="1"/>
  <c r="AH36" i="103"/>
  <c r="AI36" i="103"/>
  <c r="AJ36" i="103" s="1"/>
  <c r="AN36" i="103"/>
  <c r="AO36" i="103"/>
  <c r="AP36" i="103" s="1"/>
  <c r="AS36" i="103"/>
  <c r="AT36" i="103"/>
  <c r="AU36" i="103" s="1"/>
  <c r="AX36" i="103"/>
  <c r="AY36" i="103"/>
  <c r="AZ36" i="103" s="1"/>
  <c r="BG36" i="103"/>
  <c r="BL36" i="103"/>
  <c r="X37" i="103"/>
  <c r="Z37" i="103" s="1"/>
  <c r="Y37" i="103"/>
  <c r="AC37" i="103"/>
  <c r="AE37" i="103" s="1"/>
  <c r="AD37" i="103"/>
  <c r="AH37" i="103"/>
  <c r="AJ37" i="103" s="1"/>
  <c r="AI37" i="103"/>
  <c r="AN37" i="103"/>
  <c r="AP37" i="103" s="1"/>
  <c r="AO37" i="103"/>
  <c r="AS37" i="103"/>
  <c r="AU37" i="103" s="1"/>
  <c r="AT37" i="103"/>
  <c r="AX37" i="103"/>
  <c r="AZ37" i="103" s="1"/>
  <c r="AY37" i="103"/>
  <c r="BG37" i="103"/>
  <c r="BL37" i="103"/>
  <c r="X38" i="103"/>
  <c r="Z38" i="103" s="1"/>
  <c r="Y38" i="103"/>
  <c r="AC38" i="103"/>
  <c r="AE38" i="103" s="1"/>
  <c r="AD38" i="103"/>
  <c r="AH38" i="103"/>
  <c r="AJ38" i="103" s="1"/>
  <c r="AI38" i="103"/>
  <c r="AN38" i="103"/>
  <c r="AP38" i="103" s="1"/>
  <c r="AO38" i="103"/>
  <c r="AS38" i="103"/>
  <c r="AU38" i="103" s="1"/>
  <c r="AT38" i="103"/>
  <c r="AX38" i="103"/>
  <c r="AZ38" i="103" s="1"/>
  <c r="AY38" i="103"/>
  <c r="BG38" i="103"/>
  <c r="BL38" i="103"/>
  <c r="X39" i="103"/>
  <c r="Z39" i="103" s="1"/>
  <c r="Y39" i="103"/>
  <c r="AC39" i="103"/>
  <c r="AE39" i="103" s="1"/>
  <c r="AD39" i="103"/>
  <c r="AH39" i="103"/>
  <c r="AJ39" i="103" s="1"/>
  <c r="AI39" i="103"/>
  <c r="AN39" i="103"/>
  <c r="AP39" i="103" s="1"/>
  <c r="AO39" i="103"/>
  <c r="AS39" i="103"/>
  <c r="AU39" i="103" s="1"/>
  <c r="AT39" i="103"/>
  <c r="AX39" i="103"/>
  <c r="AZ39" i="103" s="1"/>
  <c r="AY39" i="103"/>
  <c r="BG39" i="103"/>
  <c r="BL39" i="103"/>
  <c r="X40" i="103"/>
  <c r="Z40" i="103" s="1"/>
  <c r="Y40" i="103"/>
  <c r="AC40" i="103"/>
  <c r="AE40" i="103" s="1"/>
  <c r="AD40" i="103"/>
  <c r="AH40" i="103"/>
  <c r="AJ40" i="103" s="1"/>
  <c r="AI40" i="103"/>
  <c r="AN40" i="103"/>
  <c r="AP40" i="103" s="1"/>
  <c r="AO40" i="103"/>
  <c r="AS40" i="103"/>
  <c r="AU40" i="103" s="1"/>
  <c r="AT40" i="103"/>
  <c r="AX40" i="103"/>
  <c r="AZ40" i="103" s="1"/>
  <c r="AY40" i="103"/>
  <c r="BG40" i="103"/>
  <c r="BL40" i="103"/>
  <c r="C41" i="103"/>
  <c r="X41" i="103"/>
  <c r="Z41" i="103" s="1"/>
  <c r="Y41" i="103"/>
  <c r="AC41" i="103"/>
  <c r="AE41" i="103" s="1"/>
  <c r="AD41" i="103"/>
  <c r="AH41" i="103"/>
  <c r="AJ41" i="103" s="1"/>
  <c r="AI41" i="103"/>
  <c r="AN41" i="103"/>
  <c r="AP41" i="103" s="1"/>
  <c r="AO41" i="103"/>
  <c r="AS41" i="103"/>
  <c r="AU41" i="103" s="1"/>
  <c r="AT41" i="103"/>
  <c r="AX41" i="103"/>
  <c r="AZ41" i="103" s="1"/>
  <c r="AY41" i="103"/>
  <c r="BG41" i="103"/>
  <c r="BL41" i="103"/>
  <c r="X42" i="103"/>
  <c r="Z42" i="103" s="1"/>
  <c r="Y42" i="103"/>
  <c r="AC42" i="103"/>
  <c r="AE42" i="103" s="1"/>
  <c r="AD42" i="103"/>
  <c r="AH42" i="103"/>
  <c r="AJ42" i="103" s="1"/>
  <c r="AI42" i="103"/>
  <c r="AN42" i="103"/>
  <c r="AP42" i="103" s="1"/>
  <c r="AO42" i="103"/>
  <c r="AS42" i="103"/>
  <c r="AU42" i="103" s="1"/>
  <c r="AT42" i="103"/>
  <c r="AX42" i="103"/>
  <c r="AZ42" i="103" s="1"/>
  <c r="AY42" i="103"/>
  <c r="BG42" i="103"/>
  <c r="BL42" i="103"/>
  <c r="C43" i="103"/>
  <c r="X43" i="103"/>
  <c r="Z43" i="103" s="1"/>
  <c r="Y43" i="103"/>
  <c r="AC43" i="103"/>
  <c r="AE43" i="103" s="1"/>
  <c r="AD43" i="103"/>
  <c r="AH43" i="103"/>
  <c r="AJ43" i="103" s="1"/>
  <c r="AI43" i="103"/>
  <c r="AN43" i="103"/>
  <c r="AP43" i="103" s="1"/>
  <c r="AO43" i="103"/>
  <c r="AS43" i="103"/>
  <c r="AU43" i="103" s="1"/>
  <c r="AT43" i="103"/>
  <c r="AX43" i="103"/>
  <c r="AZ43" i="103" s="1"/>
  <c r="AY43" i="103"/>
  <c r="BG43" i="103"/>
  <c r="BL43" i="103"/>
  <c r="X44" i="103"/>
  <c r="Z44" i="103" s="1"/>
  <c r="Y44" i="103"/>
  <c r="AC44" i="103"/>
  <c r="AE44" i="103" s="1"/>
  <c r="AD44" i="103"/>
  <c r="AH44" i="103"/>
  <c r="AJ44" i="103" s="1"/>
  <c r="AI44" i="103"/>
  <c r="AN44" i="103"/>
  <c r="AP44" i="103" s="1"/>
  <c r="AO44" i="103"/>
  <c r="AS44" i="103"/>
  <c r="AU44" i="103" s="1"/>
  <c r="AT44" i="103"/>
  <c r="AX44" i="103"/>
  <c r="AZ44" i="103" s="1"/>
  <c r="AY44" i="103"/>
  <c r="BL44" i="103"/>
  <c r="X45" i="103"/>
  <c r="Z45" i="103" s="1"/>
  <c r="Y45" i="103"/>
  <c r="AC45" i="103"/>
  <c r="AE45" i="103" s="1"/>
  <c r="AD45" i="103"/>
  <c r="AH45" i="103"/>
  <c r="AJ45" i="103" s="1"/>
  <c r="AI45" i="103"/>
  <c r="AN45" i="103"/>
  <c r="AP45" i="103" s="1"/>
  <c r="AO45" i="103"/>
  <c r="AS45" i="103"/>
  <c r="AU45" i="103" s="1"/>
  <c r="AT45" i="103"/>
  <c r="AX45" i="103"/>
  <c r="AZ45" i="103" s="1"/>
  <c r="AY45" i="103"/>
  <c r="BG45" i="103"/>
  <c r="BL45" i="103"/>
  <c r="C46" i="103"/>
  <c r="X46" i="103"/>
  <c r="Y46" i="103"/>
  <c r="Z46" i="103" s="1"/>
  <c r="AC46" i="103"/>
  <c r="AD46" i="103"/>
  <c r="AE46" i="103" s="1"/>
  <c r="AH46" i="103"/>
  <c r="AI46" i="103"/>
  <c r="AJ46" i="103" s="1"/>
  <c r="AN46" i="103"/>
  <c r="AO46" i="103"/>
  <c r="AP46" i="103" s="1"/>
  <c r="AS46" i="103"/>
  <c r="AT46" i="103"/>
  <c r="AU46" i="103" s="1"/>
  <c r="AX46" i="103"/>
  <c r="AY46" i="103"/>
  <c r="AZ46" i="103" s="1"/>
  <c r="BG46" i="103"/>
  <c r="BL46" i="103"/>
  <c r="X47" i="103"/>
  <c r="Z47" i="103" s="1"/>
  <c r="Y47" i="103"/>
  <c r="AC47" i="103"/>
  <c r="AE47" i="103" s="1"/>
  <c r="AD47" i="103"/>
  <c r="AH47" i="103"/>
  <c r="AJ47" i="103" s="1"/>
  <c r="AI47" i="103"/>
  <c r="AN47" i="103"/>
  <c r="AP47" i="103" s="1"/>
  <c r="AO47" i="103"/>
  <c r="AS47" i="103"/>
  <c r="AU47" i="103" s="1"/>
  <c r="AT47" i="103"/>
  <c r="AX47" i="103"/>
  <c r="AZ47" i="103" s="1"/>
  <c r="AY47" i="103"/>
  <c r="BG47" i="103"/>
  <c r="BL47" i="103"/>
  <c r="X48" i="103"/>
  <c r="Z48" i="103" s="1"/>
  <c r="Y48" i="103"/>
  <c r="AC48" i="103"/>
  <c r="AE48" i="103" s="1"/>
  <c r="AD48" i="103"/>
  <c r="AH48" i="103"/>
  <c r="AJ48" i="103" s="1"/>
  <c r="AI48" i="103"/>
  <c r="AN48" i="103"/>
  <c r="AP48" i="103" s="1"/>
  <c r="AO48" i="103"/>
  <c r="AS48" i="103"/>
  <c r="AU48" i="103" s="1"/>
  <c r="AT48" i="103"/>
  <c r="AX48" i="103"/>
  <c r="AZ48" i="103" s="1"/>
  <c r="AY48" i="103"/>
  <c r="X49" i="103"/>
  <c r="Z49" i="103" s="1"/>
  <c r="Y49" i="103"/>
  <c r="AC49" i="103"/>
  <c r="AE49" i="103" s="1"/>
  <c r="AD49" i="103"/>
  <c r="AH49" i="103"/>
  <c r="AJ49" i="103" s="1"/>
  <c r="AI49" i="103"/>
  <c r="AN49" i="103"/>
  <c r="AP49" i="103" s="1"/>
  <c r="AO49" i="103"/>
  <c r="AS49" i="103"/>
  <c r="AU49" i="103" s="1"/>
  <c r="AT49" i="103"/>
  <c r="AX49" i="103"/>
  <c r="AZ49" i="103" s="1"/>
  <c r="AY49" i="103"/>
  <c r="BG49" i="103"/>
  <c r="BL49" i="103"/>
  <c r="C50" i="103"/>
  <c r="X50" i="103"/>
  <c r="Z50" i="103" s="1"/>
  <c r="Y50" i="103"/>
  <c r="AC50" i="103"/>
  <c r="AE50" i="103" s="1"/>
  <c r="AD50" i="103"/>
  <c r="AH50" i="103"/>
  <c r="AJ50" i="103" s="1"/>
  <c r="AI50" i="103"/>
  <c r="AN50" i="103"/>
  <c r="AP50" i="103" s="1"/>
  <c r="AO50" i="103"/>
  <c r="AS50" i="103"/>
  <c r="AU50" i="103" s="1"/>
  <c r="AT50" i="103"/>
  <c r="AX50" i="103"/>
  <c r="AZ50" i="103" s="1"/>
  <c r="AY50" i="103"/>
  <c r="BG50" i="103"/>
  <c r="BL50" i="103"/>
  <c r="AC51" i="103"/>
  <c r="AE51" i="103" s="1"/>
  <c r="AD51" i="103"/>
  <c r="AH51" i="103"/>
  <c r="AJ51" i="103" s="1"/>
  <c r="AI51" i="103"/>
  <c r="AX51" i="103"/>
  <c r="AZ51" i="103" s="1"/>
  <c r="AY51" i="103"/>
  <c r="BG51" i="103"/>
  <c r="BL51" i="103"/>
  <c r="E1" i="95"/>
  <c r="F1" i="95"/>
  <c r="G1" i="95"/>
  <c r="H1" i="95"/>
  <c r="I1" i="95"/>
  <c r="J1" i="95"/>
  <c r="K1" i="95"/>
  <c r="L1" i="95"/>
  <c r="M1" i="95"/>
  <c r="N1" i="95"/>
  <c r="O1" i="95"/>
  <c r="P1" i="95"/>
  <c r="Q1" i="95"/>
  <c r="R1" i="95"/>
  <c r="S1" i="95"/>
  <c r="T1" i="95"/>
  <c r="U1" i="95"/>
  <c r="V1" i="95"/>
  <c r="W1" i="95"/>
  <c r="X1" i="95"/>
  <c r="Y1" i="95"/>
  <c r="Z1" i="95"/>
  <c r="AA1" i="95"/>
  <c r="AC1" i="95"/>
  <c r="AD1" i="95"/>
  <c r="AE1" i="95"/>
  <c r="AF1" i="95"/>
  <c r="AG1" i="95"/>
  <c r="AH1" i="95"/>
  <c r="AI1" i="95"/>
  <c r="AJ1" i="95"/>
  <c r="AK1" i="95"/>
  <c r="AL1" i="95"/>
  <c r="AM1" i="95"/>
  <c r="AO1" i="95"/>
  <c r="E9" i="95"/>
  <c r="E27" i="95" s="1"/>
  <c r="E54" i="95" s="1"/>
  <c r="F9" i="95"/>
  <c r="F27" i="95" s="1"/>
  <c r="F54" i="95" s="1"/>
  <c r="G9" i="95"/>
  <c r="H9" i="95"/>
  <c r="H27" i="95" s="1"/>
  <c r="H54" i="95" s="1"/>
  <c r="I9" i="95"/>
  <c r="I27" i="95" s="1"/>
  <c r="I54" i="95" s="1"/>
  <c r="J9" i="95"/>
  <c r="J27" i="95" s="1"/>
  <c r="J54" i="95" s="1"/>
  <c r="K9" i="95"/>
  <c r="K27" i="95" s="1"/>
  <c r="K54" i="95" s="1"/>
  <c r="L9" i="95"/>
  <c r="L27" i="95" s="1"/>
  <c r="L54" i="95" s="1"/>
  <c r="M9" i="95"/>
  <c r="M27" i="95" s="1"/>
  <c r="M54" i="95" s="1"/>
  <c r="N9" i="95"/>
  <c r="N27" i="95" s="1"/>
  <c r="N54" i="95" s="1"/>
  <c r="O9" i="95"/>
  <c r="O27" i="95" s="1"/>
  <c r="O54" i="95" s="1"/>
  <c r="P9" i="95"/>
  <c r="P27" i="95" s="1"/>
  <c r="P54" i="95" s="1"/>
  <c r="Q9" i="95"/>
  <c r="Q27" i="95" s="1"/>
  <c r="Q54" i="95" s="1"/>
  <c r="R9" i="95"/>
  <c r="R27" i="95" s="1"/>
  <c r="R54" i="95" s="1"/>
  <c r="S9" i="95"/>
  <c r="S27" i="95" s="1"/>
  <c r="S54" i="95" s="1"/>
  <c r="T9" i="95"/>
  <c r="T27" i="95" s="1"/>
  <c r="T54" i="95" s="1"/>
  <c r="U9" i="95"/>
  <c r="U27" i="95" s="1"/>
  <c r="U54" i="95" s="1"/>
  <c r="V9" i="95"/>
  <c r="V27" i="95" s="1"/>
  <c r="V54" i="95" s="1"/>
  <c r="W9" i="95"/>
  <c r="W27" i="95" s="1"/>
  <c r="W54" i="95" s="1"/>
  <c r="X9" i="95"/>
  <c r="X27" i="95" s="1"/>
  <c r="X54" i="95" s="1"/>
  <c r="Y9" i="95"/>
  <c r="Y27" i="95" s="1"/>
  <c r="Y54" i="95" s="1"/>
  <c r="Z9" i="95"/>
  <c r="Z27" i="95" s="1"/>
  <c r="Z54" i="95" s="1"/>
  <c r="AA9" i="95"/>
  <c r="AA27" i="95" s="1"/>
  <c r="AA54" i="95" s="1"/>
  <c r="AC9" i="95"/>
  <c r="AC27" i="95" s="1"/>
  <c r="AC54" i="95" s="1"/>
  <c r="AD9" i="95"/>
  <c r="AD27" i="95" s="1"/>
  <c r="AD54" i="95" s="1"/>
  <c r="AE9" i="95"/>
  <c r="AE27" i="95" s="1"/>
  <c r="AE54" i="95" s="1"/>
  <c r="AF9" i="95"/>
  <c r="AF27" i="95" s="1"/>
  <c r="AF54" i="95" s="1"/>
  <c r="AG9" i="95"/>
  <c r="AG27" i="95" s="1"/>
  <c r="AG54" i="95" s="1"/>
  <c r="AH9" i="95"/>
  <c r="AH27" i="95" s="1"/>
  <c r="AH54" i="95" s="1"/>
  <c r="AI9" i="95"/>
  <c r="AI27" i="95" s="1"/>
  <c r="AI54" i="95" s="1"/>
  <c r="AJ9" i="95"/>
  <c r="AJ27" i="95" s="1"/>
  <c r="AJ54" i="95" s="1"/>
  <c r="AK9" i="95"/>
  <c r="AK27" i="95" s="1"/>
  <c r="AK54" i="95" s="1"/>
  <c r="AL9" i="95"/>
  <c r="AL27" i="95" s="1"/>
  <c r="AL54" i="95" s="1"/>
  <c r="AM9" i="95"/>
  <c r="AM27" i="95" s="1"/>
  <c r="AM54" i="95" s="1"/>
  <c r="AO9" i="95"/>
  <c r="AO27" i="95" s="1"/>
  <c r="AO54" i="95" s="1"/>
  <c r="AA11" i="95"/>
  <c r="AI11" i="95"/>
  <c r="AM11" i="95"/>
  <c r="AA12" i="95"/>
  <c r="AI12" i="95"/>
  <c r="AM12" i="95"/>
  <c r="AA13" i="95"/>
  <c r="AI13" i="95"/>
  <c r="AM13" i="95"/>
  <c r="AA14" i="95"/>
  <c r="AI14" i="95"/>
  <c r="AM14" i="95"/>
  <c r="AA15" i="95"/>
  <c r="AI15" i="95"/>
  <c r="AM15" i="95"/>
  <c r="AA16" i="95"/>
  <c r="AI16" i="95"/>
  <c r="AM16" i="95"/>
  <c r="AA17" i="95"/>
  <c r="AI17" i="95"/>
  <c r="AM17" i="95"/>
  <c r="AA18" i="95"/>
  <c r="AI18" i="95"/>
  <c r="AM18" i="95"/>
  <c r="AA19" i="95"/>
  <c r="AI19" i="95"/>
  <c r="AM19" i="95"/>
  <c r="AA20" i="95"/>
  <c r="AI20" i="95"/>
  <c r="AM20" i="95"/>
  <c r="AA21" i="95"/>
  <c r="AI21" i="95"/>
  <c r="AM21" i="95"/>
  <c r="AA22" i="95"/>
  <c r="AI22" i="95"/>
  <c r="AM22" i="95"/>
  <c r="AA23" i="95"/>
  <c r="AI23" i="95"/>
  <c r="AM23" i="95"/>
  <c r="AA24" i="95"/>
  <c r="AI24" i="95"/>
  <c r="AM24" i="95"/>
  <c r="AA25" i="95"/>
  <c r="AI25" i="95"/>
  <c r="AM25" i="95"/>
  <c r="G27" i="95"/>
  <c r="G54" i="95" s="1"/>
  <c r="AA29" i="95"/>
  <c r="AI29" i="95"/>
  <c r="AM29" i="95"/>
  <c r="AA30" i="95"/>
  <c r="AI30" i="95"/>
  <c r="AM30" i="95"/>
  <c r="AA31" i="95"/>
  <c r="AI31" i="95"/>
  <c r="AM31" i="95"/>
  <c r="AA32" i="95"/>
  <c r="AI32" i="95"/>
  <c r="AM32" i="95"/>
  <c r="AA33" i="95"/>
  <c r="AI33" i="95"/>
  <c r="AM33" i="95"/>
  <c r="AA34" i="95"/>
  <c r="AI34" i="95"/>
  <c r="AI46" i="95" s="1"/>
  <c r="AI49" i="95" s="1"/>
  <c r="AM34" i="95"/>
  <c r="AM46" i="95" s="1"/>
  <c r="AM49" i="95" s="1"/>
  <c r="AA35" i="95"/>
  <c r="AI35" i="95"/>
  <c r="AM35" i="95"/>
  <c r="AA36" i="95"/>
  <c r="AI36" i="95"/>
  <c r="AM36" i="95"/>
  <c r="AA37" i="95"/>
  <c r="AI37" i="95"/>
  <c r="AM37" i="95"/>
  <c r="AA38" i="95"/>
  <c r="AI38" i="95"/>
  <c r="AM38" i="95"/>
  <c r="AA39" i="95"/>
  <c r="AI39" i="95"/>
  <c r="AM39" i="95"/>
  <c r="AA40" i="95"/>
  <c r="AI40" i="95"/>
  <c r="AM40" i="95"/>
  <c r="AA41" i="95"/>
  <c r="AI41" i="95"/>
  <c r="AM41" i="95"/>
  <c r="AA42" i="95"/>
  <c r="AI42" i="95"/>
  <c r="AM42" i="95"/>
  <c r="AA43" i="95"/>
  <c r="AI43" i="95"/>
  <c r="AM43" i="95"/>
  <c r="E46" i="95"/>
  <c r="E72" i="95" s="1"/>
  <c r="F46" i="95"/>
  <c r="G46" i="95"/>
  <c r="G72" i="95" s="1"/>
  <c r="H46" i="95"/>
  <c r="H49" i="95" s="1"/>
  <c r="H75" i="95" s="1"/>
  <c r="I46" i="95"/>
  <c r="I72" i="95" s="1"/>
  <c r="J46" i="95"/>
  <c r="K46" i="95"/>
  <c r="K49" i="95" s="1"/>
  <c r="K75" i="95" s="1"/>
  <c r="L46" i="95"/>
  <c r="L49" i="95" s="1"/>
  <c r="L75" i="95" s="1"/>
  <c r="M46" i="95"/>
  <c r="M49" i="95" s="1"/>
  <c r="M75" i="95" s="1"/>
  <c r="N46" i="95"/>
  <c r="O46" i="95"/>
  <c r="O49" i="95" s="1"/>
  <c r="O75" i="95" s="1"/>
  <c r="P46" i="95"/>
  <c r="P49" i="95" s="1"/>
  <c r="P75" i="95" s="1"/>
  <c r="Q46" i="95"/>
  <c r="Q49" i="95" s="1"/>
  <c r="Q75" i="95" s="1"/>
  <c r="R46" i="95"/>
  <c r="S46" i="95"/>
  <c r="S49" i="95" s="1"/>
  <c r="S75" i="95" s="1"/>
  <c r="T46" i="95"/>
  <c r="T49" i="95" s="1"/>
  <c r="T75" i="95" s="1"/>
  <c r="U46" i="95"/>
  <c r="U72" i="95" s="1"/>
  <c r="V46" i="95"/>
  <c r="W46" i="95"/>
  <c r="W49" i="95" s="1"/>
  <c r="X46" i="95"/>
  <c r="X49" i="95" s="1"/>
  <c r="Y46" i="95"/>
  <c r="Y49" i="95" s="1"/>
  <c r="Z46" i="95"/>
  <c r="Z49" i="95" s="1"/>
  <c r="AA46" i="95"/>
  <c r="AA49" i="95" s="1"/>
  <c r="AC46" i="95"/>
  <c r="AC49" i="95" s="1"/>
  <c r="AD46" i="95"/>
  <c r="AD49" i="95" s="1"/>
  <c r="AE46" i="95"/>
  <c r="AE49" i="95" s="1"/>
  <c r="AF46" i="95"/>
  <c r="AF49" i="95" s="1"/>
  <c r="AG46" i="95"/>
  <c r="AG49" i="95" s="1"/>
  <c r="AH46" i="95"/>
  <c r="AH49" i="95" s="1"/>
  <c r="AJ46" i="95"/>
  <c r="AJ49" i="95" s="1"/>
  <c r="AK46" i="95"/>
  <c r="AK49" i="95" s="1"/>
  <c r="AL46" i="95"/>
  <c r="AL49" i="95" s="1"/>
  <c r="I49" i="95"/>
  <c r="I75" i="95" s="1"/>
  <c r="E56" i="95"/>
  <c r="F56" i="95"/>
  <c r="G56" i="95"/>
  <c r="H56" i="95"/>
  <c r="I56" i="95"/>
  <c r="J56" i="95"/>
  <c r="K56" i="95"/>
  <c r="L56" i="95"/>
  <c r="M56" i="95"/>
  <c r="N56" i="95"/>
  <c r="O56" i="95"/>
  <c r="P56" i="95"/>
  <c r="Q56" i="95"/>
  <c r="R56" i="95"/>
  <c r="S56" i="95"/>
  <c r="T56" i="95"/>
  <c r="U56" i="95"/>
  <c r="V56" i="95"/>
  <c r="W56" i="95"/>
  <c r="X56" i="95"/>
  <c r="Y56" i="95"/>
  <c r="Z56" i="95"/>
  <c r="AC56" i="95"/>
  <c r="AD56" i="95"/>
  <c r="AE56" i="95"/>
  <c r="AF56" i="95"/>
  <c r="AG56" i="95"/>
  <c r="AH56" i="95"/>
  <c r="AJ56" i="95"/>
  <c r="AK56" i="95"/>
  <c r="AL56" i="95"/>
  <c r="E57" i="95"/>
  <c r="F57" i="95"/>
  <c r="G57" i="95"/>
  <c r="H57" i="95"/>
  <c r="I57" i="95"/>
  <c r="J57" i="95"/>
  <c r="K57" i="95"/>
  <c r="L57" i="95"/>
  <c r="M57" i="95"/>
  <c r="N57" i="95"/>
  <c r="O57" i="95"/>
  <c r="P57" i="95"/>
  <c r="Q57" i="95"/>
  <c r="R57" i="95"/>
  <c r="S57" i="95"/>
  <c r="T57" i="95"/>
  <c r="U57" i="95"/>
  <c r="V57" i="95"/>
  <c r="W57" i="95"/>
  <c r="X57" i="95"/>
  <c r="Y57" i="95"/>
  <c r="Z57" i="95"/>
  <c r="AC57" i="95"/>
  <c r="AD57" i="95"/>
  <c r="AE57" i="95"/>
  <c r="AF57" i="95"/>
  <c r="AG57" i="95"/>
  <c r="AH57" i="95"/>
  <c r="AJ57" i="95"/>
  <c r="AK57" i="95"/>
  <c r="AL57" i="95"/>
  <c r="E58" i="95"/>
  <c r="F58" i="95"/>
  <c r="G58" i="95"/>
  <c r="H58" i="95"/>
  <c r="I58" i="95"/>
  <c r="J58" i="95"/>
  <c r="K58" i="95"/>
  <c r="L58" i="95"/>
  <c r="M58" i="95"/>
  <c r="N58" i="95"/>
  <c r="O58" i="95"/>
  <c r="P58" i="95"/>
  <c r="Q58" i="95"/>
  <c r="R58" i="95"/>
  <c r="S58" i="95"/>
  <c r="T58" i="95"/>
  <c r="U58" i="95"/>
  <c r="V58" i="95"/>
  <c r="W58" i="95"/>
  <c r="X58" i="95"/>
  <c r="Y58" i="95"/>
  <c r="Z58" i="95"/>
  <c r="AC58" i="95"/>
  <c r="AD58" i="95"/>
  <c r="AE58" i="95"/>
  <c r="AF58" i="95"/>
  <c r="AG58" i="95"/>
  <c r="AH58" i="95"/>
  <c r="AJ58" i="95"/>
  <c r="AK58" i="95"/>
  <c r="AL58" i="95"/>
  <c r="E59" i="95"/>
  <c r="F59" i="95"/>
  <c r="G59" i="95"/>
  <c r="H59" i="95"/>
  <c r="I59" i="95"/>
  <c r="J59" i="95"/>
  <c r="K59" i="95"/>
  <c r="L59" i="95"/>
  <c r="M59" i="95"/>
  <c r="N59" i="95"/>
  <c r="O59" i="95"/>
  <c r="P59" i="95"/>
  <c r="Q59" i="95"/>
  <c r="R59" i="95"/>
  <c r="S59" i="95"/>
  <c r="T59" i="95"/>
  <c r="U59" i="95"/>
  <c r="V59" i="95"/>
  <c r="W59" i="95"/>
  <c r="X59" i="95"/>
  <c r="Y59" i="95"/>
  <c r="Z59" i="95"/>
  <c r="AC59" i="95"/>
  <c r="AD59" i="95"/>
  <c r="AE59" i="95"/>
  <c r="AF59" i="95"/>
  <c r="AG59" i="95"/>
  <c r="AH59" i="95"/>
  <c r="AJ59" i="95"/>
  <c r="AK59" i="95"/>
  <c r="AL59" i="95"/>
  <c r="E60" i="95"/>
  <c r="F60" i="95"/>
  <c r="G60" i="95"/>
  <c r="H60" i="95"/>
  <c r="I60" i="95"/>
  <c r="J60" i="95"/>
  <c r="K60" i="95"/>
  <c r="L60" i="95"/>
  <c r="M60" i="95"/>
  <c r="N60" i="95"/>
  <c r="O60" i="95"/>
  <c r="P60" i="95"/>
  <c r="Q60" i="95"/>
  <c r="R60" i="95"/>
  <c r="S60" i="95"/>
  <c r="T60" i="95"/>
  <c r="U60" i="95"/>
  <c r="V60" i="95"/>
  <c r="W60" i="95"/>
  <c r="X60" i="95"/>
  <c r="Y60" i="95"/>
  <c r="Z60" i="95"/>
  <c r="AC60" i="95"/>
  <c r="AD60" i="95"/>
  <c r="AE60" i="95"/>
  <c r="AF60" i="95"/>
  <c r="AG60" i="95"/>
  <c r="AH60" i="95"/>
  <c r="AJ60" i="95"/>
  <c r="AK60" i="95"/>
  <c r="AL60" i="95"/>
  <c r="E61" i="95"/>
  <c r="F61" i="95"/>
  <c r="G61" i="95"/>
  <c r="H61" i="95"/>
  <c r="I61" i="95"/>
  <c r="J61" i="95"/>
  <c r="K61" i="95"/>
  <c r="L61" i="95"/>
  <c r="M61" i="95"/>
  <c r="N61" i="95"/>
  <c r="O61" i="95"/>
  <c r="P61" i="95"/>
  <c r="Q61" i="95"/>
  <c r="R61" i="95"/>
  <c r="S61" i="95"/>
  <c r="T61" i="95"/>
  <c r="U61" i="95"/>
  <c r="V61" i="95"/>
  <c r="W61" i="95"/>
  <c r="X61" i="95"/>
  <c r="Y61" i="95"/>
  <c r="Z61" i="95"/>
  <c r="AC61" i="95"/>
  <c r="AD61" i="95"/>
  <c r="AE61" i="95"/>
  <c r="AF61" i="95"/>
  <c r="AG61" i="95"/>
  <c r="AH61" i="95"/>
  <c r="AJ61" i="95"/>
  <c r="AK61" i="95"/>
  <c r="AL61" i="95"/>
  <c r="E62" i="95"/>
  <c r="F62" i="95"/>
  <c r="G62" i="95"/>
  <c r="H62" i="95"/>
  <c r="I62" i="95"/>
  <c r="J62" i="95"/>
  <c r="K62" i="95"/>
  <c r="L62" i="95"/>
  <c r="M62" i="95"/>
  <c r="N62" i="95"/>
  <c r="O62" i="95"/>
  <c r="P62" i="95"/>
  <c r="Q62" i="95"/>
  <c r="R62" i="95"/>
  <c r="S62" i="95"/>
  <c r="T62" i="95"/>
  <c r="U62" i="95"/>
  <c r="V62" i="95"/>
  <c r="W62" i="95"/>
  <c r="X62" i="95"/>
  <c r="Y62" i="95"/>
  <c r="Z62" i="95"/>
  <c r="AC62" i="95"/>
  <c r="AD62" i="95"/>
  <c r="AE62" i="95"/>
  <c r="AF62" i="95"/>
  <c r="AG62" i="95"/>
  <c r="AH62" i="95"/>
  <c r="AJ62" i="95"/>
  <c r="AK62" i="95"/>
  <c r="AL62" i="95"/>
  <c r="E63" i="95"/>
  <c r="F63" i="95"/>
  <c r="G63" i="95"/>
  <c r="H63" i="95"/>
  <c r="I63" i="95"/>
  <c r="J63" i="95"/>
  <c r="K63" i="95"/>
  <c r="L63" i="95"/>
  <c r="M63" i="95"/>
  <c r="N63" i="95"/>
  <c r="O63" i="95"/>
  <c r="P63" i="95"/>
  <c r="Q63" i="95"/>
  <c r="R63" i="95"/>
  <c r="S63" i="95"/>
  <c r="T63" i="95"/>
  <c r="U63" i="95"/>
  <c r="V63" i="95"/>
  <c r="W63" i="95"/>
  <c r="X63" i="95"/>
  <c r="Y63" i="95"/>
  <c r="Z63" i="95"/>
  <c r="AC63" i="95"/>
  <c r="AD63" i="95"/>
  <c r="AE63" i="95"/>
  <c r="AF63" i="95"/>
  <c r="AG63" i="95"/>
  <c r="AH63" i="95"/>
  <c r="AJ63" i="95"/>
  <c r="AK63" i="95"/>
  <c r="AL63" i="95"/>
  <c r="E64" i="95"/>
  <c r="F64" i="95"/>
  <c r="G64" i="95"/>
  <c r="H64" i="95"/>
  <c r="I64" i="95"/>
  <c r="J64" i="95"/>
  <c r="K64" i="95"/>
  <c r="L64" i="95"/>
  <c r="M64" i="95"/>
  <c r="N64" i="95"/>
  <c r="O64" i="95"/>
  <c r="P64" i="95"/>
  <c r="Q64" i="95"/>
  <c r="R64" i="95"/>
  <c r="S64" i="95"/>
  <c r="T64" i="95"/>
  <c r="U64" i="95"/>
  <c r="V64" i="95"/>
  <c r="W64" i="95"/>
  <c r="X64" i="95"/>
  <c r="Y64" i="95"/>
  <c r="Z64" i="95"/>
  <c r="AC64" i="95"/>
  <c r="AD64" i="95"/>
  <c r="AE64" i="95"/>
  <c r="AF64" i="95"/>
  <c r="AG64" i="95"/>
  <c r="AH64" i="95"/>
  <c r="AJ64" i="95"/>
  <c r="AK64" i="95"/>
  <c r="AL64" i="95"/>
  <c r="E65" i="95"/>
  <c r="F65" i="95"/>
  <c r="G65" i="95"/>
  <c r="H65" i="95"/>
  <c r="I65" i="95"/>
  <c r="J65" i="95"/>
  <c r="K65" i="95"/>
  <c r="L65" i="95"/>
  <c r="M65" i="95"/>
  <c r="N65" i="95"/>
  <c r="O65" i="95"/>
  <c r="P65" i="95"/>
  <c r="Q65" i="95"/>
  <c r="R65" i="95"/>
  <c r="S65" i="95"/>
  <c r="T65" i="95"/>
  <c r="U65" i="95"/>
  <c r="V65" i="95"/>
  <c r="W65" i="95"/>
  <c r="X65" i="95"/>
  <c r="Y65" i="95"/>
  <c r="Z65" i="95"/>
  <c r="AC65" i="95"/>
  <c r="AD65" i="95"/>
  <c r="AE65" i="95"/>
  <c r="AF65" i="95"/>
  <c r="AG65" i="95"/>
  <c r="AH65" i="95"/>
  <c r="AJ65" i="95"/>
  <c r="AK65" i="95"/>
  <c r="AL65" i="95"/>
  <c r="E66" i="95"/>
  <c r="F66" i="95"/>
  <c r="G66" i="95"/>
  <c r="H66" i="95"/>
  <c r="I66" i="95"/>
  <c r="J66" i="95"/>
  <c r="K66" i="95"/>
  <c r="L66" i="95"/>
  <c r="M66" i="95"/>
  <c r="N66" i="95"/>
  <c r="O66" i="95"/>
  <c r="P66" i="95"/>
  <c r="Q66" i="95"/>
  <c r="R66" i="95"/>
  <c r="S66" i="95"/>
  <c r="T66" i="95"/>
  <c r="U66" i="95"/>
  <c r="V66" i="95"/>
  <c r="W66" i="95"/>
  <c r="X66" i="95"/>
  <c r="Y66" i="95"/>
  <c r="Z66" i="95"/>
  <c r="AC66" i="95"/>
  <c r="AD66" i="95"/>
  <c r="AE66" i="95"/>
  <c r="AF66" i="95"/>
  <c r="AG66" i="95"/>
  <c r="AH66" i="95"/>
  <c r="AJ66" i="95"/>
  <c r="AK66" i="95"/>
  <c r="AL66" i="95"/>
  <c r="E67" i="95"/>
  <c r="F67" i="95"/>
  <c r="G67" i="95"/>
  <c r="H67" i="95"/>
  <c r="I67" i="95"/>
  <c r="J67" i="95"/>
  <c r="K67" i="95"/>
  <c r="L67" i="95"/>
  <c r="M67" i="95"/>
  <c r="N67" i="95"/>
  <c r="O67" i="95"/>
  <c r="P67" i="95"/>
  <c r="Q67" i="95"/>
  <c r="R67" i="95"/>
  <c r="S67" i="95"/>
  <c r="T67" i="95"/>
  <c r="U67" i="95"/>
  <c r="V67" i="95"/>
  <c r="W67" i="95"/>
  <c r="X67" i="95"/>
  <c r="Y67" i="95"/>
  <c r="Z67" i="95"/>
  <c r="AC67" i="95"/>
  <c r="AD67" i="95"/>
  <c r="AE67" i="95"/>
  <c r="AF67" i="95"/>
  <c r="AG67" i="95"/>
  <c r="AH67" i="95"/>
  <c r="AJ67" i="95"/>
  <c r="AK67" i="95"/>
  <c r="AL67" i="95"/>
  <c r="E68" i="95"/>
  <c r="F68" i="95"/>
  <c r="G68" i="95"/>
  <c r="H68" i="95"/>
  <c r="I68" i="95"/>
  <c r="J68" i="95"/>
  <c r="K68" i="95"/>
  <c r="L68" i="95"/>
  <c r="M68" i="95"/>
  <c r="N68" i="95"/>
  <c r="O68" i="95"/>
  <c r="P68" i="95"/>
  <c r="Q68" i="95"/>
  <c r="R68" i="95"/>
  <c r="S68" i="95"/>
  <c r="T68" i="95"/>
  <c r="U68" i="95"/>
  <c r="V68" i="95"/>
  <c r="W68" i="95"/>
  <c r="X68" i="95"/>
  <c r="Y68" i="95"/>
  <c r="Z68" i="95"/>
  <c r="AC68" i="95"/>
  <c r="AD68" i="95"/>
  <c r="AE68" i="95"/>
  <c r="AF68" i="95"/>
  <c r="AG68" i="95"/>
  <c r="AH68" i="95"/>
  <c r="AJ68" i="95"/>
  <c r="AK68" i="95"/>
  <c r="AL68" i="95"/>
  <c r="E69" i="95"/>
  <c r="F69" i="95"/>
  <c r="G69" i="95"/>
  <c r="H69" i="95"/>
  <c r="I69" i="95"/>
  <c r="J69" i="95"/>
  <c r="K69" i="95"/>
  <c r="L69" i="95"/>
  <c r="M69" i="95"/>
  <c r="N69" i="95"/>
  <c r="O69" i="95"/>
  <c r="P69" i="95"/>
  <c r="Q69" i="95"/>
  <c r="R69" i="95"/>
  <c r="S69" i="95"/>
  <c r="T69" i="95"/>
  <c r="U69" i="95"/>
  <c r="V69" i="95"/>
  <c r="W69" i="95"/>
  <c r="X69" i="95"/>
  <c r="Y69" i="95"/>
  <c r="Z69" i="95"/>
  <c r="AC69" i="95"/>
  <c r="AD69" i="95"/>
  <c r="AE69" i="95"/>
  <c r="AF69" i="95"/>
  <c r="AG69" i="95"/>
  <c r="AH69" i="95"/>
  <c r="AJ69" i="95"/>
  <c r="AK69" i="95"/>
  <c r="AL69" i="95"/>
  <c r="E70" i="95"/>
  <c r="F70" i="95"/>
  <c r="G70" i="95"/>
  <c r="H70" i="95"/>
  <c r="I70" i="95"/>
  <c r="J70" i="95"/>
  <c r="K70" i="95"/>
  <c r="L70" i="95"/>
  <c r="M70" i="95"/>
  <c r="N70" i="95"/>
  <c r="O70" i="95"/>
  <c r="P70" i="95"/>
  <c r="Q70" i="95"/>
  <c r="R70" i="95"/>
  <c r="S70" i="95"/>
  <c r="T70" i="95"/>
  <c r="U70" i="95"/>
  <c r="V70" i="95"/>
  <c r="W70" i="95"/>
  <c r="X70" i="95"/>
  <c r="Y70" i="95"/>
  <c r="Z70" i="95"/>
  <c r="AC70" i="95"/>
  <c r="AD70" i="95"/>
  <c r="AE70" i="95"/>
  <c r="AF70" i="95"/>
  <c r="AG70" i="95"/>
  <c r="AH70" i="95"/>
  <c r="AJ70" i="95"/>
  <c r="AK70" i="95"/>
  <c r="AL70" i="95"/>
  <c r="E73" i="95"/>
  <c r="F73" i="95"/>
  <c r="G73" i="95"/>
  <c r="H73" i="95"/>
  <c r="I73" i="95"/>
  <c r="J73" i="95"/>
  <c r="K73" i="95"/>
  <c r="L73" i="95"/>
  <c r="M73" i="95"/>
  <c r="N73" i="95"/>
  <c r="O73" i="95"/>
  <c r="P73" i="95"/>
  <c r="Q73" i="95"/>
  <c r="R73" i="95"/>
  <c r="S73" i="95"/>
  <c r="T73" i="95"/>
  <c r="U73" i="95"/>
  <c r="V73" i="95"/>
  <c r="E74" i="95"/>
  <c r="F74" i="95"/>
  <c r="G74" i="95"/>
  <c r="H74" i="95"/>
  <c r="I74" i="95"/>
  <c r="J74" i="95"/>
  <c r="K74" i="95"/>
  <c r="L74" i="95"/>
  <c r="M74" i="95"/>
  <c r="N74" i="95"/>
  <c r="O74" i="95"/>
  <c r="P74" i="95"/>
  <c r="Q74" i="95"/>
  <c r="R74" i="95"/>
  <c r="S74" i="95"/>
  <c r="T74" i="95"/>
  <c r="U74" i="95"/>
  <c r="V74" i="95"/>
  <c r="E1" i="91"/>
  <c r="F1" i="91"/>
  <c r="G1" i="91"/>
  <c r="H1" i="91"/>
  <c r="I1" i="91"/>
  <c r="J1" i="91"/>
  <c r="K1" i="91"/>
  <c r="L1" i="91"/>
  <c r="M1" i="91"/>
  <c r="N1" i="91"/>
  <c r="O1" i="91"/>
  <c r="P1" i="91"/>
  <c r="Q1" i="91"/>
  <c r="R1" i="91"/>
  <c r="S1" i="91"/>
  <c r="T1" i="91"/>
  <c r="U1" i="91"/>
  <c r="V1" i="91"/>
  <c r="W1" i="91"/>
  <c r="X1" i="91"/>
  <c r="Y1" i="91"/>
  <c r="Z1" i="91"/>
  <c r="AA1" i="91"/>
  <c r="AC1" i="91"/>
  <c r="AD1" i="91"/>
  <c r="AE1" i="91"/>
  <c r="AF1" i="91"/>
  <c r="AG1" i="91"/>
  <c r="AH1" i="91"/>
  <c r="AI1" i="91"/>
  <c r="AK1" i="91"/>
  <c r="AL1" i="91"/>
  <c r="AM1" i="91"/>
  <c r="AN1" i="91"/>
  <c r="AO1" i="91"/>
  <c r="AP1" i="91"/>
  <c r="AQ1" i="91"/>
  <c r="AR1" i="91"/>
  <c r="AS1" i="91"/>
  <c r="AT1" i="91"/>
  <c r="AU1" i="91"/>
  <c r="A2" i="91"/>
  <c r="E6" i="91"/>
  <c r="E39" i="91" s="1"/>
  <c r="E72" i="91" s="1"/>
  <c r="F6" i="91"/>
  <c r="F39" i="91" s="1"/>
  <c r="F72" i="91" s="1"/>
  <c r="G6" i="91"/>
  <c r="G39" i="91" s="1"/>
  <c r="G72" i="91" s="1"/>
  <c r="H6" i="91"/>
  <c r="H39" i="91" s="1"/>
  <c r="H72" i="91" s="1"/>
  <c r="I6" i="91"/>
  <c r="I39" i="91" s="1"/>
  <c r="I72" i="91" s="1"/>
  <c r="J6" i="91"/>
  <c r="J39" i="91" s="1"/>
  <c r="J72" i="91" s="1"/>
  <c r="K6" i="91"/>
  <c r="K39" i="91" s="1"/>
  <c r="K72" i="91" s="1"/>
  <c r="L6" i="91"/>
  <c r="L39" i="91" s="1"/>
  <c r="L72" i="91" s="1"/>
  <c r="M6" i="91"/>
  <c r="M39" i="91" s="1"/>
  <c r="M72" i="91" s="1"/>
  <c r="N6" i="91"/>
  <c r="N39" i="91" s="1"/>
  <c r="N72" i="91" s="1"/>
  <c r="O6" i="91"/>
  <c r="O39" i="91" s="1"/>
  <c r="O72" i="91" s="1"/>
  <c r="P6" i="91"/>
  <c r="P39" i="91" s="1"/>
  <c r="P72" i="91" s="1"/>
  <c r="Q6" i="91"/>
  <c r="Q39" i="91" s="1"/>
  <c r="Q72" i="91" s="1"/>
  <c r="R6" i="91"/>
  <c r="R39" i="91" s="1"/>
  <c r="R72" i="91" s="1"/>
  <c r="S6" i="91"/>
  <c r="S39" i="91" s="1"/>
  <c r="S72" i="91" s="1"/>
  <c r="T6" i="91"/>
  <c r="T39" i="91" s="1"/>
  <c r="T72" i="91" s="1"/>
  <c r="U6" i="91"/>
  <c r="U39" i="91" s="1"/>
  <c r="U72" i="91" s="1"/>
  <c r="V6" i="91"/>
  <c r="V39" i="91" s="1"/>
  <c r="V72" i="91" s="1"/>
  <c r="W6" i="91"/>
  <c r="W39" i="91" s="1"/>
  <c r="W72" i="91" s="1"/>
  <c r="X6" i="91"/>
  <c r="X39" i="91" s="1"/>
  <c r="X72" i="91" s="1"/>
  <c r="Y6" i="91"/>
  <c r="Y39" i="91" s="1"/>
  <c r="Y72" i="91" s="1"/>
  <c r="Z6" i="91"/>
  <c r="Z39" i="91" s="1"/>
  <c r="Z72" i="91" s="1"/>
  <c r="AA6" i="91"/>
  <c r="AA39" i="91" s="1"/>
  <c r="AA72" i="91" s="1"/>
  <c r="AC6" i="91"/>
  <c r="AC39" i="91" s="1"/>
  <c r="AC72" i="91" s="1"/>
  <c r="AD6" i="91"/>
  <c r="AD39" i="91" s="1"/>
  <c r="AD72" i="91" s="1"/>
  <c r="AE6" i="91"/>
  <c r="AE39" i="91" s="1"/>
  <c r="AE72" i="91" s="1"/>
  <c r="AF6" i="91"/>
  <c r="AF39" i="91" s="1"/>
  <c r="AF72" i="91" s="1"/>
  <c r="AG6" i="91"/>
  <c r="AG39" i="91" s="1"/>
  <c r="AG72" i="91" s="1"/>
  <c r="AH6" i="91"/>
  <c r="AH39" i="91" s="1"/>
  <c r="AH72" i="91" s="1"/>
  <c r="AI6" i="91"/>
  <c r="AI39" i="91" s="1"/>
  <c r="AI72" i="91" s="1"/>
  <c r="AK6" i="91"/>
  <c r="AK39" i="91" s="1"/>
  <c r="AK72" i="91" s="1"/>
  <c r="AL6" i="91"/>
  <c r="AL39" i="91" s="1"/>
  <c r="AL72" i="91" s="1"/>
  <c r="AM6" i="91"/>
  <c r="AM39" i="91" s="1"/>
  <c r="AM72" i="91" s="1"/>
  <c r="AN6" i="91"/>
  <c r="AN39" i="91" s="1"/>
  <c r="AN72" i="91" s="1"/>
  <c r="AO6" i="91"/>
  <c r="AO39" i="91" s="1"/>
  <c r="AO72" i="91" s="1"/>
  <c r="AA8" i="91"/>
  <c r="AI8" i="91"/>
  <c r="AN8" i="91"/>
  <c r="AA9" i="91"/>
  <c r="AI9" i="91"/>
  <c r="AN9" i="91"/>
  <c r="AA10" i="91"/>
  <c r="AI10" i="91"/>
  <c r="AN10" i="91"/>
  <c r="AA11" i="91"/>
  <c r="AI11" i="91"/>
  <c r="AN11" i="91"/>
  <c r="AA12" i="91"/>
  <c r="AI12" i="91"/>
  <c r="AN12" i="91"/>
  <c r="AA13" i="91"/>
  <c r="AI13" i="91"/>
  <c r="AN13" i="91"/>
  <c r="AA14" i="91"/>
  <c r="AI14" i="91"/>
  <c r="AN14" i="91"/>
  <c r="AA15" i="91"/>
  <c r="AI15" i="91"/>
  <c r="AN15" i="91"/>
  <c r="AA16" i="91"/>
  <c r="AI16" i="91"/>
  <c r="AN16" i="91"/>
  <c r="AA17" i="91"/>
  <c r="AI17" i="91"/>
  <c r="AN17" i="91"/>
  <c r="AA18" i="91"/>
  <c r="AI18" i="91"/>
  <c r="AN18" i="91"/>
  <c r="AA19" i="91"/>
  <c r="AI19" i="91"/>
  <c r="AN19" i="91"/>
  <c r="AA20" i="91"/>
  <c r="AI20" i="91"/>
  <c r="AN20" i="91"/>
  <c r="AA21" i="91"/>
  <c r="AI21" i="91"/>
  <c r="AN21" i="91"/>
  <c r="AA22" i="91"/>
  <c r="AI22" i="91"/>
  <c r="AN22" i="91"/>
  <c r="AA23" i="91"/>
  <c r="AI23" i="91"/>
  <c r="AN23" i="91"/>
  <c r="AA24" i="91"/>
  <c r="AI24" i="91"/>
  <c r="AN24" i="91"/>
  <c r="AA25" i="91"/>
  <c r="AI25" i="91"/>
  <c r="AN25" i="91"/>
  <c r="AA26" i="91"/>
  <c r="AI26" i="91"/>
  <c r="AN26" i="91"/>
  <c r="AA27" i="91"/>
  <c r="AI27" i="91"/>
  <c r="AN27" i="91"/>
  <c r="AA28" i="91"/>
  <c r="AI28" i="91"/>
  <c r="AN28" i="91"/>
  <c r="AA29" i="91"/>
  <c r="AI29" i="91"/>
  <c r="AN29" i="91"/>
  <c r="AA30" i="91"/>
  <c r="AI30" i="91"/>
  <c r="AN30" i="91"/>
  <c r="AA31" i="91"/>
  <c r="AI31" i="91"/>
  <c r="AN31" i="91"/>
  <c r="AA33" i="91"/>
  <c r="AI33" i="91"/>
  <c r="AN33" i="91"/>
  <c r="AA34" i="91"/>
  <c r="AI34" i="91"/>
  <c r="AN34" i="91"/>
  <c r="AA35" i="91"/>
  <c r="AI35" i="91"/>
  <c r="AN35" i="91"/>
  <c r="AA36" i="91"/>
  <c r="AO36" i="91" s="1"/>
  <c r="AA41" i="91"/>
  <c r="AI41" i="91"/>
  <c r="AN41" i="91"/>
  <c r="AA42" i="91"/>
  <c r="AI42" i="91"/>
  <c r="AN42" i="91"/>
  <c r="AA43" i="91"/>
  <c r="AI43" i="91"/>
  <c r="AN43" i="91"/>
  <c r="AA44" i="91"/>
  <c r="AI44" i="91"/>
  <c r="AN44" i="91"/>
  <c r="AA45" i="91"/>
  <c r="AI45" i="91"/>
  <c r="AN45" i="91"/>
  <c r="AA46" i="91"/>
  <c r="AI46" i="91"/>
  <c r="AN46" i="91"/>
  <c r="AA47" i="91"/>
  <c r="AI47" i="91"/>
  <c r="AN47" i="91"/>
  <c r="AA48" i="91"/>
  <c r="AI48" i="91"/>
  <c r="AN48" i="91"/>
  <c r="AA49" i="91"/>
  <c r="AI49" i="91"/>
  <c r="AN49" i="91"/>
  <c r="AA50" i="91"/>
  <c r="AI50" i="91"/>
  <c r="AN50" i="91"/>
  <c r="AA51" i="91"/>
  <c r="AI51" i="91"/>
  <c r="AN51" i="91"/>
  <c r="AA52" i="91"/>
  <c r="AI52" i="91"/>
  <c r="AN52" i="91"/>
  <c r="AA53" i="91"/>
  <c r="AI53" i="91"/>
  <c r="AN53" i="91"/>
  <c r="AA54" i="91"/>
  <c r="AI54" i="91"/>
  <c r="AN54" i="91"/>
  <c r="AA55" i="91"/>
  <c r="AI55" i="91"/>
  <c r="AN55" i="91"/>
  <c r="AA56" i="91"/>
  <c r="AI56" i="91"/>
  <c r="AN56" i="91"/>
  <c r="AA57" i="91"/>
  <c r="AI57" i="91"/>
  <c r="AN57" i="91"/>
  <c r="AA58" i="91"/>
  <c r="AI58" i="91"/>
  <c r="AN58" i="91"/>
  <c r="AA59" i="91"/>
  <c r="AI59" i="91"/>
  <c r="AN59" i="91"/>
  <c r="AA60" i="91"/>
  <c r="AI60" i="91"/>
  <c r="AN60" i="91"/>
  <c r="AA61" i="91"/>
  <c r="AI61" i="91"/>
  <c r="AN61" i="91"/>
  <c r="AA62" i="91"/>
  <c r="AI62" i="91"/>
  <c r="AN62" i="91"/>
  <c r="AA63" i="91"/>
  <c r="AI63" i="91"/>
  <c r="AN63" i="91"/>
  <c r="AA64" i="91"/>
  <c r="AI64" i="91"/>
  <c r="AN64" i="91"/>
  <c r="AA66" i="91"/>
  <c r="AI66" i="91"/>
  <c r="AN66" i="91"/>
  <c r="AA67" i="91"/>
  <c r="AI67" i="91"/>
  <c r="AN67" i="91"/>
  <c r="AA68" i="91"/>
  <c r="AI68" i="91"/>
  <c r="AN68" i="91"/>
  <c r="AA69" i="91"/>
  <c r="AI69" i="91"/>
  <c r="E74" i="91"/>
  <c r="F74" i="91"/>
  <c r="G74" i="91"/>
  <c r="H74" i="91"/>
  <c r="I74" i="91"/>
  <c r="J74" i="91"/>
  <c r="K74" i="91"/>
  <c r="L74" i="91"/>
  <c r="M74" i="91"/>
  <c r="N74" i="91"/>
  <c r="O74" i="91"/>
  <c r="P74" i="91"/>
  <c r="Q74" i="91"/>
  <c r="R74" i="91"/>
  <c r="S74" i="91"/>
  <c r="T74" i="91"/>
  <c r="U74" i="91"/>
  <c r="V74" i="91"/>
  <c r="W74" i="91"/>
  <c r="X74" i="91"/>
  <c r="Y74" i="91"/>
  <c r="Z74" i="91"/>
  <c r="AC74" i="91"/>
  <c r="AD74" i="91"/>
  <c r="AE74" i="91"/>
  <c r="AF74" i="91"/>
  <c r="AG74" i="91"/>
  <c r="AH74" i="91"/>
  <c r="AK74" i="91"/>
  <c r="AL74" i="91"/>
  <c r="AM74" i="91"/>
  <c r="E75" i="91"/>
  <c r="F75" i="91"/>
  <c r="G75" i="91"/>
  <c r="H75" i="91"/>
  <c r="I75" i="91"/>
  <c r="J75" i="91"/>
  <c r="K75" i="91"/>
  <c r="L75" i="91"/>
  <c r="M75" i="91"/>
  <c r="N75" i="91"/>
  <c r="O75" i="91"/>
  <c r="P75" i="91"/>
  <c r="Q75" i="91"/>
  <c r="R75" i="91"/>
  <c r="S75" i="91"/>
  <c r="T75" i="91"/>
  <c r="U75" i="91"/>
  <c r="V75" i="91"/>
  <c r="W75" i="91"/>
  <c r="X75" i="91"/>
  <c r="Y75" i="91"/>
  <c r="Z75" i="91"/>
  <c r="AC75" i="91"/>
  <c r="AD75" i="91"/>
  <c r="AE75" i="91"/>
  <c r="AF75" i="91"/>
  <c r="AG75" i="91"/>
  <c r="AH75" i="91"/>
  <c r="AK75" i="91"/>
  <c r="AL75" i="91"/>
  <c r="AM75" i="91"/>
  <c r="E76" i="91"/>
  <c r="F76" i="91"/>
  <c r="G76" i="91"/>
  <c r="H76" i="91"/>
  <c r="I76" i="91"/>
  <c r="J76" i="91"/>
  <c r="K76" i="91"/>
  <c r="L76" i="91"/>
  <c r="M76" i="91"/>
  <c r="N76" i="91"/>
  <c r="O76" i="91"/>
  <c r="P76" i="91"/>
  <c r="Q76" i="91"/>
  <c r="R76" i="91"/>
  <c r="S76" i="91"/>
  <c r="T76" i="91"/>
  <c r="U76" i="91"/>
  <c r="V76" i="91"/>
  <c r="W76" i="91"/>
  <c r="X76" i="91"/>
  <c r="Y76" i="91"/>
  <c r="Z76" i="91"/>
  <c r="AC76" i="91"/>
  <c r="AD76" i="91"/>
  <c r="AE76" i="91"/>
  <c r="AF76" i="91"/>
  <c r="AG76" i="91"/>
  <c r="AH76" i="91"/>
  <c r="AK76" i="91"/>
  <c r="AL76" i="91"/>
  <c r="AM76" i="91"/>
  <c r="E77" i="91"/>
  <c r="F77" i="91"/>
  <c r="G77" i="91"/>
  <c r="H77" i="91"/>
  <c r="I77" i="91"/>
  <c r="J77" i="91"/>
  <c r="K77" i="91"/>
  <c r="L77" i="91"/>
  <c r="M77" i="91"/>
  <c r="N77" i="91"/>
  <c r="O77" i="91"/>
  <c r="P77" i="91"/>
  <c r="Q77" i="91"/>
  <c r="R77" i="91"/>
  <c r="S77" i="91"/>
  <c r="T77" i="91"/>
  <c r="U77" i="91"/>
  <c r="V77" i="91"/>
  <c r="W77" i="91"/>
  <c r="X77" i="91"/>
  <c r="Y77" i="91"/>
  <c r="Z77" i="91"/>
  <c r="AC77" i="91"/>
  <c r="AD77" i="91"/>
  <c r="AE77" i="91"/>
  <c r="AF77" i="91"/>
  <c r="AG77" i="91"/>
  <c r="AH77" i="91"/>
  <c r="AK77" i="91"/>
  <c r="AL77" i="91"/>
  <c r="AM77" i="91"/>
  <c r="E78" i="91"/>
  <c r="F78" i="91"/>
  <c r="G78" i="91"/>
  <c r="H78" i="91"/>
  <c r="I78" i="91"/>
  <c r="J78" i="91"/>
  <c r="K78" i="91"/>
  <c r="L78" i="91"/>
  <c r="M78" i="91"/>
  <c r="N78" i="91"/>
  <c r="O78" i="91"/>
  <c r="P78" i="91"/>
  <c r="Q78" i="91"/>
  <c r="R78" i="91"/>
  <c r="S78" i="91"/>
  <c r="T78" i="91"/>
  <c r="U78" i="91"/>
  <c r="V78" i="91"/>
  <c r="W78" i="91"/>
  <c r="X78" i="91"/>
  <c r="Y78" i="91"/>
  <c r="Z78" i="91"/>
  <c r="AC78" i="91"/>
  <c r="AD78" i="91"/>
  <c r="AE78" i="91"/>
  <c r="AF78" i="91"/>
  <c r="AG78" i="91"/>
  <c r="AH78" i="91"/>
  <c r="AK78" i="91"/>
  <c r="AL78" i="91"/>
  <c r="AM78" i="91"/>
  <c r="E79" i="91"/>
  <c r="F79" i="91"/>
  <c r="G79" i="91"/>
  <c r="H79" i="91"/>
  <c r="I79" i="91"/>
  <c r="J79" i="91"/>
  <c r="K79" i="91"/>
  <c r="L79" i="91"/>
  <c r="M79" i="91"/>
  <c r="N79" i="91"/>
  <c r="O79" i="91"/>
  <c r="P79" i="91"/>
  <c r="Q79" i="91"/>
  <c r="R79" i="91"/>
  <c r="S79" i="91"/>
  <c r="T79" i="91"/>
  <c r="U79" i="91"/>
  <c r="V79" i="91"/>
  <c r="W79" i="91"/>
  <c r="X79" i="91"/>
  <c r="Y79" i="91"/>
  <c r="Z79" i="91"/>
  <c r="AC79" i="91"/>
  <c r="AD79" i="91"/>
  <c r="AE79" i="91"/>
  <c r="AF79" i="91"/>
  <c r="AG79" i="91"/>
  <c r="AH79" i="91"/>
  <c r="AK79" i="91"/>
  <c r="AL79" i="91"/>
  <c r="AM79" i="91"/>
  <c r="E81" i="91"/>
  <c r="F81" i="91"/>
  <c r="G81" i="91"/>
  <c r="H81" i="91"/>
  <c r="I81" i="91"/>
  <c r="J81" i="91"/>
  <c r="K81" i="91"/>
  <c r="L81" i="91"/>
  <c r="M81" i="91"/>
  <c r="N81" i="91"/>
  <c r="O81" i="91"/>
  <c r="P81" i="91"/>
  <c r="Q81" i="91"/>
  <c r="R81" i="91"/>
  <c r="S81" i="91"/>
  <c r="T81" i="91"/>
  <c r="U81" i="91"/>
  <c r="V81" i="91"/>
  <c r="W81" i="91"/>
  <c r="X81" i="91"/>
  <c r="Y81" i="91"/>
  <c r="Z81" i="91"/>
  <c r="AC81" i="91"/>
  <c r="AD81" i="91"/>
  <c r="AE81" i="91"/>
  <c r="AF81" i="91"/>
  <c r="AG81" i="91"/>
  <c r="AH81" i="91"/>
  <c r="AK81" i="91"/>
  <c r="AL81" i="91"/>
  <c r="AM81" i="91"/>
  <c r="E82" i="91"/>
  <c r="F82" i="91"/>
  <c r="G82" i="91"/>
  <c r="H82" i="91"/>
  <c r="I82" i="91"/>
  <c r="J82" i="91"/>
  <c r="K82" i="91"/>
  <c r="L82" i="91"/>
  <c r="M82" i="91"/>
  <c r="N82" i="91"/>
  <c r="O82" i="91"/>
  <c r="P82" i="91"/>
  <c r="Q82" i="91"/>
  <c r="R82" i="91"/>
  <c r="S82" i="91"/>
  <c r="T82" i="91"/>
  <c r="U82" i="91"/>
  <c r="V82" i="91"/>
  <c r="W82" i="91"/>
  <c r="X82" i="91"/>
  <c r="Y82" i="91"/>
  <c r="Z82" i="91"/>
  <c r="AC82" i="91"/>
  <c r="AD82" i="91"/>
  <c r="AE82" i="91"/>
  <c r="AF82" i="91"/>
  <c r="AG82" i="91"/>
  <c r="AH82" i="91"/>
  <c r="AK82" i="91"/>
  <c r="AL82" i="91"/>
  <c r="AM82" i="91"/>
  <c r="E84" i="91"/>
  <c r="F84" i="91"/>
  <c r="G84" i="91"/>
  <c r="H84" i="91"/>
  <c r="I84" i="91"/>
  <c r="J84" i="91"/>
  <c r="K84" i="91"/>
  <c r="L84" i="91"/>
  <c r="M84" i="91"/>
  <c r="N84" i="91"/>
  <c r="O84" i="91"/>
  <c r="P84" i="91"/>
  <c r="Q84" i="91"/>
  <c r="R84" i="91"/>
  <c r="S84" i="91"/>
  <c r="T84" i="91"/>
  <c r="U84" i="91"/>
  <c r="V84" i="91"/>
  <c r="W84" i="91"/>
  <c r="X84" i="91"/>
  <c r="Y84" i="91"/>
  <c r="Z84" i="91"/>
  <c r="AC84" i="91"/>
  <c r="AD84" i="91"/>
  <c r="AE84" i="91"/>
  <c r="AF84" i="91"/>
  <c r="AG84" i="91"/>
  <c r="AH84" i="91"/>
  <c r="AK84" i="91"/>
  <c r="AL84" i="91"/>
  <c r="AM84" i="91"/>
  <c r="E85" i="91"/>
  <c r="F85" i="91"/>
  <c r="G85" i="91"/>
  <c r="H85" i="91"/>
  <c r="I85" i="91"/>
  <c r="J85" i="91"/>
  <c r="K85" i="91"/>
  <c r="L85" i="91"/>
  <c r="M85" i="91"/>
  <c r="N85" i="91"/>
  <c r="O85" i="91"/>
  <c r="P85" i="91"/>
  <c r="Q85" i="91"/>
  <c r="R85" i="91"/>
  <c r="S85" i="91"/>
  <c r="T85" i="91"/>
  <c r="U85" i="91"/>
  <c r="V85" i="91"/>
  <c r="W85" i="91"/>
  <c r="X85" i="91"/>
  <c r="Y85" i="91"/>
  <c r="Z85" i="91"/>
  <c r="AC85" i="91"/>
  <c r="AD85" i="91"/>
  <c r="AE85" i="91"/>
  <c r="AF85" i="91"/>
  <c r="AG85" i="91"/>
  <c r="AH85" i="91"/>
  <c r="AK85" i="91"/>
  <c r="AL85" i="91"/>
  <c r="AM85" i="91"/>
  <c r="E86" i="91"/>
  <c r="F86" i="91"/>
  <c r="G86" i="91"/>
  <c r="H86" i="91"/>
  <c r="I86" i="91"/>
  <c r="J86" i="91"/>
  <c r="K86" i="91"/>
  <c r="L86" i="91"/>
  <c r="M86" i="91"/>
  <c r="N86" i="91"/>
  <c r="O86" i="91"/>
  <c r="P86" i="91"/>
  <c r="Q86" i="91"/>
  <c r="R86" i="91"/>
  <c r="S86" i="91"/>
  <c r="T86" i="91"/>
  <c r="U86" i="91"/>
  <c r="V86" i="91"/>
  <c r="W86" i="91"/>
  <c r="X86" i="91"/>
  <c r="Y86" i="91"/>
  <c r="Z86" i="91"/>
  <c r="AC86" i="91"/>
  <c r="AD86" i="91"/>
  <c r="AE86" i="91"/>
  <c r="AF86" i="91"/>
  <c r="AG86" i="91"/>
  <c r="AH86" i="91"/>
  <c r="AK86" i="91"/>
  <c r="AL86" i="91"/>
  <c r="AM86" i="91"/>
  <c r="E88" i="91"/>
  <c r="F88" i="91"/>
  <c r="G88" i="91"/>
  <c r="H88" i="91"/>
  <c r="I88" i="91"/>
  <c r="J88" i="91"/>
  <c r="K88" i="91"/>
  <c r="L88" i="91"/>
  <c r="M88" i="91"/>
  <c r="N88" i="91"/>
  <c r="O88" i="91"/>
  <c r="P88" i="91"/>
  <c r="Q88" i="91"/>
  <c r="R88" i="91"/>
  <c r="S88" i="91"/>
  <c r="T88" i="91"/>
  <c r="U88" i="91"/>
  <c r="V88" i="91"/>
  <c r="W88" i="91"/>
  <c r="X88" i="91"/>
  <c r="Y88" i="91"/>
  <c r="Z88" i="91"/>
  <c r="AC88" i="91"/>
  <c r="AD88" i="91"/>
  <c r="AE88" i="91"/>
  <c r="AF88" i="91"/>
  <c r="AG88" i="91"/>
  <c r="AH88" i="91"/>
  <c r="AK88" i="91"/>
  <c r="AL88" i="91"/>
  <c r="AM88" i="91"/>
  <c r="E89" i="91"/>
  <c r="F89" i="91"/>
  <c r="G89" i="91"/>
  <c r="H89" i="91"/>
  <c r="I89" i="91"/>
  <c r="J89" i="91"/>
  <c r="K89" i="91"/>
  <c r="L89" i="91"/>
  <c r="M89" i="91"/>
  <c r="N89" i="91"/>
  <c r="O89" i="91"/>
  <c r="P89" i="91"/>
  <c r="Q89" i="91"/>
  <c r="R89" i="91"/>
  <c r="S89" i="91"/>
  <c r="T89" i="91"/>
  <c r="U89" i="91"/>
  <c r="V89" i="91"/>
  <c r="W89" i="91"/>
  <c r="X89" i="91"/>
  <c r="Y89" i="91"/>
  <c r="Z89" i="91"/>
  <c r="AC89" i="91"/>
  <c r="AD89" i="91"/>
  <c r="AE89" i="91"/>
  <c r="AF89" i="91"/>
  <c r="AG89" i="91"/>
  <c r="AH89" i="91"/>
  <c r="AK89" i="91"/>
  <c r="AL89" i="91"/>
  <c r="AM89" i="91"/>
  <c r="E90" i="91"/>
  <c r="F90" i="91"/>
  <c r="G90" i="91"/>
  <c r="H90" i="91"/>
  <c r="I90" i="91"/>
  <c r="J90" i="91"/>
  <c r="K90" i="91"/>
  <c r="L90" i="91"/>
  <c r="M90" i="91"/>
  <c r="N90" i="91"/>
  <c r="O90" i="91"/>
  <c r="P90" i="91"/>
  <c r="Q90" i="91"/>
  <c r="R90" i="91"/>
  <c r="S90" i="91"/>
  <c r="T90" i="91"/>
  <c r="U90" i="91"/>
  <c r="V90" i="91"/>
  <c r="W90" i="91"/>
  <c r="X90" i="91"/>
  <c r="Y90" i="91"/>
  <c r="Z90" i="91"/>
  <c r="AC90" i="91"/>
  <c r="AD90" i="91"/>
  <c r="AE90" i="91"/>
  <c r="AF90" i="91"/>
  <c r="AG90" i="91"/>
  <c r="AH90" i="91"/>
  <c r="AK90" i="91"/>
  <c r="AL90" i="91"/>
  <c r="AM90" i="91"/>
  <c r="E91" i="91"/>
  <c r="F91" i="91"/>
  <c r="G91" i="91"/>
  <c r="H91" i="91"/>
  <c r="I91" i="91"/>
  <c r="J91" i="91"/>
  <c r="K91" i="91"/>
  <c r="L91" i="91"/>
  <c r="M91" i="91"/>
  <c r="N91" i="91"/>
  <c r="O91" i="91"/>
  <c r="P91" i="91"/>
  <c r="Q91" i="91"/>
  <c r="R91" i="91"/>
  <c r="S91" i="91"/>
  <c r="T91" i="91"/>
  <c r="U91" i="91"/>
  <c r="V91" i="91"/>
  <c r="W91" i="91"/>
  <c r="X91" i="91"/>
  <c r="Y91" i="91"/>
  <c r="Z91" i="91"/>
  <c r="AC91" i="91"/>
  <c r="AD91" i="91"/>
  <c r="AE91" i="91"/>
  <c r="AF91" i="91"/>
  <c r="AG91" i="91"/>
  <c r="AH91" i="91"/>
  <c r="AK91" i="91"/>
  <c r="AL91" i="91"/>
  <c r="AM91" i="91"/>
  <c r="E92" i="91"/>
  <c r="F92" i="91"/>
  <c r="G92" i="91"/>
  <c r="H92" i="91"/>
  <c r="I92" i="91"/>
  <c r="J92" i="91"/>
  <c r="K92" i="91"/>
  <c r="L92" i="91"/>
  <c r="M92" i="91"/>
  <c r="N92" i="91"/>
  <c r="O92" i="91"/>
  <c r="P92" i="91"/>
  <c r="Q92" i="91"/>
  <c r="R92" i="91"/>
  <c r="S92" i="91"/>
  <c r="T92" i="91"/>
  <c r="U92" i="91"/>
  <c r="V92" i="91"/>
  <c r="W92" i="91"/>
  <c r="X92" i="91"/>
  <c r="Y92" i="91"/>
  <c r="Z92" i="91"/>
  <c r="AC92" i="91"/>
  <c r="AD92" i="91"/>
  <c r="AE92" i="91"/>
  <c r="AF92" i="91"/>
  <c r="AG92" i="91"/>
  <c r="AH92" i="91"/>
  <c r="AK92" i="91"/>
  <c r="AL92" i="91"/>
  <c r="AM92" i="91"/>
  <c r="E93" i="91"/>
  <c r="F93" i="91"/>
  <c r="G93" i="91"/>
  <c r="H93" i="91"/>
  <c r="I93" i="91"/>
  <c r="J93" i="91"/>
  <c r="K93" i="91"/>
  <c r="L93" i="91"/>
  <c r="M93" i="91"/>
  <c r="N93" i="91"/>
  <c r="O93" i="91"/>
  <c r="P93" i="91"/>
  <c r="Q93" i="91"/>
  <c r="R93" i="91"/>
  <c r="S93" i="91"/>
  <c r="T93" i="91"/>
  <c r="U93" i="91"/>
  <c r="V93" i="91"/>
  <c r="W93" i="91"/>
  <c r="X93" i="91"/>
  <c r="Y93" i="91"/>
  <c r="Z93" i="91"/>
  <c r="AC93" i="91"/>
  <c r="AD93" i="91"/>
  <c r="AE93" i="91"/>
  <c r="AF93" i="91"/>
  <c r="AG93" i="91"/>
  <c r="AH93" i="91"/>
  <c r="AK93" i="91"/>
  <c r="AL93" i="91"/>
  <c r="AM93" i="91"/>
  <c r="E94" i="91"/>
  <c r="F94" i="91"/>
  <c r="G94" i="91"/>
  <c r="H94" i="91"/>
  <c r="I94" i="91"/>
  <c r="J94" i="91"/>
  <c r="K94" i="91"/>
  <c r="L94" i="91"/>
  <c r="M94" i="91"/>
  <c r="N94" i="91"/>
  <c r="O94" i="91"/>
  <c r="P94" i="91"/>
  <c r="Q94" i="91"/>
  <c r="R94" i="91"/>
  <c r="S94" i="91"/>
  <c r="T94" i="91"/>
  <c r="U94" i="91"/>
  <c r="V94" i="91"/>
  <c r="W94" i="91"/>
  <c r="X94" i="91"/>
  <c r="Y94" i="91"/>
  <c r="Z94" i="91"/>
  <c r="AC94" i="91"/>
  <c r="AD94" i="91"/>
  <c r="AE94" i="91"/>
  <c r="AF94" i="91"/>
  <c r="AG94" i="91"/>
  <c r="AH94" i="91"/>
  <c r="AK94" i="91"/>
  <c r="AL94" i="91"/>
  <c r="AM94" i="91"/>
  <c r="E95" i="91"/>
  <c r="F95" i="91"/>
  <c r="G95" i="91"/>
  <c r="H95" i="91"/>
  <c r="I95" i="91"/>
  <c r="J95" i="91"/>
  <c r="K95" i="91"/>
  <c r="L95" i="91"/>
  <c r="M95" i="91"/>
  <c r="N95" i="91"/>
  <c r="O95" i="91"/>
  <c r="P95" i="91"/>
  <c r="Q95" i="91"/>
  <c r="R95" i="91"/>
  <c r="S95" i="91"/>
  <c r="T95" i="91"/>
  <c r="U95" i="91"/>
  <c r="V95" i="91"/>
  <c r="W95" i="91"/>
  <c r="X95" i="91"/>
  <c r="Y95" i="91"/>
  <c r="Z95" i="91"/>
  <c r="AC95" i="91"/>
  <c r="AD95" i="91"/>
  <c r="AE95" i="91"/>
  <c r="AF95" i="91"/>
  <c r="AG95" i="91"/>
  <c r="AH95" i="91"/>
  <c r="AK95" i="91"/>
  <c r="AL95" i="91"/>
  <c r="AM95" i="91"/>
  <c r="E99" i="91"/>
  <c r="F99" i="91"/>
  <c r="G99" i="91"/>
  <c r="H99" i="91"/>
  <c r="I99" i="91"/>
  <c r="J99" i="91"/>
  <c r="K99" i="91"/>
  <c r="L99" i="91"/>
  <c r="M99" i="91"/>
  <c r="N99" i="91"/>
  <c r="O99" i="91"/>
  <c r="P99" i="91"/>
  <c r="Q99" i="91"/>
  <c r="R99" i="91"/>
  <c r="S99" i="91"/>
  <c r="T99" i="91"/>
  <c r="U99" i="91"/>
  <c r="V99" i="91"/>
  <c r="W99" i="91"/>
  <c r="X99" i="91"/>
  <c r="Y99" i="91"/>
  <c r="Z99" i="91"/>
  <c r="AC99" i="91"/>
  <c r="AD99" i="91"/>
  <c r="AE99" i="91"/>
  <c r="AF99" i="91"/>
  <c r="AG99" i="91"/>
  <c r="AH99" i="91"/>
  <c r="AK99" i="91"/>
  <c r="AL99" i="91"/>
  <c r="AM99" i="91"/>
  <c r="E100" i="91"/>
  <c r="F100" i="91"/>
  <c r="G100" i="91"/>
  <c r="H100" i="91"/>
  <c r="I100" i="91"/>
  <c r="J100" i="91"/>
  <c r="K100" i="91"/>
  <c r="L100" i="91"/>
  <c r="M100" i="91"/>
  <c r="N100" i="91"/>
  <c r="O100" i="91"/>
  <c r="P100" i="91"/>
  <c r="Q100" i="91"/>
  <c r="R100" i="91"/>
  <c r="S100" i="91"/>
  <c r="T100" i="91"/>
  <c r="U100" i="91"/>
  <c r="V100" i="91"/>
  <c r="W100" i="91"/>
  <c r="X100" i="91"/>
  <c r="Y100" i="91"/>
  <c r="Z100" i="91"/>
  <c r="AC100" i="91"/>
  <c r="AD100" i="91"/>
  <c r="AE100" i="91"/>
  <c r="AF100" i="91"/>
  <c r="AG100" i="91"/>
  <c r="AH100" i="91"/>
  <c r="AK100" i="91"/>
  <c r="AL100" i="91"/>
  <c r="AM100" i="91"/>
  <c r="E101" i="91"/>
  <c r="F101" i="91"/>
  <c r="G101" i="91"/>
  <c r="H101" i="91"/>
  <c r="I101" i="91"/>
  <c r="J101" i="91"/>
  <c r="K101" i="91"/>
  <c r="L101" i="91"/>
  <c r="M101" i="91"/>
  <c r="N101" i="91"/>
  <c r="O101" i="91"/>
  <c r="P101" i="91"/>
  <c r="Q101" i="91"/>
  <c r="R101" i="91"/>
  <c r="S101" i="91"/>
  <c r="T101" i="91"/>
  <c r="U101" i="91"/>
  <c r="V101" i="91"/>
  <c r="W101" i="91"/>
  <c r="X101" i="91"/>
  <c r="Y101" i="91"/>
  <c r="Z101" i="91"/>
  <c r="AC101" i="91"/>
  <c r="AD101" i="91"/>
  <c r="AE101" i="91"/>
  <c r="AF101" i="91"/>
  <c r="AG101" i="91"/>
  <c r="AH101" i="91"/>
  <c r="AK101" i="91"/>
  <c r="AL101" i="91"/>
  <c r="AM101" i="91"/>
  <c r="E102" i="91"/>
  <c r="F102" i="91"/>
  <c r="G102" i="91"/>
  <c r="H102" i="91"/>
  <c r="I102" i="91"/>
  <c r="J102" i="91"/>
  <c r="K102" i="91"/>
  <c r="L102" i="91"/>
  <c r="M102" i="91"/>
  <c r="N102" i="91"/>
  <c r="O102" i="91"/>
  <c r="P102" i="91"/>
  <c r="Q102" i="91"/>
  <c r="R102" i="91"/>
  <c r="S102" i="91"/>
  <c r="T102" i="91"/>
  <c r="U102" i="91"/>
  <c r="V102" i="91"/>
  <c r="W102" i="91"/>
  <c r="X102" i="91"/>
  <c r="Y102" i="91"/>
  <c r="Z102" i="91"/>
  <c r="AC102" i="91"/>
  <c r="AD102" i="91"/>
  <c r="AE102" i="91"/>
  <c r="AF102" i="91"/>
  <c r="AG102" i="91"/>
  <c r="AH102" i="91"/>
  <c r="AK102" i="91"/>
  <c r="AL102" i="91"/>
  <c r="AM102" i="91"/>
  <c r="AN102" i="91"/>
  <c r="A4" i="159"/>
  <c r="B8" i="159"/>
  <c r="D8" i="159"/>
  <c r="D169" i="159" s="1"/>
  <c r="B9" i="159"/>
  <c r="D9" i="159"/>
  <c r="D170" i="159" s="1"/>
  <c r="B10" i="159"/>
  <c r="D10" i="159"/>
  <c r="D171" i="159" s="1"/>
  <c r="B11" i="159"/>
  <c r="D11" i="159"/>
  <c r="D172" i="159" s="1"/>
  <c r="B12" i="159"/>
  <c r="D12" i="159"/>
  <c r="D173" i="159" s="1"/>
  <c r="B13" i="159"/>
  <c r="D13" i="159"/>
  <c r="D174" i="159" s="1"/>
  <c r="B14" i="159"/>
  <c r="D14" i="159"/>
  <c r="D175" i="159" s="1"/>
  <c r="B15" i="159"/>
  <c r="D15" i="159"/>
  <c r="D176" i="159" s="1"/>
  <c r="B16" i="159"/>
  <c r="D16" i="159"/>
  <c r="D177" i="159" s="1"/>
  <c r="B17" i="159"/>
  <c r="D17" i="159"/>
  <c r="D178" i="159" s="1"/>
  <c r="B18" i="159"/>
  <c r="D18" i="159"/>
  <c r="D179" i="159" s="1"/>
  <c r="B19" i="159"/>
  <c r="D19" i="159"/>
  <c r="D180" i="159" s="1"/>
  <c r="B20" i="159"/>
  <c r="D20" i="159"/>
  <c r="D181" i="159" s="1"/>
  <c r="B21" i="159"/>
  <c r="D21" i="159"/>
  <c r="D182" i="159" s="1"/>
  <c r="B22" i="159"/>
  <c r="D22" i="159"/>
  <c r="D183" i="159" s="1"/>
  <c r="B23" i="159"/>
  <c r="D23" i="159"/>
  <c r="D184" i="159" s="1"/>
  <c r="B24" i="159"/>
  <c r="D24" i="159"/>
  <c r="D185" i="159" s="1"/>
  <c r="B25" i="159"/>
  <c r="D25" i="159"/>
  <c r="D186" i="159" s="1"/>
  <c r="B26" i="159"/>
  <c r="D26" i="159"/>
  <c r="D187" i="159" s="1"/>
  <c r="B27" i="159"/>
  <c r="D27" i="159"/>
  <c r="D188" i="159" s="1"/>
  <c r="B28" i="159"/>
  <c r="D28" i="159"/>
  <c r="D189" i="159" s="1"/>
  <c r="B29" i="159"/>
  <c r="D29" i="159"/>
  <c r="D190" i="159" s="1"/>
  <c r="B30" i="159"/>
  <c r="D30" i="159"/>
  <c r="D191" i="159" s="1"/>
  <c r="B31" i="159"/>
  <c r="D31" i="159"/>
  <c r="D192" i="159" s="1"/>
  <c r="B32" i="159"/>
  <c r="D32" i="159"/>
  <c r="D193" i="159" s="1"/>
  <c r="B33" i="159"/>
  <c r="D33" i="159"/>
  <c r="D194" i="159" s="1"/>
  <c r="B34" i="159"/>
  <c r="D34" i="159"/>
  <c r="D195" i="159" s="1"/>
  <c r="B35" i="159"/>
  <c r="D35" i="159"/>
  <c r="D196" i="159" s="1"/>
  <c r="B36" i="159"/>
  <c r="D36" i="159"/>
  <c r="D197" i="159" s="1"/>
  <c r="E36" i="159"/>
  <c r="D76" i="130" s="1"/>
  <c r="F36" i="159"/>
  <c r="E76" i="130" s="1"/>
  <c r="G36" i="159"/>
  <c r="G76" i="130" s="1"/>
  <c r="H36" i="159"/>
  <c r="H76" i="130" s="1"/>
  <c r="I36" i="159"/>
  <c r="J76" i="130" s="1"/>
  <c r="J36" i="159"/>
  <c r="K76" i="130" s="1"/>
  <c r="K36" i="159"/>
  <c r="O76" i="130" s="1"/>
  <c r="L36" i="159"/>
  <c r="M36" i="159"/>
  <c r="U76" i="130" s="1"/>
  <c r="B37" i="159"/>
  <c r="D37" i="159"/>
  <c r="D198" i="159" s="1"/>
  <c r="B38" i="159"/>
  <c r="D38" i="159"/>
  <c r="D199" i="159" s="1"/>
  <c r="B39" i="159"/>
  <c r="D39" i="159"/>
  <c r="D200" i="159" s="1"/>
  <c r="B40" i="159"/>
  <c r="D40" i="159"/>
  <c r="D201" i="159" s="1"/>
  <c r="B41" i="159"/>
  <c r="D41" i="159"/>
  <c r="D202" i="159" s="1"/>
  <c r="B42" i="159"/>
  <c r="D42" i="159"/>
  <c r="D203" i="159" s="1"/>
  <c r="B43" i="159"/>
  <c r="D43" i="159"/>
  <c r="D204" i="159" s="1"/>
  <c r="B44" i="159"/>
  <c r="D44" i="159"/>
  <c r="D205" i="159" s="1"/>
  <c r="B45" i="159"/>
  <c r="D45" i="159"/>
  <c r="D206" i="159" s="1"/>
  <c r="B46" i="159"/>
  <c r="D46" i="159"/>
  <c r="D207" i="159" s="1"/>
  <c r="B47" i="159"/>
  <c r="D47" i="159"/>
  <c r="D208" i="159" s="1"/>
  <c r="B48" i="159"/>
  <c r="D48" i="159"/>
  <c r="D209" i="159" s="1"/>
  <c r="B49" i="159"/>
  <c r="D49" i="159"/>
  <c r="D210" i="159" s="1"/>
  <c r="B50" i="159"/>
  <c r="D50" i="159"/>
  <c r="D211" i="159" s="1"/>
  <c r="B51" i="159"/>
  <c r="D51" i="159"/>
  <c r="D212" i="159" s="1"/>
  <c r="B52" i="159"/>
  <c r="D52" i="159"/>
  <c r="D213" i="159" s="1"/>
  <c r="B53" i="159"/>
  <c r="D53" i="159"/>
  <c r="D214" i="159" s="1"/>
  <c r="B54" i="159"/>
  <c r="D54" i="159"/>
  <c r="D215" i="159" s="1"/>
  <c r="B55" i="159"/>
  <c r="D55" i="159"/>
  <c r="D216" i="159" s="1"/>
  <c r="B56" i="159"/>
  <c r="D56" i="159"/>
  <c r="D217" i="159" s="1"/>
  <c r="B57" i="159"/>
  <c r="D57" i="159"/>
  <c r="D218" i="159" s="1"/>
  <c r="B58" i="159"/>
  <c r="D58" i="159"/>
  <c r="D219" i="159" s="1"/>
  <c r="B59" i="159"/>
  <c r="D59" i="159"/>
  <c r="D220" i="159" s="1"/>
  <c r="E59" i="159"/>
  <c r="F59" i="159"/>
  <c r="E77" i="130" s="1"/>
  <c r="G59" i="159"/>
  <c r="G77" i="130" s="1"/>
  <c r="H59" i="159"/>
  <c r="H77" i="130" s="1"/>
  <c r="I59" i="159"/>
  <c r="J59" i="159"/>
  <c r="K77" i="130" s="1"/>
  <c r="K59" i="159"/>
  <c r="O77" i="130" s="1"/>
  <c r="L59" i="159"/>
  <c r="L77" i="130" s="1"/>
  <c r="M59" i="159"/>
  <c r="B60" i="159"/>
  <c r="D60" i="159"/>
  <c r="D221" i="159" s="1"/>
  <c r="B61" i="159"/>
  <c r="D61" i="159"/>
  <c r="D222" i="159" s="1"/>
  <c r="B62" i="159"/>
  <c r="D62" i="159"/>
  <c r="D223" i="159" s="1"/>
  <c r="B63" i="159"/>
  <c r="D63" i="159"/>
  <c r="D224" i="159" s="1"/>
  <c r="B64" i="159"/>
  <c r="D64" i="159"/>
  <c r="D225" i="159" s="1"/>
  <c r="B65" i="159"/>
  <c r="D65" i="159"/>
  <c r="D226" i="159" s="1"/>
  <c r="B66" i="159"/>
  <c r="D66" i="159"/>
  <c r="D227" i="159" s="1"/>
  <c r="B67" i="159"/>
  <c r="D67" i="159"/>
  <c r="D228" i="159" s="1"/>
  <c r="B68" i="159"/>
  <c r="D68" i="159"/>
  <c r="D229" i="159" s="1"/>
  <c r="B69" i="159"/>
  <c r="D69" i="159"/>
  <c r="D230" i="159" s="1"/>
  <c r="B70" i="159"/>
  <c r="D70" i="159"/>
  <c r="D231" i="159" s="1"/>
  <c r="B71" i="159"/>
  <c r="D71" i="159"/>
  <c r="D232" i="159" s="1"/>
  <c r="B72" i="159"/>
  <c r="D72" i="159"/>
  <c r="D233" i="159" s="1"/>
  <c r="B73" i="159"/>
  <c r="D73" i="159"/>
  <c r="D234" i="159" s="1"/>
  <c r="B74" i="159"/>
  <c r="D74" i="159"/>
  <c r="D235" i="159" s="1"/>
  <c r="B75" i="159"/>
  <c r="D75" i="159"/>
  <c r="D236" i="159" s="1"/>
  <c r="B76" i="159"/>
  <c r="D76" i="159"/>
  <c r="D237" i="159" s="1"/>
  <c r="B77" i="159"/>
  <c r="D77" i="159"/>
  <c r="D238" i="159" s="1"/>
  <c r="B78" i="159"/>
  <c r="D78" i="159"/>
  <c r="D239" i="159" s="1"/>
  <c r="B79" i="159"/>
  <c r="D79" i="159"/>
  <c r="D240" i="159" s="1"/>
  <c r="B80" i="159"/>
  <c r="D80" i="159"/>
  <c r="D241" i="159" s="1"/>
  <c r="B81" i="159"/>
  <c r="D81" i="159"/>
  <c r="D242" i="159" s="1"/>
  <c r="B82" i="159"/>
  <c r="D82" i="159"/>
  <c r="D243" i="159" s="1"/>
  <c r="E82" i="159"/>
  <c r="F82" i="159"/>
  <c r="G82" i="159"/>
  <c r="H82" i="159"/>
  <c r="I82" i="159"/>
  <c r="J82" i="159"/>
  <c r="K82" i="159"/>
  <c r="L82" i="159"/>
  <c r="M82" i="159"/>
  <c r="B84" i="159"/>
  <c r="D84" i="159"/>
  <c r="D245" i="159" s="1"/>
  <c r="K87" i="159"/>
  <c r="B88" i="159"/>
  <c r="D88" i="159"/>
  <c r="B89" i="159"/>
  <c r="D89" i="159"/>
  <c r="B90" i="159"/>
  <c r="D90" i="159"/>
  <c r="B91" i="159"/>
  <c r="D91" i="159"/>
  <c r="B92" i="159"/>
  <c r="D92" i="159"/>
  <c r="B93" i="159"/>
  <c r="D93" i="159"/>
  <c r="B94" i="159"/>
  <c r="D94" i="159"/>
  <c r="B95" i="159"/>
  <c r="D95" i="159"/>
  <c r="B96" i="159"/>
  <c r="D96" i="159"/>
  <c r="B97" i="159"/>
  <c r="D97" i="159"/>
  <c r="B98" i="159"/>
  <c r="D98" i="159"/>
  <c r="B99" i="159"/>
  <c r="D99" i="159"/>
  <c r="B100" i="159"/>
  <c r="D100" i="159"/>
  <c r="B101" i="159"/>
  <c r="D101" i="159"/>
  <c r="B102" i="159"/>
  <c r="D102" i="159"/>
  <c r="B103" i="159"/>
  <c r="D103" i="159"/>
  <c r="B104" i="159"/>
  <c r="D104" i="159"/>
  <c r="B105" i="159"/>
  <c r="D105" i="159"/>
  <c r="B106" i="159"/>
  <c r="D106" i="159"/>
  <c r="B107" i="159"/>
  <c r="D107" i="159"/>
  <c r="B108" i="159"/>
  <c r="D108" i="159"/>
  <c r="B109" i="159"/>
  <c r="D109" i="159"/>
  <c r="B110" i="159"/>
  <c r="D110" i="159"/>
  <c r="B111" i="159"/>
  <c r="D111" i="159"/>
  <c r="B112" i="159"/>
  <c r="D112" i="159"/>
  <c r="B113" i="159"/>
  <c r="D113" i="159"/>
  <c r="B114" i="159"/>
  <c r="D114" i="159"/>
  <c r="B115" i="159"/>
  <c r="D115" i="159"/>
  <c r="B116" i="159"/>
  <c r="D116" i="159"/>
  <c r="E116" i="159"/>
  <c r="D81" i="130" s="1"/>
  <c r="F116" i="159"/>
  <c r="E81" i="130" s="1"/>
  <c r="G116" i="159"/>
  <c r="H116" i="159"/>
  <c r="H81" i="130" s="1"/>
  <c r="I116" i="159"/>
  <c r="J81" i="130" s="1"/>
  <c r="J116" i="159"/>
  <c r="K81" i="130" s="1"/>
  <c r="K116" i="159"/>
  <c r="L116" i="159"/>
  <c r="P81" i="130" s="1"/>
  <c r="M116" i="159"/>
  <c r="M81" i="130" s="1"/>
  <c r="B118" i="159"/>
  <c r="D118" i="159"/>
  <c r="B119" i="159"/>
  <c r="D119" i="159"/>
  <c r="B120" i="159"/>
  <c r="D120" i="159"/>
  <c r="B121" i="159"/>
  <c r="D121" i="159"/>
  <c r="B122" i="159"/>
  <c r="D122" i="159"/>
  <c r="B123" i="159"/>
  <c r="D123" i="159"/>
  <c r="B124" i="159"/>
  <c r="D124" i="159"/>
  <c r="B125" i="159"/>
  <c r="D125" i="159"/>
  <c r="B126" i="159"/>
  <c r="D126" i="159"/>
  <c r="B127" i="159"/>
  <c r="D127" i="159"/>
  <c r="B128" i="159"/>
  <c r="D128" i="159"/>
  <c r="B129" i="159"/>
  <c r="D129" i="159"/>
  <c r="B130" i="159"/>
  <c r="D130" i="159"/>
  <c r="B131" i="159"/>
  <c r="D131" i="159"/>
  <c r="B132" i="159"/>
  <c r="D132" i="159"/>
  <c r="B133" i="159"/>
  <c r="D133" i="159"/>
  <c r="B134" i="159"/>
  <c r="D134" i="159"/>
  <c r="B135" i="159"/>
  <c r="D135" i="159"/>
  <c r="B136" i="159"/>
  <c r="D136" i="159"/>
  <c r="B137" i="159"/>
  <c r="D137" i="159"/>
  <c r="B138" i="159"/>
  <c r="D138" i="159"/>
  <c r="B139" i="159"/>
  <c r="D139" i="159"/>
  <c r="E139" i="159"/>
  <c r="D82" i="130" s="1"/>
  <c r="F139" i="159"/>
  <c r="E82" i="130" s="1"/>
  <c r="G139" i="159"/>
  <c r="G82" i="130" s="1"/>
  <c r="H139" i="159"/>
  <c r="H82" i="130" s="1"/>
  <c r="I139" i="159"/>
  <c r="J139" i="159"/>
  <c r="K139" i="159"/>
  <c r="O82" i="130" s="1"/>
  <c r="L139" i="159"/>
  <c r="L82" i="130" s="1"/>
  <c r="M139" i="159"/>
  <c r="U82" i="130" s="1"/>
  <c r="B140" i="159"/>
  <c r="D140" i="159"/>
  <c r="B141" i="159"/>
  <c r="D141" i="159"/>
  <c r="B142" i="159"/>
  <c r="D142" i="159"/>
  <c r="B143" i="159"/>
  <c r="D143" i="159"/>
  <c r="B144" i="159"/>
  <c r="D144" i="159"/>
  <c r="B145" i="159"/>
  <c r="D145" i="159"/>
  <c r="B146" i="159"/>
  <c r="D146" i="159"/>
  <c r="B147" i="159"/>
  <c r="D147" i="159"/>
  <c r="B148" i="159"/>
  <c r="D148" i="159"/>
  <c r="B149" i="159"/>
  <c r="D149" i="159"/>
  <c r="B150" i="159"/>
  <c r="D150" i="159"/>
  <c r="B151" i="159"/>
  <c r="D151" i="159"/>
  <c r="B152" i="159"/>
  <c r="D152" i="159"/>
  <c r="B153" i="159"/>
  <c r="D153" i="159"/>
  <c r="B154" i="159"/>
  <c r="D154" i="159"/>
  <c r="B155" i="159"/>
  <c r="D155" i="159"/>
  <c r="B156" i="159"/>
  <c r="D156" i="159"/>
  <c r="B157" i="159"/>
  <c r="D157" i="159"/>
  <c r="B158" i="159"/>
  <c r="D158" i="159"/>
  <c r="B159" i="159"/>
  <c r="D159" i="159"/>
  <c r="B160" i="159"/>
  <c r="D160" i="159"/>
  <c r="B161" i="159"/>
  <c r="D161" i="159"/>
  <c r="B162" i="159"/>
  <c r="D162" i="159"/>
  <c r="E162" i="159"/>
  <c r="F162" i="159"/>
  <c r="G162" i="159"/>
  <c r="H162" i="159"/>
  <c r="I162" i="159"/>
  <c r="J162" i="159"/>
  <c r="K162" i="159"/>
  <c r="L162" i="159"/>
  <c r="M162" i="159"/>
  <c r="B164" i="159"/>
  <c r="D164" i="159"/>
  <c r="K168" i="159"/>
  <c r="L168" i="159"/>
  <c r="B169" i="159"/>
  <c r="E169" i="159"/>
  <c r="F169" i="159"/>
  <c r="G169" i="159"/>
  <c r="H169" i="159"/>
  <c r="I169" i="159"/>
  <c r="J169" i="159"/>
  <c r="K169" i="159"/>
  <c r="L169" i="159"/>
  <c r="M169" i="159"/>
  <c r="B170" i="159"/>
  <c r="E170" i="159"/>
  <c r="F170" i="159"/>
  <c r="G170" i="159"/>
  <c r="H170" i="159"/>
  <c r="I170" i="159"/>
  <c r="J170" i="159"/>
  <c r="K170" i="159"/>
  <c r="L170" i="159"/>
  <c r="M170" i="159"/>
  <c r="B171" i="159"/>
  <c r="E171" i="159"/>
  <c r="F171" i="159"/>
  <c r="G171" i="159"/>
  <c r="H171" i="159"/>
  <c r="I171" i="159"/>
  <c r="J171" i="159"/>
  <c r="K171" i="159"/>
  <c r="L171" i="159"/>
  <c r="M171" i="159"/>
  <c r="B172" i="159"/>
  <c r="E172" i="159"/>
  <c r="F172" i="159"/>
  <c r="G172" i="159"/>
  <c r="H172" i="159"/>
  <c r="I172" i="159"/>
  <c r="J172" i="159"/>
  <c r="K172" i="159"/>
  <c r="L172" i="159"/>
  <c r="M172" i="159"/>
  <c r="B173" i="159"/>
  <c r="E173" i="159"/>
  <c r="F173" i="159"/>
  <c r="G173" i="159"/>
  <c r="H173" i="159"/>
  <c r="I173" i="159"/>
  <c r="J173" i="159"/>
  <c r="K173" i="159"/>
  <c r="L173" i="159"/>
  <c r="M173" i="159"/>
  <c r="B174" i="159"/>
  <c r="E174" i="159"/>
  <c r="F174" i="159"/>
  <c r="G174" i="159"/>
  <c r="H174" i="159"/>
  <c r="I174" i="159"/>
  <c r="J174" i="159"/>
  <c r="K174" i="159"/>
  <c r="L174" i="159"/>
  <c r="M174" i="159"/>
  <c r="B175" i="159"/>
  <c r="E175" i="159"/>
  <c r="F175" i="159"/>
  <c r="G175" i="159"/>
  <c r="H175" i="159"/>
  <c r="I175" i="159"/>
  <c r="J175" i="159"/>
  <c r="K175" i="159"/>
  <c r="L175" i="159"/>
  <c r="M175" i="159"/>
  <c r="B176" i="159"/>
  <c r="E176" i="159"/>
  <c r="F176" i="159"/>
  <c r="G176" i="159"/>
  <c r="H176" i="159"/>
  <c r="I176" i="159"/>
  <c r="J176" i="159"/>
  <c r="K176" i="159"/>
  <c r="L176" i="159"/>
  <c r="M176" i="159"/>
  <c r="B177" i="159"/>
  <c r="E177" i="159"/>
  <c r="F177" i="159"/>
  <c r="G177" i="159"/>
  <c r="H177" i="159"/>
  <c r="I177" i="159"/>
  <c r="J177" i="159"/>
  <c r="K177" i="159"/>
  <c r="L177" i="159"/>
  <c r="M177" i="159"/>
  <c r="B178" i="159"/>
  <c r="E178" i="159"/>
  <c r="F178" i="159"/>
  <c r="G178" i="159"/>
  <c r="H178" i="159"/>
  <c r="I178" i="159"/>
  <c r="J178" i="159"/>
  <c r="K178" i="159"/>
  <c r="L178" i="159"/>
  <c r="M178" i="159"/>
  <c r="B179" i="159"/>
  <c r="E179" i="159"/>
  <c r="F179" i="159"/>
  <c r="G179" i="159"/>
  <c r="H179" i="159"/>
  <c r="I179" i="159"/>
  <c r="J179" i="159"/>
  <c r="K179" i="159"/>
  <c r="L179" i="159"/>
  <c r="M179" i="159"/>
  <c r="B180" i="159"/>
  <c r="E180" i="159"/>
  <c r="F180" i="159"/>
  <c r="G180" i="159"/>
  <c r="H180" i="159"/>
  <c r="I180" i="159"/>
  <c r="J180" i="159"/>
  <c r="K180" i="159"/>
  <c r="L180" i="159"/>
  <c r="M180" i="159"/>
  <c r="B181" i="159"/>
  <c r="E181" i="159"/>
  <c r="F181" i="159"/>
  <c r="G181" i="159"/>
  <c r="H181" i="159"/>
  <c r="I181" i="159"/>
  <c r="J181" i="159"/>
  <c r="K181" i="159"/>
  <c r="L181" i="159"/>
  <c r="M181" i="159"/>
  <c r="B182" i="159"/>
  <c r="E182" i="159"/>
  <c r="F182" i="159"/>
  <c r="G182" i="159"/>
  <c r="H182" i="159"/>
  <c r="I182" i="159"/>
  <c r="J182" i="159"/>
  <c r="K182" i="159"/>
  <c r="L182" i="159"/>
  <c r="M182" i="159"/>
  <c r="B183" i="159"/>
  <c r="E183" i="159"/>
  <c r="F183" i="159"/>
  <c r="G183" i="159"/>
  <c r="H183" i="159"/>
  <c r="I183" i="159"/>
  <c r="J183" i="159"/>
  <c r="K183" i="159"/>
  <c r="L183" i="159"/>
  <c r="M183" i="159"/>
  <c r="B184" i="159"/>
  <c r="E184" i="159"/>
  <c r="F184" i="159"/>
  <c r="G184" i="159"/>
  <c r="H184" i="159"/>
  <c r="I184" i="159"/>
  <c r="J184" i="159"/>
  <c r="K184" i="159"/>
  <c r="L184" i="159"/>
  <c r="M184" i="159"/>
  <c r="B185" i="159"/>
  <c r="E185" i="159"/>
  <c r="F185" i="159"/>
  <c r="G185" i="159"/>
  <c r="H185" i="159"/>
  <c r="I185" i="159"/>
  <c r="J185" i="159"/>
  <c r="K185" i="159"/>
  <c r="L185" i="159"/>
  <c r="M185" i="159"/>
  <c r="B186" i="159"/>
  <c r="E186" i="159"/>
  <c r="F186" i="159"/>
  <c r="G186" i="159"/>
  <c r="H186" i="159"/>
  <c r="I186" i="159"/>
  <c r="J186" i="159"/>
  <c r="K186" i="159"/>
  <c r="L186" i="159"/>
  <c r="M186" i="159"/>
  <c r="B187" i="159"/>
  <c r="E187" i="159"/>
  <c r="F187" i="159"/>
  <c r="G187" i="159"/>
  <c r="H187" i="159"/>
  <c r="I187" i="159"/>
  <c r="J187" i="159"/>
  <c r="K187" i="159"/>
  <c r="L187" i="159"/>
  <c r="M187" i="159"/>
  <c r="B188" i="159"/>
  <c r="E188" i="159"/>
  <c r="F188" i="159"/>
  <c r="G188" i="159"/>
  <c r="H188" i="159"/>
  <c r="I188" i="159"/>
  <c r="J188" i="159"/>
  <c r="K188" i="159"/>
  <c r="L188" i="159"/>
  <c r="M188" i="159"/>
  <c r="B189" i="159"/>
  <c r="E189" i="159"/>
  <c r="F189" i="159"/>
  <c r="G189" i="159"/>
  <c r="H189" i="159"/>
  <c r="I189" i="159"/>
  <c r="J189" i="159"/>
  <c r="K189" i="159"/>
  <c r="L189" i="159"/>
  <c r="M189" i="159"/>
  <c r="B190" i="159"/>
  <c r="E190" i="159"/>
  <c r="F190" i="159"/>
  <c r="G190" i="159"/>
  <c r="H190" i="159"/>
  <c r="I190" i="159"/>
  <c r="J190" i="159"/>
  <c r="K190" i="159"/>
  <c r="L190" i="159"/>
  <c r="M190" i="159"/>
  <c r="B191" i="159"/>
  <c r="E191" i="159"/>
  <c r="F191" i="159"/>
  <c r="G191" i="159"/>
  <c r="H191" i="159"/>
  <c r="I191" i="159"/>
  <c r="J191" i="159"/>
  <c r="K191" i="159"/>
  <c r="L191" i="159"/>
  <c r="M191" i="159"/>
  <c r="B192" i="159"/>
  <c r="E192" i="159"/>
  <c r="F192" i="159"/>
  <c r="G192" i="159"/>
  <c r="H192" i="159"/>
  <c r="I192" i="159"/>
  <c r="J192" i="159"/>
  <c r="K192" i="159"/>
  <c r="L192" i="159"/>
  <c r="M192" i="159"/>
  <c r="B193" i="159"/>
  <c r="E193" i="159"/>
  <c r="F193" i="159"/>
  <c r="G193" i="159"/>
  <c r="H193" i="159"/>
  <c r="I193" i="159"/>
  <c r="J193" i="159"/>
  <c r="K193" i="159"/>
  <c r="L193" i="159"/>
  <c r="M193" i="159"/>
  <c r="B194" i="159"/>
  <c r="E194" i="159"/>
  <c r="F194" i="159"/>
  <c r="G194" i="159"/>
  <c r="H194" i="159"/>
  <c r="I194" i="159"/>
  <c r="J194" i="159"/>
  <c r="K194" i="159"/>
  <c r="L194" i="159"/>
  <c r="M194" i="159"/>
  <c r="B195" i="159"/>
  <c r="E195" i="159"/>
  <c r="F195" i="159"/>
  <c r="G195" i="159"/>
  <c r="H195" i="159"/>
  <c r="I195" i="159"/>
  <c r="J195" i="159"/>
  <c r="K195" i="159"/>
  <c r="L195" i="159"/>
  <c r="M195" i="159"/>
  <c r="B196" i="159"/>
  <c r="E196" i="159"/>
  <c r="F196" i="159"/>
  <c r="G196" i="159"/>
  <c r="H196" i="159"/>
  <c r="I196" i="159"/>
  <c r="J196" i="159"/>
  <c r="K196" i="159"/>
  <c r="L196" i="159"/>
  <c r="M196" i="159"/>
  <c r="B197" i="159"/>
  <c r="E198" i="159"/>
  <c r="F198" i="159"/>
  <c r="G198" i="159"/>
  <c r="H198" i="159"/>
  <c r="I198" i="159"/>
  <c r="J198" i="159"/>
  <c r="K198" i="159"/>
  <c r="L198" i="159"/>
  <c r="M198" i="159"/>
  <c r="B199" i="159"/>
  <c r="E199" i="159"/>
  <c r="F199" i="159"/>
  <c r="G199" i="159"/>
  <c r="H199" i="159"/>
  <c r="I199" i="159"/>
  <c r="J199" i="159"/>
  <c r="K199" i="159"/>
  <c r="L199" i="159"/>
  <c r="M199" i="159"/>
  <c r="B200" i="159"/>
  <c r="E200" i="159"/>
  <c r="F200" i="159"/>
  <c r="G200" i="159"/>
  <c r="H200" i="159"/>
  <c r="I200" i="159"/>
  <c r="J200" i="159"/>
  <c r="K200" i="159"/>
  <c r="L200" i="159"/>
  <c r="M200" i="159"/>
  <c r="B201" i="159"/>
  <c r="E201" i="159"/>
  <c r="F201" i="159"/>
  <c r="G201" i="159"/>
  <c r="H201" i="159"/>
  <c r="I201" i="159"/>
  <c r="J201" i="159"/>
  <c r="K201" i="159"/>
  <c r="L201" i="159"/>
  <c r="M201" i="159"/>
  <c r="B202" i="159"/>
  <c r="E202" i="159"/>
  <c r="F202" i="159"/>
  <c r="G202" i="159"/>
  <c r="H202" i="159"/>
  <c r="I202" i="159"/>
  <c r="J202" i="159"/>
  <c r="K202" i="159"/>
  <c r="L202" i="159"/>
  <c r="M202" i="159"/>
  <c r="B203" i="159"/>
  <c r="E203" i="159"/>
  <c r="F203" i="159"/>
  <c r="G203" i="159"/>
  <c r="H203" i="159"/>
  <c r="I203" i="159"/>
  <c r="J203" i="159"/>
  <c r="K203" i="159"/>
  <c r="L203" i="159"/>
  <c r="M203" i="159"/>
  <c r="B204" i="159"/>
  <c r="E204" i="159"/>
  <c r="F204" i="159"/>
  <c r="G204" i="159"/>
  <c r="H204" i="159"/>
  <c r="I204" i="159"/>
  <c r="J204" i="159"/>
  <c r="K204" i="159"/>
  <c r="L204" i="159"/>
  <c r="M204" i="159"/>
  <c r="B205" i="159"/>
  <c r="E205" i="159"/>
  <c r="F205" i="159"/>
  <c r="G205" i="159"/>
  <c r="H205" i="159"/>
  <c r="I205" i="159"/>
  <c r="J205" i="159"/>
  <c r="K205" i="159"/>
  <c r="L205" i="159"/>
  <c r="M205" i="159"/>
  <c r="B206" i="159"/>
  <c r="E206" i="159"/>
  <c r="F206" i="159"/>
  <c r="G206" i="159"/>
  <c r="H206" i="159"/>
  <c r="I206" i="159"/>
  <c r="J206" i="159"/>
  <c r="K206" i="159"/>
  <c r="L206" i="159"/>
  <c r="M206" i="159"/>
  <c r="B207" i="159"/>
  <c r="E207" i="159"/>
  <c r="F207" i="159"/>
  <c r="G207" i="159"/>
  <c r="H207" i="159"/>
  <c r="I207" i="159"/>
  <c r="J207" i="159"/>
  <c r="K207" i="159"/>
  <c r="L207" i="159"/>
  <c r="M207" i="159"/>
  <c r="B208" i="159"/>
  <c r="E208" i="159"/>
  <c r="F208" i="159"/>
  <c r="G208" i="159"/>
  <c r="H208" i="159"/>
  <c r="I208" i="159"/>
  <c r="J208" i="159"/>
  <c r="K208" i="159"/>
  <c r="L208" i="159"/>
  <c r="M208" i="159"/>
  <c r="B209" i="159"/>
  <c r="E209" i="159"/>
  <c r="F209" i="159"/>
  <c r="G209" i="159"/>
  <c r="H209" i="159"/>
  <c r="I209" i="159"/>
  <c r="J209" i="159"/>
  <c r="K209" i="159"/>
  <c r="L209" i="159"/>
  <c r="M209" i="159"/>
  <c r="B210" i="159"/>
  <c r="E210" i="159"/>
  <c r="F210" i="159"/>
  <c r="G210" i="159"/>
  <c r="H210" i="159"/>
  <c r="I210" i="159"/>
  <c r="J210" i="159"/>
  <c r="K210" i="159"/>
  <c r="L210" i="159"/>
  <c r="M210" i="159"/>
  <c r="B211" i="159"/>
  <c r="E211" i="159"/>
  <c r="F211" i="159"/>
  <c r="G211" i="159"/>
  <c r="H211" i="159"/>
  <c r="I211" i="159"/>
  <c r="J211" i="159"/>
  <c r="K211" i="159"/>
  <c r="L211" i="159"/>
  <c r="M211" i="159"/>
  <c r="B212" i="159"/>
  <c r="E212" i="159"/>
  <c r="F212" i="159"/>
  <c r="G212" i="159"/>
  <c r="H212" i="159"/>
  <c r="I212" i="159"/>
  <c r="J212" i="159"/>
  <c r="K212" i="159"/>
  <c r="L212" i="159"/>
  <c r="M212" i="159"/>
  <c r="B213" i="159"/>
  <c r="E213" i="159"/>
  <c r="F213" i="159"/>
  <c r="G213" i="159"/>
  <c r="H213" i="159"/>
  <c r="I213" i="159"/>
  <c r="J213" i="159"/>
  <c r="K213" i="159"/>
  <c r="L213" i="159"/>
  <c r="M213" i="159"/>
  <c r="B214" i="159"/>
  <c r="E214" i="159"/>
  <c r="F214" i="159"/>
  <c r="G214" i="159"/>
  <c r="H214" i="159"/>
  <c r="I214" i="159"/>
  <c r="J214" i="159"/>
  <c r="K214" i="159"/>
  <c r="L214" i="159"/>
  <c r="M214" i="159"/>
  <c r="B215" i="159"/>
  <c r="E215" i="159"/>
  <c r="F215" i="159"/>
  <c r="G215" i="159"/>
  <c r="H215" i="159"/>
  <c r="I215" i="159"/>
  <c r="J215" i="159"/>
  <c r="K215" i="159"/>
  <c r="L215" i="159"/>
  <c r="M215" i="159"/>
  <c r="B216" i="159"/>
  <c r="E216" i="159"/>
  <c r="F216" i="159"/>
  <c r="G216" i="159"/>
  <c r="H216" i="159"/>
  <c r="I216" i="159"/>
  <c r="J216" i="159"/>
  <c r="K216" i="159"/>
  <c r="L216" i="159"/>
  <c r="M216" i="159"/>
  <c r="B217" i="159"/>
  <c r="E217" i="159"/>
  <c r="F217" i="159"/>
  <c r="G217" i="159"/>
  <c r="H217" i="159"/>
  <c r="I217" i="159"/>
  <c r="J217" i="159"/>
  <c r="K217" i="159"/>
  <c r="L217" i="159"/>
  <c r="M217" i="159"/>
  <c r="B218" i="159"/>
  <c r="E218" i="159"/>
  <c r="F218" i="159"/>
  <c r="G218" i="159"/>
  <c r="H218" i="159"/>
  <c r="I218" i="159"/>
  <c r="J218" i="159"/>
  <c r="K218" i="159"/>
  <c r="L218" i="159"/>
  <c r="M218" i="159"/>
  <c r="B219" i="159"/>
  <c r="E219" i="159"/>
  <c r="F219" i="159"/>
  <c r="G219" i="159"/>
  <c r="H219" i="159"/>
  <c r="I219" i="159"/>
  <c r="J219" i="159"/>
  <c r="K219" i="159"/>
  <c r="L219" i="159"/>
  <c r="M219" i="159"/>
  <c r="B220" i="159"/>
  <c r="B221" i="159"/>
  <c r="B222" i="159"/>
  <c r="E222" i="159"/>
  <c r="F222" i="159"/>
  <c r="G222" i="159"/>
  <c r="H222" i="159"/>
  <c r="I222" i="159"/>
  <c r="J222" i="159"/>
  <c r="K222" i="159"/>
  <c r="L222" i="159"/>
  <c r="M222" i="159"/>
  <c r="B223" i="159"/>
  <c r="E223" i="159"/>
  <c r="F223" i="159"/>
  <c r="G223" i="159"/>
  <c r="H223" i="159"/>
  <c r="I223" i="159"/>
  <c r="J223" i="159"/>
  <c r="K223" i="159"/>
  <c r="L223" i="159"/>
  <c r="M223" i="159"/>
  <c r="B224" i="159"/>
  <c r="E224" i="159"/>
  <c r="F224" i="159"/>
  <c r="G224" i="159"/>
  <c r="H224" i="159"/>
  <c r="I224" i="159"/>
  <c r="J224" i="159"/>
  <c r="K224" i="159"/>
  <c r="L224" i="159"/>
  <c r="M224" i="159"/>
  <c r="B225" i="159"/>
  <c r="E225" i="159"/>
  <c r="F225" i="159"/>
  <c r="G225" i="159"/>
  <c r="H225" i="159"/>
  <c r="I225" i="159"/>
  <c r="J225" i="159"/>
  <c r="K225" i="159"/>
  <c r="L225" i="159"/>
  <c r="M225" i="159"/>
  <c r="B226" i="159"/>
  <c r="E226" i="159"/>
  <c r="F226" i="159"/>
  <c r="G226" i="159"/>
  <c r="H226" i="159"/>
  <c r="I226" i="159"/>
  <c r="J226" i="159"/>
  <c r="K226" i="159"/>
  <c r="L226" i="159"/>
  <c r="M226" i="159"/>
  <c r="B227" i="159"/>
  <c r="E227" i="159"/>
  <c r="F227" i="159"/>
  <c r="G227" i="159"/>
  <c r="H227" i="159"/>
  <c r="I227" i="159"/>
  <c r="J227" i="159"/>
  <c r="K227" i="159"/>
  <c r="L227" i="159"/>
  <c r="M227" i="159"/>
  <c r="B228" i="159"/>
  <c r="E228" i="159"/>
  <c r="F228" i="159"/>
  <c r="G228" i="159"/>
  <c r="H228" i="159"/>
  <c r="I228" i="159"/>
  <c r="J228" i="159"/>
  <c r="K228" i="159"/>
  <c r="L228" i="159"/>
  <c r="M228" i="159"/>
  <c r="B229" i="159"/>
  <c r="E229" i="159"/>
  <c r="F229" i="159"/>
  <c r="G229" i="159"/>
  <c r="H229" i="159"/>
  <c r="I229" i="159"/>
  <c r="J229" i="159"/>
  <c r="K229" i="159"/>
  <c r="L229" i="159"/>
  <c r="M229" i="159"/>
  <c r="B230" i="159"/>
  <c r="E230" i="159"/>
  <c r="F230" i="159"/>
  <c r="G230" i="159"/>
  <c r="H230" i="159"/>
  <c r="I230" i="159"/>
  <c r="J230" i="159"/>
  <c r="K230" i="159"/>
  <c r="L230" i="159"/>
  <c r="M230" i="159"/>
  <c r="B231" i="159"/>
  <c r="E231" i="159"/>
  <c r="F231" i="159"/>
  <c r="G231" i="159"/>
  <c r="H231" i="159"/>
  <c r="I231" i="159"/>
  <c r="J231" i="159"/>
  <c r="K231" i="159"/>
  <c r="L231" i="159"/>
  <c r="M231" i="159"/>
  <c r="B232" i="159"/>
  <c r="E232" i="159"/>
  <c r="F232" i="159"/>
  <c r="G232" i="159"/>
  <c r="H232" i="159"/>
  <c r="I232" i="159"/>
  <c r="J232" i="159"/>
  <c r="K232" i="159"/>
  <c r="L232" i="159"/>
  <c r="M232" i="159"/>
  <c r="B233" i="159"/>
  <c r="E233" i="159"/>
  <c r="F233" i="159"/>
  <c r="G233" i="159"/>
  <c r="H233" i="159"/>
  <c r="I233" i="159"/>
  <c r="J233" i="159"/>
  <c r="K233" i="159"/>
  <c r="L233" i="159"/>
  <c r="M233" i="159"/>
  <c r="B234" i="159"/>
  <c r="E234" i="159"/>
  <c r="F234" i="159"/>
  <c r="G234" i="159"/>
  <c r="H234" i="159"/>
  <c r="I234" i="159"/>
  <c r="J234" i="159"/>
  <c r="K234" i="159"/>
  <c r="L234" i="159"/>
  <c r="M234" i="159"/>
  <c r="B235" i="159"/>
  <c r="E235" i="159"/>
  <c r="F235" i="159"/>
  <c r="G235" i="159"/>
  <c r="H235" i="159"/>
  <c r="I235" i="159"/>
  <c r="J235" i="159"/>
  <c r="K235" i="159"/>
  <c r="L235" i="159"/>
  <c r="M235" i="159"/>
  <c r="B236" i="159"/>
  <c r="E236" i="159"/>
  <c r="F236" i="159"/>
  <c r="G236" i="159"/>
  <c r="H236" i="159"/>
  <c r="I236" i="159"/>
  <c r="J236" i="159"/>
  <c r="K236" i="159"/>
  <c r="L236" i="159"/>
  <c r="M236" i="159"/>
  <c r="B237" i="159"/>
  <c r="E237" i="159"/>
  <c r="F237" i="159"/>
  <c r="G237" i="159"/>
  <c r="H237" i="159"/>
  <c r="I237" i="159"/>
  <c r="J237" i="159"/>
  <c r="K237" i="159"/>
  <c r="L237" i="159"/>
  <c r="M237" i="159"/>
  <c r="B238" i="159"/>
  <c r="E238" i="159"/>
  <c r="F238" i="159"/>
  <c r="G238" i="159"/>
  <c r="H238" i="159"/>
  <c r="I238" i="159"/>
  <c r="J238" i="159"/>
  <c r="K238" i="159"/>
  <c r="L238" i="159"/>
  <c r="M238" i="159"/>
  <c r="B239" i="159"/>
  <c r="E239" i="159"/>
  <c r="F239" i="159"/>
  <c r="G239" i="159"/>
  <c r="H239" i="159"/>
  <c r="I239" i="159"/>
  <c r="J239" i="159"/>
  <c r="K239" i="159"/>
  <c r="L239" i="159"/>
  <c r="M239" i="159"/>
  <c r="B240" i="159"/>
  <c r="E240" i="159"/>
  <c r="F240" i="159"/>
  <c r="G240" i="159"/>
  <c r="H240" i="159"/>
  <c r="I240" i="159"/>
  <c r="J240" i="159"/>
  <c r="K240" i="159"/>
  <c r="L240" i="159"/>
  <c r="M240" i="159"/>
  <c r="B241" i="159"/>
  <c r="E241" i="159"/>
  <c r="F241" i="159"/>
  <c r="G241" i="159"/>
  <c r="H241" i="159"/>
  <c r="I241" i="159"/>
  <c r="J241" i="159"/>
  <c r="K241" i="159"/>
  <c r="L241" i="159"/>
  <c r="M241" i="159"/>
  <c r="B242" i="159"/>
  <c r="E242" i="159"/>
  <c r="F242" i="159"/>
  <c r="G242" i="159"/>
  <c r="H242" i="159"/>
  <c r="I242" i="159"/>
  <c r="J242" i="159"/>
  <c r="K242" i="159"/>
  <c r="L242" i="159"/>
  <c r="M242" i="159"/>
  <c r="B243" i="159"/>
  <c r="E243" i="159"/>
  <c r="F243" i="159"/>
  <c r="G243" i="159"/>
  <c r="H243" i="159"/>
  <c r="I243" i="159"/>
  <c r="J243" i="159"/>
  <c r="K243" i="159"/>
  <c r="L243" i="159"/>
  <c r="M243" i="159"/>
  <c r="D244" i="159"/>
  <c r="B245" i="159"/>
  <c r="A4" i="115"/>
  <c r="B8" i="115"/>
  <c r="D8" i="115"/>
  <c r="D169" i="115" s="1"/>
  <c r="B9" i="115"/>
  <c r="D9" i="115"/>
  <c r="D170" i="115" s="1"/>
  <c r="B10" i="115"/>
  <c r="D10" i="115"/>
  <c r="D171" i="115" s="1"/>
  <c r="B11" i="115"/>
  <c r="D11" i="115"/>
  <c r="D172" i="115" s="1"/>
  <c r="B12" i="115"/>
  <c r="D12" i="115"/>
  <c r="D173" i="115" s="1"/>
  <c r="B13" i="115"/>
  <c r="D13" i="115"/>
  <c r="D174" i="115" s="1"/>
  <c r="B14" i="115"/>
  <c r="D14" i="115"/>
  <c r="D175" i="115" s="1"/>
  <c r="B15" i="115"/>
  <c r="D15" i="115"/>
  <c r="D176" i="115" s="1"/>
  <c r="B16" i="115"/>
  <c r="D16" i="115"/>
  <c r="D177" i="115" s="1"/>
  <c r="B17" i="115"/>
  <c r="D17" i="115"/>
  <c r="D178" i="115" s="1"/>
  <c r="B18" i="115"/>
  <c r="D18" i="115"/>
  <c r="D179" i="115" s="1"/>
  <c r="B19" i="115"/>
  <c r="D19" i="115"/>
  <c r="D180" i="115" s="1"/>
  <c r="B20" i="115"/>
  <c r="D20" i="115"/>
  <c r="D181" i="115" s="1"/>
  <c r="B21" i="115"/>
  <c r="D21" i="115"/>
  <c r="D182" i="115" s="1"/>
  <c r="B22" i="115"/>
  <c r="D22" i="115"/>
  <c r="D183" i="115" s="1"/>
  <c r="B23" i="115"/>
  <c r="D23" i="115"/>
  <c r="D184" i="115" s="1"/>
  <c r="B24" i="115"/>
  <c r="D24" i="115"/>
  <c r="D185" i="115" s="1"/>
  <c r="B25" i="115"/>
  <c r="D25" i="115"/>
  <c r="D186" i="115" s="1"/>
  <c r="B26" i="115"/>
  <c r="D26" i="115"/>
  <c r="D187" i="115" s="1"/>
  <c r="B27" i="115"/>
  <c r="D27" i="115"/>
  <c r="D188" i="115" s="1"/>
  <c r="B28" i="115"/>
  <c r="D28" i="115"/>
  <c r="D189" i="115" s="1"/>
  <c r="B29" i="115"/>
  <c r="D29" i="115"/>
  <c r="D190" i="115" s="1"/>
  <c r="B30" i="115"/>
  <c r="D30" i="115"/>
  <c r="D191" i="115" s="1"/>
  <c r="B31" i="115"/>
  <c r="D31" i="115"/>
  <c r="D192" i="115" s="1"/>
  <c r="B32" i="115"/>
  <c r="D32" i="115"/>
  <c r="D193" i="115" s="1"/>
  <c r="B33" i="115"/>
  <c r="D33" i="115"/>
  <c r="D194" i="115" s="1"/>
  <c r="B34" i="115"/>
  <c r="D34" i="115"/>
  <c r="D195" i="115" s="1"/>
  <c r="B35" i="115"/>
  <c r="D35" i="115"/>
  <c r="D196" i="115" s="1"/>
  <c r="B36" i="115"/>
  <c r="D36" i="115"/>
  <c r="D197" i="115" s="1"/>
  <c r="E36" i="115"/>
  <c r="F36" i="115"/>
  <c r="E34" i="130" s="1"/>
  <c r="G36" i="115"/>
  <c r="G34" i="130" s="1"/>
  <c r="H36" i="115"/>
  <c r="I36" i="115"/>
  <c r="J34" i="130" s="1"/>
  <c r="J36" i="115"/>
  <c r="K34" i="130" s="1"/>
  <c r="K36" i="115"/>
  <c r="O34" i="130" s="1"/>
  <c r="L36" i="115"/>
  <c r="M36" i="115"/>
  <c r="U34" i="130" s="1"/>
  <c r="B37" i="115"/>
  <c r="D37" i="115"/>
  <c r="D198" i="115" s="1"/>
  <c r="B38" i="115"/>
  <c r="D38" i="115"/>
  <c r="D199" i="115" s="1"/>
  <c r="B39" i="115"/>
  <c r="D39" i="115"/>
  <c r="D200" i="115" s="1"/>
  <c r="B40" i="115"/>
  <c r="D40" i="115"/>
  <c r="D201" i="115" s="1"/>
  <c r="B41" i="115"/>
  <c r="D41" i="115"/>
  <c r="D202" i="115" s="1"/>
  <c r="B42" i="115"/>
  <c r="D42" i="115"/>
  <c r="D203" i="115" s="1"/>
  <c r="B43" i="115"/>
  <c r="D43" i="115"/>
  <c r="D204" i="115" s="1"/>
  <c r="B44" i="115"/>
  <c r="D44" i="115"/>
  <c r="D205" i="115" s="1"/>
  <c r="B45" i="115"/>
  <c r="D45" i="115"/>
  <c r="D206" i="115" s="1"/>
  <c r="B46" i="115"/>
  <c r="D46" i="115"/>
  <c r="D207" i="115" s="1"/>
  <c r="B47" i="115"/>
  <c r="D47" i="115"/>
  <c r="D208" i="115" s="1"/>
  <c r="B48" i="115"/>
  <c r="D48" i="115"/>
  <c r="D209" i="115" s="1"/>
  <c r="B49" i="115"/>
  <c r="D49" i="115"/>
  <c r="D210" i="115" s="1"/>
  <c r="B50" i="115"/>
  <c r="D50" i="115"/>
  <c r="D211" i="115" s="1"/>
  <c r="B51" i="115"/>
  <c r="D51" i="115"/>
  <c r="D212" i="115" s="1"/>
  <c r="B52" i="115"/>
  <c r="D52" i="115"/>
  <c r="D213" i="115" s="1"/>
  <c r="B53" i="115"/>
  <c r="D53" i="115"/>
  <c r="D214" i="115" s="1"/>
  <c r="B54" i="115"/>
  <c r="D54" i="115"/>
  <c r="D215" i="115" s="1"/>
  <c r="B55" i="115"/>
  <c r="D55" i="115"/>
  <c r="D216" i="115" s="1"/>
  <c r="B56" i="115"/>
  <c r="D56" i="115"/>
  <c r="D217" i="115" s="1"/>
  <c r="B57" i="115"/>
  <c r="D57" i="115"/>
  <c r="D218" i="115" s="1"/>
  <c r="B58" i="115"/>
  <c r="D58" i="115"/>
  <c r="D219" i="115" s="1"/>
  <c r="B59" i="115"/>
  <c r="D59" i="115"/>
  <c r="D220" i="115" s="1"/>
  <c r="E59" i="115"/>
  <c r="F59" i="115"/>
  <c r="E35" i="130" s="1"/>
  <c r="G59" i="115"/>
  <c r="H59" i="115"/>
  <c r="H35" i="130" s="1"/>
  <c r="I59" i="115"/>
  <c r="J59" i="115"/>
  <c r="K35" i="130" s="1"/>
  <c r="K59" i="115"/>
  <c r="O35" i="130" s="1"/>
  <c r="L59" i="115"/>
  <c r="P35" i="130" s="1"/>
  <c r="M59" i="115"/>
  <c r="B60" i="115"/>
  <c r="D60" i="115"/>
  <c r="D221" i="115" s="1"/>
  <c r="B61" i="115"/>
  <c r="D61" i="115"/>
  <c r="D222" i="115" s="1"/>
  <c r="B62" i="115"/>
  <c r="D62" i="115"/>
  <c r="D223" i="115" s="1"/>
  <c r="B63" i="115"/>
  <c r="D63" i="115"/>
  <c r="D224" i="115" s="1"/>
  <c r="B64" i="115"/>
  <c r="D64" i="115"/>
  <c r="D225" i="115" s="1"/>
  <c r="B65" i="115"/>
  <c r="D65" i="115"/>
  <c r="D226" i="115" s="1"/>
  <c r="B66" i="115"/>
  <c r="D66" i="115"/>
  <c r="D227" i="115" s="1"/>
  <c r="B67" i="115"/>
  <c r="D67" i="115"/>
  <c r="D228" i="115" s="1"/>
  <c r="B68" i="115"/>
  <c r="D68" i="115"/>
  <c r="D229" i="115" s="1"/>
  <c r="B69" i="115"/>
  <c r="D69" i="115"/>
  <c r="D230" i="115" s="1"/>
  <c r="B70" i="115"/>
  <c r="D70" i="115"/>
  <c r="D231" i="115" s="1"/>
  <c r="B71" i="115"/>
  <c r="D71" i="115"/>
  <c r="D232" i="115" s="1"/>
  <c r="B72" i="115"/>
  <c r="D72" i="115"/>
  <c r="D233" i="115" s="1"/>
  <c r="B73" i="115"/>
  <c r="D73" i="115"/>
  <c r="D234" i="115" s="1"/>
  <c r="B74" i="115"/>
  <c r="D74" i="115"/>
  <c r="D235" i="115" s="1"/>
  <c r="B75" i="115"/>
  <c r="D75" i="115"/>
  <c r="D236" i="115" s="1"/>
  <c r="B76" i="115"/>
  <c r="D76" i="115"/>
  <c r="D237" i="115" s="1"/>
  <c r="B77" i="115"/>
  <c r="D77" i="115"/>
  <c r="D238" i="115" s="1"/>
  <c r="B78" i="115"/>
  <c r="D78" i="115"/>
  <c r="D239" i="115" s="1"/>
  <c r="B79" i="115"/>
  <c r="D79" i="115"/>
  <c r="D240" i="115" s="1"/>
  <c r="B80" i="115"/>
  <c r="D80" i="115"/>
  <c r="D241" i="115" s="1"/>
  <c r="B81" i="115"/>
  <c r="D81" i="115"/>
  <c r="D242" i="115" s="1"/>
  <c r="B82" i="115"/>
  <c r="D82" i="115"/>
  <c r="D243" i="115" s="1"/>
  <c r="E82" i="115"/>
  <c r="F82" i="115"/>
  <c r="G82" i="115"/>
  <c r="H82" i="115"/>
  <c r="I82" i="115"/>
  <c r="J82" i="115"/>
  <c r="K82" i="115"/>
  <c r="L82" i="115"/>
  <c r="M82" i="115"/>
  <c r="B84" i="115"/>
  <c r="D84" i="115"/>
  <c r="D245" i="115" s="1"/>
  <c r="K87" i="115"/>
  <c r="B88" i="115"/>
  <c r="D88" i="115"/>
  <c r="B89" i="115"/>
  <c r="D89" i="115"/>
  <c r="B90" i="115"/>
  <c r="D90" i="115"/>
  <c r="B91" i="115"/>
  <c r="D91" i="115"/>
  <c r="B92" i="115"/>
  <c r="D92" i="115"/>
  <c r="B93" i="115"/>
  <c r="D93" i="115"/>
  <c r="B94" i="115"/>
  <c r="D94" i="115"/>
  <c r="B95" i="115"/>
  <c r="D95" i="115"/>
  <c r="B96" i="115"/>
  <c r="D96" i="115"/>
  <c r="B97" i="115"/>
  <c r="D97" i="115"/>
  <c r="B98" i="115"/>
  <c r="D98" i="115"/>
  <c r="B99" i="115"/>
  <c r="D99" i="115"/>
  <c r="B100" i="115"/>
  <c r="D100" i="115"/>
  <c r="B101" i="115"/>
  <c r="D101" i="115"/>
  <c r="B102" i="115"/>
  <c r="D102" i="115"/>
  <c r="B103" i="115"/>
  <c r="D103" i="115"/>
  <c r="B104" i="115"/>
  <c r="D104" i="115"/>
  <c r="B105" i="115"/>
  <c r="D105" i="115"/>
  <c r="B106" i="115"/>
  <c r="D106" i="115"/>
  <c r="B107" i="115"/>
  <c r="D107" i="115"/>
  <c r="B108" i="115"/>
  <c r="D108" i="115"/>
  <c r="B109" i="115"/>
  <c r="D109" i="115"/>
  <c r="B110" i="115"/>
  <c r="D110" i="115"/>
  <c r="B111" i="115"/>
  <c r="D111" i="115"/>
  <c r="B112" i="115"/>
  <c r="D112" i="115"/>
  <c r="B113" i="115"/>
  <c r="D113" i="115"/>
  <c r="B114" i="115"/>
  <c r="D114" i="115"/>
  <c r="B115" i="115"/>
  <c r="D115" i="115"/>
  <c r="B116" i="115"/>
  <c r="D116" i="115"/>
  <c r="E116" i="115"/>
  <c r="D39" i="130" s="1"/>
  <c r="F116" i="115"/>
  <c r="E39" i="130" s="1"/>
  <c r="G116" i="115"/>
  <c r="H116" i="115"/>
  <c r="H39" i="130" s="1"/>
  <c r="I116" i="115"/>
  <c r="J39" i="130" s="1"/>
  <c r="J116" i="115"/>
  <c r="K39" i="130" s="1"/>
  <c r="K116" i="115"/>
  <c r="L116" i="115"/>
  <c r="P39" i="130" s="1"/>
  <c r="M116" i="115"/>
  <c r="B118" i="115"/>
  <c r="D118" i="115"/>
  <c r="B119" i="115"/>
  <c r="D119" i="115"/>
  <c r="B120" i="115"/>
  <c r="D120" i="115"/>
  <c r="B121" i="115"/>
  <c r="D121" i="115"/>
  <c r="B122" i="115"/>
  <c r="D122" i="115"/>
  <c r="B123" i="115"/>
  <c r="D123" i="115"/>
  <c r="B124" i="115"/>
  <c r="D124" i="115"/>
  <c r="B125" i="115"/>
  <c r="D125" i="115"/>
  <c r="B126" i="115"/>
  <c r="D126" i="115"/>
  <c r="B127" i="115"/>
  <c r="D127" i="115"/>
  <c r="B128" i="115"/>
  <c r="D128" i="115"/>
  <c r="B129" i="115"/>
  <c r="D129" i="115"/>
  <c r="B130" i="115"/>
  <c r="D130" i="115"/>
  <c r="B131" i="115"/>
  <c r="D131" i="115"/>
  <c r="B132" i="115"/>
  <c r="D132" i="115"/>
  <c r="B133" i="115"/>
  <c r="D133" i="115"/>
  <c r="B134" i="115"/>
  <c r="D134" i="115"/>
  <c r="B135" i="115"/>
  <c r="D135" i="115"/>
  <c r="B136" i="115"/>
  <c r="D136" i="115"/>
  <c r="B137" i="115"/>
  <c r="D137" i="115"/>
  <c r="B138" i="115"/>
  <c r="D138" i="115"/>
  <c r="B139" i="115"/>
  <c r="D139" i="115"/>
  <c r="E139" i="115"/>
  <c r="D40" i="130" s="1"/>
  <c r="F139" i="115"/>
  <c r="G139" i="115"/>
  <c r="G40" i="130" s="1"/>
  <c r="H139" i="115"/>
  <c r="I139" i="115"/>
  <c r="J40" i="130" s="1"/>
  <c r="J139" i="115"/>
  <c r="K139" i="115"/>
  <c r="O40" i="130" s="1"/>
  <c r="L139" i="115"/>
  <c r="M139" i="115"/>
  <c r="U40" i="130" s="1"/>
  <c r="B140" i="115"/>
  <c r="D140" i="115"/>
  <c r="B141" i="115"/>
  <c r="D141" i="115"/>
  <c r="B142" i="115"/>
  <c r="D142" i="115"/>
  <c r="B143" i="115"/>
  <c r="D143" i="115"/>
  <c r="B144" i="115"/>
  <c r="D144" i="115"/>
  <c r="B145" i="115"/>
  <c r="D145" i="115"/>
  <c r="B146" i="115"/>
  <c r="D146" i="115"/>
  <c r="B147" i="115"/>
  <c r="D147" i="115"/>
  <c r="B148" i="115"/>
  <c r="D148" i="115"/>
  <c r="B149" i="115"/>
  <c r="D149" i="115"/>
  <c r="B150" i="115"/>
  <c r="D150" i="115"/>
  <c r="B151" i="115"/>
  <c r="D151" i="115"/>
  <c r="B152" i="115"/>
  <c r="D152" i="115"/>
  <c r="B153" i="115"/>
  <c r="D153" i="115"/>
  <c r="B154" i="115"/>
  <c r="D154" i="115"/>
  <c r="B155" i="115"/>
  <c r="D155" i="115"/>
  <c r="B156" i="115"/>
  <c r="D156" i="115"/>
  <c r="B157" i="115"/>
  <c r="D157" i="115"/>
  <c r="B158" i="115"/>
  <c r="D158" i="115"/>
  <c r="B159" i="115"/>
  <c r="D159" i="115"/>
  <c r="B160" i="115"/>
  <c r="D160" i="115"/>
  <c r="B161" i="115"/>
  <c r="D161" i="115"/>
  <c r="B162" i="115"/>
  <c r="D162" i="115"/>
  <c r="E162" i="115"/>
  <c r="F162" i="115"/>
  <c r="G162" i="115"/>
  <c r="H162" i="115"/>
  <c r="I162" i="115"/>
  <c r="J162" i="115"/>
  <c r="K162" i="115"/>
  <c r="L162" i="115"/>
  <c r="M162" i="115"/>
  <c r="B164" i="115"/>
  <c r="D164" i="115"/>
  <c r="K168" i="115"/>
  <c r="L168" i="115"/>
  <c r="B169" i="115"/>
  <c r="E169" i="115"/>
  <c r="F169" i="115"/>
  <c r="G169" i="115"/>
  <c r="H169" i="115"/>
  <c r="I169" i="115"/>
  <c r="J169" i="115"/>
  <c r="K169" i="115"/>
  <c r="L169" i="115"/>
  <c r="M169" i="115"/>
  <c r="B170" i="115"/>
  <c r="E170" i="115"/>
  <c r="F170" i="115"/>
  <c r="G170" i="115"/>
  <c r="H170" i="115"/>
  <c r="I170" i="115"/>
  <c r="J170" i="115"/>
  <c r="K170" i="115"/>
  <c r="L170" i="115"/>
  <c r="M170" i="115"/>
  <c r="B171" i="115"/>
  <c r="E171" i="115"/>
  <c r="F171" i="115"/>
  <c r="G171" i="115"/>
  <c r="H171" i="115"/>
  <c r="I171" i="115"/>
  <c r="J171" i="115"/>
  <c r="K171" i="115"/>
  <c r="L171" i="115"/>
  <c r="M171" i="115"/>
  <c r="B172" i="115"/>
  <c r="E172" i="115"/>
  <c r="F172" i="115"/>
  <c r="G172" i="115"/>
  <c r="H172" i="115"/>
  <c r="I172" i="115"/>
  <c r="J172" i="115"/>
  <c r="K172" i="115"/>
  <c r="L172" i="115"/>
  <c r="M172" i="115"/>
  <c r="B173" i="115"/>
  <c r="E173" i="115"/>
  <c r="F173" i="115"/>
  <c r="G173" i="115"/>
  <c r="H173" i="115"/>
  <c r="I173" i="115"/>
  <c r="J173" i="115"/>
  <c r="K173" i="115"/>
  <c r="L173" i="115"/>
  <c r="M173" i="115"/>
  <c r="B174" i="115"/>
  <c r="E174" i="115"/>
  <c r="F174" i="115"/>
  <c r="G174" i="115"/>
  <c r="H174" i="115"/>
  <c r="I174" i="115"/>
  <c r="J174" i="115"/>
  <c r="K174" i="115"/>
  <c r="L174" i="115"/>
  <c r="M174" i="115"/>
  <c r="B175" i="115"/>
  <c r="E175" i="115"/>
  <c r="F175" i="115"/>
  <c r="G175" i="115"/>
  <c r="H175" i="115"/>
  <c r="I175" i="115"/>
  <c r="J175" i="115"/>
  <c r="K175" i="115"/>
  <c r="L175" i="115"/>
  <c r="M175" i="115"/>
  <c r="B176" i="115"/>
  <c r="E176" i="115"/>
  <c r="F176" i="115"/>
  <c r="G176" i="115"/>
  <c r="H176" i="115"/>
  <c r="I176" i="115"/>
  <c r="J176" i="115"/>
  <c r="K176" i="115"/>
  <c r="L176" i="115"/>
  <c r="M176" i="115"/>
  <c r="B177" i="115"/>
  <c r="E177" i="115"/>
  <c r="F177" i="115"/>
  <c r="G177" i="115"/>
  <c r="H177" i="115"/>
  <c r="I177" i="115"/>
  <c r="J177" i="115"/>
  <c r="K177" i="115"/>
  <c r="L177" i="115"/>
  <c r="M177" i="115"/>
  <c r="B178" i="115"/>
  <c r="E178" i="115"/>
  <c r="F178" i="115"/>
  <c r="G178" i="115"/>
  <c r="H178" i="115"/>
  <c r="I178" i="115"/>
  <c r="J178" i="115"/>
  <c r="K178" i="115"/>
  <c r="L178" i="115"/>
  <c r="M178" i="115"/>
  <c r="B179" i="115"/>
  <c r="E179" i="115"/>
  <c r="F179" i="115"/>
  <c r="G179" i="115"/>
  <c r="H179" i="115"/>
  <c r="I179" i="115"/>
  <c r="J179" i="115"/>
  <c r="K179" i="115"/>
  <c r="L179" i="115"/>
  <c r="M179" i="115"/>
  <c r="B180" i="115"/>
  <c r="E180" i="115"/>
  <c r="F180" i="115"/>
  <c r="G180" i="115"/>
  <c r="H180" i="115"/>
  <c r="I180" i="115"/>
  <c r="J180" i="115"/>
  <c r="K180" i="115"/>
  <c r="L180" i="115"/>
  <c r="M180" i="115"/>
  <c r="B181" i="115"/>
  <c r="E181" i="115"/>
  <c r="F181" i="115"/>
  <c r="G181" i="115"/>
  <c r="H181" i="115"/>
  <c r="I181" i="115"/>
  <c r="J181" i="115"/>
  <c r="K181" i="115"/>
  <c r="L181" i="115"/>
  <c r="M181" i="115"/>
  <c r="B182" i="115"/>
  <c r="E182" i="115"/>
  <c r="F182" i="115"/>
  <c r="G182" i="115"/>
  <c r="H182" i="115"/>
  <c r="I182" i="115"/>
  <c r="J182" i="115"/>
  <c r="K182" i="115"/>
  <c r="L182" i="115"/>
  <c r="M182" i="115"/>
  <c r="B183" i="115"/>
  <c r="E183" i="115"/>
  <c r="F183" i="115"/>
  <c r="G183" i="115"/>
  <c r="H183" i="115"/>
  <c r="I183" i="115"/>
  <c r="J183" i="115"/>
  <c r="K183" i="115"/>
  <c r="L183" i="115"/>
  <c r="M183" i="115"/>
  <c r="B184" i="115"/>
  <c r="E184" i="115"/>
  <c r="F184" i="115"/>
  <c r="G184" i="115"/>
  <c r="H184" i="115"/>
  <c r="I184" i="115"/>
  <c r="J184" i="115"/>
  <c r="K184" i="115"/>
  <c r="L184" i="115"/>
  <c r="M184" i="115"/>
  <c r="B185" i="115"/>
  <c r="E185" i="115"/>
  <c r="F185" i="115"/>
  <c r="G185" i="115"/>
  <c r="H185" i="115"/>
  <c r="I185" i="115"/>
  <c r="J185" i="115"/>
  <c r="K185" i="115"/>
  <c r="L185" i="115"/>
  <c r="M185" i="115"/>
  <c r="B186" i="115"/>
  <c r="E186" i="115"/>
  <c r="F186" i="115"/>
  <c r="G186" i="115"/>
  <c r="H186" i="115"/>
  <c r="I186" i="115"/>
  <c r="J186" i="115"/>
  <c r="K186" i="115"/>
  <c r="L186" i="115"/>
  <c r="M186" i="115"/>
  <c r="B187" i="115"/>
  <c r="E187" i="115"/>
  <c r="F187" i="115"/>
  <c r="G187" i="115"/>
  <c r="H187" i="115"/>
  <c r="I187" i="115"/>
  <c r="J187" i="115"/>
  <c r="K187" i="115"/>
  <c r="L187" i="115"/>
  <c r="M187" i="115"/>
  <c r="B188" i="115"/>
  <c r="E188" i="115"/>
  <c r="F188" i="115"/>
  <c r="G188" i="115"/>
  <c r="H188" i="115"/>
  <c r="I188" i="115"/>
  <c r="J188" i="115"/>
  <c r="K188" i="115"/>
  <c r="L188" i="115"/>
  <c r="M188" i="115"/>
  <c r="B189" i="115"/>
  <c r="E189" i="115"/>
  <c r="F189" i="115"/>
  <c r="G189" i="115"/>
  <c r="H189" i="115"/>
  <c r="I189" i="115"/>
  <c r="J189" i="115"/>
  <c r="K189" i="115"/>
  <c r="L189" i="115"/>
  <c r="M189" i="115"/>
  <c r="B190" i="115"/>
  <c r="E190" i="115"/>
  <c r="F190" i="115"/>
  <c r="G190" i="115"/>
  <c r="H190" i="115"/>
  <c r="I190" i="115"/>
  <c r="J190" i="115"/>
  <c r="K190" i="115"/>
  <c r="L190" i="115"/>
  <c r="M190" i="115"/>
  <c r="B191" i="115"/>
  <c r="E191" i="115"/>
  <c r="F191" i="115"/>
  <c r="G191" i="115"/>
  <c r="H191" i="115"/>
  <c r="I191" i="115"/>
  <c r="J191" i="115"/>
  <c r="K191" i="115"/>
  <c r="L191" i="115"/>
  <c r="M191" i="115"/>
  <c r="B192" i="115"/>
  <c r="E192" i="115"/>
  <c r="F192" i="115"/>
  <c r="G192" i="115"/>
  <c r="H192" i="115"/>
  <c r="I192" i="115"/>
  <c r="J192" i="115"/>
  <c r="K192" i="115"/>
  <c r="L192" i="115"/>
  <c r="M192" i="115"/>
  <c r="B193" i="115"/>
  <c r="E193" i="115"/>
  <c r="F193" i="115"/>
  <c r="G193" i="115"/>
  <c r="H193" i="115"/>
  <c r="I193" i="115"/>
  <c r="J193" i="115"/>
  <c r="K193" i="115"/>
  <c r="L193" i="115"/>
  <c r="M193" i="115"/>
  <c r="B194" i="115"/>
  <c r="E194" i="115"/>
  <c r="F194" i="115"/>
  <c r="G194" i="115"/>
  <c r="H194" i="115"/>
  <c r="I194" i="115"/>
  <c r="J194" i="115"/>
  <c r="K194" i="115"/>
  <c r="L194" i="115"/>
  <c r="M194" i="115"/>
  <c r="B195" i="115"/>
  <c r="E195" i="115"/>
  <c r="F195" i="115"/>
  <c r="G195" i="115"/>
  <c r="H195" i="115"/>
  <c r="I195" i="115"/>
  <c r="J195" i="115"/>
  <c r="K195" i="115"/>
  <c r="L195" i="115"/>
  <c r="M195" i="115"/>
  <c r="B196" i="115"/>
  <c r="E196" i="115"/>
  <c r="F196" i="115"/>
  <c r="G196" i="115"/>
  <c r="H196" i="115"/>
  <c r="I196" i="115"/>
  <c r="J196" i="115"/>
  <c r="K196" i="115"/>
  <c r="L196" i="115"/>
  <c r="M196" i="115"/>
  <c r="B197" i="115"/>
  <c r="E198" i="115"/>
  <c r="F198" i="115"/>
  <c r="G198" i="115"/>
  <c r="H198" i="115"/>
  <c r="I198" i="115"/>
  <c r="J198" i="115"/>
  <c r="K198" i="115"/>
  <c r="L198" i="115"/>
  <c r="M198" i="115"/>
  <c r="B199" i="115"/>
  <c r="E199" i="115"/>
  <c r="F199" i="115"/>
  <c r="G199" i="115"/>
  <c r="H199" i="115"/>
  <c r="I199" i="115"/>
  <c r="J199" i="115"/>
  <c r="K199" i="115"/>
  <c r="L199" i="115"/>
  <c r="M199" i="115"/>
  <c r="B200" i="115"/>
  <c r="E200" i="115"/>
  <c r="F200" i="115"/>
  <c r="G200" i="115"/>
  <c r="H200" i="115"/>
  <c r="I200" i="115"/>
  <c r="J200" i="115"/>
  <c r="K200" i="115"/>
  <c r="L200" i="115"/>
  <c r="M200" i="115"/>
  <c r="B201" i="115"/>
  <c r="E201" i="115"/>
  <c r="F201" i="115"/>
  <c r="G201" i="115"/>
  <c r="H201" i="115"/>
  <c r="I201" i="115"/>
  <c r="J201" i="115"/>
  <c r="K201" i="115"/>
  <c r="L201" i="115"/>
  <c r="M201" i="115"/>
  <c r="B202" i="115"/>
  <c r="E202" i="115"/>
  <c r="F202" i="115"/>
  <c r="G202" i="115"/>
  <c r="H202" i="115"/>
  <c r="I202" i="115"/>
  <c r="J202" i="115"/>
  <c r="K202" i="115"/>
  <c r="L202" i="115"/>
  <c r="M202" i="115"/>
  <c r="B203" i="115"/>
  <c r="E203" i="115"/>
  <c r="F203" i="115"/>
  <c r="G203" i="115"/>
  <c r="H203" i="115"/>
  <c r="I203" i="115"/>
  <c r="J203" i="115"/>
  <c r="K203" i="115"/>
  <c r="L203" i="115"/>
  <c r="M203" i="115"/>
  <c r="B204" i="115"/>
  <c r="E204" i="115"/>
  <c r="F204" i="115"/>
  <c r="G204" i="115"/>
  <c r="H204" i="115"/>
  <c r="I204" i="115"/>
  <c r="J204" i="115"/>
  <c r="K204" i="115"/>
  <c r="L204" i="115"/>
  <c r="M204" i="115"/>
  <c r="B205" i="115"/>
  <c r="E205" i="115"/>
  <c r="F205" i="115"/>
  <c r="G205" i="115"/>
  <c r="H205" i="115"/>
  <c r="I205" i="115"/>
  <c r="J205" i="115"/>
  <c r="K205" i="115"/>
  <c r="L205" i="115"/>
  <c r="M205" i="115"/>
  <c r="B206" i="115"/>
  <c r="E206" i="115"/>
  <c r="F206" i="115"/>
  <c r="G206" i="115"/>
  <c r="H206" i="115"/>
  <c r="I206" i="115"/>
  <c r="J206" i="115"/>
  <c r="K206" i="115"/>
  <c r="L206" i="115"/>
  <c r="M206" i="115"/>
  <c r="B207" i="115"/>
  <c r="E207" i="115"/>
  <c r="F207" i="115"/>
  <c r="G207" i="115"/>
  <c r="H207" i="115"/>
  <c r="I207" i="115"/>
  <c r="J207" i="115"/>
  <c r="K207" i="115"/>
  <c r="L207" i="115"/>
  <c r="M207" i="115"/>
  <c r="B208" i="115"/>
  <c r="E208" i="115"/>
  <c r="F208" i="115"/>
  <c r="G208" i="115"/>
  <c r="H208" i="115"/>
  <c r="I208" i="115"/>
  <c r="J208" i="115"/>
  <c r="K208" i="115"/>
  <c r="L208" i="115"/>
  <c r="M208" i="115"/>
  <c r="B209" i="115"/>
  <c r="E209" i="115"/>
  <c r="F209" i="115"/>
  <c r="G209" i="115"/>
  <c r="H209" i="115"/>
  <c r="I209" i="115"/>
  <c r="J209" i="115"/>
  <c r="K209" i="115"/>
  <c r="L209" i="115"/>
  <c r="M209" i="115"/>
  <c r="B210" i="115"/>
  <c r="E210" i="115"/>
  <c r="F210" i="115"/>
  <c r="G210" i="115"/>
  <c r="H210" i="115"/>
  <c r="I210" i="115"/>
  <c r="J210" i="115"/>
  <c r="K210" i="115"/>
  <c r="L210" i="115"/>
  <c r="M210" i="115"/>
  <c r="B211" i="115"/>
  <c r="E211" i="115"/>
  <c r="F211" i="115"/>
  <c r="G211" i="115"/>
  <c r="H211" i="115"/>
  <c r="I211" i="115"/>
  <c r="J211" i="115"/>
  <c r="K211" i="115"/>
  <c r="L211" i="115"/>
  <c r="M211" i="115"/>
  <c r="B212" i="115"/>
  <c r="E212" i="115"/>
  <c r="F212" i="115"/>
  <c r="G212" i="115"/>
  <c r="H212" i="115"/>
  <c r="I212" i="115"/>
  <c r="J212" i="115"/>
  <c r="K212" i="115"/>
  <c r="L212" i="115"/>
  <c r="M212" i="115"/>
  <c r="B213" i="115"/>
  <c r="E213" i="115"/>
  <c r="F213" i="115"/>
  <c r="G213" i="115"/>
  <c r="H213" i="115"/>
  <c r="I213" i="115"/>
  <c r="J213" i="115"/>
  <c r="K213" i="115"/>
  <c r="L213" i="115"/>
  <c r="M213" i="115"/>
  <c r="B214" i="115"/>
  <c r="E214" i="115"/>
  <c r="F214" i="115"/>
  <c r="G214" i="115"/>
  <c r="H214" i="115"/>
  <c r="I214" i="115"/>
  <c r="J214" i="115"/>
  <c r="K214" i="115"/>
  <c r="L214" i="115"/>
  <c r="M214" i="115"/>
  <c r="B215" i="115"/>
  <c r="E215" i="115"/>
  <c r="F215" i="115"/>
  <c r="G215" i="115"/>
  <c r="H215" i="115"/>
  <c r="I215" i="115"/>
  <c r="J215" i="115"/>
  <c r="K215" i="115"/>
  <c r="L215" i="115"/>
  <c r="M215" i="115"/>
  <c r="B216" i="115"/>
  <c r="E216" i="115"/>
  <c r="F216" i="115"/>
  <c r="G216" i="115"/>
  <c r="H216" i="115"/>
  <c r="I216" i="115"/>
  <c r="J216" i="115"/>
  <c r="K216" i="115"/>
  <c r="L216" i="115"/>
  <c r="M216" i="115"/>
  <c r="B217" i="115"/>
  <c r="E217" i="115"/>
  <c r="F217" i="115"/>
  <c r="G217" i="115"/>
  <c r="H217" i="115"/>
  <c r="I217" i="115"/>
  <c r="J217" i="115"/>
  <c r="K217" i="115"/>
  <c r="L217" i="115"/>
  <c r="M217" i="115"/>
  <c r="B218" i="115"/>
  <c r="E218" i="115"/>
  <c r="F218" i="115"/>
  <c r="G218" i="115"/>
  <c r="H218" i="115"/>
  <c r="I218" i="115"/>
  <c r="J218" i="115"/>
  <c r="K218" i="115"/>
  <c r="L218" i="115"/>
  <c r="M218" i="115"/>
  <c r="B219" i="115"/>
  <c r="E219" i="115"/>
  <c r="F219" i="115"/>
  <c r="G219" i="115"/>
  <c r="H219" i="115"/>
  <c r="I219" i="115"/>
  <c r="J219" i="115"/>
  <c r="K219" i="115"/>
  <c r="L219" i="115"/>
  <c r="M219" i="115"/>
  <c r="B220" i="115"/>
  <c r="B221" i="115"/>
  <c r="B222" i="115"/>
  <c r="E222" i="115"/>
  <c r="F222" i="115"/>
  <c r="G222" i="115"/>
  <c r="H222" i="115"/>
  <c r="I222" i="115"/>
  <c r="J222" i="115"/>
  <c r="K222" i="115"/>
  <c r="L222" i="115"/>
  <c r="M222" i="115"/>
  <c r="B223" i="115"/>
  <c r="E223" i="115"/>
  <c r="F223" i="115"/>
  <c r="G223" i="115"/>
  <c r="H223" i="115"/>
  <c r="I223" i="115"/>
  <c r="J223" i="115"/>
  <c r="K223" i="115"/>
  <c r="L223" i="115"/>
  <c r="M223" i="115"/>
  <c r="B224" i="115"/>
  <c r="E224" i="115"/>
  <c r="F224" i="115"/>
  <c r="G224" i="115"/>
  <c r="H224" i="115"/>
  <c r="I224" i="115"/>
  <c r="J224" i="115"/>
  <c r="K224" i="115"/>
  <c r="L224" i="115"/>
  <c r="M224" i="115"/>
  <c r="B225" i="115"/>
  <c r="E225" i="115"/>
  <c r="F225" i="115"/>
  <c r="G225" i="115"/>
  <c r="H225" i="115"/>
  <c r="I225" i="115"/>
  <c r="J225" i="115"/>
  <c r="K225" i="115"/>
  <c r="L225" i="115"/>
  <c r="M225" i="115"/>
  <c r="B226" i="115"/>
  <c r="E226" i="115"/>
  <c r="F226" i="115"/>
  <c r="G226" i="115"/>
  <c r="H226" i="115"/>
  <c r="I226" i="115"/>
  <c r="J226" i="115"/>
  <c r="K226" i="115"/>
  <c r="L226" i="115"/>
  <c r="M226" i="115"/>
  <c r="B227" i="115"/>
  <c r="E227" i="115"/>
  <c r="F227" i="115"/>
  <c r="G227" i="115"/>
  <c r="H227" i="115"/>
  <c r="I227" i="115"/>
  <c r="J227" i="115"/>
  <c r="K227" i="115"/>
  <c r="L227" i="115"/>
  <c r="M227" i="115"/>
  <c r="B228" i="115"/>
  <c r="E228" i="115"/>
  <c r="F228" i="115"/>
  <c r="G228" i="115"/>
  <c r="H228" i="115"/>
  <c r="I228" i="115"/>
  <c r="J228" i="115"/>
  <c r="K228" i="115"/>
  <c r="L228" i="115"/>
  <c r="M228" i="115"/>
  <c r="B229" i="115"/>
  <c r="E229" i="115"/>
  <c r="F229" i="115"/>
  <c r="G229" i="115"/>
  <c r="H229" i="115"/>
  <c r="I229" i="115"/>
  <c r="J229" i="115"/>
  <c r="K229" i="115"/>
  <c r="L229" i="115"/>
  <c r="M229" i="115"/>
  <c r="B230" i="115"/>
  <c r="E230" i="115"/>
  <c r="F230" i="115"/>
  <c r="G230" i="115"/>
  <c r="H230" i="115"/>
  <c r="I230" i="115"/>
  <c r="J230" i="115"/>
  <c r="K230" i="115"/>
  <c r="L230" i="115"/>
  <c r="M230" i="115"/>
  <c r="B231" i="115"/>
  <c r="E231" i="115"/>
  <c r="F231" i="115"/>
  <c r="G231" i="115"/>
  <c r="H231" i="115"/>
  <c r="I231" i="115"/>
  <c r="J231" i="115"/>
  <c r="K231" i="115"/>
  <c r="L231" i="115"/>
  <c r="M231" i="115"/>
  <c r="B232" i="115"/>
  <c r="E232" i="115"/>
  <c r="F232" i="115"/>
  <c r="G232" i="115"/>
  <c r="H232" i="115"/>
  <c r="I232" i="115"/>
  <c r="J232" i="115"/>
  <c r="K232" i="115"/>
  <c r="L232" i="115"/>
  <c r="M232" i="115"/>
  <c r="B233" i="115"/>
  <c r="E233" i="115"/>
  <c r="F233" i="115"/>
  <c r="G233" i="115"/>
  <c r="H233" i="115"/>
  <c r="I233" i="115"/>
  <c r="J233" i="115"/>
  <c r="K233" i="115"/>
  <c r="L233" i="115"/>
  <c r="M233" i="115"/>
  <c r="B234" i="115"/>
  <c r="E234" i="115"/>
  <c r="F234" i="115"/>
  <c r="G234" i="115"/>
  <c r="H234" i="115"/>
  <c r="I234" i="115"/>
  <c r="J234" i="115"/>
  <c r="K234" i="115"/>
  <c r="L234" i="115"/>
  <c r="M234" i="115"/>
  <c r="B235" i="115"/>
  <c r="E235" i="115"/>
  <c r="F235" i="115"/>
  <c r="G235" i="115"/>
  <c r="H235" i="115"/>
  <c r="I235" i="115"/>
  <c r="J235" i="115"/>
  <c r="K235" i="115"/>
  <c r="L235" i="115"/>
  <c r="M235" i="115"/>
  <c r="B236" i="115"/>
  <c r="E236" i="115"/>
  <c r="F236" i="115"/>
  <c r="G236" i="115"/>
  <c r="H236" i="115"/>
  <c r="I236" i="115"/>
  <c r="J236" i="115"/>
  <c r="K236" i="115"/>
  <c r="L236" i="115"/>
  <c r="M236" i="115"/>
  <c r="B237" i="115"/>
  <c r="E237" i="115"/>
  <c r="F237" i="115"/>
  <c r="G237" i="115"/>
  <c r="H237" i="115"/>
  <c r="I237" i="115"/>
  <c r="J237" i="115"/>
  <c r="K237" i="115"/>
  <c r="L237" i="115"/>
  <c r="M237" i="115"/>
  <c r="B238" i="115"/>
  <c r="E238" i="115"/>
  <c r="F238" i="115"/>
  <c r="G238" i="115"/>
  <c r="H238" i="115"/>
  <c r="I238" i="115"/>
  <c r="J238" i="115"/>
  <c r="K238" i="115"/>
  <c r="L238" i="115"/>
  <c r="M238" i="115"/>
  <c r="B239" i="115"/>
  <c r="E239" i="115"/>
  <c r="F239" i="115"/>
  <c r="G239" i="115"/>
  <c r="H239" i="115"/>
  <c r="I239" i="115"/>
  <c r="J239" i="115"/>
  <c r="K239" i="115"/>
  <c r="L239" i="115"/>
  <c r="M239" i="115"/>
  <c r="B240" i="115"/>
  <c r="E240" i="115"/>
  <c r="F240" i="115"/>
  <c r="G240" i="115"/>
  <c r="H240" i="115"/>
  <c r="I240" i="115"/>
  <c r="J240" i="115"/>
  <c r="K240" i="115"/>
  <c r="L240" i="115"/>
  <c r="M240" i="115"/>
  <c r="B241" i="115"/>
  <c r="E241" i="115"/>
  <c r="F241" i="115"/>
  <c r="G241" i="115"/>
  <c r="H241" i="115"/>
  <c r="I241" i="115"/>
  <c r="J241" i="115"/>
  <c r="K241" i="115"/>
  <c r="L241" i="115"/>
  <c r="M241" i="115"/>
  <c r="B242" i="115"/>
  <c r="E242" i="115"/>
  <c r="F242" i="115"/>
  <c r="G242" i="115"/>
  <c r="H242" i="115"/>
  <c r="I242" i="115"/>
  <c r="J242" i="115"/>
  <c r="K242" i="115"/>
  <c r="L242" i="115"/>
  <c r="M242" i="115"/>
  <c r="B243" i="115"/>
  <c r="E243" i="115"/>
  <c r="F243" i="115"/>
  <c r="G243" i="115"/>
  <c r="H243" i="115"/>
  <c r="I243" i="115"/>
  <c r="J243" i="115"/>
  <c r="K243" i="115"/>
  <c r="L243" i="115"/>
  <c r="M243" i="115"/>
  <c r="D244" i="115"/>
  <c r="B245" i="115"/>
  <c r="A2" i="147"/>
  <c r="AC8" i="147"/>
  <c r="A9" i="147"/>
  <c r="C9" i="147"/>
  <c r="A10" i="147"/>
  <c r="C10" i="147"/>
  <c r="A11" i="147"/>
  <c r="C11" i="147"/>
  <c r="A12" i="147"/>
  <c r="C12" i="147"/>
  <c r="A13" i="147"/>
  <c r="C13" i="147"/>
  <c r="A14" i="147"/>
  <c r="C14" i="147"/>
  <c r="A15" i="147"/>
  <c r="C15" i="147"/>
  <c r="A16" i="147"/>
  <c r="C16" i="147"/>
  <c r="A17" i="147"/>
  <c r="C17" i="147"/>
  <c r="A18" i="147"/>
  <c r="C18" i="147"/>
  <c r="A19" i="147"/>
  <c r="C19" i="147"/>
  <c r="A20" i="147"/>
  <c r="C20" i="147"/>
  <c r="A21" i="147"/>
  <c r="C21" i="147"/>
  <c r="A22" i="147"/>
  <c r="C22" i="147"/>
  <c r="A23" i="147"/>
  <c r="C23" i="147"/>
  <c r="A24" i="147"/>
  <c r="C24" i="147"/>
  <c r="A25" i="147"/>
  <c r="C25" i="147"/>
  <c r="A26" i="147"/>
  <c r="C26" i="147"/>
  <c r="C27" i="147"/>
  <c r="C28" i="147"/>
  <c r="C29" i="147"/>
  <c r="C30" i="147"/>
  <c r="C31" i="147"/>
  <c r="C32" i="147"/>
  <c r="C33" i="147"/>
  <c r="C34" i="147"/>
  <c r="C35" i="147"/>
  <c r="C36" i="147"/>
  <c r="A4" i="155"/>
  <c r="B8" i="155"/>
  <c r="D8" i="155"/>
  <c r="G8" i="155"/>
  <c r="I8" i="155" s="1"/>
  <c r="H8" i="155"/>
  <c r="L8" i="155"/>
  <c r="N8" i="155" s="1"/>
  <c r="M8" i="155"/>
  <c r="Q8" i="155"/>
  <c r="S8" i="155" s="1"/>
  <c r="R8" i="155"/>
  <c r="V8" i="155"/>
  <c r="X8" i="155" s="1"/>
  <c r="W8" i="155"/>
  <c r="AA8" i="155"/>
  <c r="AC8" i="155" s="1"/>
  <c r="AB8" i="155"/>
  <c r="B9" i="155"/>
  <c r="D9" i="155"/>
  <c r="G9" i="155"/>
  <c r="I9" i="155" s="1"/>
  <c r="H9" i="155"/>
  <c r="L9" i="155"/>
  <c r="N9" i="155" s="1"/>
  <c r="M9" i="155"/>
  <c r="Q9" i="155"/>
  <c r="S9" i="155" s="1"/>
  <c r="R9" i="155"/>
  <c r="V9" i="155"/>
  <c r="X9" i="155" s="1"/>
  <c r="W9" i="155"/>
  <c r="AA9" i="155"/>
  <c r="AC9" i="155" s="1"/>
  <c r="AB9" i="155"/>
  <c r="B10" i="155"/>
  <c r="D10" i="155"/>
  <c r="G10" i="155"/>
  <c r="I10" i="155" s="1"/>
  <c r="H10" i="155"/>
  <c r="L10" i="155"/>
  <c r="N10" i="155" s="1"/>
  <c r="M10" i="155"/>
  <c r="Q10" i="155"/>
  <c r="S10" i="155" s="1"/>
  <c r="R10" i="155"/>
  <c r="V10" i="155"/>
  <c r="X10" i="155" s="1"/>
  <c r="W10" i="155"/>
  <c r="AA10" i="155"/>
  <c r="AC10" i="155" s="1"/>
  <c r="AB10" i="155"/>
  <c r="B11" i="155"/>
  <c r="D11" i="155"/>
  <c r="G11" i="155"/>
  <c r="I11" i="155" s="1"/>
  <c r="H11" i="155"/>
  <c r="L11" i="155"/>
  <c r="N11" i="155" s="1"/>
  <c r="M11" i="155"/>
  <c r="Q11" i="155"/>
  <c r="S11" i="155" s="1"/>
  <c r="R11" i="155"/>
  <c r="V11" i="155"/>
  <c r="X11" i="155" s="1"/>
  <c r="W11" i="155"/>
  <c r="AA11" i="155"/>
  <c r="AC11" i="155" s="1"/>
  <c r="AB11" i="155"/>
  <c r="B12" i="155"/>
  <c r="D12" i="155"/>
  <c r="G12" i="155"/>
  <c r="I12" i="155" s="1"/>
  <c r="H12" i="155"/>
  <c r="L12" i="155"/>
  <c r="N12" i="155" s="1"/>
  <c r="M12" i="155"/>
  <c r="Q12" i="155"/>
  <c r="S12" i="155" s="1"/>
  <c r="R12" i="155"/>
  <c r="V12" i="155"/>
  <c r="X12" i="155" s="1"/>
  <c r="W12" i="155"/>
  <c r="AA12" i="155"/>
  <c r="AC12" i="155" s="1"/>
  <c r="AB12" i="155"/>
  <c r="B13" i="155"/>
  <c r="D13" i="155"/>
  <c r="G13" i="155"/>
  <c r="I13" i="155" s="1"/>
  <c r="H13" i="155"/>
  <c r="L13" i="155"/>
  <c r="N13" i="155" s="1"/>
  <c r="M13" i="155"/>
  <c r="Q13" i="155"/>
  <c r="S13" i="155" s="1"/>
  <c r="R13" i="155"/>
  <c r="V13" i="155"/>
  <c r="X13" i="155" s="1"/>
  <c r="W13" i="155"/>
  <c r="AA13" i="155"/>
  <c r="AC13" i="155" s="1"/>
  <c r="AB13" i="155"/>
  <c r="B14" i="155"/>
  <c r="D14" i="155"/>
  <c r="G14" i="155"/>
  <c r="I14" i="155" s="1"/>
  <c r="H14" i="155"/>
  <c r="L14" i="155"/>
  <c r="N14" i="155" s="1"/>
  <c r="M14" i="155"/>
  <c r="Q14" i="155"/>
  <c r="S14" i="155" s="1"/>
  <c r="R14" i="155"/>
  <c r="V14" i="155"/>
  <c r="X14" i="155" s="1"/>
  <c r="W14" i="155"/>
  <c r="AA14" i="155"/>
  <c r="AC14" i="155" s="1"/>
  <c r="AB14" i="155"/>
  <c r="B15" i="155"/>
  <c r="D15" i="155"/>
  <c r="G15" i="155"/>
  <c r="I15" i="155" s="1"/>
  <c r="H15" i="155"/>
  <c r="L15" i="155"/>
  <c r="N15" i="155" s="1"/>
  <c r="M15" i="155"/>
  <c r="Q15" i="155"/>
  <c r="S15" i="155" s="1"/>
  <c r="R15" i="155"/>
  <c r="V15" i="155"/>
  <c r="X15" i="155" s="1"/>
  <c r="W15" i="155"/>
  <c r="AA15" i="155"/>
  <c r="AC15" i="155" s="1"/>
  <c r="AB15" i="155"/>
  <c r="B16" i="155"/>
  <c r="D16" i="155"/>
  <c r="G16" i="155"/>
  <c r="I16" i="155" s="1"/>
  <c r="H16" i="155"/>
  <c r="L16" i="155"/>
  <c r="N16" i="155" s="1"/>
  <c r="M16" i="155"/>
  <c r="Q16" i="155"/>
  <c r="S16" i="155" s="1"/>
  <c r="R16" i="155"/>
  <c r="V16" i="155"/>
  <c r="X16" i="155" s="1"/>
  <c r="W16" i="155"/>
  <c r="AA16" i="155"/>
  <c r="AC16" i="155" s="1"/>
  <c r="AB16" i="155"/>
  <c r="B17" i="155"/>
  <c r="D17" i="155"/>
  <c r="G17" i="155"/>
  <c r="I17" i="155" s="1"/>
  <c r="H17" i="155"/>
  <c r="L17" i="155"/>
  <c r="N17" i="155" s="1"/>
  <c r="M17" i="155"/>
  <c r="Q17" i="155"/>
  <c r="S17" i="155" s="1"/>
  <c r="R17" i="155"/>
  <c r="V17" i="155"/>
  <c r="X17" i="155" s="1"/>
  <c r="W17" i="155"/>
  <c r="AA17" i="155"/>
  <c r="AC17" i="155" s="1"/>
  <c r="AB17" i="155"/>
  <c r="B18" i="155"/>
  <c r="D18" i="155"/>
  <c r="G18" i="155"/>
  <c r="L18" i="155"/>
  <c r="N18" i="155" s="1"/>
  <c r="M18" i="155"/>
  <c r="Q18" i="155"/>
  <c r="S18" i="155" s="1"/>
  <c r="R18" i="155"/>
  <c r="V18" i="155"/>
  <c r="X18" i="155" s="1"/>
  <c r="W18" i="155"/>
  <c r="AA18" i="155"/>
  <c r="AC18" i="155" s="1"/>
  <c r="AB18" i="155"/>
  <c r="B19" i="155"/>
  <c r="D19" i="155"/>
  <c r="G19" i="155"/>
  <c r="I19" i="155" s="1"/>
  <c r="H19" i="155"/>
  <c r="L19" i="155"/>
  <c r="N19" i="155" s="1"/>
  <c r="M19" i="155"/>
  <c r="Q19" i="155"/>
  <c r="S19" i="155" s="1"/>
  <c r="R19" i="155"/>
  <c r="V19" i="155"/>
  <c r="X19" i="155" s="1"/>
  <c r="W19" i="155"/>
  <c r="AA19" i="155"/>
  <c r="AC19" i="155" s="1"/>
  <c r="AB19" i="155"/>
  <c r="B20" i="155"/>
  <c r="D20" i="155"/>
  <c r="G20" i="155"/>
  <c r="I20" i="155" s="1"/>
  <c r="H20" i="155"/>
  <c r="L20" i="155"/>
  <c r="N20" i="155" s="1"/>
  <c r="M20" i="155"/>
  <c r="Q20" i="155"/>
  <c r="S20" i="155" s="1"/>
  <c r="R20" i="155"/>
  <c r="V20" i="155"/>
  <c r="X20" i="155" s="1"/>
  <c r="W20" i="155"/>
  <c r="AA20" i="155"/>
  <c r="AC20" i="155" s="1"/>
  <c r="AB20" i="155"/>
  <c r="B21" i="155"/>
  <c r="D21" i="155"/>
  <c r="G21" i="155"/>
  <c r="I21" i="155" s="1"/>
  <c r="H21" i="155"/>
  <c r="L21" i="155"/>
  <c r="N21" i="155" s="1"/>
  <c r="M21" i="155"/>
  <c r="Q21" i="155"/>
  <c r="S21" i="155" s="1"/>
  <c r="R21" i="155"/>
  <c r="V21" i="155"/>
  <c r="X21" i="155" s="1"/>
  <c r="W21" i="155"/>
  <c r="AA21" i="155"/>
  <c r="AC21" i="155" s="1"/>
  <c r="AB21" i="155"/>
  <c r="B22" i="155"/>
  <c r="D22" i="155"/>
  <c r="G22" i="155"/>
  <c r="I22" i="155" s="1"/>
  <c r="H22" i="155"/>
  <c r="L22" i="155"/>
  <c r="N22" i="155" s="1"/>
  <c r="M22" i="155"/>
  <c r="Q22" i="155"/>
  <c r="S22" i="155" s="1"/>
  <c r="R22" i="155"/>
  <c r="V22" i="155"/>
  <c r="X22" i="155" s="1"/>
  <c r="W22" i="155"/>
  <c r="AA22" i="155"/>
  <c r="AC22" i="155" s="1"/>
  <c r="AB22" i="155"/>
  <c r="B23" i="155"/>
  <c r="D23" i="155"/>
  <c r="G23" i="155"/>
  <c r="I23" i="155" s="1"/>
  <c r="H23" i="155"/>
  <c r="L23" i="155"/>
  <c r="N23" i="155" s="1"/>
  <c r="M23" i="155"/>
  <c r="Q23" i="155"/>
  <c r="S23" i="155" s="1"/>
  <c r="R23" i="155"/>
  <c r="V23" i="155"/>
  <c r="X23" i="155" s="1"/>
  <c r="W23" i="155"/>
  <c r="AA23" i="155"/>
  <c r="AC23" i="155" s="1"/>
  <c r="AB23" i="155"/>
  <c r="B24" i="155"/>
  <c r="D24" i="155"/>
  <c r="G24" i="155"/>
  <c r="I24" i="155" s="1"/>
  <c r="H24" i="155"/>
  <c r="L24" i="155"/>
  <c r="N24" i="155" s="1"/>
  <c r="M24" i="155"/>
  <c r="Q24" i="155"/>
  <c r="S24" i="155" s="1"/>
  <c r="R24" i="155"/>
  <c r="V24" i="155"/>
  <c r="X24" i="155" s="1"/>
  <c r="W24" i="155"/>
  <c r="AA24" i="155"/>
  <c r="AC24" i="155" s="1"/>
  <c r="AB24" i="155"/>
  <c r="B25" i="155"/>
  <c r="D25" i="155"/>
  <c r="G25" i="155"/>
  <c r="I25" i="155" s="1"/>
  <c r="H25" i="155"/>
  <c r="L25" i="155"/>
  <c r="N25" i="155" s="1"/>
  <c r="M25" i="155"/>
  <c r="Q25" i="155"/>
  <c r="S25" i="155" s="1"/>
  <c r="R25" i="155"/>
  <c r="V25" i="155"/>
  <c r="X25" i="155" s="1"/>
  <c r="W25" i="155"/>
  <c r="AA25" i="155"/>
  <c r="AC25" i="155" s="1"/>
  <c r="AB25" i="155"/>
  <c r="B26" i="155"/>
  <c r="D26" i="155"/>
  <c r="G26" i="155"/>
  <c r="I26" i="155" s="1"/>
  <c r="H26" i="155"/>
  <c r="L26" i="155"/>
  <c r="N26" i="155" s="1"/>
  <c r="M26" i="155"/>
  <c r="Q26" i="155"/>
  <c r="S26" i="155" s="1"/>
  <c r="R26" i="155"/>
  <c r="V26" i="155"/>
  <c r="X26" i="155" s="1"/>
  <c r="W26" i="155"/>
  <c r="AA26" i="155"/>
  <c r="AC26" i="155" s="1"/>
  <c r="AB26" i="155"/>
  <c r="B27" i="155"/>
  <c r="D27" i="155"/>
  <c r="G27" i="155"/>
  <c r="I27" i="155" s="1"/>
  <c r="H27" i="155"/>
  <c r="L27" i="155"/>
  <c r="N27" i="155" s="1"/>
  <c r="M27" i="155"/>
  <c r="Q27" i="155"/>
  <c r="S27" i="155" s="1"/>
  <c r="R27" i="155"/>
  <c r="V27" i="155"/>
  <c r="X27" i="155" s="1"/>
  <c r="W27" i="155"/>
  <c r="AA27" i="155"/>
  <c r="AC27" i="155" s="1"/>
  <c r="AB27" i="155"/>
  <c r="B28" i="155"/>
  <c r="D28" i="155"/>
  <c r="G28" i="155"/>
  <c r="I28" i="155" s="1"/>
  <c r="H28" i="155"/>
  <c r="L28" i="155"/>
  <c r="N28" i="155" s="1"/>
  <c r="M28" i="155"/>
  <c r="Q28" i="155"/>
  <c r="S28" i="155" s="1"/>
  <c r="R28" i="155"/>
  <c r="V28" i="155"/>
  <c r="X28" i="155" s="1"/>
  <c r="W28" i="155"/>
  <c r="AA28" i="155"/>
  <c r="AC28" i="155" s="1"/>
  <c r="AB28" i="155"/>
  <c r="B29" i="155"/>
  <c r="D29" i="155"/>
  <c r="G29" i="155"/>
  <c r="I29" i="155" s="1"/>
  <c r="H29" i="155"/>
  <c r="L29" i="155"/>
  <c r="N29" i="155" s="1"/>
  <c r="M29" i="155"/>
  <c r="Q29" i="155"/>
  <c r="S29" i="155" s="1"/>
  <c r="R29" i="155"/>
  <c r="V29" i="155"/>
  <c r="X29" i="155" s="1"/>
  <c r="W29" i="155"/>
  <c r="AA29" i="155"/>
  <c r="AC29" i="155" s="1"/>
  <c r="AB29" i="155"/>
  <c r="B30" i="155"/>
  <c r="D30" i="155"/>
  <c r="G30" i="155"/>
  <c r="I30" i="155" s="1"/>
  <c r="H30" i="155"/>
  <c r="L30" i="155"/>
  <c r="N30" i="155" s="1"/>
  <c r="M30" i="155"/>
  <c r="Q30" i="155"/>
  <c r="S30" i="155" s="1"/>
  <c r="R30" i="155"/>
  <c r="V30" i="155"/>
  <c r="X30" i="155" s="1"/>
  <c r="W30" i="155"/>
  <c r="AA30" i="155"/>
  <c r="AC30" i="155" s="1"/>
  <c r="AB30" i="155"/>
  <c r="B31" i="155"/>
  <c r="D31" i="155"/>
  <c r="G31" i="155"/>
  <c r="I31" i="155" s="1"/>
  <c r="H31" i="155"/>
  <c r="L31" i="155"/>
  <c r="N31" i="155" s="1"/>
  <c r="M31" i="155"/>
  <c r="Q31" i="155"/>
  <c r="S31" i="155" s="1"/>
  <c r="R31" i="155"/>
  <c r="V31" i="155"/>
  <c r="X31" i="155" s="1"/>
  <c r="W31" i="155"/>
  <c r="AA31" i="155"/>
  <c r="AC31" i="155" s="1"/>
  <c r="AB31" i="155"/>
  <c r="B32" i="155"/>
  <c r="D32" i="155"/>
  <c r="G32" i="155"/>
  <c r="I32" i="155" s="1"/>
  <c r="H32" i="155"/>
  <c r="L32" i="155"/>
  <c r="N32" i="155" s="1"/>
  <c r="M32" i="155"/>
  <c r="Q32" i="155"/>
  <c r="S32" i="155" s="1"/>
  <c r="R32" i="155"/>
  <c r="V32" i="155"/>
  <c r="X32" i="155" s="1"/>
  <c r="W32" i="155"/>
  <c r="AA32" i="155"/>
  <c r="AC32" i="155" s="1"/>
  <c r="AB32" i="155"/>
  <c r="B33" i="155"/>
  <c r="D33" i="155"/>
  <c r="G33" i="155"/>
  <c r="I33" i="155" s="1"/>
  <c r="H33" i="155"/>
  <c r="L33" i="155"/>
  <c r="N33" i="155" s="1"/>
  <c r="M33" i="155"/>
  <c r="Q33" i="155"/>
  <c r="S33" i="155" s="1"/>
  <c r="R33" i="155"/>
  <c r="V33" i="155"/>
  <c r="X33" i="155" s="1"/>
  <c r="W33" i="155"/>
  <c r="AA33" i="155"/>
  <c r="AC33" i="155" s="1"/>
  <c r="AB33" i="155"/>
  <c r="B34" i="155"/>
  <c r="D34" i="155"/>
  <c r="G34" i="155"/>
  <c r="I34" i="155" s="1"/>
  <c r="H34" i="155"/>
  <c r="L34" i="155"/>
  <c r="N34" i="155" s="1"/>
  <c r="M34" i="155"/>
  <c r="Q34" i="155"/>
  <c r="S34" i="155" s="1"/>
  <c r="R34" i="155"/>
  <c r="V34" i="155"/>
  <c r="X34" i="155" s="1"/>
  <c r="W34" i="155"/>
  <c r="AA34" i="155"/>
  <c r="AC34" i="155" s="1"/>
  <c r="AB34" i="155"/>
  <c r="B35" i="155"/>
  <c r="D35" i="155"/>
  <c r="G35" i="155"/>
  <c r="I35" i="155" s="1"/>
  <c r="H35" i="155"/>
  <c r="L35" i="155"/>
  <c r="N35" i="155" s="1"/>
  <c r="M35" i="155"/>
  <c r="Q35" i="155"/>
  <c r="S35" i="155" s="1"/>
  <c r="R35" i="155"/>
  <c r="V35" i="155"/>
  <c r="X35" i="155" s="1"/>
  <c r="W35" i="155"/>
  <c r="AA35" i="155"/>
  <c r="AC35" i="155" s="1"/>
  <c r="AB35" i="155"/>
  <c r="B36" i="155"/>
  <c r="D36" i="155"/>
  <c r="E36" i="155"/>
  <c r="D51" i="130" s="1"/>
  <c r="F36" i="155"/>
  <c r="E51" i="130" s="1"/>
  <c r="J36" i="155"/>
  <c r="G51" i="130" s="1"/>
  <c r="K36" i="155"/>
  <c r="H51" i="130" s="1"/>
  <c r="O36" i="155"/>
  <c r="J51" i="130" s="1"/>
  <c r="P36" i="155"/>
  <c r="K51" i="130" s="1"/>
  <c r="T36" i="155"/>
  <c r="O51" i="130" s="1"/>
  <c r="U36" i="155"/>
  <c r="Z36" i="155"/>
  <c r="W51" i="130" s="1"/>
  <c r="B38" i="155"/>
  <c r="D38" i="155"/>
  <c r="G38" i="155"/>
  <c r="I38" i="155" s="1"/>
  <c r="H38" i="155"/>
  <c r="L38" i="155"/>
  <c r="N38" i="155" s="1"/>
  <c r="M38" i="155"/>
  <c r="Q38" i="155"/>
  <c r="S38" i="155" s="1"/>
  <c r="R38" i="155"/>
  <c r="V38" i="155"/>
  <c r="X38" i="155" s="1"/>
  <c r="W38" i="155"/>
  <c r="AA38" i="155"/>
  <c r="AC38" i="155" s="1"/>
  <c r="AB38" i="155"/>
  <c r="B39" i="155"/>
  <c r="D39" i="155"/>
  <c r="G39" i="155"/>
  <c r="I39" i="155" s="1"/>
  <c r="H39" i="155"/>
  <c r="L39" i="155"/>
  <c r="N39" i="155" s="1"/>
  <c r="M39" i="155"/>
  <c r="Q39" i="155"/>
  <c r="S39" i="155" s="1"/>
  <c r="R39" i="155"/>
  <c r="V39" i="155"/>
  <c r="X39" i="155" s="1"/>
  <c r="W39" i="155"/>
  <c r="AA39" i="155"/>
  <c r="AC39" i="155" s="1"/>
  <c r="AB39" i="155"/>
  <c r="B40" i="155"/>
  <c r="D40" i="155"/>
  <c r="G40" i="155"/>
  <c r="I40" i="155" s="1"/>
  <c r="H40" i="155"/>
  <c r="L40" i="155"/>
  <c r="N40" i="155" s="1"/>
  <c r="M40" i="155"/>
  <c r="Q40" i="155"/>
  <c r="S40" i="155" s="1"/>
  <c r="R40" i="155"/>
  <c r="V40" i="155"/>
  <c r="X40" i="155" s="1"/>
  <c r="W40" i="155"/>
  <c r="AA40" i="155"/>
  <c r="AC40" i="155" s="1"/>
  <c r="AB40" i="155"/>
  <c r="B41" i="155"/>
  <c r="D41" i="155"/>
  <c r="G41" i="155"/>
  <c r="I41" i="155" s="1"/>
  <c r="H41" i="155"/>
  <c r="L41" i="155"/>
  <c r="N41" i="155" s="1"/>
  <c r="M41" i="155"/>
  <c r="Q41" i="155"/>
  <c r="S41" i="155" s="1"/>
  <c r="R41" i="155"/>
  <c r="V41" i="155"/>
  <c r="X41" i="155" s="1"/>
  <c r="W41" i="155"/>
  <c r="AA41" i="155"/>
  <c r="AC41" i="155" s="1"/>
  <c r="AB41" i="155"/>
  <c r="B42" i="155"/>
  <c r="D42" i="155"/>
  <c r="G42" i="155"/>
  <c r="I42" i="155" s="1"/>
  <c r="H42" i="155"/>
  <c r="L42" i="155"/>
  <c r="N42" i="155" s="1"/>
  <c r="M42" i="155"/>
  <c r="Q42" i="155"/>
  <c r="S42" i="155" s="1"/>
  <c r="R42" i="155"/>
  <c r="V42" i="155"/>
  <c r="X42" i="155" s="1"/>
  <c r="W42" i="155"/>
  <c r="AA42" i="155"/>
  <c r="AC42" i="155" s="1"/>
  <c r="AB42" i="155"/>
  <c r="B43" i="155"/>
  <c r="D43" i="155"/>
  <c r="G43" i="155"/>
  <c r="I43" i="155" s="1"/>
  <c r="H43" i="155"/>
  <c r="L43" i="155"/>
  <c r="N43" i="155" s="1"/>
  <c r="M43" i="155"/>
  <c r="Q43" i="155"/>
  <c r="S43" i="155" s="1"/>
  <c r="R43" i="155"/>
  <c r="V43" i="155"/>
  <c r="X43" i="155" s="1"/>
  <c r="W43" i="155"/>
  <c r="AA43" i="155"/>
  <c r="AC43" i="155" s="1"/>
  <c r="AB43" i="155"/>
  <c r="B44" i="155"/>
  <c r="D44" i="155"/>
  <c r="G44" i="155"/>
  <c r="I44" i="155" s="1"/>
  <c r="H44" i="155"/>
  <c r="L44" i="155"/>
  <c r="N44" i="155" s="1"/>
  <c r="M44" i="155"/>
  <c r="Q44" i="155"/>
  <c r="S44" i="155" s="1"/>
  <c r="R44" i="155"/>
  <c r="V44" i="155"/>
  <c r="X44" i="155" s="1"/>
  <c r="W44" i="155"/>
  <c r="AA44" i="155"/>
  <c r="AC44" i="155" s="1"/>
  <c r="AB44" i="155"/>
  <c r="B45" i="155"/>
  <c r="D45" i="155"/>
  <c r="G45" i="155"/>
  <c r="I45" i="155" s="1"/>
  <c r="H45" i="155"/>
  <c r="L45" i="155"/>
  <c r="N45" i="155" s="1"/>
  <c r="M45" i="155"/>
  <c r="Q45" i="155"/>
  <c r="S45" i="155" s="1"/>
  <c r="R45" i="155"/>
  <c r="V45" i="155"/>
  <c r="X45" i="155" s="1"/>
  <c r="W45" i="155"/>
  <c r="AA45" i="155"/>
  <c r="AC45" i="155" s="1"/>
  <c r="AB45" i="155"/>
  <c r="B46" i="155"/>
  <c r="D46" i="155"/>
  <c r="G46" i="155"/>
  <c r="I46" i="155" s="1"/>
  <c r="H46" i="155"/>
  <c r="L46" i="155"/>
  <c r="N46" i="155" s="1"/>
  <c r="M46" i="155"/>
  <c r="Q46" i="155"/>
  <c r="S46" i="155" s="1"/>
  <c r="R46" i="155"/>
  <c r="V46" i="155"/>
  <c r="X46" i="155" s="1"/>
  <c r="W46" i="155"/>
  <c r="AA46" i="155"/>
  <c r="AC46" i="155" s="1"/>
  <c r="AB46" i="155"/>
  <c r="B47" i="155"/>
  <c r="D47" i="155"/>
  <c r="G47" i="155"/>
  <c r="I47" i="155" s="1"/>
  <c r="H47" i="155"/>
  <c r="L47" i="155"/>
  <c r="N47" i="155" s="1"/>
  <c r="M47" i="155"/>
  <c r="Q47" i="155"/>
  <c r="S47" i="155" s="1"/>
  <c r="R47" i="155"/>
  <c r="V47" i="155"/>
  <c r="X47" i="155" s="1"/>
  <c r="W47" i="155"/>
  <c r="AA47" i="155"/>
  <c r="AC47" i="155" s="1"/>
  <c r="AB47" i="155"/>
  <c r="B48" i="155"/>
  <c r="D48" i="155"/>
  <c r="G48" i="155"/>
  <c r="I48" i="155" s="1"/>
  <c r="H48" i="155"/>
  <c r="L48" i="155"/>
  <c r="N48" i="155" s="1"/>
  <c r="M48" i="155"/>
  <c r="Q48" i="155"/>
  <c r="S48" i="155" s="1"/>
  <c r="R48" i="155"/>
  <c r="V48" i="155"/>
  <c r="X48" i="155" s="1"/>
  <c r="W48" i="155"/>
  <c r="AA48" i="155"/>
  <c r="AC48" i="155" s="1"/>
  <c r="AB48" i="155"/>
  <c r="B49" i="155"/>
  <c r="D49" i="155"/>
  <c r="G49" i="155"/>
  <c r="I49" i="155" s="1"/>
  <c r="H49" i="155"/>
  <c r="L49" i="155"/>
  <c r="N49" i="155" s="1"/>
  <c r="M49" i="155"/>
  <c r="Q49" i="155"/>
  <c r="S49" i="155" s="1"/>
  <c r="R49" i="155"/>
  <c r="V49" i="155"/>
  <c r="X49" i="155" s="1"/>
  <c r="W49" i="155"/>
  <c r="AA49" i="155"/>
  <c r="AC49" i="155" s="1"/>
  <c r="AB49" i="155"/>
  <c r="B50" i="155"/>
  <c r="D50" i="155"/>
  <c r="G50" i="155"/>
  <c r="I50" i="155" s="1"/>
  <c r="H50" i="155"/>
  <c r="L50" i="155"/>
  <c r="N50" i="155" s="1"/>
  <c r="M50" i="155"/>
  <c r="Q50" i="155"/>
  <c r="S50" i="155" s="1"/>
  <c r="R50" i="155"/>
  <c r="V50" i="155"/>
  <c r="X50" i="155" s="1"/>
  <c r="W50" i="155"/>
  <c r="AA50" i="155"/>
  <c r="AC50" i="155" s="1"/>
  <c r="AB50" i="155"/>
  <c r="B51" i="155"/>
  <c r="D51" i="155"/>
  <c r="G51" i="155"/>
  <c r="I51" i="155" s="1"/>
  <c r="H51" i="155"/>
  <c r="L51" i="155"/>
  <c r="N51" i="155" s="1"/>
  <c r="M51" i="155"/>
  <c r="Q51" i="155"/>
  <c r="S51" i="155" s="1"/>
  <c r="R51" i="155"/>
  <c r="V51" i="155"/>
  <c r="X51" i="155" s="1"/>
  <c r="W51" i="155"/>
  <c r="AA51" i="155"/>
  <c r="AC51" i="155" s="1"/>
  <c r="AB51" i="155"/>
  <c r="B52" i="155"/>
  <c r="D52" i="155"/>
  <c r="G52" i="155"/>
  <c r="I52" i="155" s="1"/>
  <c r="H52" i="155"/>
  <c r="L52" i="155"/>
  <c r="N52" i="155" s="1"/>
  <c r="M52" i="155"/>
  <c r="Q52" i="155"/>
  <c r="S52" i="155" s="1"/>
  <c r="R52" i="155"/>
  <c r="V52" i="155"/>
  <c r="X52" i="155" s="1"/>
  <c r="W52" i="155"/>
  <c r="AA52" i="155"/>
  <c r="AC52" i="155" s="1"/>
  <c r="AB52" i="155"/>
  <c r="B53" i="155"/>
  <c r="D53" i="155"/>
  <c r="G53" i="155"/>
  <c r="I53" i="155" s="1"/>
  <c r="H53" i="155"/>
  <c r="L53" i="155"/>
  <c r="N53" i="155" s="1"/>
  <c r="M53" i="155"/>
  <c r="Q53" i="155"/>
  <c r="S53" i="155" s="1"/>
  <c r="R53" i="155"/>
  <c r="V53" i="155"/>
  <c r="X53" i="155" s="1"/>
  <c r="W53" i="155"/>
  <c r="AA53" i="155"/>
  <c r="AC53" i="155" s="1"/>
  <c r="AB53" i="155"/>
  <c r="B54" i="155"/>
  <c r="D54" i="155"/>
  <c r="G54" i="155"/>
  <c r="I54" i="155" s="1"/>
  <c r="H54" i="155"/>
  <c r="L54" i="155"/>
  <c r="N54" i="155" s="1"/>
  <c r="M54" i="155"/>
  <c r="Q54" i="155"/>
  <c r="S54" i="155" s="1"/>
  <c r="R54" i="155"/>
  <c r="V54" i="155"/>
  <c r="X54" i="155" s="1"/>
  <c r="W54" i="155"/>
  <c r="AA54" i="155"/>
  <c r="AC54" i="155" s="1"/>
  <c r="AB54" i="155"/>
  <c r="B55" i="155"/>
  <c r="D55" i="155"/>
  <c r="G55" i="155"/>
  <c r="I55" i="155" s="1"/>
  <c r="H55" i="155"/>
  <c r="L55" i="155"/>
  <c r="N55" i="155" s="1"/>
  <c r="M55" i="155"/>
  <c r="Q55" i="155"/>
  <c r="S55" i="155" s="1"/>
  <c r="R55" i="155"/>
  <c r="V55" i="155"/>
  <c r="X55" i="155" s="1"/>
  <c r="W55" i="155"/>
  <c r="AA55" i="155"/>
  <c r="AC55" i="155" s="1"/>
  <c r="AB55" i="155"/>
  <c r="B56" i="155"/>
  <c r="D56" i="155"/>
  <c r="G56" i="155"/>
  <c r="I56" i="155" s="1"/>
  <c r="H56" i="155"/>
  <c r="L56" i="155"/>
  <c r="N56" i="155" s="1"/>
  <c r="M56" i="155"/>
  <c r="Q56" i="155"/>
  <c r="S56" i="155" s="1"/>
  <c r="R56" i="155"/>
  <c r="V56" i="155"/>
  <c r="X56" i="155" s="1"/>
  <c r="W56" i="155"/>
  <c r="AA56" i="155"/>
  <c r="AC56" i="155" s="1"/>
  <c r="AB56" i="155"/>
  <c r="B57" i="155"/>
  <c r="D57" i="155"/>
  <c r="G57" i="155"/>
  <c r="I57" i="155" s="1"/>
  <c r="H57" i="155"/>
  <c r="L57" i="155"/>
  <c r="N57" i="155" s="1"/>
  <c r="M57" i="155"/>
  <c r="Q57" i="155"/>
  <c r="S57" i="155" s="1"/>
  <c r="R57" i="155"/>
  <c r="V57" i="155"/>
  <c r="X57" i="155" s="1"/>
  <c r="W57" i="155"/>
  <c r="AA57" i="155"/>
  <c r="AC57" i="155" s="1"/>
  <c r="AB57" i="155"/>
  <c r="B58" i="155"/>
  <c r="D58" i="155"/>
  <c r="G58" i="155"/>
  <c r="I58" i="155" s="1"/>
  <c r="H58" i="155"/>
  <c r="L58" i="155"/>
  <c r="N58" i="155" s="1"/>
  <c r="M58" i="155"/>
  <c r="Q58" i="155"/>
  <c r="S58" i="155" s="1"/>
  <c r="R58" i="155"/>
  <c r="V58" i="155"/>
  <c r="X58" i="155" s="1"/>
  <c r="W58" i="155"/>
  <c r="AA58" i="155"/>
  <c r="AC58" i="155" s="1"/>
  <c r="AB58" i="155"/>
  <c r="B59" i="155"/>
  <c r="D59" i="155"/>
  <c r="E59" i="155"/>
  <c r="F59" i="155"/>
  <c r="E52" i="130" s="1"/>
  <c r="J59" i="155"/>
  <c r="G52" i="130" s="1"/>
  <c r="K59" i="155"/>
  <c r="O59" i="155"/>
  <c r="J52" i="130" s="1"/>
  <c r="P59" i="155"/>
  <c r="T59" i="155"/>
  <c r="O52" i="130" s="1"/>
  <c r="U59" i="155"/>
  <c r="P52" i="130" s="1"/>
  <c r="Z59" i="155"/>
  <c r="B60" i="155"/>
  <c r="D60" i="155"/>
  <c r="G60" i="155"/>
  <c r="I60" i="155" s="1"/>
  <c r="H60" i="155"/>
  <c r="L60" i="155"/>
  <c r="N60" i="155" s="1"/>
  <c r="M60" i="155"/>
  <c r="Q60" i="155"/>
  <c r="S60" i="155" s="1"/>
  <c r="R60" i="155"/>
  <c r="V60" i="155"/>
  <c r="X60" i="155" s="1"/>
  <c r="W60" i="155"/>
  <c r="AA60" i="155"/>
  <c r="AC60" i="155" s="1"/>
  <c r="AB60" i="155"/>
  <c r="B61" i="155"/>
  <c r="D61" i="155"/>
  <c r="G61" i="155"/>
  <c r="I61" i="155" s="1"/>
  <c r="H61" i="155"/>
  <c r="L61" i="155"/>
  <c r="N61" i="155" s="1"/>
  <c r="M61" i="155"/>
  <c r="Q61" i="155"/>
  <c r="S61" i="155" s="1"/>
  <c r="R61" i="155"/>
  <c r="V61" i="155"/>
  <c r="X61" i="155" s="1"/>
  <c r="W61" i="155"/>
  <c r="AA61" i="155"/>
  <c r="AC61" i="155" s="1"/>
  <c r="AB61" i="155"/>
  <c r="B62" i="155"/>
  <c r="D62" i="155"/>
  <c r="G62" i="155"/>
  <c r="I62" i="155" s="1"/>
  <c r="H62" i="155"/>
  <c r="L62" i="155"/>
  <c r="N62" i="155" s="1"/>
  <c r="M62" i="155"/>
  <c r="Q62" i="155"/>
  <c r="S62" i="155" s="1"/>
  <c r="R62" i="155"/>
  <c r="V62" i="155"/>
  <c r="X62" i="155" s="1"/>
  <c r="W62" i="155"/>
  <c r="AA62" i="155"/>
  <c r="AC62" i="155" s="1"/>
  <c r="AB62" i="155"/>
  <c r="B63" i="155"/>
  <c r="D63" i="155"/>
  <c r="G63" i="155"/>
  <c r="I63" i="155" s="1"/>
  <c r="H63" i="155"/>
  <c r="L63" i="155"/>
  <c r="N63" i="155" s="1"/>
  <c r="M63" i="155"/>
  <c r="Q63" i="155"/>
  <c r="S63" i="155" s="1"/>
  <c r="R63" i="155"/>
  <c r="V63" i="155"/>
  <c r="X63" i="155" s="1"/>
  <c r="W63" i="155"/>
  <c r="AA63" i="155"/>
  <c r="AC63" i="155" s="1"/>
  <c r="AB63" i="155"/>
  <c r="B64" i="155"/>
  <c r="D64" i="155"/>
  <c r="G64" i="155"/>
  <c r="I64" i="155" s="1"/>
  <c r="H64" i="155"/>
  <c r="L64" i="155"/>
  <c r="N64" i="155" s="1"/>
  <c r="M64" i="155"/>
  <c r="Q64" i="155"/>
  <c r="S64" i="155" s="1"/>
  <c r="R64" i="155"/>
  <c r="V64" i="155"/>
  <c r="X64" i="155" s="1"/>
  <c r="W64" i="155"/>
  <c r="AA64" i="155"/>
  <c r="AC64" i="155" s="1"/>
  <c r="AB64" i="155"/>
  <c r="B65" i="155"/>
  <c r="D65" i="155"/>
  <c r="G65" i="155"/>
  <c r="I65" i="155" s="1"/>
  <c r="H65" i="155"/>
  <c r="L65" i="155"/>
  <c r="N65" i="155" s="1"/>
  <c r="M65" i="155"/>
  <c r="Q65" i="155"/>
  <c r="S65" i="155" s="1"/>
  <c r="R65" i="155"/>
  <c r="V65" i="155"/>
  <c r="X65" i="155" s="1"/>
  <c r="W65" i="155"/>
  <c r="AA65" i="155"/>
  <c r="AC65" i="155" s="1"/>
  <c r="AB65" i="155"/>
  <c r="B66" i="155"/>
  <c r="D66" i="155"/>
  <c r="G66" i="155"/>
  <c r="I66" i="155" s="1"/>
  <c r="H66" i="155"/>
  <c r="L66" i="155"/>
  <c r="N66" i="155" s="1"/>
  <c r="M66" i="155"/>
  <c r="Q66" i="155"/>
  <c r="S66" i="155" s="1"/>
  <c r="R66" i="155"/>
  <c r="V66" i="155"/>
  <c r="X66" i="155" s="1"/>
  <c r="W66" i="155"/>
  <c r="AA66" i="155"/>
  <c r="AC66" i="155" s="1"/>
  <c r="AB66" i="155"/>
  <c r="B67" i="155"/>
  <c r="D67" i="155"/>
  <c r="G67" i="155"/>
  <c r="I67" i="155" s="1"/>
  <c r="H67" i="155"/>
  <c r="L67" i="155"/>
  <c r="N67" i="155" s="1"/>
  <c r="M67" i="155"/>
  <c r="Q67" i="155"/>
  <c r="S67" i="155" s="1"/>
  <c r="R67" i="155"/>
  <c r="V67" i="155"/>
  <c r="X67" i="155" s="1"/>
  <c r="W67" i="155"/>
  <c r="AA67" i="155"/>
  <c r="AC67" i="155" s="1"/>
  <c r="AB67" i="155"/>
  <c r="B68" i="155"/>
  <c r="D68" i="155"/>
  <c r="G68" i="155"/>
  <c r="I68" i="155" s="1"/>
  <c r="H68" i="155"/>
  <c r="L68" i="155"/>
  <c r="N68" i="155" s="1"/>
  <c r="M68" i="155"/>
  <c r="Q68" i="155"/>
  <c r="S68" i="155" s="1"/>
  <c r="R68" i="155"/>
  <c r="V68" i="155"/>
  <c r="X68" i="155" s="1"/>
  <c r="W68" i="155"/>
  <c r="AA68" i="155"/>
  <c r="AC68" i="155" s="1"/>
  <c r="AB68" i="155"/>
  <c r="B69" i="155"/>
  <c r="D69" i="155"/>
  <c r="G69" i="155"/>
  <c r="I69" i="155" s="1"/>
  <c r="H69" i="155"/>
  <c r="L69" i="155"/>
  <c r="N69" i="155" s="1"/>
  <c r="M69" i="155"/>
  <c r="Q69" i="155"/>
  <c r="S69" i="155" s="1"/>
  <c r="R69" i="155"/>
  <c r="V69" i="155"/>
  <c r="X69" i="155" s="1"/>
  <c r="W69" i="155"/>
  <c r="AA69" i="155"/>
  <c r="AC69" i="155" s="1"/>
  <c r="AB69" i="155"/>
  <c r="B70" i="155"/>
  <c r="D70" i="155"/>
  <c r="G70" i="155"/>
  <c r="I70" i="155" s="1"/>
  <c r="H70" i="155"/>
  <c r="L70" i="155"/>
  <c r="N70" i="155" s="1"/>
  <c r="M70" i="155"/>
  <c r="Q70" i="155"/>
  <c r="S70" i="155" s="1"/>
  <c r="R70" i="155"/>
  <c r="V70" i="155"/>
  <c r="X70" i="155" s="1"/>
  <c r="W70" i="155"/>
  <c r="AA70" i="155"/>
  <c r="AC70" i="155" s="1"/>
  <c r="AB70" i="155"/>
  <c r="B71" i="155"/>
  <c r="D71" i="155"/>
  <c r="G71" i="155"/>
  <c r="I71" i="155" s="1"/>
  <c r="H71" i="155"/>
  <c r="L71" i="155"/>
  <c r="N71" i="155" s="1"/>
  <c r="M71" i="155"/>
  <c r="Q71" i="155"/>
  <c r="S71" i="155" s="1"/>
  <c r="R71" i="155"/>
  <c r="V71" i="155"/>
  <c r="X71" i="155" s="1"/>
  <c r="W71" i="155"/>
  <c r="AA71" i="155"/>
  <c r="AC71" i="155" s="1"/>
  <c r="AB71" i="155"/>
  <c r="B72" i="155"/>
  <c r="D72" i="155"/>
  <c r="G72" i="155"/>
  <c r="I72" i="155" s="1"/>
  <c r="H72" i="155"/>
  <c r="L72" i="155"/>
  <c r="N72" i="155" s="1"/>
  <c r="M72" i="155"/>
  <c r="Q72" i="155"/>
  <c r="S72" i="155" s="1"/>
  <c r="R72" i="155"/>
  <c r="V72" i="155"/>
  <c r="X72" i="155" s="1"/>
  <c r="W72" i="155"/>
  <c r="AA72" i="155"/>
  <c r="AC72" i="155" s="1"/>
  <c r="AB72" i="155"/>
  <c r="B73" i="155"/>
  <c r="D73" i="155"/>
  <c r="G73" i="155"/>
  <c r="I73" i="155" s="1"/>
  <c r="H73" i="155"/>
  <c r="L73" i="155"/>
  <c r="N73" i="155" s="1"/>
  <c r="M73" i="155"/>
  <c r="Q73" i="155"/>
  <c r="S73" i="155" s="1"/>
  <c r="R73" i="155"/>
  <c r="V73" i="155"/>
  <c r="X73" i="155" s="1"/>
  <c r="W73" i="155"/>
  <c r="AA73" i="155"/>
  <c r="AC73" i="155" s="1"/>
  <c r="AB73" i="155"/>
  <c r="B74" i="155"/>
  <c r="D74" i="155"/>
  <c r="G74" i="155"/>
  <c r="I74" i="155" s="1"/>
  <c r="H74" i="155"/>
  <c r="L74" i="155"/>
  <c r="N74" i="155" s="1"/>
  <c r="M74" i="155"/>
  <c r="Q74" i="155"/>
  <c r="S74" i="155" s="1"/>
  <c r="R74" i="155"/>
  <c r="V74" i="155"/>
  <c r="X74" i="155" s="1"/>
  <c r="W74" i="155"/>
  <c r="AA74" i="155"/>
  <c r="AC74" i="155" s="1"/>
  <c r="AB74" i="155"/>
  <c r="B75" i="155"/>
  <c r="D75" i="155"/>
  <c r="G75" i="155"/>
  <c r="I75" i="155" s="1"/>
  <c r="H75" i="155"/>
  <c r="L75" i="155"/>
  <c r="N75" i="155" s="1"/>
  <c r="M75" i="155"/>
  <c r="Q75" i="155"/>
  <c r="S75" i="155" s="1"/>
  <c r="R75" i="155"/>
  <c r="V75" i="155"/>
  <c r="X75" i="155" s="1"/>
  <c r="W75" i="155"/>
  <c r="AA75" i="155"/>
  <c r="AC75" i="155" s="1"/>
  <c r="AB75" i="155"/>
  <c r="B76" i="155"/>
  <c r="D76" i="155"/>
  <c r="G76" i="155"/>
  <c r="I76" i="155" s="1"/>
  <c r="H76" i="155"/>
  <c r="L76" i="155"/>
  <c r="N76" i="155" s="1"/>
  <c r="M76" i="155"/>
  <c r="Q76" i="155"/>
  <c r="S76" i="155" s="1"/>
  <c r="R76" i="155"/>
  <c r="V76" i="155"/>
  <c r="X76" i="155" s="1"/>
  <c r="W76" i="155"/>
  <c r="AA76" i="155"/>
  <c r="AC76" i="155" s="1"/>
  <c r="AB76" i="155"/>
  <c r="B77" i="155"/>
  <c r="D77" i="155"/>
  <c r="G77" i="155"/>
  <c r="I77" i="155" s="1"/>
  <c r="H77" i="155"/>
  <c r="L77" i="155"/>
  <c r="N77" i="155" s="1"/>
  <c r="M77" i="155"/>
  <c r="Q77" i="155"/>
  <c r="S77" i="155" s="1"/>
  <c r="R77" i="155"/>
  <c r="V77" i="155"/>
  <c r="X77" i="155" s="1"/>
  <c r="W77" i="155"/>
  <c r="AA77" i="155"/>
  <c r="AC77" i="155" s="1"/>
  <c r="AB77" i="155"/>
  <c r="B78" i="155"/>
  <c r="D78" i="155"/>
  <c r="G78" i="155"/>
  <c r="I78" i="155" s="1"/>
  <c r="H78" i="155"/>
  <c r="L78" i="155"/>
  <c r="N78" i="155" s="1"/>
  <c r="M78" i="155"/>
  <c r="Q78" i="155"/>
  <c r="S78" i="155" s="1"/>
  <c r="R78" i="155"/>
  <c r="V78" i="155"/>
  <c r="X78" i="155" s="1"/>
  <c r="W78" i="155"/>
  <c r="AA78" i="155"/>
  <c r="AC78" i="155" s="1"/>
  <c r="AB78" i="155"/>
  <c r="B79" i="155"/>
  <c r="D79" i="155"/>
  <c r="G79" i="155"/>
  <c r="I79" i="155" s="1"/>
  <c r="H79" i="155"/>
  <c r="L79" i="155"/>
  <c r="N79" i="155" s="1"/>
  <c r="M79" i="155"/>
  <c r="Q79" i="155"/>
  <c r="S79" i="155" s="1"/>
  <c r="R79" i="155"/>
  <c r="V79" i="155"/>
  <c r="X79" i="155" s="1"/>
  <c r="W79" i="155"/>
  <c r="AA79" i="155"/>
  <c r="AC79" i="155" s="1"/>
  <c r="AB79" i="155"/>
  <c r="B80" i="155"/>
  <c r="D80" i="155"/>
  <c r="G80" i="155"/>
  <c r="I80" i="155" s="1"/>
  <c r="H80" i="155"/>
  <c r="L80" i="155"/>
  <c r="N80" i="155" s="1"/>
  <c r="M80" i="155"/>
  <c r="Q80" i="155"/>
  <c r="S80" i="155" s="1"/>
  <c r="R80" i="155"/>
  <c r="V80" i="155"/>
  <c r="X80" i="155" s="1"/>
  <c r="W80" i="155"/>
  <c r="AA80" i="155"/>
  <c r="AC80" i="155" s="1"/>
  <c r="AB80" i="155"/>
  <c r="B81" i="155"/>
  <c r="D81" i="155"/>
  <c r="E81" i="155"/>
  <c r="F81" i="155"/>
  <c r="J81" i="155"/>
  <c r="K81" i="155"/>
  <c r="O81" i="155"/>
  <c r="AE164" i="155" s="1"/>
  <c r="P81" i="155"/>
  <c r="AF164" i="155" s="1"/>
  <c r="T81" i="155"/>
  <c r="U81" i="155"/>
  <c r="Z81" i="155"/>
  <c r="B83" i="155"/>
  <c r="D83" i="155"/>
  <c r="I88" i="155"/>
  <c r="N88" i="155"/>
  <c r="S88" i="155"/>
  <c r="X88" i="155"/>
  <c r="T90" i="155"/>
  <c r="B91" i="155"/>
  <c r="D91" i="155"/>
  <c r="G91" i="155"/>
  <c r="I91" i="155" s="1"/>
  <c r="H91" i="155"/>
  <c r="L91" i="155"/>
  <c r="N91" i="155" s="1"/>
  <c r="M91" i="155"/>
  <c r="Q91" i="155"/>
  <c r="S91" i="155" s="1"/>
  <c r="R91" i="155"/>
  <c r="V91" i="155"/>
  <c r="X91" i="155" s="1"/>
  <c r="W91" i="155"/>
  <c r="AA91" i="155"/>
  <c r="AC91" i="155" s="1"/>
  <c r="AB91" i="155"/>
  <c r="AE91" i="155"/>
  <c r="AF91" i="155"/>
  <c r="B92" i="155"/>
  <c r="D92" i="155"/>
  <c r="G92" i="155"/>
  <c r="I92" i="155" s="1"/>
  <c r="H92" i="155"/>
  <c r="L92" i="155"/>
  <c r="M92" i="155"/>
  <c r="N92" i="155" s="1"/>
  <c r="Q92" i="155"/>
  <c r="R92" i="155"/>
  <c r="S92" i="155" s="1"/>
  <c r="V92" i="155"/>
  <c r="X92" i="155" s="1"/>
  <c r="W92" i="155"/>
  <c r="AA92" i="155"/>
  <c r="AC92" i="155" s="1"/>
  <c r="AB92" i="155"/>
  <c r="AE92" i="155"/>
  <c r="AF92" i="155"/>
  <c r="B93" i="155"/>
  <c r="D93" i="155"/>
  <c r="G93" i="155"/>
  <c r="I93" i="155" s="1"/>
  <c r="H93" i="155"/>
  <c r="L93" i="155"/>
  <c r="M93" i="155"/>
  <c r="N93" i="155" s="1"/>
  <c r="Q93" i="155"/>
  <c r="R93" i="155"/>
  <c r="S93" i="155" s="1"/>
  <c r="V93" i="155"/>
  <c r="X93" i="155" s="1"/>
  <c r="W93" i="155"/>
  <c r="AA93" i="155"/>
  <c r="AC93" i="155" s="1"/>
  <c r="AB93" i="155"/>
  <c r="AE93" i="155"/>
  <c r="AF93" i="155"/>
  <c r="B94" i="155"/>
  <c r="D94" i="155"/>
  <c r="G94" i="155"/>
  <c r="I94" i="155" s="1"/>
  <c r="H94" i="155"/>
  <c r="L94" i="155"/>
  <c r="N94" i="155" s="1"/>
  <c r="M94" i="155"/>
  <c r="Q94" i="155"/>
  <c r="S94" i="155" s="1"/>
  <c r="R94" i="155"/>
  <c r="V94" i="155"/>
  <c r="X94" i="155" s="1"/>
  <c r="W94" i="155"/>
  <c r="AA94" i="155"/>
  <c r="AC94" i="155" s="1"/>
  <c r="AB94" i="155"/>
  <c r="AE94" i="155"/>
  <c r="AF94" i="155"/>
  <c r="B95" i="155"/>
  <c r="D95" i="155"/>
  <c r="G95" i="155"/>
  <c r="I95" i="155" s="1"/>
  <c r="H95" i="155"/>
  <c r="L95" i="155"/>
  <c r="N95" i="155" s="1"/>
  <c r="M95" i="155"/>
  <c r="Q95" i="155"/>
  <c r="S95" i="155" s="1"/>
  <c r="R95" i="155"/>
  <c r="V95" i="155"/>
  <c r="X95" i="155" s="1"/>
  <c r="W95" i="155"/>
  <c r="AA95" i="155"/>
  <c r="AC95" i="155" s="1"/>
  <c r="AB95" i="155"/>
  <c r="AE95" i="155"/>
  <c r="AF95" i="155"/>
  <c r="B96" i="155"/>
  <c r="D96" i="155"/>
  <c r="G96" i="155"/>
  <c r="I96" i="155" s="1"/>
  <c r="H96" i="155"/>
  <c r="L96" i="155"/>
  <c r="N96" i="155" s="1"/>
  <c r="M96" i="155"/>
  <c r="Q96" i="155"/>
  <c r="S96" i="155" s="1"/>
  <c r="R96" i="155"/>
  <c r="V96" i="155"/>
  <c r="X96" i="155" s="1"/>
  <c r="W96" i="155"/>
  <c r="AA96" i="155"/>
  <c r="AC96" i="155" s="1"/>
  <c r="AB96" i="155"/>
  <c r="AE96" i="155"/>
  <c r="AF96" i="155"/>
  <c r="B97" i="155"/>
  <c r="D97" i="155"/>
  <c r="G97" i="155"/>
  <c r="I97" i="155" s="1"/>
  <c r="H97" i="155"/>
  <c r="L97" i="155"/>
  <c r="N97" i="155" s="1"/>
  <c r="M97" i="155"/>
  <c r="Q97" i="155"/>
  <c r="S97" i="155" s="1"/>
  <c r="R97" i="155"/>
  <c r="V97" i="155"/>
  <c r="X97" i="155" s="1"/>
  <c r="W97" i="155"/>
  <c r="AA97" i="155"/>
  <c r="AC97" i="155" s="1"/>
  <c r="AB97" i="155"/>
  <c r="AE97" i="155"/>
  <c r="AF97" i="155"/>
  <c r="B98" i="155"/>
  <c r="D98" i="155"/>
  <c r="G98" i="155"/>
  <c r="I98" i="155" s="1"/>
  <c r="H98" i="155"/>
  <c r="L98" i="155"/>
  <c r="N98" i="155" s="1"/>
  <c r="M98" i="155"/>
  <c r="Q98" i="155"/>
  <c r="S98" i="155" s="1"/>
  <c r="R98" i="155"/>
  <c r="V98" i="155"/>
  <c r="W98" i="155"/>
  <c r="X98" i="155" s="1"/>
  <c r="AA98" i="155"/>
  <c r="AC98" i="155" s="1"/>
  <c r="AB98" i="155"/>
  <c r="AE98" i="155"/>
  <c r="AF98" i="155"/>
  <c r="B99" i="155"/>
  <c r="D99" i="155"/>
  <c r="G99" i="155"/>
  <c r="I99" i="155" s="1"/>
  <c r="H99" i="155"/>
  <c r="L99" i="155"/>
  <c r="N99" i="155" s="1"/>
  <c r="M99" i="155"/>
  <c r="Q99" i="155"/>
  <c r="S99" i="155" s="1"/>
  <c r="R99" i="155"/>
  <c r="V99" i="155"/>
  <c r="X99" i="155" s="1"/>
  <c r="W99" i="155"/>
  <c r="AA99" i="155"/>
  <c r="AC99" i="155" s="1"/>
  <c r="AB99" i="155"/>
  <c r="AE99" i="155"/>
  <c r="AF99" i="155"/>
  <c r="B100" i="155"/>
  <c r="D100" i="155"/>
  <c r="G100" i="155"/>
  <c r="I100" i="155" s="1"/>
  <c r="H100" i="155"/>
  <c r="L100" i="155"/>
  <c r="N100" i="155" s="1"/>
  <c r="M100" i="155"/>
  <c r="Q100" i="155"/>
  <c r="S100" i="155" s="1"/>
  <c r="R100" i="155"/>
  <c r="V100" i="155"/>
  <c r="X100" i="155" s="1"/>
  <c r="W100" i="155"/>
  <c r="AA100" i="155"/>
  <c r="AC100" i="155" s="1"/>
  <c r="AB100" i="155"/>
  <c r="AE100" i="155"/>
  <c r="AF100" i="155"/>
  <c r="B101" i="155"/>
  <c r="D101" i="155"/>
  <c r="G101" i="155"/>
  <c r="H101" i="155"/>
  <c r="L101" i="155"/>
  <c r="N101" i="155" s="1"/>
  <c r="M101" i="155"/>
  <c r="Q101" i="155"/>
  <c r="S101" i="155" s="1"/>
  <c r="R101" i="155"/>
  <c r="V101" i="155"/>
  <c r="X101" i="155" s="1"/>
  <c r="W101" i="155"/>
  <c r="AA101" i="155"/>
  <c r="AC101" i="155" s="1"/>
  <c r="AB101" i="155"/>
  <c r="AE101" i="155"/>
  <c r="AF101" i="155"/>
  <c r="B102" i="155"/>
  <c r="D102" i="155"/>
  <c r="G102" i="155"/>
  <c r="H102" i="155"/>
  <c r="I102" i="155" s="1"/>
  <c r="L102" i="155"/>
  <c r="M102" i="155"/>
  <c r="N102" i="155" s="1"/>
  <c r="Q102" i="155"/>
  <c r="R102" i="155"/>
  <c r="S102" i="155" s="1"/>
  <c r="V102" i="155"/>
  <c r="W102" i="155"/>
  <c r="X102" i="155" s="1"/>
  <c r="AA102" i="155"/>
  <c r="AC102" i="155" s="1"/>
  <c r="AB102" i="155"/>
  <c r="AE102" i="155"/>
  <c r="AF102" i="155"/>
  <c r="B103" i="155"/>
  <c r="D103" i="155"/>
  <c r="G103" i="155"/>
  <c r="I103" i="155" s="1"/>
  <c r="H103" i="155"/>
  <c r="L103" i="155"/>
  <c r="N103" i="155" s="1"/>
  <c r="M103" i="155"/>
  <c r="Q103" i="155"/>
  <c r="S103" i="155" s="1"/>
  <c r="R103" i="155"/>
  <c r="V103" i="155"/>
  <c r="X103" i="155" s="1"/>
  <c r="W103" i="155"/>
  <c r="AA103" i="155"/>
  <c r="AC103" i="155" s="1"/>
  <c r="AB103" i="155"/>
  <c r="AE103" i="155"/>
  <c r="AF103" i="155"/>
  <c r="B104" i="155"/>
  <c r="D104" i="155"/>
  <c r="G104" i="155"/>
  <c r="I104" i="155" s="1"/>
  <c r="H104" i="155"/>
  <c r="L104" i="155"/>
  <c r="N104" i="155" s="1"/>
  <c r="M104" i="155"/>
  <c r="Q104" i="155"/>
  <c r="S104" i="155" s="1"/>
  <c r="R104" i="155"/>
  <c r="V104" i="155"/>
  <c r="X104" i="155" s="1"/>
  <c r="W104" i="155"/>
  <c r="AA104" i="155"/>
  <c r="AC104" i="155" s="1"/>
  <c r="AB104" i="155"/>
  <c r="AE104" i="155"/>
  <c r="AF104" i="155"/>
  <c r="B105" i="155"/>
  <c r="D105" i="155"/>
  <c r="G105" i="155"/>
  <c r="I105" i="155" s="1"/>
  <c r="H105" i="155"/>
  <c r="L105" i="155"/>
  <c r="N105" i="155" s="1"/>
  <c r="M105" i="155"/>
  <c r="Q105" i="155"/>
  <c r="S105" i="155" s="1"/>
  <c r="R105" i="155"/>
  <c r="V105" i="155"/>
  <c r="X105" i="155" s="1"/>
  <c r="W105" i="155"/>
  <c r="AA105" i="155"/>
  <c r="AC105" i="155" s="1"/>
  <c r="AB105" i="155"/>
  <c r="AE105" i="155"/>
  <c r="AF105" i="155"/>
  <c r="B106" i="155"/>
  <c r="D106" i="155"/>
  <c r="G106" i="155"/>
  <c r="I106" i="155" s="1"/>
  <c r="H106" i="155"/>
  <c r="L106" i="155"/>
  <c r="N106" i="155" s="1"/>
  <c r="M106" i="155"/>
  <c r="Q106" i="155"/>
  <c r="S106" i="155" s="1"/>
  <c r="R106" i="155"/>
  <c r="V106" i="155"/>
  <c r="X106" i="155" s="1"/>
  <c r="W106" i="155"/>
  <c r="AA106" i="155"/>
  <c r="AC106" i="155" s="1"/>
  <c r="AB106" i="155"/>
  <c r="AE106" i="155"/>
  <c r="AF106" i="155"/>
  <c r="B107" i="155"/>
  <c r="D107" i="155"/>
  <c r="G107" i="155"/>
  <c r="I107" i="155" s="1"/>
  <c r="H107" i="155"/>
  <c r="L107" i="155"/>
  <c r="N107" i="155" s="1"/>
  <c r="M107" i="155"/>
  <c r="Q107" i="155"/>
  <c r="S107" i="155" s="1"/>
  <c r="R107" i="155"/>
  <c r="V107" i="155"/>
  <c r="X107" i="155" s="1"/>
  <c r="W107" i="155"/>
  <c r="AA107" i="155"/>
  <c r="AC107" i="155" s="1"/>
  <c r="AB107" i="155"/>
  <c r="AE107" i="155"/>
  <c r="AF107" i="155"/>
  <c r="B108" i="155"/>
  <c r="D108" i="155"/>
  <c r="G108" i="155"/>
  <c r="I108" i="155" s="1"/>
  <c r="H108" i="155"/>
  <c r="L108" i="155"/>
  <c r="N108" i="155" s="1"/>
  <c r="M108" i="155"/>
  <c r="Q108" i="155"/>
  <c r="S108" i="155" s="1"/>
  <c r="R108" i="155"/>
  <c r="V108" i="155"/>
  <c r="X108" i="155" s="1"/>
  <c r="W108" i="155"/>
  <c r="AA108" i="155"/>
  <c r="AC108" i="155" s="1"/>
  <c r="AB108" i="155"/>
  <c r="AE108" i="155"/>
  <c r="AF108" i="155"/>
  <c r="B109" i="155"/>
  <c r="D109" i="155"/>
  <c r="G109" i="155"/>
  <c r="I109" i="155" s="1"/>
  <c r="H109" i="155"/>
  <c r="L109" i="155"/>
  <c r="N109" i="155" s="1"/>
  <c r="M109" i="155"/>
  <c r="Q109" i="155"/>
  <c r="S109" i="155" s="1"/>
  <c r="R109" i="155"/>
  <c r="V109" i="155"/>
  <c r="X109" i="155" s="1"/>
  <c r="W109" i="155"/>
  <c r="AA109" i="155"/>
  <c r="AC109" i="155" s="1"/>
  <c r="AB109" i="155"/>
  <c r="AE109" i="155"/>
  <c r="AF109" i="155"/>
  <c r="B110" i="155"/>
  <c r="D110" i="155"/>
  <c r="G110" i="155"/>
  <c r="I110" i="155" s="1"/>
  <c r="H110" i="155"/>
  <c r="L110" i="155"/>
  <c r="N110" i="155" s="1"/>
  <c r="M110" i="155"/>
  <c r="Q110" i="155"/>
  <c r="S110" i="155" s="1"/>
  <c r="R110" i="155"/>
  <c r="V110" i="155"/>
  <c r="X110" i="155" s="1"/>
  <c r="W110" i="155"/>
  <c r="AA110" i="155"/>
  <c r="AC110" i="155" s="1"/>
  <c r="AB110" i="155"/>
  <c r="AE110" i="155"/>
  <c r="AF110" i="155"/>
  <c r="B111" i="155"/>
  <c r="D111" i="155"/>
  <c r="G111" i="155"/>
  <c r="I111" i="155" s="1"/>
  <c r="H111" i="155"/>
  <c r="L111" i="155"/>
  <c r="N111" i="155" s="1"/>
  <c r="M111" i="155"/>
  <c r="Q111" i="155"/>
  <c r="S111" i="155" s="1"/>
  <c r="R111" i="155"/>
  <c r="V111" i="155"/>
  <c r="X111" i="155" s="1"/>
  <c r="W111" i="155"/>
  <c r="AA111" i="155"/>
  <c r="AC111" i="155" s="1"/>
  <c r="AB111" i="155"/>
  <c r="AE111" i="155"/>
  <c r="AF111" i="155"/>
  <c r="B112" i="155"/>
  <c r="D112" i="155"/>
  <c r="G112" i="155"/>
  <c r="I112" i="155" s="1"/>
  <c r="H112" i="155"/>
  <c r="L112" i="155"/>
  <c r="N112" i="155" s="1"/>
  <c r="M112" i="155"/>
  <c r="Q112" i="155"/>
  <c r="S112" i="155" s="1"/>
  <c r="R112" i="155"/>
  <c r="V112" i="155"/>
  <c r="X112" i="155" s="1"/>
  <c r="W112" i="155"/>
  <c r="AA112" i="155"/>
  <c r="AC112" i="155" s="1"/>
  <c r="AB112" i="155"/>
  <c r="AE112" i="155"/>
  <c r="AF112" i="155"/>
  <c r="B113" i="155"/>
  <c r="D113" i="155"/>
  <c r="G113" i="155"/>
  <c r="I113" i="155" s="1"/>
  <c r="H113" i="155"/>
  <c r="L113" i="155"/>
  <c r="N113" i="155" s="1"/>
  <c r="M113" i="155"/>
  <c r="Q113" i="155"/>
  <c r="S113" i="155" s="1"/>
  <c r="R113" i="155"/>
  <c r="V113" i="155"/>
  <c r="X113" i="155" s="1"/>
  <c r="W113" i="155"/>
  <c r="AA113" i="155"/>
  <c r="AC113" i="155" s="1"/>
  <c r="AB113" i="155"/>
  <c r="AE113" i="155"/>
  <c r="AF113" i="155"/>
  <c r="B114" i="155"/>
  <c r="D114" i="155"/>
  <c r="G114" i="155"/>
  <c r="I114" i="155" s="1"/>
  <c r="H114" i="155"/>
  <c r="L114" i="155"/>
  <c r="N114" i="155" s="1"/>
  <c r="M114" i="155"/>
  <c r="Q114" i="155"/>
  <c r="S114" i="155" s="1"/>
  <c r="R114" i="155"/>
  <c r="V114" i="155"/>
  <c r="X114" i="155" s="1"/>
  <c r="W114" i="155"/>
  <c r="AA114" i="155"/>
  <c r="AC114" i="155" s="1"/>
  <c r="AB114" i="155"/>
  <c r="AE114" i="155"/>
  <c r="AF114" i="155"/>
  <c r="B115" i="155"/>
  <c r="D115" i="155"/>
  <c r="G115" i="155"/>
  <c r="I115" i="155" s="1"/>
  <c r="H115" i="155"/>
  <c r="L115" i="155"/>
  <c r="N115" i="155" s="1"/>
  <c r="M115" i="155"/>
  <c r="Q115" i="155"/>
  <c r="S115" i="155" s="1"/>
  <c r="R115" i="155"/>
  <c r="V115" i="155"/>
  <c r="X115" i="155" s="1"/>
  <c r="W115" i="155"/>
  <c r="AA115" i="155"/>
  <c r="AC115" i="155" s="1"/>
  <c r="AB115" i="155"/>
  <c r="AE115" i="155"/>
  <c r="AF115" i="155"/>
  <c r="B116" i="155"/>
  <c r="D116" i="155"/>
  <c r="G116" i="155"/>
  <c r="I116" i="155" s="1"/>
  <c r="H116" i="155"/>
  <c r="L116" i="155"/>
  <c r="N116" i="155" s="1"/>
  <c r="M116" i="155"/>
  <c r="Q116" i="155"/>
  <c r="S116" i="155" s="1"/>
  <c r="R116" i="155"/>
  <c r="V116" i="155"/>
  <c r="X116" i="155" s="1"/>
  <c r="W116" i="155"/>
  <c r="AA116" i="155"/>
  <c r="AC116" i="155" s="1"/>
  <c r="AB116" i="155"/>
  <c r="AE116" i="155"/>
  <c r="AF116" i="155"/>
  <c r="B117" i="155"/>
  <c r="D117" i="155"/>
  <c r="G117" i="155"/>
  <c r="I117" i="155" s="1"/>
  <c r="H117" i="155"/>
  <c r="L117" i="155"/>
  <c r="N117" i="155" s="1"/>
  <c r="M117" i="155"/>
  <c r="Q117" i="155"/>
  <c r="S117" i="155" s="1"/>
  <c r="R117" i="155"/>
  <c r="V117" i="155"/>
  <c r="X117" i="155" s="1"/>
  <c r="W117" i="155"/>
  <c r="AA117" i="155"/>
  <c r="AC117" i="155" s="1"/>
  <c r="AB117" i="155"/>
  <c r="AE117" i="155"/>
  <c r="AF117" i="155"/>
  <c r="B118" i="155"/>
  <c r="D118" i="155"/>
  <c r="G118" i="155"/>
  <c r="I118" i="155" s="1"/>
  <c r="H118" i="155"/>
  <c r="L118" i="155"/>
  <c r="N118" i="155" s="1"/>
  <c r="M118" i="155"/>
  <c r="Q118" i="155"/>
  <c r="S118" i="155" s="1"/>
  <c r="R118" i="155"/>
  <c r="V118" i="155"/>
  <c r="X118" i="155" s="1"/>
  <c r="W118" i="155"/>
  <c r="AA118" i="155"/>
  <c r="AC118" i="155" s="1"/>
  <c r="AB118" i="155"/>
  <c r="AE118" i="155"/>
  <c r="AF118" i="155"/>
  <c r="B119" i="155"/>
  <c r="D119" i="155"/>
  <c r="E119" i="155"/>
  <c r="D56" i="130" s="1"/>
  <c r="F119" i="155"/>
  <c r="E56" i="130" s="1"/>
  <c r="J119" i="155"/>
  <c r="G56" i="130" s="1"/>
  <c r="K119" i="155"/>
  <c r="H56" i="130" s="1"/>
  <c r="O119" i="155"/>
  <c r="J56" i="130" s="1"/>
  <c r="P119" i="155"/>
  <c r="K56" i="130" s="1"/>
  <c r="T119" i="155"/>
  <c r="O56" i="130" s="1"/>
  <c r="U119" i="155"/>
  <c r="P56" i="130" s="1"/>
  <c r="Z119" i="155"/>
  <c r="W56" i="130" s="1"/>
  <c r="B121" i="155"/>
  <c r="D121" i="155"/>
  <c r="G121" i="155"/>
  <c r="I121" i="155" s="1"/>
  <c r="H121" i="155"/>
  <c r="L121" i="155"/>
  <c r="N121" i="155" s="1"/>
  <c r="M121" i="155"/>
  <c r="Q121" i="155"/>
  <c r="S121" i="155" s="1"/>
  <c r="R121" i="155"/>
  <c r="V121" i="155"/>
  <c r="X121" i="155" s="1"/>
  <c r="W121" i="155"/>
  <c r="AA121" i="155"/>
  <c r="AC121" i="155" s="1"/>
  <c r="AB121" i="155"/>
  <c r="AE121" i="155"/>
  <c r="AF121" i="155"/>
  <c r="B122" i="155"/>
  <c r="D122" i="155"/>
  <c r="G122" i="155"/>
  <c r="I122" i="155" s="1"/>
  <c r="H122" i="155"/>
  <c r="L122" i="155"/>
  <c r="N122" i="155" s="1"/>
  <c r="M122" i="155"/>
  <c r="Q122" i="155"/>
  <c r="S122" i="155" s="1"/>
  <c r="R122" i="155"/>
  <c r="V122" i="155"/>
  <c r="X122" i="155" s="1"/>
  <c r="W122" i="155"/>
  <c r="AA122" i="155"/>
  <c r="AC122" i="155" s="1"/>
  <c r="AB122" i="155"/>
  <c r="AE122" i="155"/>
  <c r="AF122" i="155"/>
  <c r="B123" i="155"/>
  <c r="D123" i="155"/>
  <c r="G123" i="155"/>
  <c r="I123" i="155" s="1"/>
  <c r="H123" i="155"/>
  <c r="L123" i="155"/>
  <c r="N123" i="155" s="1"/>
  <c r="M123" i="155"/>
  <c r="Q123" i="155"/>
  <c r="S123" i="155" s="1"/>
  <c r="R123" i="155"/>
  <c r="V123" i="155"/>
  <c r="X123" i="155" s="1"/>
  <c r="W123" i="155"/>
  <c r="AA123" i="155"/>
  <c r="AC123" i="155" s="1"/>
  <c r="AB123" i="155"/>
  <c r="AE123" i="155"/>
  <c r="AF123" i="155"/>
  <c r="B124" i="155"/>
  <c r="D124" i="155"/>
  <c r="G124" i="155"/>
  <c r="I124" i="155" s="1"/>
  <c r="H124" i="155"/>
  <c r="L124" i="155"/>
  <c r="N124" i="155" s="1"/>
  <c r="M124" i="155"/>
  <c r="Q124" i="155"/>
  <c r="S124" i="155" s="1"/>
  <c r="R124" i="155"/>
  <c r="V124" i="155"/>
  <c r="X124" i="155" s="1"/>
  <c r="W124" i="155"/>
  <c r="AA124" i="155"/>
  <c r="AC124" i="155" s="1"/>
  <c r="AB124" i="155"/>
  <c r="AE124" i="155"/>
  <c r="AF124" i="155"/>
  <c r="B125" i="155"/>
  <c r="D125" i="155"/>
  <c r="G125" i="155"/>
  <c r="I125" i="155" s="1"/>
  <c r="H125" i="155"/>
  <c r="L125" i="155"/>
  <c r="N125" i="155" s="1"/>
  <c r="M125" i="155"/>
  <c r="Q125" i="155"/>
  <c r="S125" i="155" s="1"/>
  <c r="R125" i="155"/>
  <c r="V125" i="155"/>
  <c r="X125" i="155" s="1"/>
  <c r="W125" i="155"/>
  <c r="AA125" i="155"/>
  <c r="AC125" i="155" s="1"/>
  <c r="AB125" i="155"/>
  <c r="AE125" i="155"/>
  <c r="AF125" i="155"/>
  <c r="B126" i="155"/>
  <c r="D126" i="155"/>
  <c r="G126" i="155"/>
  <c r="I126" i="155" s="1"/>
  <c r="H126" i="155"/>
  <c r="L126" i="155"/>
  <c r="N126" i="155" s="1"/>
  <c r="M126" i="155"/>
  <c r="Q126" i="155"/>
  <c r="S126" i="155" s="1"/>
  <c r="R126" i="155"/>
  <c r="V126" i="155"/>
  <c r="X126" i="155" s="1"/>
  <c r="W126" i="155"/>
  <c r="AA126" i="155"/>
  <c r="AC126" i="155" s="1"/>
  <c r="AB126" i="155"/>
  <c r="AE126" i="155"/>
  <c r="AF126" i="155"/>
  <c r="B127" i="155"/>
  <c r="D127" i="155"/>
  <c r="G127" i="155"/>
  <c r="I127" i="155" s="1"/>
  <c r="H127" i="155"/>
  <c r="L127" i="155"/>
  <c r="N127" i="155" s="1"/>
  <c r="M127" i="155"/>
  <c r="Q127" i="155"/>
  <c r="S127" i="155" s="1"/>
  <c r="R127" i="155"/>
  <c r="V127" i="155"/>
  <c r="X127" i="155" s="1"/>
  <c r="W127" i="155"/>
  <c r="AA127" i="155"/>
  <c r="AC127" i="155" s="1"/>
  <c r="AB127" i="155"/>
  <c r="AE127" i="155"/>
  <c r="AF127" i="155"/>
  <c r="B128" i="155"/>
  <c r="D128" i="155"/>
  <c r="G128" i="155"/>
  <c r="I128" i="155" s="1"/>
  <c r="H128" i="155"/>
  <c r="L128" i="155"/>
  <c r="N128" i="155" s="1"/>
  <c r="M128" i="155"/>
  <c r="Q128" i="155"/>
  <c r="S128" i="155" s="1"/>
  <c r="R128" i="155"/>
  <c r="V128" i="155"/>
  <c r="X128" i="155" s="1"/>
  <c r="W128" i="155"/>
  <c r="AA128" i="155"/>
  <c r="AC128" i="155" s="1"/>
  <c r="AB128" i="155"/>
  <c r="AE128" i="155"/>
  <c r="AF128" i="155"/>
  <c r="B129" i="155"/>
  <c r="D129" i="155"/>
  <c r="G129" i="155"/>
  <c r="I129" i="155" s="1"/>
  <c r="H129" i="155"/>
  <c r="L129" i="155"/>
  <c r="N129" i="155" s="1"/>
  <c r="M129" i="155"/>
  <c r="Q129" i="155"/>
  <c r="S129" i="155" s="1"/>
  <c r="R129" i="155"/>
  <c r="V129" i="155"/>
  <c r="X129" i="155" s="1"/>
  <c r="W129" i="155"/>
  <c r="AA129" i="155"/>
  <c r="AC129" i="155" s="1"/>
  <c r="AB129" i="155"/>
  <c r="AE129" i="155"/>
  <c r="AF129" i="155"/>
  <c r="B130" i="155"/>
  <c r="D130" i="155"/>
  <c r="G130" i="155"/>
  <c r="I130" i="155" s="1"/>
  <c r="H130" i="155"/>
  <c r="L130" i="155"/>
  <c r="N130" i="155" s="1"/>
  <c r="M130" i="155"/>
  <c r="Q130" i="155"/>
  <c r="S130" i="155" s="1"/>
  <c r="R130" i="155"/>
  <c r="V130" i="155"/>
  <c r="X130" i="155" s="1"/>
  <c r="W130" i="155"/>
  <c r="AA130" i="155"/>
  <c r="AC130" i="155" s="1"/>
  <c r="AB130" i="155"/>
  <c r="AE130" i="155"/>
  <c r="AF130" i="155"/>
  <c r="B131" i="155"/>
  <c r="D131" i="155"/>
  <c r="G131" i="155"/>
  <c r="I131" i="155" s="1"/>
  <c r="H131" i="155"/>
  <c r="L131" i="155"/>
  <c r="N131" i="155" s="1"/>
  <c r="M131" i="155"/>
  <c r="Q131" i="155"/>
  <c r="S131" i="155" s="1"/>
  <c r="R131" i="155"/>
  <c r="V131" i="155"/>
  <c r="X131" i="155" s="1"/>
  <c r="W131" i="155"/>
  <c r="AA131" i="155"/>
  <c r="AC131" i="155" s="1"/>
  <c r="AB131" i="155"/>
  <c r="AE131" i="155"/>
  <c r="AF131" i="155"/>
  <c r="B132" i="155"/>
  <c r="D132" i="155"/>
  <c r="G132" i="155"/>
  <c r="I132" i="155" s="1"/>
  <c r="H132" i="155"/>
  <c r="L132" i="155"/>
  <c r="N132" i="155" s="1"/>
  <c r="M132" i="155"/>
  <c r="Q132" i="155"/>
  <c r="S132" i="155" s="1"/>
  <c r="R132" i="155"/>
  <c r="V132" i="155"/>
  <c r="X132" i="155" s="1"/>
  <c r="W132" i="155"/>
  <c r="AA132" i="155"/>
  <c r="AC132" i="155" s="1"/>
  <c r="AB132" i="155"/>
  <c r="AE132" i="155"/>
  <c r="AF132" i="155"/>
  <c r="B133" i="155"/>
  <c r="D133" i="155"/>
  <c r="G133" i="155"/>
  <c r="I133" i="155" s="1"/>
  <c r="H133" i="155"/>
  <c r="L133" i="155"/>
  <c r="N133" i="155" s="1"/>
  <c r="M133" i="155"/>
  <c r="Q133" i="155"/>
  <c r="S133" i="155" s="1"/>
  <c r="R133" i="155"/>
  <c r="V133" i="155"/>
  <c r="X133" i="155" s="1"/>
  <c r="W133" i="155"/>
  <c r="AA133" i="155"/>
  <c r="AC133" i="155" s="1"/>
  <c r="AB133" i="155"/>
  <c r="AE133" i="155"/>
  <c r="AF133" i="155"/>
  <c r="B134" i="155"/>
  <c r="D134" i="155"/>
  <c r="G134" i="155"/>
  <c r="I134" i="155" s="1"/>
  <c r="H134" i="155"/>
  <c r="L134" i="155"/>
  <c r="N134" i="155" s="1"/>
  <c r="M134" i="155"/>
  <c r="Q134" i="155"/>
  <c r="S134" i="155" s="1"/>
  <c r="R134" i="155"/>
  <c r="V134" i="155"/>
  <c r="X134" i="155" s="1"/>
  <c r="W134" i="155"/>
  <c r="AA134" i="155"/>
  <c r="AC134" i="155" s="1"/>
  <c r="AB134" i="155"/>
  <c r="AE134" i="155"/>
  <c r="AF134" i="155"/>
  <c r="B135" i="155"/>
  <c r="D135" i="155"/>
  <c r="G135" i="155"/>
  <c r="I135" i="155" s="1"/>
  <c r="H135" i="155"/>
  <c r="L135" i="155"/>
  <c r="N135" i="155" s="1"/>
  <c r="M135" i="155"/>
  <c r="Q135" i="155"/>
  <c r="S135" i="155" s="1"/>
  <c r="R135" i="155"/>
  <c r="V135" i="155"/>
  <c r="X135" i="155" s="1"/>
  <c r="W135" i="155"/>
  <c r="AA135" i="155"/>
  <c r="AC135" i="155" s="1"/>
  <c r="AB135" i="155"/>
  <c r="AE135" i="155"/>
  <c r="AF135" i="155"/>
  <c r="B136" i="155"/>
  <c r="D136" i="155"/>
  <c r="G136" i="155"/>
  <c r="I136" i="155" s="1"/>
  <c r="H136" i="155"/>
  <c r="L136" i="155"/>
  <c r="N136" i="155" s="1"/>
  <c r="M136" i="155"/>
  <c r="Q136" i="155"/>
  <c r="S136" i="155" s="1"/>
  <c r="R136" i="155"/>
  <c r="V136" i="155"/>
  <c r="X136" i="155" s="1"/>
  <c r="W136" i="155"/>
  <c r="AA136" i="155"/>
  <c r="AC136" i="155" s="1"/>
  <c r="AB136" i="155"/>
  <c r="AE136" i="155"/>
  <c r="AF136" i="155"/>
  <c r="B137" i="155"/>
  <c r="D137" i="155"/>
  <c r="G137" i="155"/>
  <c r="I137" i="155" s="1"/>
  <c r="H137" i="155"/>
  <c r="L137" i="155"/>
  <c r="N137" i="155" s="1"/>
  <c r="M137" i="155"/>
  <c r="Q137" i="155"/>
  <c r="S137" i="155" s="1"/>
  <c r="R137" i="155"/>
  <c r="V137" i="155"/>
  <c r="X137" i="155" s="1"/>
  <c r="W137" i="155"/>
  <c r="AA137" i="155"/>
  <c r="AC137" i="155" s="1"/>
  <c r="AB137" i="155"/>
  <c r="AE137" i="155"/>
  <c r="AF137" i="155"/>
  <c r="B138" i="155"/>
  <c r="D138" i="155"/>
  <c r="G138" i="155"/>
  <c r="I138" i="155" s="1"/>
  <c r="H138" i="155"/>
  <c r="L138" i="155"/>
  <c r="N138" i="155" s="1"/>
  <c r="M138" i="155"/>
  <c r="Q138" i="155"/>
  <c r="S138" i="155" s="1"/>
  <c r="R138" i="155"/>
  <c r="V138" i="155"/>
  <c r="X138" i="155" s="1"/>
  <c r="W138" i="155"/>
  <c r="AA138" i="155"/>
  <c r="AC138" i="155" s="1"/>
  <c r="AB138" i="155"/>
  <c r="AE138" i="155"/>
  <c r="AF138" i="155"/>
  <c r="B139" i="155"/>
  <c r="D139" i="155"/>
  <c r="G139" i="155"/>
  <c r="I139" i="155" s="1"/>
  <c r="H139" i="155"/>
  <c r="L139" i="155"/>
  <c r="N139" i="155" s="1"/>
  <c r="M139" i="155"/>
  <c r="Q139" i="155"/>
  <c r="S139" i="155" s="1"/>
  <c r="R139" i="155"/>
  <c r="V139" i="155"/>
  <c r="X139" i="155" s="1"/>
  <c r="W139" i="155"/>
  <c r="AA139" i="155"/>
  <c r="AC139" i="155" s="1"/>
  <c r="AB139" i="155"/>
  <c r="AE139" i="155"/>
  <c r="AF139" i="155"/>
  <c r="B140" i="155"/>
  <c r="D140" i="155"/>
  <c r="G140" i="155"/>
  <c r="I140" i="155" s="1"/>
  <c r="H140" i="155"/>
  <c r="L140" i="155"/>
  <c r="N140" i="155" s="1"/>
  <c r="M140" i="155"/>
  <c r="Q140" i="155"/>
  <c r="S140" i="155" s="1"/>
  <c r="R140" i="155"/>
  <c r="V140" i="155"/>
  <c r="X140" i="155" s="1"/>
  <c r="W140" i="155"/>
  <c r="AA140" i="155"/>
  <c r="AC140" i="155" s="1"/>
  <c r="AB140" i="155"/>
  <c r="AE140" i="155"/>
  <c r="AF140" i="155"/>
  <c r="B141" i="155"/>
  <c r="D141" i="155"/>
  <c r="G141" i="155"/>
  <c r="I141" i="155" s="1"/>
  <c r="H141" i="155"/>
  <c r="L141" i="155"/>
  <c r="N141" i="155" s="1"/>
  <c r="M141" i="155"/>
  <c r="Q141" i="155"/>
  <c r="S141" i="155" s="1"/>
  <c r="R141" i="155"/>
  <c r="V141" i="155"/>
  <c r="X141" i="155" s="1"/>
  <c r="W141" i="155"/>
  <c r="AA141" i="155"/>
  <c r="AC141" i="155" s="1"/>
  <c r="AB141" i="155"/>
  <c r="AE141" i="155"/>
  <c r="AF141" i="155"/>
  <c r="B142" i="155"/>
  <c r="D142" i="155"/>
  <c r="E142" i="155"/>
  <c r="D57" i="130" s="1"/>
  <c r="F142" i="155"/>
  <c r="E57" i="130" s="1"/>
  <c r="J142" i="155"/>
  <c r="G57" i="130" s="1"/>
  <c r="K142" i="155"/>
  <c r="H57" i="130" s="1"/>
  <c r="O142" i="155"/>
  <c r="P142" i="155"/>
  <c r="K57" i="130" s="1"/>
  <c r="T142" i="155"/>
  <c r="O57" i="130" s="1"/>
  <c r="U142" i="155"/>
  <c r="P57" i="130" s="1"/>
  <c r="Z142" i="155"/>
  <c r="U57" i="130" s="1"/>
  <c r="B143" i="155"/>
  <c r="D143" i="155"/>
  <c r="G143" i="155"/>
  <c r="I143" i="155" s="1"/>
  <c r="H143" i="155"/>
  <c r="L143" i="155"/>
  <c r="N143" i="155" s="1"/>
  <c r="M143" i="155"/>
  <c r="Q143" i="155"/>
  <c r="S143" i="155" s="1"/>
  <c r="R143" i="155"/>
  <c r="V143" i="155"/>
  <c r="X143" i="155" s="1"/>
  <c r="W143" i="155"/>
  <c r="AA143" i="155"/>
  <c r="AC143" i="155" s="1"/>
  <c r="AB143" i="155"/>
  <c r="AE143" i="155"/>
  <c r="AF143" i="155"/>
  <c r="B144" i="155"/>
  <c r="D144" i="155"/>
  <c r="G144" i="155"/>
  <c r="I144" i="155" s="1"/>
  <c r="H144" i="155"/>
  <c r="L144" i="155"/>
  <c r="N144" i="155" s="1"/>
  <c r="M144" i="155"/>
  <c r="Q144" i="155"/>
  <c r="S144" i="155" s="1"/>
  <c r="R144" i="155"/>
  <c r="V144" i="155"/>
  <c r="X144" i="155" s="1"/>
  <c r="W144" i="155"/>
  <c r="AA144" i="155"/>
  <c r="AC144" i="155" s="1"/>
  <c r="AB144" i="155"/>
  <c r="AE144" i="155"/>
  <c r="AF144" i="155"/>
  <c r="B145" i="155"/>
  <c r="D145" i="155"/>
  <c r="G145" i="155"/>
  <c r="I145" i="155" s="1"/>
  <c r="H145" i="155"/>
  <c r="L145" i="155"/>
  <c r="N145" i="155" s="1"/>
  <c r="M145" i="155"/>
  <c r="Q145" i="155"/>
  <c r="S145" i="155" s="1"/>
  <c r="R145" i="155"/>
  <c r="V145" i="155"/>
  <c r="X145" i="155" s="1"/>
  <c r="W145" i="155"/>
  <c r="AA145" i="155"/>
  <c r="AC145" i="155" s="1"/>
  <c r="AB145" i="155"/>
  <c r="AE145" i="155"/>
  <c r="AF145" i="155"/>
  <c r="B146" i="155"/>
  <c r="D146" i="155"/>
  <c r="G146" i="155"/>
  <c r="I146" i="155" s="1"/>
  <c r="H146" i="155"/>
  <c r="L146" i="155"/>
  <c r="N146" i="155" s="1"/>
  <c r="M146" i="155"/>
  <c r="Q146" i="155"/>
  <c r="S146" i="155" s="1"/>
  <c r="R146" i="155"/>
  <c r="V146" i="155"/>
  <c r="X146" i="155" s="1"/>
  <c r="W146" i="155"/>
  <c r="AA146" i="155"/>
  <c r="AC146" i="155" s="1"/>
  <c r="AB146" i="155"/>
  <c r="AE146" i="155"/>
  <c r="AF146" i="155"/>
  <c r="B147" i="155"/>
  <c r="D147" i="155"/>
  <c r="G147" i="155"/>
  <c r="I147" i="155" s="1"/>
  <c r="H147" i="155"/>
  <c r="L147" i="155"/>
  <c r="N147" i="155" s="1"/>
  <c r="M147" i="155"/>
  <c r="Q147" i="155"/>
  <c r="S147" i="155" s="1"/>
  <c r="R147" i="155"/>
  <c r="V147" i="155"/>
  <c r="X147" i="155" s="1"/>
  <c r="W147" i="155"/>
  <c r="AA147" i="155"/>
  <c r="AC147" i="155" s="1"/>
  <c r="AB147" i="155"/>
  <c r="AE147" i="155"/>
  <c r="AF147" i="155"/>
  <c r="B148" i="155"/>
  <c r="D148" i="155"/>
  <c r="G148" i="155"/>
  <c r="I148" i="155" s="1"/>
  <c r="H148" i="155"/>
  <c r="L148" i="155"/>
  <c r="N148" i="155" s="1"/>
  <c r="M148" i="155"/>
  <c r="Q148" i="155"/>
  <c r="S148" i="155" s="1"/>
  <c r="R148" i="155"/>
  <c r="V148" i="155"/>
  <c r="X148" i="155" s="1"/>
  <c r="W148" i="155"/>
  <c r="AA148" i="155"/>
  <c r="AC148" i="155" s="1"/>
  <c r="AB148" i="155"/>
  <c r="AE148" i="155"/>
  <c r="AF148" i="155"/>
  <c r="B149" i="155"/>
  <c r="D149" i="155"/>
  <c r="G149" i="155"/>
  <c r="I149" i="155" s="1"/>
  <c r="H149" i="155"/>
  <c r="L149" i="155"/>
  <c r="N149" i="155" s="1"/>
  <c r="M149" i="155"/>
  <c r="Q149" i="155"/>
  <c r="S149" i="155" s="1"/>
  <c r="R149" i="155"/>
  <c r="V149" i="155"/>
  <c r="X149" i="155" s="1"/>
  <c r="W149" i="155"/>
  <c r="AA149" i="155"/>
  <c r="AC149" i="155" s="1"/>
  <c r="AB149" i="155"/>
  <c r="AE149" i="155"/>
  <c r="AF149" i="155"/>
  <c r="B150" i="155"/>
  <c r="D150" i="155"/>
  <c r="G150" i="155"/>
  <c r="I150" i="155" s="1"/>
  <c r="H150" i="155"/>
  <c r="L150" i="155"/>
  <c r="N150" i="155" s="1"/>
  <c r="M150" i="155"/>
  <c r="Q150" i="155"/>
  <c r="S150" i="155" s="1"/>
  <c r="R150" i="155"/>
  <c r="V150" i="155"/>
  <c r="X150" i="155" s="1"/>
  <c r="W150" i="155"/>
  <c r="AA150" i="155"/>
  <c r="AC150" i="155" s="1"/>
  <c r="AB150" i="155"/>
  <c r="AE150" i="155"/>
  <c r="AF150" i="155"/>
  <c r="B151" i="155"/>
  <c r="D151" i="155"/>
  <c r="G151" i="155"/>
  <c r="I151" i="155" s="1"/>
  <c r="H151" i="155"/>
  <c r="L151" i="155"/>
  <c r="N151" i="155" s="1"/>
  <c r="M151" i="155"/>
  <c r="Q151" i="155"/>
  <c r="S151" i="155" s="1"/>
  <c r="R151" i="155"/>
  <c r="V151" i="155"/>
  <c r="X151" i="155" s="1"/>
  <c r="W151" i="155"/>
  <c r="AA151" i="155"/>
  <c r="AC151" i="155" s="1"/>
  <c r="AB151" i="155"/>
  <c r="AE151" i="155"/>
  <c r="AF151" i="155"/>
  <c r="B152" i="155"/>
  <c r="D152" i="155"/>
  <c r="G152" i="155"/>
  <c r="I152" i="155" s="1"/>
  <c r="H152" i="155"/>
  <c r="L152" i="155"/>
  <c r="N152" i="155" s="1"/>
  <c r="M152" i="155"/>
  <c r="Q152" i="155"/>
  <c r="S152" i="155" s="1"/>
  <c r="R152" i="155"/>
  <c r="V152" i="155"/>
  <c r="X152" i="155" s="1"/>
  <c r="W152" i="155"/>
  <c r="AA152" i="155"/>
  <c r="AC152" i="155" s="1"/>
  <c r="AB152" i="155"/>
  <c r="AE152" i="155"/>
  <c r="AF152" i="155"/>
  <c r="B153" i="155"/>
  <c r="D153" i="155"/>
  <c r="G153" i="155"/>
  <c r="I153" i="155" s="1"/>
  <c r="H153" i="155"/>
  <c r="L153" i="155"/>
  <c r="N153" i="155" s="1"/>
  <c r="M153" i="155"/>
  <c r="Q153" i="155"/>
  <c r="S153" i="155" s="1"/>
  <c r="R153" i="155"/>
  <c r="V153" i="155"/>
  <c r="X153" i="155" s="1"/>
  <c r="W153" i="155"/>
  <c r="AA153" i="155"/>
  <c r="AC153" i="155" s="1"/>
  <c r="AB153" i="155"/>
  <c r="AE153" i="155"/>
  <c r="AF153" i="155"/>
  <c r="B154" i="155"/>
  <c r="D154" i="155"/>
  <c r="G154" i="155"/>
  <c r="I154" i="155" s="1"/>
  <c r="H154" i="155"/>
  <c r="L154" i="155"/>
  <c r="N154" i="155" s="1"/>
  <c r="M154" i="155"/>
  <c r="Q154" i="155"/>
  <c r="S154" i="155" s="1"/>
  <c r="R154" i="155"/>
  <c r="V154" i="155"/>
  <c r="X154" i="155" s="1"/>
  <c r="W154" i="155"/>
  <c r="AA154" i="155"/>
  <c r="AC154" i="155" s="1"/>
  <c r="AB154" i="155"/>
  <c r="AE154" i="155"/>
  <c r="AF154" i="155"/>
  <c r="B155" i="155"/>
  <c r="D155" i="155"/>
  <c r="G155" i="155"/>
  <c r="I155" i="155" s="1"/>
  <c r="H155" i="155"/>
  <c r="L155" i="155"/>
  <c r="N155" i="155" s="1"/>
  <c r="M155" i="155"/>
  <c r="Q155" i="155"/>
  <c r="S155" i="155" s="1"/>
  <c r="R155" i="155"/>
  <c r="V155" i="155"/>
  <c r="X155" i="155" s="1"/>
  <c r="W155" i="155"/>
  <c r="AA155" i="155"/>
  <c r="AC155" i="155" s="1"/>
  <c r="AB155" i="155"/>
  <c r="AE155" i="155"/>
  <c r="AF155" i="155"/>
  <c r="B156" i="155"/>
  <c r="D156" i="155"/>
  <c r="G156" i="155"/>
  <c r="I156" i="155" s="1"/>
  <c r="H156" i="155"/>
  <c r="L156" i="155"/>
  <c r="N156" i="155" s="1"/>
  <c r="M156" i="155"/>
  <c r="Q156" i="155"/>
  <c r="S156" i="155" s="1"/>
  <c r="R156" i="155"/>
  <c r="V156" i="155"/>
  <c r="X156" i="155" s="1"/>
  <c r="W156" i="155"/>
  <c r="AA156" i="155"/>
  <c r="AC156" i="155" s="1"/>
  <c r="AB156" i="155"/>
  <c r="AE156" i="155"/>
  <c r="AF156" i="155"/>
  <c r="B157" i="155"/>
  <c r="D157" i="155"/>
  <c r="G157" i="155"/>
  <c r="I157" i="155" s="1"/>
  <c r="H157" i="155"/>
  <c r="L157" i="155"/>
  <c r="N157" i="155" s="1"/>
  <c r="M157" i="155"/>
  <c r="Q157" i="155"/>
  <c r="S157" i="155" s="1"/>
  <c r="R157" i="155"/>
  <c r="V157" i="155"/>
  <c r="X157" i="155" s="1"/>
  <c r="W157" i="155"/>
  <c r="AA157" i="155"/>
  <c r="AC157" i="155" s="1"/>
  <c r="AB157" i="155"/>
  <c r="AE157" i="155"/>
  <c r="AF157" i="155"/>
  <c r="B158" i="155"/>
  <c r="D158" i="155"/>
  <c r="G158" i="155"/>
  <c r="I158" i="155" s="1"/>
  <c r="H158" i="155"/>
  <c r="L158" i="155"/>
  <c r="N158" i="155" s="1"/>
  <c r="M158" i="155"/>
  <c r="Q158" i="155"/>
  <c r="S158" i="155" s="1"/>
  <c r="R158" i="155"/>
  <c r="V158" i="155"/>
  <c r="X158" i="155" s="1"/>
  <c r="W158" i="155"/>
  <c r="AA158" i="155"/>
  <c r="AC158" i="155" s="1"/>
  <c r="AB158" i="155"/>
  <c r="AE158" i="155"/>
  <c r="AF158" i="155"/>
  <c r="B159" i="155"/>
  <c r="D159" i="155"/>
  <c r="G159" i="155"/>
  <c r="I159" i="155" s="1"/>
  <c r="H159" i="155"/>
  <c r="L159" i="155"/>
  <c r="N159" i="155" s="1"/>
  <c r="M159" i="155"/>
  <c r="Q159" i="155"/>
  <c r="S159" i="155" s="1"/>
  <c r="R159" i="155"/>
  <c r="V159" i="155"/>
  <c r="X159" i="155" s="1"/>
  <c r="W159" i="155"/>
  <c r="AA159" i="155"/>
  <c r="AC159" i="155" s="1"/>
  <c r="AB159" i="155"/>
  <c r="AE159" i="155"/>
  <c r="AF159" i="155"/>
  <c r="B160" i="155"/>
  <c r="D160" i="155"/>
  <c r="G160" i="155"/>
  <c r="I160" i="155" s="1"/>
  <c r="H160" i="155"/>
  <c r="L160" i="155"/>
  <c r="N160" i="155" s="1"/>
  <c r="M160" i="155"/>
  <c r="Q160" i="155"/>
  <c r="S160" i="155" s="1"/>
  <c r="R160" i="155"/>
  <c r="V160" i="155"/>
  <c r="X160" i="155" s="1"/>
  <c r="W160" i="155"/>
  <c r="AA160" i="155"/>
  <c r="AC160" i="155" s="1"/>
  <c r="AB160" i="155"/>
  <c r="AE160" i="155"/>
  <c r="AF160" i="155"/>
  <c r="B161" i="155"/>
  <c r="D161" i="155"/>
  <c r="G161" i="155"/>
  <c r="I161" i="155" s="1"/>
  <c r="H161" i="155"/>
  <c r="L161" i="155"/>
  <c r="N161" i="155" s="1"/>
  <c r="M161" i="155"/>
  <c r="Q161" i="155"/>
  <c r="S161" i="155" s="1"/>
  <c r="R161" i="155"/>
  <c r="V161" i="155"/>
  <c r="X161" i="155" s="1"/>
  <c r="W161" i="155"/>
  <c r="AA161" i="155"/>
  <c r="AC161" i="155" s="1"/>
  <c r="AB161" i="155"/>
  <c r="AE161" i="155"/>
  <c r="AF161" i="155"/>
  <c r="B162" i="155"/>
  <c r="D162" i="155"/>
  <c r="G162" i="155"/>
  <c r="I162" i="155" s="1"/>
  <c r="H162" i="155"/>
  <c r="L162" i="155"/>
  <c r="N162" i="155" s="1"/>
  <c r="M162" i="155"/>
  <c r="Q162" i="155"/>
  <c r="S162" i="155" s="1"/>
  <c r="R162" i="155"/>
  <c r="V162" i="155"/>
  <c r="X162" i="155" s="1"/>
  <c r="W162" i="155"/>
  <c r="AA162" i="155"/>
  <c r="AC162" i="155" s="1"/>
  <c r="AB162" i="155"/>
  <c r="AE162" i="155"/>
  <c r="AF162" i="155"/>
  <c r="B163" i="155"/>
  <c r="D163" i="155"/>
  <c r="G163" i="155"/>
  <c r="I163" i="155" s="1"/>
  <c r="H163" i="155"/>
  <c r="L163" i="155"/>
  <c r="N163" i="155" s="1"/>
  <c r="M163" i="155"/>
  <c r="Q163" i="155"/>
  <c r="S163" i="155" s="1"/>
  <c r="R163" i="155"/>
  <c r="V163" i="155"/>
  <c r="X163" i="155" s="1"/>
  <c r="W163" i="155"/>
  <c r="AA163" i="155"/>
  <c r="AC163" i="155" s="1"/>
  <c r="AB163" i="155"/>
  <c r="AE163" i="155"/>
  <c r="AF163" i="155"/>
  <c r="B164" i="155"/>
  <c r="D164" i="155"/>
  <c r="E164" i="155"/>
  <c r="F164" i="155"/>
  <c r="J164" i="155"/>
  <c r="K164" i="155"/>
  <c r="O164" i="155"/>
  <c r="P164" i="155"/>
  <c r="V164" i="155"/>
  <c r="X164" i="155" s="1"/>
  <c r="W164" i="155"/>
  <c r="AA164" i="155"/>
  <c r="AB164" i="155"/>
  <c r="AC164" i="155"/>
  <c r="G165" i="155"/>
  <c r="H165" i="155"/>
  <c r="L165" i="155"/>
  <c r="M165" i="155"/>
  <c r="Q165" i="155"/>
  <c r="R165" i="155"/>
  <c r="V165" i="155"/>
  <c r="W165" i="155"/>
  <c r="AE165" i="155"/>
  <c r="AF165" i="155"/>
  <c r="D166" i="155"/>
  <c r="I169" i="155"/>
  <c r="N169" i="155"/>
  <c r="S169" i="155"/>
  <c r="X169" i="155"/>
  <c r="AE169" i="155"/>
  <c r="T170" i="155"/>
  <c r="B171" i="155"/>
  <c r="D171" i="155"/>
  <c r="G171" i="155"/>
  <c r="I171" i="155" s="1"/>
  <c r="H171" i="155"/>
  <c r="L171" i="155"/>
  <c r="N171" i="155" s="1"/>
  <c r="M171" i="155"/>
  <c r="Q171" i="155"/>
  <c r="S171" i="155" s="1"/>
  <c r="R171" i="155"/>
  <c r="V171" i="155"/>
  <c r="X171" i="155" s="1"/>
  <c r="W171" i="155"/>
  <c r="AA171" i="155"/>
  <c r="AC171" i="155" s="1"/>
  <c r="AB171" i="155"/>
  <c r="AE171" i="155"/>
  <c r="AF171" i="155"/>
  <c r="B172" i="155"/>
  <c r="D172" i="155"/>
  <c r="G172" i="155"/>
  <c r="I172" i="155" s="1"/>
  <c r="H172" i="155"/>
  <c r="L172" i="155"/>
  <c r="M172" i="155"/>
  <c r="N172" i="155" s="1"/>
  <c r="Q172" i="155"/>
  <c r="R172" i="155"/>
  <c r="S172" i="155" s="1"/>
  <c r="V172" i="155"/>
  <c r="X172" i="155" s="1"/>
  <c r="W172" i="155"/>
  <c r="AA172" i="155"/>
  <c r="AC172" i="155" s="1"/>
  <c r="AB172" i="155"/>
  <c r="AE172" i="155"/>
  <c r="AF172" i="155"/>
  <c r="B173" i="155"/>
  <c r="D173" i="155"/>
  <c r="G173" i="155"/>
  <c r="I173" i="155" s="1"/>
  <c r="H173" i="155"/>
  <c r="L173" i="155"/>
  <c r="M173" i="155"/>
  <c r="N173" i="155" s="1"/>
  <c r="Q173" i="155"/>
  <c r="R173" i="155"/>
  <c r="S173" i="155" s="1"/>
  <c r="V173" i="155"/>
  <c r="X173" i="155" s="1"/>
  <c r="W173" i="155"/>
  <c r="AA173" i="155"/>
  <c r="AC173" i="155" s="1"/>
  <c r="AB173" i="155"/>
  <c r="AE173" i="155"/>
  <c r="AF173" i="155"/>
  <c r="B174" i="155"/>
  <c r="D174" i="155"/>
  <c r="G174" i="155"/>
  <c r="I174" i="155" s="1"/>
  <c r="H174" i="155"/>
  <c r="L174" i="155"/>
  <c r="N174" i="155" s="1"/>
  <c r="M174" i="155"/>
  <c r="Q174" i="155"/>
  <c r="S174" i="155" s="1"/>
  <c r="R174" i="155"/>
  <c r="V174" i="155"/>
  <c r="X174" i="155" s="1"/>
  <c r="W174" i="155"/>
  <c r="AA174" i="155"/>
  <c r="AC174" i="155" s="1"/>
  <c r="AB174" i="155"/>
  <c r="AE174" i="155"/>
  <c r="AF174" i="155"/>
  <c r="B175" i="155"/>
  <c r="D175" i="155"/>
  <c r="G175" i="155"/>
  <c r="I175" i="155" s="1"/>
  <c r="H175" i="155"/>
  <c r="L175" i="155"/>
  <c r="N175" i="155" s="1"/>
  <c r="M175" i="155"/>
  <c r="Q175" i="155"/>
  <c r="S175" i="155" s="1"/>
  <c r="R175" i="155"/>
  <c r="V175" i="155"/>
  <c r="X175" i="155" s="1"/>
  <c r="W175" i="155"/>
  <c r="AA175" i="155"/>
  <c r="AC175" i="155" s="1"/>
  <c r="AB175" i="155"/>
  <c r="AE175" i="155"/>
  <c r="AF175" i="155"/>
  <c r="B176" i="155"/>
  <c r="D176" i="155"/>
  <c r="G176" i="155"/>
  <c r="I176" i="155" s="1"/>
  <c r="H176" i="155"/>
  <c r="L176" i="155"/>
  <c r="N176" i="155" s="1"/>
  <c r="M176" i="155"/>
  <c r="Q176" i="155"/>
  <c r="S176" i="155" s="1"/>
  <c r="R176" i="155"/>
  <c r="V176" i="155"/>
  <c r="X176" i="155" s="1"/>
  <c r="W176" i="155"/>
  <c r="AA176" i="155"/>
  <c r="AC176" i="155" s="1"/>
  <c r="AB176" i="155"/>
  <c r="AE176" i="155"/>
  <c r="AF176" i="155"/>
  <c r="B177" i="155"/>
  <c r="D177" i="155"/>
  <c r="G177" i="155"/>
  <c r="I177" i="155" s="1"/>
  <c r="H177" i="155"/>
  <c r="L177" i="155"/>
  <c r="N177" i="155" s="1"/>
  <c r="M177" i="155"/>
  <c r="Q177" i="155"/>
  <c r="S177" i="155" s="1"/>
  <c r="R177" i="155"/>
  <c r="V177" i="155"/>
  <c r="X177" i="155" s="1"/>
  <c r="W177" i="155"/>
  <c r="AA177" i="155"/>
  <c r="AC177" i="155" s="1"/>
  <c r="AB177" i="155"/>
  <c r="AE177" i="155"/>
  <c r="AF177" i="155"/>
  <c r="B178" i="155"/>
  <c r="D178" i="155"/>
  <c r="G178" i="155"/>
  <c r="I178" i="155" s="1"/>
  <c r="H178" i="155"/>
  <c r="L178" i="155"/>
  <c r="N178" i="155" s="1"/>
  <c r="M178" i="155"/>
  <c r="Q178" i="155"/>
  <c r="S178" i="155" s="1"/>
  <c r="R178" i="155"/>
  <c r="V178" i="155"/>
  <c r="X178" i="155" s="1"/>
  <c r="W178" i="155"/>
  <c r="AA178" i="155"/>
  <c r="AC178" i="155" s="1"/>
  <c r="AB178" i="155"/>
  <c r="AE178" i="155"/>
  <c r="AF178" i="155"/>
  <c r="B179" i="155"/>
  <c r="D179" i="155"/>
  <c r="G179" i="155"/>
  <c r="I179" i="155" s="1"/>
  <c r="H179" i="155"/>
  <c r="L179" i="155"/>
  <c r="N179" i="155" s="1"/>
  <c r="M179" i="155"/>
  <c r="Q179" i="155"/>
  <c r="S179" i="155" s="1"/>
  <c r="R179" i="155"/>
  <c r="V179" i="155"/>
  <c r="X179" i="155" s="1"/>
  <c r="W179" i="155"/>
  <c r="AA179" i="155"/>
  <c r="AC179" i="155" s="1"/>
  <c r="AB179" i="155"/>
  <c r="AE179" i="155"/>
  <c r="AF179" i="155"/>
  <c r="B180" i="155"/>
  <c r="D180" i="155"/>
  <c r="G180" i="155"/>
  <c r="I180" i="155" s="1"/>
  <c r="H180" i="155"/>
  <c r="L180" i="155"/>
  <c r="N180" i="155" s="1"/>
  <c r="M180" i="155"/>
  <c r="Q180" i="155"/>
  <c r="S180" i="155" s="1"/>
  <c r="R180" i="155"/>
  <c r="V180" i="155"/>
  <c r="X180" i="155" s="1"/>
  <c r="W180" i="155"/>
  <c r="AA180" i="155"/>
  <c r="AC180" i="155" s="1"/>
  <c r="AB180" i="155"/>
  <c r="AE180" i="155"/>
  <c r="AF180" i="155"/>
  <c r="B181" i="155"/>
  <c r="D181" i="155"/>
  <c r="G181" i="155"/>
  <c r="H181" i="155"/>
  <c r="L181" i="155"/>
  <c r="N181" i="155" s="1"/>
  <c r="M181" i="155"/>
  <c r="Q181" i="155"/>
  <c r="S181" i="155" s="1"/>
  <c r="R181" i="155"/>
  <c r="V181" i="155"/>
  <c r="X181" i="155" s="1"/>
  <c r="W181" i="155"/>
  <c r="AA181" i="155"/>
  <c r="AC181" i="155" s="1"/>
  <c r="AB181" i="155"/>
  <c r="AE181" i="155"/>
  <c r="AF181" i="155"/>
  <c r="B182" i="155"/>
  <c r="D182" i="155"/>
  <c r="G182" i="155"/>
  <c r="H182" i="155"/>
  <c r="I182" i="155" s="1"/>
  <c r="L182" i="155"/>
  <c r="M182" i="155"/>
  <c r="N182" i="155" s="1"/>
  <c r="Q182" i="155"/>
  <c r="R182" i="155"/>
  <c r="S182" i="155" s="1"/>
  <c r="V182" i="155"/>
  <c r="W182" i="155"/>
  <c r="X182" i="155" s="1"/>
  <c r="AA182" i="155"/>
  <c r="AC182" i="155" s="1"/>
  <c r="AB182" i="155"/>
  <c r="AE182" i="155"/>
  <c r="AF182" i="155"/>
  <c r="B183" i="155"/>
  <c r="D183" i="155"/>
  <c r="G183" i="155"/>
  <c r="I183" i="155" s="1"/>
  <c r="H183" i="155"/>
  <c r="L183" i="155"/>
  <c r="N183" i="155" s="1"/>
  <c r="M183" i="155"/>
  <c r="Q183" i="155"/>
  <c r="S183" i="155" s="1"/>
  <c r="R183" i="155"/>
  <c r="V183" i="155"/>
  <c r="X183" i="155" s="1"/>
  <c r="W183" i="155"/>
  <c r="AA183" i="155"/>
  <c r="AC183" i="155" s="1"/>
  <c r="AB183" i="155"/>
  <c r="AE183" i="155"/>
  <c r="AF183" i="155"/>
  <c r="B184" i="155"/>
  <c r="D184" i="155"/>
  <c r="G184" i="155"/>
  <c r="I184" i="155" s="1"/>
  <c r="H184" i="155"/>
  <c r="L184" i="155"/>
  <c r="N184" i="155" s="1"/>
  <c r="M184" i="155"/>
  <c r="Q184" i="155"/>
  <c r="S184" i="155" s="1"/>
  <c r="R184" i="155"/>
  <c r="V184" i="155"/>
  <c r="X184" i="155" s="1"/>
  <c r="W184" i="155"/>
  <c r="AA184" i="155"/>
  <c r="AC184" i="155" s="1"/>
  <c r="AB184" i="155"/>
  <c r="AE184" i="155"/>
  <c r="AF184" i="155"/>
  <c r="B185" i="155"/>
  <c r="D185" i="155"/>
  <c r="G185" i="155"/>
  <c r="I185" i="155" s="1"/>
  <c r="H185" i="155"/>
  <c r="L185" i="155"/>
  <c r="N185" i="155" s="1"/>
  <c r="M185" i="155"/>
  <c r="Q185" i="155"/>
  <c r="S185" i="155" s="1"/>
  <c r="R185" i="155"/>
  <c r="V185" i="155"/>
  <c r="X185" i="155" s="1"/>
  <c r="W185" i="155"/>
  <c r="AA185" i="155"/>
  <c r="AC185" i="155" s="1"/>
  <c r="AB185" i="155"/>
  <c r="AE185" i="155"/>
  <c r="AF185" i="155"/>
  <c r="B186" i="155"/>
  <c r="D186" i="155"/>
  <c r="G186" i="155"/>
  <c r="I186" i="155" s="1"/>
  <c r="H186" i="155"/>
  <c r="L186" i="155"/>
  <c r="N186" i="155" s="1"/>
  <c r="M186" i="155"/>
  <c r="Q186" i="155"/>
  <c r="S186" i="155" s="1"/>
  <c r="R186" i="155"/>
  <c r="V186" i="155"/>
  <c r="X186" i="155" s="1"/>
  <c r="W186" i="155"/>
  <c r="AA186" i="155"/>
  <c r="AC186" i="155" s="1"/>
  <c r="AB186" i="155"/>
  <c r="AE186" i="155"/>
  <c r="AF186" i="155"/>
  <c r="B187" i="155"/>
  <c r="D187" i="155"/>
  <c r="G187" i="155"/>
  <c r="I187" i="155" s="1"/>
  <c r="H187" i="155"/>
  <c r="L187" i="155"/>
  <c r="N187" i="155" s="1"/>
  <c r="M187" i="155"/>
  <c r="Q187" i="155"/>
  <c r="S187" i="155" s="1"/>
  <c r="R187" i="155"/>
  <c r="V187" i="155"/>
  <c r="X187" i="155" s="1"/>
  <c r="W187" i="155"/>
  <c r="AA187" i="155"/>
  <c r="AC187" i="155" s="1"/>
  <c r="AB187" i="155"/>
  <c r="AE187" i="155"/>
  <c r="AF187" i="155"/>
  <c r="B188" i="155"/>
  <c r="D188" i="155"/>
  <c r="G188" i="155"/>
  <c r="I188" i="155" s="1"/>
  <c r="H188" i="155"/>
  <c r="L188" i="155"/>
  <c r="N188" i="155" s="1"/>
  <c r="M188" i="155"/>
  <c r="Q188" i="155"/>
  <c r="S188" i="155" s="1"/>
  <c r="R188" i="155"/>
  <c r="V188" i="155"/>
  <c r="X188" i="155" s="1"/>
  <c r="W188" i="155"/>
  <c r="AA188" i="155"/>
  <c r="AC188" i="155" s="1"/>
  <c r="AB188" i="155"/>
  <c r="AE188" i="155"/>
  <c r="AF188" i="155"/>
  <c r="B189" i="155"/>
  <c r="D189" i="155"/>
  <c r="G189" i="155"/>
  <c r="I189" i="155" s="1"/>
  <c r="H189" i="155"/>
  <c r="L189" i="155"/>
  <c r="N189" i="155" s="1"/>
  <c r="M189" i="155"/>
  <c r="Q189" i="155"/>
  <c r="S189" i="155" s="1"/>
  <c r="R189" i="155"/>
  <c r="V189" i="155"/>
  <c r="X189" i="155" s="1"/>
  <c r="W189" i="155"/>
  <c r="AA189" i="155"/>
  <c r="AC189" i="155" s="1"/>
  <c r="AB189" i="155"/>
  <c r="AE189" i="155"/>
  <c r="AF189" i="155"/>
  <c r="B190" i="155"/>
  <c r="D190" i="155"/>
  <c r="G190" i="155"/>
  <c r="I190" i="155" s="1"/>
  <c r="H190" i="155"/>
  <c r="L190" i="155"/>
  <c r="N190" i="155" s="1"/>
  <c r="M190" i="155"/>
  <c r="Q190" i="155"/>
  <c r="S190" i="155" s="1"/>
  <c r="R190" i="155"/>
  <c r="V190" i="155"/>
  <c r="X190" i="155" s="1"/>
  <c r="W190" i="155"/>
  <c r="AA190" i="155"/>
  <c r="AC190" i="155" s="1"/>
  <c r="AB190" i="155"/>
  <c r="AE190" i="155"/>
  <c r="AF190" i="155"/>
  <c r="B191" i="155"/>
  <c r="D191" i="155"/>
  <c r="G191" i="155"/>
  <c r="I191" i="155" s="1"/>
  <c r="H191" i="155"/>
  <c r="L191" i="155"/>
  <c r="N191" i="155" s="1"/>
  <c r="M191" i="155"/>
  <c r="Q191" i="155"/>
  <c r="S191" i="155" s="1"/>
  <c r="R191" i="155"/>
  <c r="V191" i="155"/>
  <c r="X191" i="155" s="1"/>
  <c r="W191" i="155"/>
  <c r="AA191" i="155"/>
  <c r="AC191" i="155" s="1"/>
  <c r="AB191" i="155"/>
  <c r="AE191" i="155"/>
  <c r="AF191" i="155"/>
  <c r="B192" i="155"/>
  <c r="D192" i="155"/>
  <c r="G192" i="155"/>
  <c r="I192" i="155" s="1"/>
  <c r="H192" i="155"/>
  <c r="L192" i="155"/>
  <c r="N192" i="155" s="1"/>
  <c r="M192" i="155"/>
  <c r="Q192" i="155"/>
  <c r="S192" i="155" s="1"/>
  <c r="R192" i="155"/>
  <c r="V192" i="155"/>
  <c r="X192" i="155" s="1"/>
  <c r="W192" i="155"/>
  <c r="AA192" i="155"/>
  <c r="AC192" i="155" s="1"/>
  <c r="AB192" i="155"/>
  <c r="AE192" i="155"/>
  <c r="AF192" i="155"/>
  <c r="B193" i="155"/>
  <c r="D193" i="155"/>
  <c r="G193" i="155"/>
  <c r="I193" i="155" s="1"/>
  <c r="H193" i="155"/>
  <c r="L193" i="155"/>
  <c r="N193" i="155" s="1"/>
  <c r="M193" i="155"/>
  <c r="Q193" i="155"/>
  <c r="S193" i="155" s="1"/>
  <c r="R193" i="155"/>
  <c r="V193" i="155"/>
  <c r="X193" i="155" s="1"/>
  <c r="W193" i="155"/>
  <c r="AA193" i="155"/>
  <c r="AC193" i="155" s="1"/>
  <c r="AB193" i="155"/>
  <c r="AE193" i="155"/>
  <c r="AF193" i="155"/>
  <c r="B194" i="155"/>
  <c r="D194" i="155"/>
  <c r="G194" i="155"/>
  <c r="I194" i="155" s="1"/>
  <c r="H194" i="155"/>
  <c r="L194" i="155"/>
  <c r="N194" i="155" s="1"/>
  <c r="M194" i="155"/>
  <c r="Q194" i="155"/>
  <c r="S194" i="155" s="1"/>
  <c r="R194" i="155"/>
  <c r="V194" i="155"/>
  <c r="X194" i="155" s="1"/>
  <c r="W194" i="155"/>
  <c r="AA194" i="155"/>
  <c r="AC194" i="155" s="1"/>
  <c r="AB194" i="155"/>
  <c r="AE194" i="155"/>
  <c r="AF194" i="155"/>
  <c r="B195" i="155"/>
  <c r="D195" i="155"/>
  <c r="G195" i="155"/>
  <c r="I195" i="155" s="1"/>
  <c r="H195" i="155"/>
  <c r="L195" i="155"/>
  <c r="N195" i="155" s="1"/>
  <c r="M195" i="155"/>
  <c r="Q195" i="155"/>
  <c r="S195" i="155" s="1"/>
  <c r="R195" i="155"/>
  <c r="V195" i="155"/>
  <c r="X195" i="155" s="1"/>
  <c r="W195" i="155"/>
  <c r="AA195" i="155"/>
  <c r="AC195" i="155" s="1"/>
  <c r="AB195" i="155"/>
  <c r="AE195" i="155"/>
  <c r="AF195" i="155"/>
  <c r="B196" i="155"/>
  <c r="D196" i="155"/>
  <c r="G196" i="155"/>
  <c r="I196" i="155" s="1"/>
  <c r="H196" i="155"/>
  <c r="L196" i="155"/>
  <c r="N196" i="155" s="1"/>
  <c r="M196" i="155"/>
  <c r="Q196" i="155"/>
  <c r="S196" i="155" s="1"/>
  <c r="R196" i="155"/>
  <c r="V196" i="155"/>
  <c r="X196" i="155" s="1"/>
  <c r="W196" i="155"/>
  <c r="AA196" i="155"/>
  <c r="AC196" i="155" s="1"/>
  <c r="AB196" i="155"/>
  <c r="AE196" i="155"/>
  <c r="AF196" i="155"/>
  <c r="B197" i="155"/>
  <c r="D197" i="155"/>
  <c r="G197" i="155"/>
  <c r="I197" i="155" s="1"/>
  <c r="H197" i="155"/>
  <c r="L197" i="155"/>
  <c r="N197" i="155" s="1"/>
  <c r="M197" i="155"/>
  <c r="Q197" i="155"/>
  <c r="S197" i="155" s="1"/>
  <c r="R197" i="155"/>
  <c r="V197" i="155"/>
  <c r="X197" i="155" s="1"/>
  <c r="W197" i="155"/>
  <c r="AA197" i="155"/>
  <c r="AC197" i="155" s="1"/>
  <c r="AB197" i="155"/>
  <c r="AE197" i="155"/>
  <c r="AF197" i="155"/>
  <c r="B198" i="155"/>
  <c r="D198" i="155"/>
  <c r="G198" i="155"/>
  <c r="I198" i="155" s="1"/>
  <c r="H198" i="155"/>
  <c r="L198" i="155"/>
  <c r="N198" i="155" s="1"/>
  <c r="M198" i="155"/>
  <c r="Q198" i="155"/>
  <c r="S198" i="155" s="1"/>
  <c r="R198" i="155"/>
  <c r="V198" i="155"/>
  <c r="X198" i="155" s="1"/>
  <c r="W198" i="155"/>
  <c r="AA198" i="155"/>
  <c r="AC198" i="155" s="1"/>
  <c r="AB198" i="155"/>
  <c r="AE198" i="155"/>
  <c r="AF198" i="155"/>
  <c r="B199" i="155"/>
  <c r="D199" i="155"/>
  <c r="E199" i="155"/>
  <c r="D61" i="130" s="1"/>
  <c r="F199" i="155"/>
  <c r="J199" i="155"/>
  <c r="G61" i="130" s="1"/>
  <c r="K199" i="155"/>
  <c r="H61" i="130" s="1"/>
  <c r="O199" i="155"/>
  <c r="J61" i="130" s="1"/>
  <c r="P199" i="155"/>
  <c r="K61" i="130" s="1"/>
  <c r="T199" i="155"/>
  <c r="O61" i="130" s="1"/>
  <c r="U199" i="155"/>
  <c r="P61" i="130" s="1"/>
  <c r="Z199" i="155"/>
  <c r="W61" i="130" s="1"/>
  <c r="B201" i="155"/>
  <c r="D201" i="155"/>
  <c r="G201" i="155"/>
  <c r="I201" i="155" s="1"/>
  <c r="H201" i="155"/>
  <c r="L201" i="155"/>
  <c r="N201" i="155" s="1"/>
  <c r="M201" i="155"/>
  <c r="Q201" i="155"/>
  <c r="S201" i="155" s="1"/>
  <c r="R201" i="155"/>
  <c r="V201" i="155"/>
  <c r="X201" i="155" s="1"/>
  <c r="W201" i="155"/>
  <c r="AA201" i="155"/>
  <c r="AC201" i="155" s="1"/>
  <c r="AB201" i="155"/>
  <c r="AE201" i="155"/>
  <c r="AF201" i="155"/>
  <c r="B202" i="155"/>
  <c r="D202" i="155"/>
  <c r="G202" i="155"/>
  <c r="I202" i="155" s="1"/>
  <c r="H202" i="155"/>
  <c r="L202" i="155"/>
  <c r="N202" i="155" s="1"/>
  <c r="M202" i="155"/>
  <c r="Q202" i="155"/>
  <c r="S202" i="155" s="1"/>
  <c r="R202" i="155"/>
  <c r="V202" i="155"/>
  <c r="X202" i="155" s="1"/>
  <c r="W202" i="155"/>
  <c r="AA202" i="155"/>
  <c r="AC202" i="155" s="1"/>
  <c r="AB202" i="155"/>
  <c r="AE202" i="155"/>
  <c r="AF202" i="155"/>
  <c r="B203" i="155"/>
  <c r="D203" i="155"/>
  <c r="G203" i="155"/>
  <c r="I203" i="155" s="1"/>
  <c r="H203" i="155"/>
  <c r="L203" i="155"/>
  <c r="N203" i="155" s="1"/>
  <c r="M203" i="155"/>
  <c r="Q203" i="155"/>
  <c r="S203" i="155" s="1"/>
  <c r="R203" i="155"/>
  <c r="V203" i="155"/>
  <c r="X203" i="155" s="1"/>
  <c r="W203" i="155"/>
  <c r="AA203" i="155"/>
  <c r="AC203" i="155" s="1"/>
  <c r="AB203" i="155"/>
  <c r="AE203" i="155"/>
  <c r="AF203" i="155"/>
  <c r="B204" i="155"/>
  <c r="D204" i="155"/>
  <c r="G204" i="155"/>
  <c r="I204" i="155" s="1"/>
  <c r="H204" i="155"/>
  <c r="L204" i="155"/>
  <c r="N204" i="155" s="1"/>
  <c r="M204" i="155"/>
  <c r="Q204" i="155"/>
  <c r="S204" i="155" s="1"/>
  <c r="R204" i="155"/>
  <c r="V204" i="155"/>
  <c r="X204" i="155" s="1"/>
  <c r="W204" i="155"/>
  <c r="AA204" i="155"/>
  <c r="AC204" i="155" s="1"/>
  <c r="AB204" i="155"/>
  <c r="AE204" i="155"/>
  <c r="AF204" i="155"/>
  <c r="B205" i="155"/>
  <c r="D205" i="155"/>
  <c r="G205" i="155"/>
  <c r="I205" i="155" s="1"/>
  <c r="H205" i="155"/>
  <c r="L205" i="155"/>
  <c r="N205" i="155" s="1"/>
  <c r="M205" i="155"/>
  <c r="Q205" i="155"/>
  <c r="S205" i="155" s="1"/>
  <c r="R205" i="155"/>
  <c r="V205" i="155"/>
  <c r="X205" i="155" s="1"/>
  <c r="W205" i="155"/>
  <c r="AA205" i="155"/>
  <c r="AC205" i="155" s="1"/>
  <c r="AB205" i="155"/>
  <c r="AE205" i="155"/>
  <c r="AF205" i="155"/>
  <c r="B206" i="155"/>
  <c r="D206" i="155"/>
  <c r="G206" i="155"/>
  <c r="I206" i="155" s="1"/>
  <c r="H206" i="155"/>
  <c r="L206" i="155"/>
  <c r="N206" i="155" s="1"/>
  <c r="M206" i="155"/>
  <c r="Q206" i="155"/>
  <c r="S206" i="155" s="1"/>
  <c r="R206" i="155"/>
  <c r="V206" i="155"/>
  <c r="X206" i="155" s="1"/>
  <c r="W206" i="155"/>
  <c r="AA206" i="155"/>
  <c r="AC206" i="155" s="1"/>
  <c r="AB206" i="155"/>
  <c r="AE206" i="155"/>
  <c r="AF206" i="155"/>
  <c r="B207" i="155"/>
  <c r="D207" i="155"/>
  <c r="G207" i="155"/>
  <c r="I207" i="155" s="1"/>
  <c r="H207" i="155"/>
  <c r="L207" i="155"/>
  <c r="N207" i="155" s="1"/>
  <c r="M207" i="155"/>
  <c r="Q207" i="155"/>
  <c r="S207" i="155" s="1"/>
  <c r="R207" i="155"/>
  <c r="V207" i="155"/>
  <c r="X207" i="155" s="1"/>
  <c r="W207" i="155"/>
  <c r="AA207" i="155"/>
  <c r="AC207" i="155" s="1"/>
  <c r="AB207" i="155"/>
  <c r="AE207" i="155"/>
  <c r="AF207" i="155"/>
  <c r="B208" i="155"/>
  <c r="D208" i="155"/>
  <c r="G208" i="155"/>
  <c r="I208" i="155" s="1"/>
  <c r="H208" i="155"/>
  <c r="L208" i="155"/>
  <c r="N208" i="155" s="1"/>
  <c r="M208" i="155"/>
  <c r="Q208" i="155"/>
  <c r="S208" i="155" s="1"/>
  <c r="R208" i="155"/>
  <c r="V208" i="155"/>
  <c r="X208" i="155" s="1"/>
  <c r="W208" i="155"/>
  <c r="AA208" i="155"/>
  <c r="AC208" i="155" s="1"/>
  <c r="AB208" i="155"/>
  <c r="AE208" i="155"/>
  <c r="AF208" i="155"/>
  <c r="B209" i="155"/>
  <c r="D209" i="155"/>
  <c r="G209" i="155"/>
  <c r="I209" i="155" s="1"/>
  <c r="H209" i="155"/>
  <c r="L209" i="155"/>
  <c r="N209" i="155" s="1"/>
  <c r="M209" i="155"/>
  <c r="Q209" i="155"/>
  <c r="S209" i="155" s="1"/>
  <c r="R209" i="155"/>
  <c r="V209" i="155"/>
  <c r="X209" i="155" s="1"/>
  <c r="W209" i="155"/>
  <c r="AA209" i="155"/>
  <c r="AC209" i="155" s="1"/>
  <c r="AB209" i="155"/>
  <c r="AE209" i="155"/>
  <c r="AF209" i="155"/>
  <c r="B210" i="155"/>
  <c r="D210" i="155"/>
  <c r="G210" i="155"/>
  <c r="I210" i="155" s="1"/>
  <c r="H210" i="155"/>
  <c r="L210" i="155"/>
  <c r="N210" i="155" s="1"/>
  <c r="M210" i="155"/>
  <c r="Q210" i="155"/>
  <c r="S210" i="155" s="1"/>
  <c r="R210" i="155"/>
  <c r="V210" i="155"/>
  <c r="X210" i="155" s="1"/>
  <c r="W210" i="155"/>
  <c r="AA210" i="155"/>
  <c r="AC210" i="155" s="1"/>
  <c r="AB210" i="155"/>
  <c r="AE210" i="155"/>
  <c r="AF210" i="155"/>
  <c r="B211" i="155"/>
  <c r="D211" i="155"/>
  <c r="G211" i="155"/>
  <c r="I211" i="155" s="1"/>
  <c r="H211" i="155"/>
  <c r="L211" i="155"/>
  <c r="N211" i="155" s="1"/>
  <c r="M211" i="155"/>
  <c r="Q211" i="155"/>
  <c r="S211" i="155" s="1"/>
  <c r="R211" i="155"/>
  <c r="V211" i="155"/>
  <c r="X211" i="155" s="1"/>
  <c r="W211" i="155"/>
  <c r="AA211" i="155"/>
  <c r="AC211" i="155" s="1"/>
  <c r="AB211" i="155"/>
  <c r="AE211" i="155"/>
  <c r="AF211" i="155"/>
  <c r="B212" i="155"/>
  <c r="D212" i="155"/>
  <c r="G212" i="155"/>
  <c r="I212" i="155" s="1"/>
  <c r="H212" i="155"/>
  <c r="L212" i="155"/>
  <c r="N212" i="155" s="1"/>
  <c r="M212" i="155"/>
  <c r="Q212" i="155"/>
  <c r="S212" i="155" s="1"/>
  <c r="R212" i="155"/>
  <c r="V212" i="155"/>
  <c r="X212" i="155" s="1"/>
  <c r="W212" i="155"/>
  <c r="AA212" i="155"/>
  <c r="AC212" i="155" s="1"/>
  <c r="AB212" i="155"/>
  <c r="AE212" i="155"/>
  <c r="AF212" i="155"/>
  <c r="B213" i="155"/>
  <c r="D213" i="155"/>
  <c r="G213" i="155"/>
  <c r="I213" i="155" s="1"/>
  <c r="H213" i="155"/>
  <c r="L213" i="155"/>
  <c r="N213" i="155" s="1"/>
  <c r="M213" i="155"/>
  <c r="Q213" i="155"/>
  <c r="S213" i="155" s="1"/>
  <c r="R213" i="155"/>
  <c r="V213" i="155"/>
  <c r="X213" i="155" s="1"/>
  <c r="W213" i="155"/>
  <c r="AA213" i="155"/>
  <c r="AC213" i="155" s="1"/>
  <c r="AB213" i="155"/>
  <c r="AE213" i="155"/>
  <c r="AF213" i="155"/>
  <c r="B214" i="155"/>
  <c r="D214" i="155"/>
  <c r="G214" i="155"/>
  <c r="I214" i="155" s="1"/>
  <c r="H214" i="155"/>
  <c r="L214" i="155"/>
  <c r="N214" i="155" s="1"/>
  <c r="M214" i="155"/>
  <c r="Q214" i="155"/>
  <c r="S214" i="155" s="1"/>
  <c r="R214" i="155"/>
  <c r="V214" i="155"/>
  <c r="X214" i="155" s="1"/>
  <c r="W214" i="155"/>
  <c r="AA214" i="155"/>
  <c r="AC214" i="155" s="1"/>
  <c r="AB214" i="155"/>
  <c r="AE214" i="155"/>
  <c r="AF214" i="155"/>
  <c r="B215" i="155"/>
  <c r="D215" i="155"/>
  <c r="G215" i="155"/>
  <c r="I215" i="155" s="1"/>
  <c r="H215" i="155"/>
  <c r="L215" i="155"/>
  <c r="N215" i="155" s="1"/>
  <c r="M215" i="155"/>
  <c r="Q215" i="155"/>
  <c r="S215" i="155" s="1"/>
  <c r="R215" i="155"/>
  <c r="V215" i="155"/>
  <c r="X215" i="155" s="1"/>
  <c r="W215" i="155"/>
  <c r="AA215" i="155"/>
  <c r="AC215" i="155" s="1"/>
  <c r="AB215" i="155"/>
  <c r="AE215" i="155"/>
  <c r="AF215" i="155"/>
  <c r="B216" i="155"/>
  <c r="D216" i="155"/>
  <c r="G216" i="155"/>
  <c r="I216" i="155" s="1"/>
  <c r="H216" i="155"/>
  <c r="L216" i="155"/>
  <c r="N216" i="155" s="1"/>
  <c r="M216" i="155"/>
  <c r="Q216" i="155"/>
  <c r="S216" i="155" s="1"/>
  <c r="R216" i="155"/>
  <c r="V216" i="155"/>
  <c r="X216" i="155" s="1"/>
  <c r="W216" i="155"/>
  <c r="AA216" i="155"/>
  <c r="AC216" i="155" s="1"/>
  <c r="AB216" i="155"/>
  <c r="AE216" i="155"/>
  <c r="AF216" i="155"/>
  <c r="B217" i="155"/>
  <c r="D217" i="155"/>
  <c r="G217" i="155"/>
  <c r="I217" i="155" s="1"/>
  <c r="H217" i="155"/>
  <c r="L217" i="155"/>
  <c r="N217" i="155" s="1"/>
  <c r="M217" i="155"/>
  <c r="Q217" i="155"/>
  <c r="S217" i="155" s="1"/>
  <c r="R217" i="155"/>
  <c r="V217" i="155"/>
  <c r="X217" i="155" s="1"/>
  <c r="W217" i="155"/>
  <c r="AA217" i="155"/>
  <c r="AC217" i="155" s="1"/>
  <c r="AB217" i="155"/>
  <c r="AE217" i="155"/>
  <c r="AF217" i="155"/>
  <c r="B218" i="155"/>
  <c r="D218" i="155"/>
  <c r="G218" i="155"/>
  <c r="I218" i="155" s="1"/>
  <c r="H218" i="155"/>
  <c r="L218" i="155"/>
  <c r="N218" i="155" s="1"/>
  <c r="M218" i="155"/>
  <c r="Q218" i="155"/>
  <c r="S218" i="155" s="1"/>
  <c r="R218" i="155"/>
  <c r="V218" i="155"/>
  <c r="X218" i="155" s="1"/>
  <c r="W218" i="155"/>
  <c r="AA218" i="155"/>
  <c r="AC218" i="155" s="1"/>
  <c r="AB218" i="155"/>
  <c r="AE218" i="155"/>
  <c r="AF218" i="155"/>
  <c r="B219" i="155"/>
  <c r="D219" i="155"/>
  <c r="G219" i="155"/>
  <c r="I219" i="155" s="1"/>
  <c r="H219" i="155"/>
  <c r="L219" i="155"/>
  <c r="N219" i="155" s="1"/>
  <c r="M219" i="155"/>
  <c r="Q219" i="155"/>
  <c r="S219" i="155" s="1"/>
  <c r="R219" i="155"/>
  <c r="V219" i="155"/>
  <c r="X219" i="155" s="1"/>
  <c r="W219" i="155"/>
  <c r="AA219" i="155"/>
  <c r="AC219" i="155" s="1"/>
  <c r="AB219" i="155"/>
  <c r="AE219" i="155"/>
  <c r="AF219" i="155"/>
  <c r="B220" i="155"/>
  <c r="D220" i="155"/>
  <c r="G220" i="155"/>
  <c r="I220" i="155" s="1"/>
  <c r="H220" i="155"/>
  <c r="L220" i="155"/>
  <c r="N220" i="155" s="1"/>
  <c r="M220" i="155"/>
  <c r="Q220" i="155"/>
  <c r="S220" i="155" s="1"/>
  <c r="R220" i="155"/>
  <c r="V220" i="155"/>
  <c r="X220" i="155" s="1"/>
  <c r="W220" i="155"/>
  <c r="AA220" i="155"/>
  <c r="AC220" i="155" s="1"/>
  <c r="AB220" i="155"/>
  <c r="AE220" i="155"/>
  <c r="AF220" i="155"/>
  <c r="B221" i="155"/>
  <c r="D221" i="155"/>
  <c r="G221" i="155"/>
  <c r="I221" i="155" s="1"/>
  <c r="H221" i="155"/>
  <c r="L221" i="155"/>
  <c r="N221" i="155" s="1"/>
  <c r="M221" i="155"/>
  <c r="Q221" i="155"/>
  <c r="S221" i="155" s="1"/>
  <c r="R221" i="155"/>
  <c r="V221" i="155"/>
  <c r="X221" i="155" s="1"/>
  <c r="W221" i="155"/>
  <c r="AA221" i="155"/>
  <c r="AC221" i="155" s="1"/>
  <c r="AB221" i="155"/>
  <c r="AE221" i="155"/>
  <c r="AF221" i="155"/>
  <c r="B222" i="155"/>
  <c r="D222" i="155"/>
  <c r="E222" i="155"/>
  <c r="F222" i="155"/>
  <c r="E62" i="130" s="1"/>
  <c r="J222" i="155"/>
  <c r="G62" i="130" s="1"/>
  <c r="K222" i="155"/>
  <c r="H62" i="130" s="1"/>
  <c r="O222" i="155"/>
  <c r="J62" i="130" s="1"/>
  <c r="P222" i="155"/>
  <c r="T222" i="155"/>
  <c r="O62" i="130" s="1"/>
  <c r="U222" i="155"/>
  <c r="Z222" i="155"/>
  <c r="W62" i="130" s="1"/>
  <c r="B223" i="155"/>
  <c r="D223" i="155"/>
  <c r="G223" i="155"/>
  <c r="I223" i="155" s="1"/>
  <c r="H223" i="155"/>
  <c r="L223" i="155"/>
  <c r="N223" i="155" s="1"/>
  <c r="M223" i="155"/>
  <c r="Q223" i="155"/>
  <c r="S223" i="155" s="1"/>
  <c r="R223" i="155"/>
  <c r="V223" i="155"/>
  <c r="X223" i="155" s="1"/>
  <c r="W223" i="155"/>
  <c r="AA223" i="155"/>
  <c r="AC223" i="155" s="1"/>
  <c r="AB223" i="155"/>
  <c r="AE223" i="155"/>
  <c r="AF223" i="155"/>
  <c r="B224" i="155"/>
  <c r="D224" i="155"/>
  <c r="G224" i="155"/>
  <c r="I224" i="155" s="1"/>
  <c r="H224" i="155"/>
  <c r="L224" i="155"/>
  <c r="N224" i="155" s="1"/>
  <c r="M224" i="155"/>
  <c r="Q224" i="155"/>
  <c r="S224" i="155" s="1"/>
  <c r="R224" i="155"/>
  <c r="V224" i="155"/>
  <c r="X224" i="155" s="1"/>
  <c r="W224" i="155"/>
  <c r="AA224" i="155"/>
  <c r="AC224" i="155" s="1"/>
  <c r="AB224" i="155"/>
  <c r="AE224" i="155"/>
  <c r="AF224" i="155"/>
  <c r="B225" i="155"/>
  <c r="D225" i="155"/>
  <c r="G225" i="155"/>
  <c r="I225" i="155" s="1"/>
  <c r="H225" i="155"/>
  <c r="L225" i="155"/>
  <c r="N225" i="155" s="1"/>
  <c r="M225" i="155"/>
  <c r="Q225" i="155"/>
  <c r="S225" i="155" s="1"/>
  <c r="R225" i="155"/>
  <c r="V225" i="155"/>
  <c r="X225" i="155" s="1"/>
  <c r="W225" i="155"/>
  <c r="AA225" i="155"/>
  <c r="AC225" i="155" s="1"/>
  <c r="AB225" i="155"/>
  <c r="AE225" i="155"/>
  <c r="AF225" i="155"/>
  <c r="B226" i="155"/>
  <c r="D226" i="155"/>
  <c r="G226" i="155"/>
  <c r="I226" i="155" s="1"/>
  <c r="H226" i="155"/>
  <c r="L226" i="155"/>
  <c r="N226" i="155" s="1"/>
  <c r="M226" i="155"/>
  <c r="Q226" i="155"/>
  <c r="S226" i="155" s="1"/>
  <c r="R226" i="155"/>
  <c r="V226" i="155"/>
  <c r="X226" i="155" s="1"/>
  <c r="W226" i="155"/>
  <c r="AA226" i="155"/>
  <c r="AC226" i="155" s="1"/>
  <c r="AB226" i="155"/>
  <c r="AE226" i="155"/>
  <c r="AF226" i="155"/>
  <c r="B227" i="155"/>
  <c r="D227" i="155"/>
  <c r="G227" i="155"/>
  <c r="I227" i="155" s="1"/>
  <c r="H227" i="155"/>
  <c r="L227" i="155"/>
  <c r="N227" i="155" s="1"/>
  <c r="M227" i="155"/>
  <c r="Q227" i="155"/>
  <c r="S227" i="155" s="1"/>
  <c r="R227" i="155"/>
  <c r="V227" i="155"/>
  <c r="X227" i="155" s="1"/>
  <c r="W227" i="155"/>
  <c r="AA227" i="155"/>
  <c r="AC227" i="155" s="1"/>
  <c r="AB227" i="155"/>
  <c r="AE227" i="155"/>
  <c r="AF227" i="155"/>
  <c r="B228" i="155"/>
  <c r="D228" i="155"/>
  <c r="G228" i="155"/>
  <c r="I228" i="155" s="1"/>
  <c r="H228" i="155"/>
  <c r="L228" i="155"/>
  <c r="N228" i="155" s="1"/>
  <c r="M228" i="155"/>
  <c r="Q228" i="155"/>
  <c r="S228" i="155" s="1"/>
  <c r="R228" i="155"/>
  <c r="V228" i="155"/>
  <c r="X228" i="155" s="1"/>
  <c r="W228" i="155"/>
  <c r="AA228" i="155"/>
  <c r="AC228" i="155" s="1"/>
  <c r="AB228" i="155"/>
  <c r="AE228" i="155"/>
  <c r="AF228" i="155"/>
  <c r="B229" i="155"/>
  <c r="D229" i="155"/>
  <c r="G229" i="155"/>
  <c r="I229" i="155" s="1"/>
  <c r="H229" i="155"/>
  <c r="L229" i="155"/>
  <c r="N229" i="155" s="1"/>
  <c r="M229" i="155"/>
  <c r="Q229" i="155"/>
  <c r="S229" i="155" s="1"/>
  <c r="R229" i="155"/>
  <c r="V229" i="155"/>
  <c r="X229" i="155" s="1"/>
  <c r="W229" i="155"/>
  <c r="AA229" i="155"/>
  <c r="AC229" i="155" s="1"/>
  <c r="AB229" i="155"/>
  <c r="AE229" i="155"/>
  <c r="AF229" i="155"/>
  <c r="B230" i="155"/>
  <c r="D230" i="155"/>
  <c r="G230" i="155"/>
  <c r="I230" i="155" s="1"/>
  <c r="H230" i="155"/>
  <c r="L230" i="155"/>
  <c r="N230" i="155" s="1"/>
  <c r="M230" i="155"/>
  <c r="Q230" i="155"/>
  <c r="S230" i="155" s="1"/>
  <c r="R230" i="155"/>
  <c r="V230" i="155"/>
  <c r="X230" i="155" s="1"/>
  <c r="W230" i="155"/>
  <c r="AA230" i="155"/>
  <c r="AC230" i="155" s="1"/>
  <c r="AB230" i="155"/>
  <c r="AE230" i="155"/>
  <c r="AF230" i="155"/>
  <c r="B231" i="155"/>
  <c r="D231" i="155"/>
  <c r="G231" i="155"/>
  <c r="I231" i="155" s="1"/>
  <c r="H231" i="155"/>
  <c r="L231" i="155"/>
  <c r="N231" i="155" s="1"/>
  <c r="M231" i="155"/>
  <c r="Q231" i="155"/>
  <c r="S231" i="155" s="1"/>
  <c r="R231" i="155"/>
  <c r="V231" i="155"/>
  <c r="X231" i="155" s="1"/>
  <c r="W231" i="155"/>
  <c r="AA231" i="155"/>
  <c r="AC231" i="155" s="1"/>
  <c r="AB231" i="155"/>
  <c r="AE231" i="155"/>
  <c r="AF231" i="155"/>
  <c r="B232" i="155"/>
  <c r="D232" i="155"/>
  <c r="G232" i="155"/>
  <c r="I232" i="155" s="1"/>
  <c r="H232" i="155"/>
  <c r="L232" i="155"/>
  <c r="N232" i="155" s="1"/>
  <c r="M232" i="155"/>
  <c r="Q232" i="155"/>
  <c r="S232" i="155" s="1"/>
  <c r="R232" i="155"/>
  <c r="V232" i="155"/>
  <c r="X232" i="155" s="1"/>
  <c r="W232" i="155"/>
  <c r="AA232" i="155"/>
  <c r="AC232" i="155" s="1"/>
  <c r="AB232" i="155"/>
  <c r="AE232" i="155"/>
  <c r="AF232" i="155"/>
  <c r="B233" i="155"/>
  <c r="D233" i="155"/>
  <c r="G233" i="155"/>
  <c r="I233" i="155" s="1"/>
  <c r="H233" i="155"/>
  <c r="L233" i="155"/>
  <c r="N233" i="155" s="1"/>
  <c r="M233" i="155"/>
  <c r="Q233" i="155"/>
  <c r="S233" i="155" s="1"/>
  <c r="R233" i="155"/>
  <c r="V233" i="155"/>
  <c r="X233" i="155" s="1"/>
  <c r="W233" i="155"/>
  <c r="AA233" i="155"/>
  <c r="AC233" i="155" s="1"/>
  <c r="AB233" i="155"/>
  <c r="AE233" i="155"/>
  <c r="AF233" i="155"/>
  <c r="B234" i="155"/>
  <c r="D234" i="155"/>
  <c r="G234" i="155"/>
  <c r="I234" i="155" s="1"/>
  <c r="H234" i="155"/>
  <c r="L234" i="155"/>
  <c r="N234" i="155" s="1"/>
  <c r="M234" i="155"/>
  <c r="Q234" i="155"/>
  <c r="S234" i="155" s="1"/>
  <c r="R234" i="155"/>
  <c r="V234" i="155"/>
  <c r="X234" i="155" s="1"/>
  <c r="W234" i="155"/>
  <c r="AA234" i="155"/>
  <c r="AC234" i="155" s="1"/>
  <c r="AB234" i="155"/>
  <c r="AE234" i="155"/>
  <c r="AF234" i="155"/>
  <c r="B235" i="155"/>
  <c r="D235" i="155"/>
  <c r="G235" i="155"/>
  <c r="I235" i="155" s="1"/>
  <c r="H235" i="155"/>
  <c r="L235" i="155"/>
  <c r="N235" i="155" s="1"/>
  <c r="M235" i="155"/>
  <c r="Q235" i="155"/>
  <c r="S235" i="155" s="1"/>
  <c r="R235" i="155"/>
  <c r="V235" i="155"/>
  <c r="X235" i="155" s="1"/>
  <c r="W235" i="155"/>
  <c r="AA235" i="155"/>
  <c r="AC235" i="155" s="1"/>
  <c r="AB235" i="155"/>
  <c r="AE235" i="155"/>
  <c r="AF235" i="155"/>
  <c r="B236" i="155"/>
  <c r="D236" i="155"/>
  <c r="G236" i="155"/>
  <c r="I236" i="155" s="1"/>
  <c r="H236" i="155"/>
  <c r="L236" i="155"/>
  <c r="N236" i="155" s="1"/>
  <c r="M236" i="155"/>
  <c r="Q236" i="155"/>
  <c r="S236" i="155" s="1"/>
  <c r="R236" i="155"/>
  <c r="V236" i="155"/>
  <c r="X236" i="155" s="1"/>
  <c r="W236" i="155"/>
  <c r="AA236" i="155"/>
  <c r="AC236" i="155" s="1"/>
  <c r="AB236" i="155"/>
  <c r="AE236" i="155"/>
  <c r="AF236" i="155"/>
  <c r="B237" i="155"/>
  <c r="D237" i="155"/>
  <c r="G237" i="155"/>
  <c r="I237" i="155" s="1"/>
  <c r="H237" i="155"/>
  <c r="L237" i="155"/>
  <c r="N237" i="155" s="1"/>
  <c r="M237" i="155"/>
  <c r="Q237" i="155"/>
  <c r="S237" i="155" s="1"/>
  <c r="R237" i="155"/>
  <c r="V237" i="155"/>
  <c r="X237" i="155" s="1"/>
  <c r="W237" i="155"/>
  <c r="AA237" i="155"/>
  <c r="AC237" i="155" s="1"/>
  <c r="AB237" i="155"/>
  <c r="AE237" i="155"/>
  <c r="AF237" i="155"/>
  <c r="B238" i="155"/>
  <c r="D238" i="155"/>
  <c r="G238" i="155"/>
  <c r="I238" i="155" s="1"/>
  <c r="H238" i="155"/>
  <c r="L238" i="155"/>
  <c r="N238" i="155" s="1"/>
  <c r="M238" i="155"/>
  <c r="Q238" i="155"/>
  <c r="S238" i="155" s="1"/>
  <c r="R238" i="155"/>
  <c r="V238" i="155"/>
  <c r="X238" i="155" s="1"/>
  <c r="W238" i="155"/>
  <c r="AA238" i="155"/>
  <c r="AC238" i="155" s="1"/>
  <c r="AB238" i="155"/>
  <c r="AE238" i="155"/>
  <c r="AF238" i="155"/>
  <c r="B239" i="155"/>
  <c r="D239" i="155"/>
  <c r="G239" i="155"/>
  <c r="I239" i="155" s="1"/>
  <c r="H239" i="155"/>
  <c r="L239" i="155"/>
  <c r="N239" i="155" s="1"/>
  <c r="M239" i="155"/>
  <c r="Q239" i="155"/>
  <c r="S239" i="155" s="1"/>
  <c r="R239" i="155"/>
  <c r="V239" i="155"/>
  <c r="X239" i="155" s="1"/>
  <c r="W239" i="155"/>
  <c r="AA239" i="155"/>
  <c r="AC239" i="155" s="1"/>
  <c r="AB239" i="155"/>
  <c r="AE239" i="155"/>
  <c r="AF239" i="155"/>
  <c r="B240" i="155"/>
  <c r="D240" i="155"/>
  <c r="G240" i="155"/>
  <c r="I240" i="155" s="1"/>
  <c r="H240" i="155"/>
  <c r="L240" i="155"/>
  <c r="N240" i="155" s="1"/>
  <c r="M240" i="155"/>
  <c r="Q240" i="155"/>
  <c r="S240" i="155" s="1"/>
  <c r="R240" i="155"/>
  <c r="V240" i="155"/>
  <c r="X240" i="155" s="1"/>
  <c r="W240" i="155"/>
  <c r="AA240" i="155"/>
  <c r="AC240" i="155" s="1"/>
  <c r="AB240" i="155"/>
  <c r="AE240" i="155"/>
  <c r="AF240" i="155"/>
  <c r="B241" i="155"/>
  <c r="D241" i="155"/>
  <c r="G241" i="155"/>
  <c r="I241" i="155" s="1"/>
  <c r="H241" i="155"/>
  <c r="L241" i="155"/>
  <c r="N241" i="155" s="1"/>
  <c r="M241" i="155"/>
  <c r="Q241" i="155"/>
  <c r="S241" i="155" s="1"/>
  <c r="R241" i="155"/>
  <c r="V241" i="155"/>
  <c r="X241" i="155" s="1"/>
  <c r="W241" i="155"/>
  <c r="AA241" i="155"/>
  <c r="AC241" i="155" s="1"/>
  <c r="AB241" i="155"/>
  <c r="AE241" i="155"/>
  <c r="AF241" i="155"/>
  <c r="B242" i="155"/>
  <c r="D242" i="155"/>
  <c r="G242" i="155"/>
  <c r="I242" i="155" s="1"/>
  <c r="H242" i="155"/>
  <c r="L242" i="155"/>
  <c r="N242" i="155" s="1"/>
  <c r="M242" i="155"/>
  <c r="Q242" i="155"/>
  <c r="S242" i="155" s="1"/>
  <c r="R242" i="155"/>
  <c r="V242" i="155"/>
  <c r="X242" i="155" s="1"/>
  <c r="W242" i="155"/>
  <c r="AA242" i="155"/>
  <c r="AC242" i="155" s="1"/>
  <c r="AB242" i="155"/>
  <c r="AE242" i="155"/>
  <c r="AF242" i="155"/>
  <c r="B243" i="155"/>
  <c r="D243" i="155"/>
  <c r="G243" i="155"/>
  <c r="I243" i="155" s="1"/>
  <c r="H243" i="155"/>
  <c r="L243" i="155"/>
  <c r="N243" i="155" s="1"/>
  <c r="M243" i="155"/>
  <c r="Q243" i="155"/>
  <c r="S243" i="155" s="1"/>
  <c r="R243" i="155"/>
  <c r="V243" i="155"/>
  <c r="X243" i="155" s="1"/>
  <c r="W243" i="155"/>
  <c r="AA243" i="155"/>
  <c r="AC243" i="155" s="1"/>
  <c r="AB243" i="155"/>
  <c r="AE243" i="155"/>
  <c r="AF243" i="155"/>
  <c r="B244" i="155"/>
  <c r="D244" i="155"/>
  <c r="E244" i="155"/>
  <c r="F244" i="155"/>
  <c r="J244" i="155"/>
  <c r="K244" i="155"/>
  <c r="O244" i="155"/>
  <c r="P244" i="155"/>
  <c r="T244" i="155"/>
  <c r="U244" i="155"/>
  <c r="Z244" i="155"/>
  <c r="G245" i="155"/>
  <c r="H245" i="155"/>
  <c r="L245" i="155"/>
  <c r="M245" i="155"/>
  <c r="Q245" i="155"/>
  <c r="R245" i="155"/>
  <c r="V245" i="155"/>
  <c r="W245" i="155"/>
  <c r="B246" i="155"/>
  <c r="D246" i="155"/>
  <c r="B247" i="155"/>
  <c r="I250" i="155"/>
  <c r="N250" i="155"/>
  <c r="S250" i="155"/>
  <c r="X250" i="155"/>
  <c r="AC250" i="155"/>
  <c r="T252" i="155"/>
  <c r="B253" i="155"/>
  <c r="D253" i="155"/>
  <c r="G253" i="155"/>
  <c r="I253" i="155" s="1"/>
  <c r="H253" i="155"/>
  <c r="L253" i="155"/>
  <c r="M253" i="155"/>
  <c r="N253" i="155" s="1"/>
  <c r="Q253" i="155"/>
  <c r="R253" i="155"/>
  <c r="S253" i="155" s="1"/>
  <c r="V253" i="155"/>
  <c r="W253" i="155"/>
  <c r="X253" i="155" s="1"/>
  <c r="AA253" i="155"/>
  <c r="AC253" i="155" s="1"/>
  <c r="AB253" i="155"/>
  <c r="AE253" i="155"/>
  <c r="AF253" i="155"/>
  <c r="B254" i="155"/>
  <c r="D254" i="155"/>
  <c r="G254" i="155"/>
  <c r="H254" i="155"/>
  <c r="I254" i="155" s="1"/>
  <c r="L254" i="155"/>
  <c r="M254" i="155"/>
  <c r="N254" i="155" s="1"/>
  <c r="Q254" i="155"/>
  <c r="R254" i="155"/>
  <c r="S254" i="155" s="1"/>
  <c r="V254" i="155"/>
  <c r="X254" i="155" s="1"/>
  <c r="W254" i="155"/>
  <c r="AA254" i="155"/>
  <c r="AC254" i="155" s="1"/>
  <c r="AB254" i="155"/>
  <c r="AE254" i="155"/>
  <c r="AF254" i="155"/>
  <c r="B255" i="155"/>
  <c r="D255" i="155"/>
  <c r="G255" i="155"/>
  <c r="I255" i="155" s="1"/>
  <c r="H255" i="155"/>
  <c r="L255" i="155"/>
  <c r="M255" i="155"/>
  <c r="N255" i="155" s="1"/>
  <c r="Q255" i="155"/>
  <c r="R255" i="155"/>
  <c r="S255" i="155" s="1"/>
  <c r="V255" i="155"/>
  <c r="X255" i="155" s="1"/>
  <c r="W255" i="155"/>
  <c r="AA255" i="155"/>
  <c r="AC255" i="155" s="1"/>
  <c r="AB255" i="155"/>
  <c r="AE255" i="155"/>
  <c r="AF255" i="155"/>
  <c r="B256" i="155"/>
  <c r="D256" i="155"/>
  <c r="G256" i="155"/>
  <c r="I256" i="155" s="1"/>
  <c r="H256" i="155"/>
  <c r="L256" i="155"/>
  <c r="N256" i="155" s="1"/>
  <c r="M256" i="155"/>
  <c r="Q256" i="155"/>
  <c r="S256" i="155" s="1"/>
  <c r="R256" i="155"/>
  <c r="V256" i="155"/>
  <c r="X256" i="155" s="1"/>
  <c r="W256" i="155"/>
  <c r="AA256" i="155"/>
  <c r="AC256" i="155" s="1"/>
  <c r="AB256" i="155"/>
  <c r="AE256" i="155"/>
  <c r="AF256" i="155"/>
  <c r="B257" i="155"/>
  <c r="D257" i="155"/>
  <c r="G257" i="155"/>
  <c r="I257" i="155" s="1"/>
  <c r="H257" i="155"/>
  <c r="L257" i="155"/>
  <c r="N257" i="155" s="1"/>
  <c r="M257" i="155"/>
  <c r="Q257" i="155"/>
  <c r="S257" i="155" s="1"/>
  <c r="R257" i="155"/>
  <c r="V257" i="155"/>
  <c r="W257" i="155"/>
  <c r="X257" i="155" s="1"/>
  <c r="AA257" i="155"/>
  <c r="AC257" i="155" s="1"/>
  <c r="AB257" i="155"/>
  <c r="AE257" i="155"/>
  <c r="AF257" i="155"/>
  <c r="B258" i="155"/>
  <c r="D258" i="155"/>
  <c r="G258" i="155"/>
  <c r="I258" i="155" s="1"/>
  <c r="H258" i="155"/>
  <c r="L258" i="155"/>
  <c r="N258" i="155" s="1"/>
  <c r="M258" i="155"/>
  <c r="Q258" i="155"/>
  <c r="S258" i="155" s="1"/>
  <c r="R258" i="155"/>
  <c r="V258" i="155"/>
  <c r="X258" i="155" s="1"/>
  <c r="W258" i="155"/>
  <c r="AA258" i="155"/>
  <c r="AC258" i="155" s="1"/>
  <c r="AB258" i="155"/>
  <c r="AE258" i="155"/>
  <c r="AF258" i="155"/>
  <c r="B259" i="155"/>
  <c r="D259" i="155"/>
  <c r="G259" i="155"/>
  <c r="I259" i="155" s="1"/>
  <c r="H259" i="155"/>
  <c r="L259" i="155"/>
  <c r="N259" i="155" s="1"/>
  <c r="M259" i="155"/>
  <c r="Q259" i="155"/>
  <c r="S259" i="155" s="1"/>
  <c r="R259" i="155"/>
  <c r="V259" i="155"/>
  <c r="X259" i="155" s="1"/>
  <c r="W259" i="155"/>
  <c r="AA259" i="155"/>
  <c r="AC259" i="155" s="1"/>
  <c r="AB259" i="155"/>
  <c r="AE259" i="155"/>
  <c r="AF259" i="155"/>
  <c r="B260" i="155"/>
  <c r="D260" i="155"/>
  <c r="G260" i="155"/>
  <c r="I260" i="155" s="1"/>
  <c r="H260" i="155"/>
  <c r="L260" i="155"/>
  <c r="N260" i="155" s="1"/>
  <c r="M260" i="155"/>
  <c r="Q260" i="155"/>
  <c r="S260" i="155" s="1"/>
  <c r="R260" i="155"/>
  <c r="V260" i="155"/>
  <c r="W260" i="155"/>
  <c r="X260" i="155" s="1"/>
  <c r="AA260" i="155"/>
  <c r="AC260" i="155" s="1"/>
  <c r="AB260" i="155"/>
  <c r="AE260" i="155"/>
  <c r="AF260" i="155"/>
  <c r="B261" i="155"/>
  <c r="D261" i="155"/>
  <c r="G261" i="155"/>
  <c r="I261" i="155" s="1"/>
  <c r="H261" i="155"/>
  <c r="L261" i="155"/>
  <c r="N261" i="155" s="1"/>
  <c r="M261" i="155"/>
  <c r="Q261" i="155"/>
  <c r="S261" i="155" s="1"/>
  <c r="R261" i="155"/>
  <c r="V261" i="155"/>
  <c r="X261" i="155" s="1"/>
  <c r="W261" i="155"/>
  <c r="AA261" i="155"/>
  <c r="AC261" i="155" s="1"/>
  <c r="AB261" i="155"/>
  <c r="AE261" i="155"/>
  <c r="AF261" i="155"/>
  <c r="B262" i="155"/>
  <c r="D262" i="155"/>
  <c r="G262" i="155"/>
  <c r="I262" i="155" s="1"/>
  <c r="H262" i="155"/>
  <c r="L262" i="155"/>
  <c r="N262" i="155" s="1"/>
  <c r="M262" i="155"/>
  <c r="Q262" i="155"/>
  <c r="S262" i="155" s="1"/>
  <c r="R262" i="155"/>
  <c r="V262" i="155"/>
  <c r="X262" i="155" s="1"/>
  <c r="W262" i="155"/>
  <c r="AA262" i="155"/>
  <c r="AC262" i="155" s="1"/>
  <c r="AB262" i="155"/>
  <c r="AE262" i="155"/>
  <c r="AF262" i="155"/>
  <c r="B263" i="155"/>
  <c r="D263" i="155"/>
  <c r="G263" i="155"/>
  <c r="H263" i="155"/>
  <c r="L263" i="155"/>
  <c r="N263" i="155" s="1"/>
  <c r="M263" i="155"/>
  <c r="Q263" i="155"/>
  <c r="S263" i="155" s="1"/>
  <c r="R263" i="155"/>
  <c r="V263" i="155"/>
  <c r="X263" i="155" s="1"/>
  <c r="W263" i="155"/>
  <c r="AA263" i="155"/>
  <c r="AC263" i="155" s="1"/>
  <c r="AB263" i="155"/>
  <c r="AE263" i="155"/>
  <c r="AF263" i="155"/>
  <c r="B264" i="155"/>
  <c r="D264" i="155"/>
  <c r="G264" i="155"/>
  <c r="H264" i="155"/>
  <c r="I264" i="155" s="1"/>
  <c r="L264" i="155"/>
  <c r="M264" i="155"/>
  <c r="N264" i="155" s="1"/>
  <c r="Q264" i="155"/>
  <c r="R264" i="155"/>
  <c r="S264" i="155" s="1"/>
  <c r="V264" i="155"/>
  <c r="W264" i="155"/>
  <c r="X264" i="155" s="1"/>
  <c r="AA264" i="155"/>
  <c r="AB264" i="155"/>
  <c r="AC264" i="155" s="1"/>
  <c r="AE264" i="155"/>
  <c r="AF264" i="155"/>
  <c r="B265" i="155"/>
  <c r="D265" i="155"/>
  <c r="G265" i="155"/>
  <c r="I265" i="155" s="1"/>
  <c r="H265" i="155"/>
  <c r="L265" i="155"/>
  <c r="N265" i="155" s="1"/>
  <c r="M265" i="155"/>
  <c r="Q265" i="155"/>
  <c r="S265" i="155" s="1"/>
  <c r="R265" i="155"/>
  <c r="V265" i="155"/>
  <c r="X265" i="155" s="1"/>
  <c r="W265" i="155"/>
  <c r="AA265" i="155"/>
  <c r="AC265" i="155" s="1"/>
  <c r="AB265" i="155"/>
  <c r="AE265" i="155"/>
  <c r="AF265" i="155"/>
  <c r="B266" i="155"/>
  <c r="D266" i="155"/>
  <c r="G266" i="155"/>
  <c r="I266" i="155" s="1"/>
  <c r="H266" i="155"/>
  <c r="L266" i="155"/>
  <c r="N266" i="155" s="1"/>
  <c r="M266" i="155"/>
  <c r="Q266" i="155"/>
  <c r="S266" i="155" s="1"/>
  <c r="R266" i="155"/>
  <c r="V266" i="155"/>
  <c r="X266" i="155" s="1"/>
  <c r="W266" i="155"/>
  <c r="AA266" i="155"/>
  <c r="AC266" i="155" s="1"/>
  <c r="AB266" i="155"/>
  <c r="AE266" i="155"/>
  <c r="AF266" i="155"/>
  <c r="B267" i="155"/>
  <c r="D267" i="155"/>
  <c r="G267" i="155"/>
  <c r="I267" i="155" s="1"/>
  <c r="H267" i="155"/>
  <c r="L267" i="155"/>
  <c r="N267" i="155" s="1"/>
  <c r="M267" i="155"/>
  <c r="Q267" i="155"/>
  <c r="S267" i="155" s="1"/>
  <c r="R267" i="155"/>
  <c r="V267" i="155"/>
  <c r="X267" i="155" s="1"/>
  <c r="W267" i="155"/>
  <c r="AA267" i="155"/>
  <c r="AC267" i="155" s="1"/>
  <c r="AB267" i="155"/>
  <c r="AE267" i="155"/>
  <c r="AF267" i="155"/>
  <c r="B268" i="155"/>
  <c r="D268" i="155"/>
  <c r="G268" i="155"/>
  <c r="I268" i="155" s="1"/>
  <c r="H268" i="155"/>
  <c r="L268" i="155"/>
  <c r="N268" i="155" s="1"/>
  <c r="M268" i="155"/>
  <c r="Q268" i="155"/>
  <c r="S268" i="155" s="1"/>
  <c r="R268" i="155"/>
  <c r="V268" i="155"/>
  <c r="X268" i="155" s="1"/>
  <c r="W268" i="155"/>
  <c r="AA268" i="155"/>
  <c r="AC268" i="155" s="1"/>
  <c r="AB268" i="155"/>
  <c r="AE268" i="155"/>
  <c r="AF268" i="155"/>
  <c r="B269" i="155"/>
  <c r="D269" i="155"/>
  <c r="G269" i="155"/>
  <c r="I269" i="155" s="1"/>
  <c r="H269" i="155"/>
  <c r="L269" i="155"/>
  <c r="N269" i="155" s="1"/>
  <c r="M269" i="155"/>
  <c r="Q269" i="155"/>
  <c r="S269" i="155" s="1"/>
  <c r="R269" i="155"/>
  <c r="V269" i="155"/>
  <c r="X269" i="155" s="1"/>
  <c r="W269" i="155"/>
  <c r="AA269" i="155"/>
  <c r="AC269" i="155" s="1"/>
  <c r="AB269" i="155"/>
  <c r="AE269" i="155"/>
  <c r="AF269" i="155"/>
  <c r="B270" i="155"/>
  <c r="D270" i="155"/>
  <c r="G270" i="155"/>
  <c r="I270" i="155" s="1"/>
  <c r="H270" i="155"/>
  <c r="L270" i="155"/>
  <c r="N270" i="155" s="1"/>
  <c r="M270" i="155"/>
  <c r="Q270" i="155"/>
  <c r="S270" i="155" s="1"/>
  <c r="R270" i="155"/>
  <c r="V270" i="155"/>
  <c r="X270" i="155" s="1"/>
  <c r="W270" i="155"/>
  <c r="AA270" i="155"/>
  <c r="AC270" i="155" s="1"/>
  <c r="AB270" i="155"/>
  <c r="AE270" i="155"/>
  <c r="AF270" i="155"/>
  <c r="B271" i="155"/>
  <c r="D271" i="155"/>
  <c r="G271" i="155"/>
  <c r="I271" i="155" s="1"/>
  <c r="H271" i="155"/>
  <c r="L271" i="155"/>
  <c r="N271" i="155" s="1"/>
  <c r="M271" i="155"/>
  <c r="Q271" i="155"/>
  <c r="S271" i="155" s="1"/>
  <c r="R271" i="155"/>
  <c r="V271" i="155"/>
  <c r="X271" i="155" s="1"/>
  <c r="W271" i="155"/>
  <c r="AA271" i="155"/>
  <c r="AC271" i="155" s="1"/>
  <c r="AB271" i="155"/>
  <c r="AE271" i="155"/>
  <c r="AF271" i="155"/>
  <c r="B272" i="155"/>
  <c r="D272" i="155"/>
  <c r="G272" i="155"/>
  <c r="I272" i="155" s="1"/>
  <c r="H272" i="155"/>
  <c r="L272" i="155"/>
  <c r="N272" i="155" s="1"/>
  <c r="M272" i="155"/>
  <c r="Q272" i="155"/>
  <c r="S272" i="155" s="1"/>
  <c r="R272" i="155"/>
  <c r="V272" i="155"/>
  <c r="X272" i="155" s="1"/>
  <c r="W272" i="155"/>
  <c r="AA272" i="155"/>
  <c r="AC272" i="155" s="1"/>
  <c r="AB272" i="155"/>
  <c r="AE272" i="155"/>
  <c r="AF272" i="155"/>
  <c r="B273" i="155"/>
  <c r="D273" i="155"/>
  <c r="G273" i="155"/>
  <c r="I273" i="155" s="1"/>
  <c r="H273" i="155"/>
  <c r="L273" i="155"/>
  <c r="N273" i="155" s="1"/>
  <c r="M273" i="155"/>
  <c r="Q273" i="155"/>
  <c r="S273" i="155" s="1"/>
  <c r="R273" i="155"/>
  <c r="V273" i="155"/>
  <c r="X273" i="155" s="1"/>
  <c r="W273" i="155"/>
  <c r="AA273" i="155"/>
  <c r="AC273" i="155" s="1"/>
  <c r="AB273" i="155"/>
  <c r="AE273" i="155"/>
  <c r="AF273" i="155"/>
  <c r="B274" i="155"/>
  <c r="D274" i="155"/>
  <c r="G274" i="155"/>
  <c r="I274" i="155" s="1"/>
  <c r="H274" i="155"/>
  <c r="L274" i="155"/>
  <c r="N274" i="155" s="1"/>
  <c r="M274" i="155"/>
  <c r="Q274" i="155"/>
  <c r="S274" i="155" s="1"/>
  <c r="R274" i="155"/>
  <c r="V274" i="155"/>
  <c r="X274" i="155" s="1"/>
  <c r="W274" i="155"/>
  <c r="AA274" i="155"/>
  <c r="AC274" i="155" s="1"/>
  <c r="AB274" i="155"/>
  <c r="AE274" i="155"/>
  <c r="AF274" i="155"/>
  <c r="B275" i="155"/>
  <c r="D275" i="155"/>
  <c r="G275" i="155"/>
  <c r="I275" i="155" s="1"/>
  <c r="H275" i="155"/>
  <c r="L275" i="155"/>
  <c r="N275" i="155" s="1"/>
  <c r="M275" i="155"/>
  <c r="Q275" i="155"/>
  <c r="S275" i="155" s="1"/>
  <c r="R275" i="155"/>
  <c r="V275" i="155"/>
  <c r="X275" i="155" s="1"/>
  <c r="W275" i="155"/>
  <c r="AA275" i="155"/>
  <c r="AC275" i="155" s="1"/>
  <c r="AB275" i="155"/>
  <c r="AE275" i="155"/>
  <c r="AF275" i="155"/>
  <c r="B276" i="155"/>
  <c r="D276" i="155"/>
  <c r="G276" i="155"/>
  <c r="I276" i="155" s="1"/>
  <c r="H276" i="155"/>
  <c r="L276" i="155"/>
  <c r="N276" i="155" s="1"/>
  <c r="M276" i="155"/>
  <c r="Q276" i="155"/>
  <c r="S276" i="155" s="1"/>
  <c r="R276" i="155"/>
  <c r="V276" i="155"/>
  <c r="X276" i="155" s="1"/>
  <c r="W276" i="155"/>
  <c r="AA276" i="155"/>
  <c r="AC276" i="155" s="1"/>
  <c r="AB276" i="155"/>
  <c r="AE276" i="155"/>
  <c r="AF276" i="155"/>
  <c r="B277" i="155"/>
  <c r="D277" i="155"/>
  <c r="G277" i="155"/>
  <c r="I277" i="155" s="1"/>
  <c r="H277" i="155"/>
  <c r="L277" i="155"/>
  <c r="N277" i="155" s="1"/>
  <c r="M277" i="155"/>
  <c r="Q277" i="155"/>
  <c r="S277" i="155" s="1"/>
  <c r="R277" i="155"/>
  <c r="V277" i="155"/>
  <c r="X277" i="155" s="1"/>
  <c r="W277" i="155"/>
  <c r="AA277" i="155"/>
  <c r="AC277" i="155" s="1"/>
  <c r="AB277" i="155"/>
  <c r="AE277" i="155"/>
  <c r="AF277" i="155"/>
  <c r="B278" i="155"/>
  <c r="D278" i="155"/>
  <c r="G278" i="155"/>
  <c r="I278" i="155" s="1"/>
  <c r="H278" i="155"/>
  <c r="L278" i="155"/>
  <c r="N278" i="155" s="1"/>
  <c r="M278" i="155"/>
  <c r="Q278" i="155"/>
  <c r="S278" i="155" s="1"/>
  <c r="R278" i="155"/>
  <c r="V278" i="155"/>
  <c r="X278" i="155" s="1"/>
  <c r="W278" i="155"/>
  <c r="AA278" i="155"/>
  <c r="AC278" i="155" s="1"/>
  <c r="AB278" i="155"/>
  <c r="AE278" i="155"/>
  <c r="AF278" i="155"/>
  <c r="B279" i="155"/>
  <c r="D279" i="155"/>
  <c r="G279" i="155"/>
  <c r="I279" i="155" s="1"/>
  <c r="H279" i="155"/>
  <c r="L279" i="155"/>
  <c r="N279" i="155" s="1"/>
  <c r="M279" i="155"/>
  <c r="Q279" i="155"/>
  <c r="S279" i="155" s="1"/>
  <c r="R279" i="155"/>
  <c r="V279" i="155"/>
  <c r="X279" i="155" s="1"/>
  <c r="W279" i="155"/>
  <c r="AA279" i="155"/>
  <c r="AC279" i="155" s="1"/>
  <c r="AB279" i="155"/>
  <c r="AE279" i="155"/>
  <c r="AF279" i="155"/>
  <c r="B280" i="155"/>
  <c r="D280" i="155"/>
  <c r="G280" i="155"/>
  <c r="I280" i="155" s="1"/>
  <c r="H280" i="155"/>
  <c r="L280" i="155"/>
  <c r="N280" i="155" s="1"/>
  <c r="M280" i="155"/>
  <c r="Q280" i="155"/>
  <c r="S280" i="155" s="1"/>
  <c r="R280" i="155"/>
  <c r="V280" i="155"/>
  <c r="X280" i="155" s="1"/>
  <c r="W280" i="155"/>
  <c r="AA280" i="155"/>
  <c r="AC280" i="155" s="1"/>
  <c r="AB280" i="155"/>
  <c r="AE280" i="155"/>
  <c r="AF280" i="155"/>
  <c r="B281" i="155"/>
  <c r="D281" i="155"/>
  <c r="E281" i="155"/>
  <c r="D66" i="130" s="1"/>
  <c r="F281" i="155"/>
  <c r="E66" i="130" s="1"/>
  <c r="J281" i="155"/>
  <c r="G66" i="130" s="1"/>
  <c r="K281" i="155"/>
  <c r="H66" i="130" s="1"/>
  <c r="O281" i="155"/>
  <c r="J66" i="130" s="1"/>
  <c r="P281" i="155"/>
  <c r="T281" i="155"/>
  <c r="O66" i="130" s="1"/>
  <c r="U281" i="155"/>
  <c r="Z281" i="155"/>
  <c r="W66" i="130" s="1"/>
  <c r="B283" i="155"/>
  <c r="D283" i="155"/>
  <c r="G283" i="155"/>
  <c r="I283" i="155" s="1"/>
  <c r="H283" i="155"/>
  <c r="L283" i="155"/>
  <c r="N283" i="155" s="1"/>
  <c r="M283" i="155"/>
  <c r="Q283" i="155"/>
  <c r="S283" i="155" s="1"/>
  <c r="R283" i="155"/>
  <c r="V283" i="155"/>
  <c r="W283" i="155"/>
  <c r="X283" i="155" s="1"/>
  <c r="AA283" i="155"/>
  <c r="AB283" i="155"/>
  <c r="AC283" i="155" s="1"/>
  <c r="AE283" i="155"/>
  <c r="AF283" i="155"/>
  <c r="B284" i="155"/>
  <c r="D284" i="155"/>
  <c r="G284" i="155"/>
  <c r="I284" i="155" s="1"/>
  <c r="H284" i="155"/>
  <c r="L284" i="155"/>
  <c r="N284" i="155" s="1"/>
  <c r="M284" i="155"/>
  <c r="Q284" i="155"/>
  <c r="S284" i="155" s="1"/>
  <c r="R284" i="155"/>
  <c r="V284" i="155"/>
  <c r="X284" i="155" s="1"/>
  <c r="W284" i="155"/>
  <c r="AA284" i="155"/>
  <c r="AC284" i="155" s="1"/>
  <c r="AB284" i="155"/>
  <c r="AE284" i="155"/>
  <c r="AF284" i="155"/>
  <c r="B285" i="155"/>
  <c r="D285" i="155"/>
  <c r="G285" i="155"/>
  <c r="I285" i="155" s="1"/>
  <c r="H285" i="155"/>
  <c r="L285" i="155"/>
  <c r="N285" i="155" s="1"/>
  <c r="M285" i="155"/>
  <c r="Q285" i="155"/>
  <c r="S285" i="155" s="1"/>
  <c r="R285" i="155"/>
  <c r="V285" i="155"/>
  <c r="X285" i="155" s="1"/>
  <c r="W285" i="155"/>
  <c r="AA285" i="155"/>
  <c r="AC285" i="155" s="1"/>
  <c r="AB285" i="155"/>
  <c r="AE285" i="155"/>
  <c r="AF285" i="155"/>
  <c r="B286" i="155"/>
  <c r="D286" i="155"/>
  <c r="G286" i="155"/>
  <c r="I286" i="155" s="1"/>
  <c r="H286" i="155"/>
  <c r="L286" i="155"/>
  <c r="N286" i="155" s="1"/>
  <c r="M286" i="155"/>
  <c r="Q286" i="155"/>
  <c r="S286" i="155" s="1"/>
  <c r="R286" i="155"/>
  <c r="V286" i="155"/>
  <c r="X286" i="155" s="1"/>
  <c r="W286" i="155"/>
  <c r="AA286" i="155"/>
  <c r="AC286" i="155" s="1"/>
  <c r="AB286" i="155"/>
  <c r="AE286" i="155"/>
  <c r="AF286" i="155"/>
  <c r="B287" i="155"/>
  <c r="D287" i="155"/>
  <c r="G287" i="155"/>
  <c r="I287" i="155" s="1"/>
  <c r="H287" i="155"/>
  <c r="L287" i="155"/>
  <c r="N287" i="155" s="1"/>
  <c r="M287" i="155"/>
  <c r="Q287" i="155"/>
  <c r="S287" i="155" s="1"/>
  <c r="R287" i="155"/>
  <c r="V287" i="155"/>
  <c r="X287" i="155" s="1"/>
  <c r="W287" i="155"/>
  <c r="AA287" i="155"/>
  <c r="AC287" i="155" s="1"/>
  <c r="AB287" i="155"/>
  <c r="AE287" i="155"/>
  <c r="AF287" i="155"/>
  <c r="B288" i="155"/>
  <c r="D288" i="155"/>
  <c r="G288" i="155"/>
  <c r="I288" i="155" s="1"/>
  <c r="H288" i="155"/>
  <c r="L288" i="155"/>
  <c r="N288" i="155" s="1"/>
  <c r="M288" i="155"/>
  <c r="Q288" i="155"/>
  <c r="S288" i="155" s="1"/>
  <c r="R288" i="155"/>
  <c r="V288" i="155"/>
  <c r="X288" i="155" s="1"/>
  <c r="W288" i="155"/>
  <c r="AA288" i="155"/>
  <c r="AC288" i="155" s="1"/>
  <c r="AB288" i="155"/>
  <c r="AE288" i="155"/>
  <c r="AF288" i="155"/>
  <c r="B289" i="155"/>
  <c r="D289" i="155"/>
  <c r="G289" i="155"/>
  <c r="I289" i="155" s="1"/>
  <c r="H289" i="155"/>
  <c r="L289" i="155"/>
  <c r="N289" i="155" s="1"/>
  <c r="M289" i="155"/>
  <c r="Q289" i="155"/>
  <c r="S289" i="155" s="1"/>
  <c r="R289" i="155"/>
  <c r="V289" i="155"/>
  <c r="X289" i="155" s="1"/>
  <c r="W289" i="155"/>
  <c r="AA289" i="155"/>
  <c r="AC289" i="155" s="1"/>
  <c r="AB289" i="155"/>
  <c r="AE289" i="155"/>
  <c r="AF289" i="155"/>
  <c r="B290" i="155"/>
  <c r="D290" i="155"/>
  <c r="G290" i="155"/>
  <c r="I290" i="155" s="1"/>
  <c r="H290" i="155"/>
  <c r="L290" i="155"/>
  <c r="N290" i="155" s="1"/>
  <c r="M290" i="155"/>
  <c r="Q290" i="155"/>
  <c r="S290" i="155" s="1"/>
  <c r="R290" i="155"/>
  <c r="V290" i="155"/>
  <c r="X290" i="155" s="1"/>
  <c r="W290" i="155"/>
  <c r="AA290" i="155"/>
  <c r="AC290" i="155" s="1"/>
  <c r="AB290" i="155"/>
  <c r="AE290" i="155"/>
  <c r="AF290" i="155"/>
  <c r="B291" i="155"/>
  <c r="D291" i="155"/>
  <c r="G291" i="155"/>
  <c r="I291" i="155" s="1"/>
  <c r="H291" i="155"/>
  <c r="L291" i="155"/>
  <c r="N291" i="155" s="1"/>
  <c r="M291" i="155"/>
  <c r="Q291" i="155"/>
  <c r="S291" i="155" s="1"/>
  <c r="R291" i="155"/>
  <c r="V291" i="155"/>
  <c r="X291" i="155" s="1"/>
  <c r="W291" i="155"/>
  <c r="AA291" i="155"/>
  <c r="AC291" i="155" s="1"/>
  <c r="AB291" i="155"/>
  <c r="AE291" i="155"/>
  <c r="AF291" i="155"/>
  <c r="B292" i="155"/>
  <c r="D292" i="155"/>
  <c r="G292" i="155"/>
  <c r="I292" i="155" s="1"/>
  <c r="H292" i="155"/>
  <c r="L292" i="155"/>
  <c r="N292" i="155" s="1"/>
  <c r="M292" i="155"/>
  <c r="Q292" i="155"/>
  <c r="S292" i="155" s="1"/>
  <c r="R292" i="155"/>
  <c r="V292" i="155"/>
  <c r="X292" i="155" s="1"/>
  <c r="W292" i="155"/>
  <c r="AA292" i="155"/>
  <c r="AC292" i="155" s="1"/>
  <c r="AB292" i="155"/>
  <c r="AE292" i="155"/>
  <c r="AF292" i="155"/>
  <c r="B293" i="155"/>
  <c r="D293" i="155"/>
  <c r="G293" i="155"/>
  <c r="I293" i="155" s="1"/>
  <c r="H293" i="155"/>
  <c r="L293" i="155"/>
  <c r="N293" i="155" s="1"/>
  <c r="M293" i="155"/>
  <c r="Q293" i="155"/>
  <c r="S293" i="155" s="1"/>
  <c r="R293" i="155"/>
  <c r="V293" i="155"/>
  <c r="X293" i="155" s="1"/>
  <c r="W293" i="155"/>
  <c r="AA293" i="155"/>
  <c r="AC293" i="155" s="1"/>
  <c r="AB293" i="155"/>
  <c r="AE293" i="155"/>
  <c r="AF293" i="155"/>
  <c r="B294" i="155"/>
  <c r="D294" i="155"/>
  <c r="G294" i="155"/>
  <c r="I294" i="155" s="1"/>
  <c r="H294" i="155"/>
  <c r="L294" i="155"/>
  <c r="N294" i="155" s="1"/>
  <c r="M294" i="155"/>
  <c r="Q294" i="155"/>
  <c r="S294" i="155" s="1"/>
  <c r="R294" i="155"/>
  <c r="V294" i="155"/>
  <c r="X294" i="155" s="1"/>
  <c r="W294" i="155"/>
  <c r="AA294" i="155"/>
  <c r="AC294" i="155" s="1"/>
  <c r="AB294" i="155"/>
  <c r="AE294" i="155"/>
  <c r="AF294" i="155"/>
  <c r="B295" i="155"/>
  <c r="D295" i="155"/>
  <c r="G295" i="155"/>
  <c r="I295" i="155" s="1"/>
  <c r="H295" i="155"/>
  <c r="L295" i="155"/>
  <c r="N295" i="155" s="1"/>
  <c r="M295" i="155"/>
  <c r="Q295" i="155"/>
  <c r="S295" i="155" s="1"/>
  <c r="R295" i="155"/>
  <c r="V295" i="155"/>
  <c r="X295" i="155" s="1"/>
  <c r="W295" i="155"/>
  <c r="AA295" i="155"/>
  <c r="AC295" i="155" s="1"/>
  <c r="AB295" i="155"/>
  <c r="AE295" i="155"/>
  <c r="AF295" i="155"/>
  <c r="B296" i="155"/>
  <c r="D296" i="155"/>
  <c r="G296" i="155"/>
  <c r="I296" i="155" s="1"/>
  <c r="H296" i="155"/>
  <c r="L296" i="155"/>
  <c r="N296" i="155" s="1"/>
  <c r="M296" i="155"/>
  <c r="Q296" i="155"/>
  <c r="S296" i="155" s="1"/>
  <c r="R296" i="155"/>
  <c r="V296" i="155"/>
  <c r="X296" i="155" s="1"/>
  <c r="W296" i="155"/>
  <c r="AA296" i="155"/>
  <c r="AC296" i="155" s="1"/>
  <c r="AB296" i="155"/>
  <c r="AE296" i="155"/>
  <c r="AF296" i="155"/>
  <c r="B297" i="155"/>
  <c r="D297" i="155"/>
  <c r="G297" i="155"/>
  <c r="I297" i="155" s="1"/>
  <c r="H297" i="155"/>
  <c r="L297" i="155"/>
  <c r="N297" i="155" s="1"/>
  <c r="M297" i="155"/>
  <c r="Q297" i="155"/>
  <c r="S297" i="155" s="1"/>
  <c r="R297" i="155"/>
  <c r="V297" i="155"/>
  <c r="X297" i="155" s="1"/>
  <c r="W297" i="155"/>
  <c r="AA297" i="155"/>
  <c r="AC297" i="155" s="1"/>
  <c r="AB297" i="155"/>
  <c r="AE297" i="155"/>
  <c r="AF297" i="155"/>
  <c r="B298" i="155"/>
  <c r="D298" i="155"/>
  <c r="G298" i="155"/>
  <c r="I298" i="155" s="1"/>
  <c r="H298" i="155"/>
  <c r="L298" i="155"/>
  <c r="N298" i="155" s="1"/>
  <c r="M298" i="155"/>
  <c r="Q298" i="155"/>
  <c r="S298" i="155" s="1"/>
  <c r="R298" i="155"/>
  <c r="V298" i="155"/>
  <c r="X298" i="155" s="1"/>
  <c r="W298" i="155"/>
  <c r="AA298" i="155"/>
  <c r="AC298" i="155" s="1"/>
  <c r="AB298" i="155"/>
  <c r="AE298" i="155"/>
  <c r="AF298" i="155"/>
  <c r="B299" i="155"/>
  <c r="D299" i="155"/>
  <c r="G299" i="155"/>
  <c r="I299" i="155" s="1"/>
  <c r="H299" i="155"/>
  <c r="L299" i="155"/>
  <c r="N299" i="155" s="1"/>
  <c r="M299" i="155"/>
  <c r="Q299" i="155"/>
  <c r="S299" i="155" s="1"/>
  <c r="R299" i="155"/>
  <c r="V299" i="155"/>
  <c r="X299" i="155" s="1"/>
  <c r="W299" i="155"/>
  <c r="AA299" i="155"/>
  <c r="AC299" i="155" s="1"/>
  <c r="AB299" i="155"/>
  <c r="AE299" i="155"/>
  <c r="AF299" i="155"/>
  <c r="B300" i="155"/>
  <c r="D300" i="155"/>
  <c r="G300" i="155"/>
  <c r="I300" i="155" s="1"/>
  <c r="H300" i="155"/>
  <c r="L300" i="155"/>
  <c r="N300" i="155" s="1"/>
  <c r="M300" i="155"/>
  <c r="Q300" i="155"/>
  <c r="S300" i="155" s="1"/>
  <c r="R300" i="155"/>
  <c r="V300" i="155"/>
  <c r="X300" i="155" s="1"/>
  <c r="W300" i="155"/>
  <c r="AA300" i="155"/>
  <c r="AC300" i="155" s="1"/>
  <c r="AB300" i="155"/>
  <c r="AE300" i="155"/>
  <c r="AF300" i="155"/>
  <c r="B301" i="155"/>
  <c r="D301" i="155"/>
  <c r="G301" i="155"/>
  <c r="I301" i="155" s="1"/>
  <c r="H301" i="155"/>
  <c r="L301" i="155"/>
  <c r="N301" i="155" s="1"/>
  <c r="M301" i="155"/>
  <c r="Q301" i="155"/>
  <c r="S301" i="155" s="1"/>
  <c r="R301" i="155"/>
  <c r="V301" i="155"/>
  <c r="X301" i="155" s="1"/>
  <c r="W301" i="155"/>
  <c r="AA301" i="155"/>
  <c r="AC301" i="155" s="1"/>
  <c r="AB301" i="155"/>
  <c r="AE301" i="155"/>
  <c r="AF301" i="155"/>
  <c r="B302" i="155"/>
  <c r="D302" i="155"/>
  <c r="G302" i="155"/>
  <c r="I302" i="155" s="1"/>
  <c r="H302" i="155"/>
  <c r="L302" i="155"/>
  <c r="N302" i="155" s="1"/>
  <c r="M302" i="155"/>
  <c r="Q302" i="155"/>
  <c r="S302" i="155" s="1"/>
  <c r="R302" i="155"/>
  <c r="V302" i="155"/>
  <c r="X302" i="155" s="1"/>
  <c r="W302" i="155"/>
  <c r="AA302" i="155"/>
  <c r="AC302" i="155" s="1"/>
  <c r="AB302" i="155"/>
  <c r="AE302" i="155"/>
  <c r="AF302" i="155"/>
  <c r="B303" i="155"/>
  <c r="D303" i="155"/>
  <c r="G303" i="155"/>
  <c r="I303" i="155" s="1"/>
  <c r="H303" i="155"/>
  <c r="L303" i="155"/>
  <c r="N303" i="155" s="1"/>
  <c r="M303" i="155"/>
  <c r="Q303" i="155"/>
  <c r="S303" i="155" s="1"/>
  <c r="R303" i="155"/>
  <c r="V303" i="155"/>
  <c r="X303" i="155" s="1"/>
  <c r="W303" i="155"/>
  <c r="AA303" i="155"/>
  <c r="AC303" i="155" s="1"/>
  <c r="AB303" i="155"/>
  <c r="AE303" i="155"/>
  <c r="AF303" i="155"/>
  <c r="B304" i="155"/>
  <c r="D304" i="155"/>
  <c r="E304" i="155"/>
  <c r="D67" i="130" s="1"/>
  <c r="F304" i="155"/>
  <c r="J304" i="155"/>
  <c r="G67" i="130" s="1"/>
  <c r="K304" i="155"/>
  <c r="H67" i="130" s="1"/>
  <c r="O304" i="155"/>
  <c r="P304" i="155"/>
  <c r="K67" i="130" s="1"/>
  <c r="T304" i="155"/>
  <c r="U304" i="155"/>
  <c r="P67" i="130" s="1"/>
  <c r="Z304" i="155"/>
  <c r="B305" i="155"/>
  <c r="D305" i="155"/>
  <c r="G305" i="155"/>
  <c r="I305" i="155" s="1"/>
  <c r="H305" i="155"/>
  <c r="L305" i="155"/>
  <c r="N305" i="155" s="1"/>
  <c r="M305" i="155"/>
  <c r="Q305" i="155"/>
  <c r="S305" i="155" s="1"/>
  <c r="R305" i="155"/>
  <c r="V305" i="155"/>
  <c r="X305" i="155" s="1"/>
  <c r="W305" i="155"/>
  <c r="AA305" i="155"/>
  <c r="AC305" i="155" s="1"/>
  <c r="AB305" i="155"/>
  <c r="AE305" i="155"/>
  <c r="AF305" i="155"/>
  <c r="B306" i="155"/>
  <c r="D306" i="155"/>
  <c r="G306" i="155"/>
  <c r="I306" i="155" s="1"/>
  <c r="H306" i="155"/>
  <c r="L306" i="155"/>
  <c r="N306" i="155" s="1"/>
  <c r="M306" i="155"/>
  <c r="Q306" i="155"/>
  <c r="S306" i="155" s="1"/>
  <c r="R306" i="155"/>
  <c r="V306" i="155"/>
  <c r="X306" i="155" s="1"/>
  <c r="W306" i="155"/>
  <c r="AA306" i="155"/>
  <c r="AC306" i="155" s="1"/>
  <c r="AB306" i="155"/>
  <c r="AE306" i="155"/>
  <c r="AF306" i="155"/>
  <c r="B307" i="155"/>
  <c r="D307" i="155"/>
  <c r="G307" i="155"/>
  <c r="I307" i="155" s="1"/>
  <c r="H307" i="155"/>
  <c r="L307" i="155"/>
  <c r="N307" i="155" s="1"/>
  <c r="M307" i="155"/>
  <c r="Q307" i="155"/>
  <c r="S307" i="155" s="1"/>
  <c r="R307" i="155"/>
  <c r="V307" i="155"/>
  <c r="X307" i="155" s="1"/>
  <c r="W307" i="155"/>
  <c r="AA307" i="155"/>
  <c r="AC307" i="155" s="1"/>
  <c r="AB307" i="155"/>
  <c r="AE307" i="155"/>
  <c r="AF307" i="155"/>
  <c r="B308" i="155"/>
  <c r="D308" i="155"/>
  <c r="G308" i="155"/>
  <c r="I308" i="155" s="1"/>
  <c r="H308" i="155"/>
  <c r="L308" i="155"/>
  <c r="N308" i="155" s="1"/>
  <c r="M308" i="155"/>
  <c r="Q308" i="155"/>
  <c r="S308" i="155" s="1"/>
  <c r="R308" i="155"/>
  <c r="V308" i="155"/>
  <c r="X308" i="155" s="1"/>
  <c r="W308" i="155"/>
  <c r="AA308" i="155"/>
  <c r="AC308" i="155" s="1"/>
  <c r="AB308" i="155"/>
  <c r="AE308" i="155"/>
  <c r="AF308" i="155"/>
  <c r="B309" i="155"/>
  <c r="D309" i="155"/>
  <c r="G309" i="155"/>
  <c r="I309" i="155" s="1"/>
  <c r="H309" i="155"/>
  <c r="L309" i="155"/>
  <c r="N309" i="155" s="1"/>
  <c r="M309" i="155"/>
  <c r="Q309" i="155"/>
  <c r="S309" i="155" s="1"/>
  <c r="R309" i="155"/>
  <c r="V309" i="155"/>
  <c r="X309" i="155" s="1"/>
  <c r="W309" i="155"/>
  <c r="AA309" i="155"/>
  <c r="AC309" i="155" s="1"/>
  <c r="AB309" i="155"/>
  <c r="AE309" i="155"/>
  <c r="AF309" i="155"/>
  <c r="B310" i="155"/>
  <c r="D310" i="155"/>
  <c r="G310" i="155"/>
  <c r="I310" i="155" s="1"/>
  <c r="H310" i="155"/>
  <c r="L310" i="155"/>
  <c r="N310" i="155" s="1"/>
  <c r="M310" i="155"/>
  <c r="Q310" i="155"/>
  <c r="S310" i="155" s="1"/>
  <c r="R310" i="155"/>
  <c r="V310" i="155"/>
  <c r="X310" i="155" s="1"/>
  <c r="W310" i="155"/>
  <c r="AA310" i="155"/>
  <c r="AC310" i="155" s="1"/>
  <c r="AB310" i="155"/>
  <c r="AE310" i="155"/>
  <c r="AF310" i="155"/>
  <c r="B311" i="155"/>
  <c r="D311" i="155"/>
  <c r="G311" i="155"/>
  <c r="I311" i="155" s="1"/>
  <c r="H311" i="155"/>
  <c r="L311" i="155"/>
  <c r="N311" i="155" s="1"/>
  <c r="M311" i="155"/>
  <c r="Q311" i="155"/>
  <c r="S311" i="155" s="1"/>
  <c r="R311" i="155"/>
  <c r="V311" i="155"/>
  <c r="X311" i="155" s="1"/>
  <c r="W311" i="155"/>
  <c r="AA311" i="155"/>
  <c r="AC311" i="155" s="1"/>
  <c r="AB311" i="155"/>
  <c r="AE311" i="155"/>
  <c r="AF311" i="155"/>
  <c r="B312" i="155"/>
  <c r="D312" i="155"/>
  <c r="G312" i="155"/>
  <c r="I312" i="155" s="1"/>
  <c r="H312" i="155"/>
  <c r="L312" i="155"/>
  <c r="N312" i="155" s="1"/>
  <c r="M312" i="155"/>
  <c r="Q312" i="155"/>
  <c r="S312" i="155" s="1"/>
  <c r="R312" i="155"/>
  <c r="V312" i="155"/>
  <c r="X312" i="155" s="1"/>
  <c r="W312" i="155"/>
  <c r="AA312" i="155"/>
  <c r="AC312" i="155" s="1"/>
  <c r="AB312" i="155"/>
  <c r="AE312" i="155"/>
  <c r="AF312" i="155"/>
  <c r="B313" i="155"/>
  <c r="D313" i="155"/>
  <c r="G313" i="155"/>
  <c r="I313" i="155" s="1"/>
  <c r="H313" i="155"/>
  <c r="L313" i="155"/>
  <c r="N313" i="155" s="1"/>
  <c r="M313" i="155"/>
  <c r="Q313" i="155"/>
  <c r="S313" i="155" s="1"/>
  <c r="R313" i="155"/>
  <c r="V313" i="155"/>
  <c r="X313" i="155" s="1"/>
  <c r="W313" i="155"/>
  <c r="AA313" i="155"/>
  <c r="AC313" i="155" s="1"/>
  <c r="AB313" i="155"/>
  <c r="AE313" i="155"/>
  <c r="AF313" i="155"/>
  <c r="B314" i="155"/>
  <c r="D314" i="155"/>
  <c r="G314" i="155"/>
  <c r="I314" i="155" s="1"/>
  <c r="H314" i="155"/>
  <c r="L314" i="155"/>
  <c r="N314" i="155" s="1"/>
  <c r="M314" i="155"/>
  <c r="Q314" i="155"/>
  <c r="S314" i="155" s="1"/>
  <c r="R314" i="155"/>
  <c r="V314" i="155"/>
  <c r="X314" i="155" s="1"/>
  <c r="W314" i="155"/>
  <c r="AA314" i="155"/>
  <c r="AC314" i="155" s="1"/>
  <c r="AB314" i="155"/>
  <c r="AE314" i="155"/>
  <c r="AF314" i="155"/>
  <c r="B315" i="155"/>
  <c r="D315" i="155"/>
  <c r="G315" i="155"/>
  <c r="I315" i="155" s="1"/>
  <c r="H315" i="155"/>
  <c r="L315" i="155"/>
  <c r="N315" i="155" s="1"/>
  <c r="M315" i="155"/>
  <c r="Q315" i="155"/>
  <c r="S315" i="155" s="1"/>
  <c r="R315" i="155"/>
  <c r="V315" i="155"/>
  <c r="X315" i="155" s="1"/>
  <c r="W315" i="155"/>
  <c r="AA315" i="155"/>
  <c r="AC315" i="155" s="1"/>
  <c r="AB315" i="155"/>
  <c r="AE315" i="155"/>
  <c r="AF315" i="155"/>
  <c r="B316" i="155"/>
  <c r="D316" i="155"/>
  <c r="G316" i="155"/>
  <c r="I316" i="155" s="1"/>
  <c r="H316" i="155"/>
  <c r="L316" i="155"/>
  <c r="N316" i="155" s="1"/>
  <c r="M316" i="155"/>
  <c r="Q316" i="155"/>
  <c r="S316" i="155" s="1"/>
  <c r="R316" i="155"/>
  <c r="V316" i="155"/>
  <c r="X316" i="155" s="1"/>
  <c r="W316" i="155"/>
  <c r="AA316" i="155"/>
  <c r="AC316" i="155" s="1"/>
  <c r="AB316" i="155"/>
  <c r="AE316" i="155"/>
  <c r="AF316" i="155"/>
  <c r="B317" i="155"/>
  <c r="D317" i="155"/>
  <c r="G317" i="155"/>
  <c r="I317" i="155" s="1"/>
  <c r="H317" i="155"/>
  <c r="L317" i="155"/>
  <c r="N317" i="155" s="1"/>
  <c r="M317" i="155"/>
  <c r="Q317" i="155"/>
  <c r="S317" i="155" s="1"/>
  <c r="R317" i="155"/>
  <c r="V317" i="155"/>
  <c r="X317" i="155" s="1"/>
  <c r="W317" i="155"/>
  <c r="AA317" i="155"/>
  <c r="AC317" i="155" s="1"/>
  <c r="AB317" i="155"/>
  <c r="AE317" i="155"/>
  <c r="AF317" i="155"/>
  <c r="B318" i="155"/>
  <c r="D318" i="155"/>
  <c r="G318" i="155"/>
  <c r="I318" i="155" s="1"/>
  <c r="H318" i="155"/>
  <c r="L318" i="155"/>
  <c r="N318" i="155" s="1"/>
  <c r="M318" i="155"/>
  <c r="Q318" i="155"/>
  <c r="S318" i="155" s="1"/>
  <c r="R318" i="155"/>
  <c r="V318" i="155"/>
  <c r="X318" i="155" s="1"/>
  <c r="W318" i="155"/>
  <c r="AA318" i="155"/>
  <c r="AC318" i="155" s="1"/>
  <c r="AB318" i="155"/>
  <c r="AE318" i="155"/>
  <c r="AF318" i="155"/>
  <c r="B319" i="155"/>
  <c r="D319" i="155"/>
  <c r="G319" i="155"/>
  <c r="I319" i="155" s="1"/>
  <c r="H319" i="155"/>
  <c r="L319" i="155"/>
  <c r="N319" i="155" s="1"/>
  <c r="M319" i="155"/>
  <c r="Q319" i="155"/>
  <c r="S319" i="155" s="1"/>
  <c r="R319" i="155"/>
  <c r="V319" i="155"/>
  <c r="X319" i="155" s="1"/>
  <c r="W319" i="155"/>
  <c r="AA319" i="155"/>
  <c r="AC319" i="155" s="1"/>
  <c r="AB319" i="155"/>
  <c r="AE319" i="155"/>
  <c r="AF319" i="155"/>
  <c r="B320" i="155"/>
  <c r="D320" i="155"/>
  <c r="G320" i="155"/>
  <c r="I320" i="155" s="1"/>
  <c r="H320" i="155"/>
  <c r="L320" i="155"/>
  <c r="N320" i="155" s="1"/>
  <c r="M320" i="155"/>
  <c r="Q320" i="155"/>
  <c r="S320" i="155" s="1"/>
  <c r="R320" i="155"/>
  <c r="V320" i="155"/>
  <c r="X320" i="155" s="1"/>
  <c r="W320" i="155"/>
  <c r="AA320" i="155"/>
  <c r="AC320" i="155" s="1"/>
  <c r="AB320" i="155"/>
  <c r="AE320" i="155"/>
  <c r="AF320" i="155"/>
  <c r="B321" i="155"/>
  <c r="D321" i="155"/>
  <c r="G321" i="155"/>
  <c r="I321" i="155" s="1"/>
  <c r="H321" i="155"/>
  <c r="L321" i="155"/>
  <c r="N321" i="155" s="1"/>
  <c r="M321" i="155"/>
  <c r="Q321" i="155"/>
  <c r="S321" i="155" s="1"/>
  <c r="R321" i="155"/>
  <c r="V321" i="155"/>
  <c r="X321" i="155" s="1"/>
  <c r="W321" i="155"/>
  <c r="AA321" i="155"/>
  <c r="AC321" i="155" s="1"/>
  <c r="AB321" i="155"/>
  <c r="AE321" i="155"/>
  <c r="AF321" i="155"/>
  <c r="B322" i="155"/>
  <c r="D322" i="155"/>
  <c r="G322" i="155"/>
  <c r="I322" i="155" s="1"/>
  <c r="H322" i="155"/>
  <c r="L322" i="155"/>
  <c r="N322" i="155" s="1"/>
  <c r="M322" i="155"/>
  <c r="Q322" i="155"/>
  <c r="S322" i="155" s="1"/>
  <c r="R322" i="155"/>
  <c r="V322" i="155"/>
  <c r="X322" i="155" s="1"/>
  <c r="W322" i="155"/>
  <c r="AA322" i="155"/>
  <c r="AC322" i="155" s="1"/>
  <c r="AB322" i="155"/>
  <c r="AE322" i="155"/>
  <c r="AF322" i="155"/>
  <c r="B323" i="155"/>
  <c r="D323" i="155"/>
  <c r="G323" i="155"/>
  <c r="I323" i="155" s="1"/>
  <c r="H323" i="155"/>
  <c r="L323" i="155"/>
  <c r="N323" i="155" s="1"/>
  <c r="M323" i="155"/>
  <c r="Q323" i="155"/>
  <c r="S323" i="155" s="1"/>
  <c r="R323" i="155"/>
  <c r="V323" i="155"/>
  <c r="X323" i="155" s="1"/>
  <c r="W323" i="155"/>
  <c r="AA323" i="155"/>
  <c r="AC323" i="155" s="1"/>
  <c r="AB323" i="155"/>
  <c r="AE323" i="155"/>
  <c r="AF323" i="155"/>
  <c r="B324" i="155"/>
  <c r="D324" i="155"/>
  <c r="G324" i="155"/>
  <c r="I324" i="155" s="1"/>
  <c r="H324" i="155"/>
  <c r="L324" i="155"/>
  <c r="N324" i="155" s="1"/>
  <c r="M324" i="155"/>
  <c r="Q324" i="155"/>
  <c r="S324" i="155" s="1"/>
  <c r="R324" i="155"/>
  <c r="V324" i="155"/>
  <c r="X324" i="155" s="1"/>
  <c r="W324" i="155"/>
  <c r="AA324" i="155"/>
  <c r="AC324" i="155" s="1"/>
  <c r="AB324" i="155"/>
  <c r="AE324" i="155"/>
  <c r="AF324" i="155"/>
  <c r="B325" i="155"/>
  <c r="D325" i="155"/>
  <c r="G325" i="155"/>
  <c r="I325" i="155" s="1"/>
  <c r="H325" i="155"/>
  <c r="L325" i="155"/>
  <c r="N325" i="155" s="1"/>
  <c r="M325" i="155"/>
  <c r="Q325" i="155"/>
  <c r="S325" i="155" s="1"/>
  <c r="R325" i="155"/>
  <c r="V325" i="155"/>
  <c r="X325" i="155" s="1"/>
  <c r="W325" i="155"/>
  <c r="AA325" i="155"/>
  <c r="AC325" i="155" s="1"/>
  <c r="AB325" i="155"/>
  <c r="AE325" i="155"/>
  <c r="AF325" i="155"/>
  <c r="B326" i="155"/>
  <c r="D326" i="155"/>
  <c r="E326" i="155"/>
  <c r="F326" i="155"/>
  <c r="J326" i="155"/>
  <c r="K326" i="155"/>
  <c r="O326" i="155"/>
  <c r="P326" i="155"/>
  <c r="T326" i="155"/>
  <c r="U326" i="155"/>
  <c r="Z326" i="155"/>
  <c r="B328" i="155"/>
  <c r="D328" i="155"/>
  <c r="D329" i="155"/>
  <c r="G330" i="155"/>
  <c r="H330" i="155"/>
  <c r="I330" i="155"/>
  <c r="L330" i="155"/>
  <c r="M330" i="155"/>
  <c r="N330" i="155"/>
  <c r="Q330" i="155"/>
  <c r="R330" i="155"/>
  <c r="S330" i="155"/>
  <c r="V330" i="155"/>
  <c r="W330" i="155"/>
  <c r="X330" i="155"/>
  <c r="AA330" i="155"/>
  <c r="AB330" i="155"/>
  <c r="AC330" i="155"/>
  <c r="AE331" i="155"/>
  <c r="G332" i="155"/>
  <c r="H332" i="155"/>
  <c r="L332" i="155"/>
  <c r="M332" i="155"/>
  <c r="Q332" i="155"/>
  <c r="R332" i="155"/>
  <c r="T332" i="155"/>
  <c r="AA332" i="155"/>
  <c r="AB332" i="155"/>
  <c r="B333" i="155"/>
  <c r="D333" i="155"/>
  <c r="G333" i="155"/>
  <c r="I333" i="155" s="1"/>
  <c r="H333" i="155"/>
  <c r="L333" i="155"/>
  <c r="M333" i="155"/>
  <c r="N333" i="155" s="1"/>
  <c r="Q333" i="155"/>
  <c r="R333" i="155"/>
  <c r="S333" i="155" s="1"/>
  <c r="V333" i="155"/>
  <c r="W333" i="155"/>
  <c r="X333" i="155" s="1"/>
  <c r="AA333" i="155"/>
  <c r="AC333" i="155" s="1"/>
  <c r="AB333" i="155"/>
  <c r="AE333" i="155"/>
  <c r="AF333" i="155"/>
  <c r="B334" i="155"/>
  <c r="D334" i="155"/>
  <c r="G334" i="155"/>
  <c r="H334" i="155"/>
  <c r="I334" i="155" s="1"/>
  <c r="L334" i="155"/>
  <c r="M334" i="155"/>
  <c r="N334" i="155" s="1"/>
  <c r="Q334" i="155"/>
  <c r="R334" i="155"/>
  <c r="S334" i="155" s="1"/>
  <c r="V334" i="155"/>
  <c r="X334" i="155" s="1"/>
  <c r="W334" i="155"/>
  <c r="AA334" i="155"/>
  <c r="AC334" i="155" s="1"/>
  <c r="AB334" i="155"/>
  <c r="AE334" i="155"/>
  <c r="AF334" i="155"/>
  <c r="B335" i="155"/>
  <c r="D335" i="155"/>
  <c r="G335" i="155"/>
  <c r="I335" i="155" s="1"/>
  <c r="H335" i="155"/>
  <c r="L335" i="155"/>
  <c r="M335" i="155"/>
  <c r="N335" i="155" s="1"/>
  <c r="Q335" i="155"/>
  <c r="R335" i="155"/>
  <c r="S335" i="155" s="1"/>
  <c r="V335" i="155"/>
  <c r="X335" i="155" s="1"/>
  <c r="W335" i="155"/>
  <c r="AA335" i="155"/>
  <c r="AC335" i="155" s="1"/>
  <c r="AB335" i="155"/>
  <c r="AE335" i="155"/>
  <c r="AF335" i="155"/>
  <c r="B336" i="155"/>
  <c r="D336" i="155"/>
  <c r="G336" i="155"/>
  <c r="I336" i="155" s="1"/>
  <c r="H336" i="155"/>
  <c r="L336" i="155"/>
  <c r="N336" i="155" s="1"/>
  <c r="M336" i="155"/>
  <c r="Q336" i="155"/>
  <c r="S336" i="155" s="1"/>
  <c r="R336" i="155"/>
  <c r="V336" i="155"/>
  <c r="X336" i="155" s="1"/>
  <c r="W336" i="155"/>
  <c r="AA336" i="155"/>
  <c r="AC336" i="155" s="1"/>
  <c r="AB336" i="155"/>
  <c r="AE336" i="155"/>
  <c r="AF336" i="155"/>
  <c r="B337" i="155"/>
  <c r="D337" i="155"/>
  <c r="G337" i="155"/>
  <c r="I337" i="155" s="1"/>
  <c r="H337" i="155"/>
  <c r="L337" i="155"/>
  <c r="N337" i="155" s="1"/>
  <c r="M337" i="155"/>
  <c r="Q337" i="155"/>
  <c r="S337" i="155" s="1"/>
  <c r="R337" i="155"/>
  <c r="V337" i="155"/>
  <c r="X337" i="155" s="1"/>
  <c r="W337" i="155"/>
  <c r="AA337" i="155"/>
  <c r="AC337" i="155" s="1"/>
  <c r="AB337" i="155"/>
  <c r="AE337" i="155"/>
  <c r="AF337" i="155"/>
  <c r="B338" i="155"/>
  <c r="D338" i="155"/>
  <c r="G338" i="155"/>
  <c r="I338" i="155" s="1"/>
  <c r="H338" i="155"/>
  <c r="L338" i="155"/>
  <c r="N338" i="155" s="1"/>
  <c r="M338" i="155"/>
  <c r="Q338" i="155"/>
  <c r="S338" i="155" s="1"/>
  <c r="R338" i="155"/>
  <c r="V338" i="155"/>
  <c r="X338" i="155" s="1"/>
  <c r="W338" i="155"/>
  <c r="AA338" i="155"/>
  <c r="AC338" i="155" s="1"/>
  <c r="AB338" i="155"/>
  <c r="AE338" i="155"/>
  <c r="AF338" i="155"/>
  <c r="B339" i="155"/>
  <c r="D339" i="155"/>
  <c r="G339" i="155"/>
  <c r="I339" i="155" s="1"/>
  <c r="H339" i="155"/>
  <c r="L339" i="155"/>
  <c r="N339" i="155" s="1"/>
  <c r="M339" i="155"/>
  <c r="Q339" i="155"/>
  <c r="S339" i="155" s="1"/>
  <c r="R339" i="155"/>
  <c r="V339" i="155"/>
  <c r="X339" i="155" s="1"/>
  <c r="W339" i="155"/>
  <c r="AA339" i="155"/>
  <c r="AC339" i="155" s="1"/>
  <c r="AB339" i="155"/>
  <c r="AE339" i="155"/>
  <c r="AF339" i="155"/>
  <c r="B340" i="155"/>
  <c r="D340" i="155"/>
  <c r="G340" i="155"/>
  <c r="I340" i="155" s="1"/>
  <c r="H340" i="155"/>
  <c r="L340" i="155"/>
  <c r="N340" i="155" s="1"/>
  <c r="M340" i="155"/>
  <c r="Q340" i="155"/>
  <c r="S340" i="155" s="1"/>
  <c r="R340" i="155"/>
  <c r="V340" i="155"/>
  <c r="W340" i="155"/>
  <c r="X340" i="155" s="1"/>
  <c r="AA340" i="155"/>
  <c r="AC340" i="155" s="1"/>
  <c r="AB340" i="155"/>
  <c r="AE340" i="155"/>
  <c r="AF340" i="155"/>
  <c r="B341" i="155"/>
  <c r="D341" i="155"/>
  <c r="G341" i="155"/>
  <c r="I341" i="155" s="1"/>
  <c r="H341" i="155"/>
  <c r="L341" i="155"/>
  <c r="N341" i="155" s="1"/>
  <c r="M341" i="155"/>
  <c r="Q341" i="155"/>
  <c r="S341" i="155" s="1"/>
  <c r="R341" i="155"/>
  <c r="V341" i="155"/>
  <c r="X341" i="155" s="1"/>
  <c r="W341" i="155"/>
  <c r="AA341" i="155"/>
  <c r="AC341" i="155" s="1"/>
  <c r="AB341" i="155"/>
  <c r="AE341" i="155"/>
  <c r="AF341" i="155"/>
  <c r="B342" i="155"/>
  <c r="D342" i="155"/>
  <c r="G342" i="155"/>
  <c r="I342" i="155" s="1"/>
  <c r="H342" i="155"/>
  <c r="L342" i="155"/>
  <c r="N342" i="155" s="1"/>
  <c r="M342" i="155"/>
  <c r="Q342" i="155"/>
  <c r="S342" i="155" s="1"/>
  <c r="R342" i="155"/>
  <c r="V342" i="155"/>
  <c r="X342" i="155" s="1"/>
  <c r="W342" i="155"/>
  <c r="AA342" i="155"/>
  <c r="AC342" i="155" s="1"/>
  <c r="AB342" i="155"/>
  <c r="AE342" i="155"/>
  <c r="AF342" i="155"/>
  <c r="B343" i="155"/>
  <c r="D343" i="155"/>
  <c r="G343" i="155"/>
  <c r="H343" i="155"/>
  <c r="L343" i="155"/>
  <c r="N343" i="155" s="1"/>
  <c r="M343" i="155"/>
  <c r="Q343" i="155"/>
  <c r="S343" i="155" s="1"/>
  <c r="R343" i="155"/>
  <c r="V343" i="155"/>
  <c r="X343" i="155" s="1"/>
  <c r="W343" i="155"/>
  <c r="AA343" i="155"/>
  <c r="AC343" i="155" s="1"/>
  <c r="AB343" i="155"/>
  <c r="AE343" i="155"/>
  <c r="AF343" i="155"/>
  <c r="B344" i="155"/>
  <c r="D344" i="155"/>
  <c r="G344" i="155"/>
  <c r="H344" i="155"/>
  <c r="I344" i="155" s="1"/>
  <c r="L344" i="155"/>
  <c r="M344" i="155"/>
  <c r="N344" i="155" s="1"/>
  <c r="Q344" i="155"/>
  <c r="R344" i="155"/>
  <c r="S344" i="155" s="1"/>
  <c r="V344" i="155"/>
  <c r="W344" i="155"/>
  <c r="X344" i="155" s="1"/>
  <c r="AA344" i="155"/>
  <c r="AB344" i="155"/>
  <c r="AC344" i="155" s="1"/>
  <c r="AE344" i="155"/>
  <c r="AF344" i="155"/>
  <c r="B345" i="155"/>
  <c r="D345" i="155"/>
  <c r="G345" i="155"/>
  <c r="I345" i="155" s="1"/>
  <c r="H345" i="155"/>
  <c r="L345" i="155"/>
  <c r="N345" i="155" s="1"/>
  <c r="M345" i="155"/>
  <c r="Q345" i="155"/>
  <c r="S345" i="155" s="1"/>
  <c r="R345" i="155"/>
  <c r="V345" i="155"/>
  <c r="X345" i="155" s="1"/>
  <c r="W345" i="155"/>
  <c r="AA345" i="155"/>
  <c r="AC345" i="155" s="1"/>
  <c r="AB345" i="155"/>
  <c r="AE345" i="155"/>
  <c r="AF345" i="155"/>
  <c r="B346" i="155"/>
  <c r="D346" i="155"/>
  <c r="G346" i="155"/>
  <c r="I346" i="155" s="1"/>
  <c r="H346" i="155"/>
  <c r="L346" i="155"/>
  <c r="N346" i="155" s="1"/>
  <c r="M346" i="155"/>
  <c r="Q346" i="155"/>
  <c r="S346" i="155" s="1"/>
  <c r="R346" i="155"/>
  <c r="V346" i="155"/>
  <c r="X346" i="155" s="1"/>
  <c r="W346" i="155"/>
  <c r="AA346" i="155"/>
  <c r="AC346" i="155" s="1"/>
  <c r="AB346" i="155"/>
  <c r="AE346" i="155"/>
  <c r="AF346" i="155"/>
  <c r="B347" i="155"/>
  <c r="D347" i="155"/>
  <c r="G347" i="155"/>
  <c r="I347" i="155" s="1"/>
  <c r="H347" i="155"/>
  <c r="L347" i="155"/>
  <c r="N347" i="155" s="1"/>
  <c r="M347" i="155"/>
  <c r="Q347" i="155"/>
  <c r="S347" i="155" s="1"/>
  <c r="R347" i="155"/>
  <c r="V347" i="155"/>
  <c r="X347" i="155" s="1"/>
  <c r="W347" i="155"/>
  <c r="AA347" i="155"/>
  <c r="AC347" i="155" s="1"/>
  <c r="AB347" i="155"/>
  <c r="AE347" i="155"/>
  <c r="AF347" i="155"/>
  <c r="B348" i="155"/>
  <c r="D348" i="155"/>
  <c r="G348" i="155"/>
  <c r="I348" i="155" s="1"/>
  <c r="H348" i="155"/>
  <c r="L348" i="155"/>
  <c r="N348" i="155" s="1"/>
  <c r="M348" i="155"/>
  <c r="Q348" i="155"/>
  <c r="S348" i="155" s="1"/>
  <c r="R348" i="155"/>
  <c r="V348" i="155"/>
  <c r="X348" i="155" s="1"/>
  <c r="W348" i="155"/>
  <c r="AA348" i="155"/>
  <c r="AC348" i="155" s="1"/>
  <c r="AB348" i="155"/>
  <c r="AE348" i="155"/>
  <c r="AF348" i="155"/>
  <c r="B349" i="155"/>
  <c r="D349" i="155"/>
  <c r="G349" i="155"/>
  <c r="I349" i="155" s="1"/>
  <c r="H349" i="155"/>
  <c r="L349" i="155"/>
  <c r="N349" i="155" s="1"/>
  <c r="M349" i="155"/>
  <c r="Q349" i="155"/>
  <c r="S349" i="155" s="1"/>
  <c r="R349" i="155"/>
  <c r="V349" i="155"/>
  <c r="X349" i="155" s="1"/>
  <c r="W349" i="155"/>
  <c r="AA349" i="155"/>
  <c r="AC349" i="155" s="1"/>
  <c r="AB349" i="155"/>
  <c r="AE349" i="155"/>
  <c r="AF349" i="155"/>
  <c r="B350" i="155"/>
  <c r="D350" i="155"/>
  <c r="G350" i="155"/>
  <c r="I350" i="155" s="1"/>
  <c r="H350" i="155"/>
  <c r="L350" i="155"/>
  <c r="N350" i="155" s="1"/>
  <c r="M350" i="155"/>
  <c r="Q350" i="155"/>
  <c r="S350" i="155" s="1"/>
  <c r="R350" i="155"/>
  <c r="V350" i="155"/>
  <c r="X350" i="155" s="1"/>
  <c r="W350" i="155"/>
  <c r="AA350" i="155"/>
  <c r="AC350" i="155" s="1"/>
  <c r="AB350" i="155"/>
  <c r="AE350" i="155"/>
  <c r="AF350" i="155"/>
  <c r="B351" i="155"/>
  <c r="D351" i="155"/>
  <c r="G351" i="155"/>
  <c r="I351" i="155" s="1"/>
  <c r="H351" i="155"/>
  <c r="L351" i="155"/>
  <c r="N351" i="155" s="1"/>
  <c r="M351" i="155"/>
  <c r="Q351" i="155"/>
  <c r="S351" i="155" s="1"/>
  <c r="R351" i="155"/>
  <c r="V351" i="155"/>
  <c r="X351" i="155" s="1"/>
  <c r="W351" i="155"/>
  <c r="AA351" i="155"/>
  <c r="AC351" i="155" s="1"/>
  <c r="AB351" i="155"/>
  <c r="AE351" i="155"/>
  <c r="AF351" i="155"/>
  <c r="B352" i="155"/>
  <c r="D352" i="155"/>
  <c r="G352" i="155"/>
  <c r="I352" i="155" s="1"/>
  <c r="H352" i="155"/>
  <c r="L352" i="155"/>
  <c r="N352" i="155" s="1"/>
  <c r="M352" i="155"/>
  <c r="Q352" i="155"/>
  <c r="S352" i="155" s="1"/>
  <c r="R352" i="155"/>
  <c r="V352" i="155"/>
  <c r="X352" i="155" s="1"/>
  <c r="W352" i="155"/>
  <c r="AA352" i="155"/>
  <c r="AC352" i="155" s="1"/>
  <c r="AB352" i="155"/>
  <c r="AE352" i="155"/>
  <c r="AF352" i="155"/>
  <c r="B353" i="155"/>
  <c r="D353" i="155"/>
  <c r="G353" i="155"/>
  <c r="I353" i="155" s="1"/>
  <c r="H353" i="155"/>
  <c r="L353" i="155"/>
  <c r="N353" i="155" s="1"/>
  <c r="M353" i="155"/>
  <c r="Q353" i="155"/>
  <c r="S353" i="155" s="1"/>
  <c r="R353" i="155"/>
  <c r="V353" i="155"/>
  <c r="X353" i="155" s="1"/>
  <c r="W353" i="155"/>
  <c r="AA353" i="155"/>
  <c r="AC353" i="155" s="1"/>
  <c r="AB353" i="155"/>
  <c r="AE353" i="155"/>
  <c r="AF353" i="155"/>
  <c r="B354" i="155"/>
  <c r="D354" i="155"/>
  <c r="G354" i="155"/>
  <c r="I354" i="155" s="1"/>
  <c r="H354" i="155"/>
  <c r="L354" i="155"/>
  <c r="N354" i="155" s="1"/>
  <c r="M354" i="155"/>
  <c r="Q354" i="155"/>
  <c r="S354" i="155" s="1"/>
  <c r="R354" i="155"/>
  <c r="V354" i="155"/>
  <c r="X354" i="155" s="1"/>
  <c r="W354" i="155"/>
  <c r="AA354" i="155"/>
  <c r="AC354" i="155" s="1"/>
  <c r="AB354" i="155"/>
  <c r="AE354" i="155"/>
  <c r="AF354" i="155"/>
  <c r="B355" i="155"/>
  <c r="D355" i="155"/>
  <c r="G355" i="155"/>
  <c r="I355" i="155" s="1"/>
  <c r="H355" i="155"/>
  <c r="L355" i="155"/>
  <c r="N355" i="155" s="1"/>
  <c r="M355" i="155"/>
  <c r="Q355" i="155"/>
  <c r="S355" i="155" s="1"/>
  <c r="R355" i="155"/>
  <c r="V355" i="155"/>
  <c r="X355" i="155" s="1"/>
  <c r="W355" i="155"/>
  <c r="AA355" i="155"/>
  <c r="AC355" i="155" s="1"/>
  <c r="AB355" i="155"/>
  <c r="AE355" i="155"/>
  <c r="AF355" i="155"/>
  <c r="B356" i="155"/>
  <c r="D356" i="155"/>
  <c r="G356" i="155"/>
  <c r="I356" i="155" s="1"/>
  <c r="H356" i="155"/>
  <c r="L356" i="155"/>
  <c r="N356" i="155" s="1"/>
  <c r="M356" i="155"/>
  <c r="Q356" i="155"/>
  <c r="S356" i="155" s="1"/>
  <c r="R356" i="155"/>
  <c r="V356" i="155"/>
  <c r="X356" i="155" s="1"/>
  <c r="W356" i="155"/>
  <c r="AA356" i="155"/>
  <c r="AC356" i="155" s="1"/>
  <c r="AB356" i="155"/>
  <c r="AE356" i="155"/>
  <c r="AF356" i="155"/>
  <c r="B357" i="155"/>
  <c r="D357" i="155"/>
  <c r="G357" i="155"/>
  <c r="I357" i="155" s="1"/>
  <c r="H357" i="155"/>
  <c r="L357" i="155"/>
  <c r="N357" i="155" s="1"/>
  <c r="M357" i="155"/>
  <c r="Q357" i="155"/>
  <c r="S357" i="155" s="1"/>
  <c r="R357" i="155"/>
  <c r="V357" i="155"/>
  <c r="X357" i="155" s="1"/>
  <c r="W357" i="155"/>
  <c r="AA357" i="155"/>
  <c r="AC357" i="155" s="1"/>
  <c r="AB357" i="155"/>
  <c r="AE357" i="155"/>
  <c r="AF357" i="155"/>
  <c r="B358" i="155"/>
  <c r="D358" i="155"/>
  <c r="G358" i="155"/>
  <c r="I358" i="155" s="1"/>
  <c r="H358" i="155"/>
  <c r="L358" i="155"/>
  <c r="N358" i="155" s="1"/>
  <c r="M358" i="155"/>
  <c r="Q358" i="155"/>
  <c r="S358" i="155" s="1"/>
  <c r="R358" i="155"/>
  <c r="V358" i="155"/>
  <c r="X358" i="155" s="1"/>
  <c r="W358" i="155"/>
  <c r="AA358" i="155"/>
  <c r="AC358" i="155" s="1"/>
  <c r="AB358" i="155"/>
  <c r="AE358" i="155"/>
  <c r="AF358" i="155"/>
  <c r="B359" i="155"/>
  <c r="D359" i="155"/>
  <c r="G359" i="155"/>
  <c r="I359" i="155" s="1"/>
  <c r="H359" i="155"/>
  <c r="L359" i="155"/>
  <c r="N359" i="155" s="1"/>
  <c r="M359" i="155"/>
  <c r="Q359" i="155"/>
  <c r="S359" i="155" s="1"/>
  <c r="R359" i="155"/>
  <c r="V359" i="155"/>
  <c r="X359" i="155" s="1"/>
  <c r="W359" i="155"/>
  <c r="AA359" i="155"/>
  <c r="AC359" i="155" s="1"/>
  <c r="AB359" i="155"/>
  <c r="AE359" i="155"/>
  <c r="AF359" i="155"/>
  <c r="B360" i="155"/>
  <c r="D360" i="155"/>
  <c r="G360" i="155"/>
  <c r="I360" i="155" s="1"/>
  <c r="H360" i="155"/>
  <c r="L360" i="155"/>
  <c r="N360" i="155" s="1"/>
  <c r="M360" i="155"/>
  <c r="Q360" i="155"/>
  <c r="S360" i="155" s="1"/>
  <c r="R360" i="155"/>
  <c r="V360" i="155"/>
  <c r="X360" i="155" s="1"/>
  <c r="W360" i="155"/>
  <c r="AA360" i="155"/>
  <c r="AC360" i="155" s="1"/>
  <c r="AB360" i="155"/>
  <c r="AE360" i="155"/>
  <c r="AF360" i="155"/>
  <c r="B361" i="155"/>
  <c r="D361" i="155"/>
  <c r="E361" i="155"/>
  <c r="D71" i="130" s="1"/>
  <c r="F361" i="155"/>
  <c r="E71" i="130" s="1"/>
  <c r="J361" i="155"/>
  <c r="K361" i="155"/>
  <c r="H71" i="130" s="1"/>
  <c r="O361" i="155"/>
  <c r="J71" i="130" s="1"/>
  <c r="P361" i="155"/>
  <c r="K71" i="130" s="1"/>
  <c r="T361" i="155"/>
  <c r="U361" i="155"/>
  <c r="P71" i="130" s="1"/>
  <c r="Z361" i="155"/>
  <c r="U71" i="130" s="1"/>
  <c r="B363" i="155"/>
  <c r="D363" i="155"/>
  <c r="G363" i="155"/>
  <c r="I363" i="155" s="1"/>
  <c r="H363" i="155"/>
  <c r="L363" i="155"/>
  <c r="N363" i="155" s="1"/>
  <c r="M363" i="155"/>
  <c r="Q363" i="155"/>
  <c r="S363" i="155" s="1"/>
  <c r="R363" i="155"/>
  <c r="V363" i="155"/>
  <c r="X363" i="155" s="1"/>
  <c r="W363" i="155"/>
  <c r="AA363" i="155"/>
  <c r="AB363" i="155"/>
  <c r="AC363" i="155" s="1"/>
  <c r="AE363" i="155"/>
  <c r="AF363" i="155"/>
  <c r="B364" i="155"/>
  <c r="D364" i="155"/>
  <c r="G364" i="155"/>
  <c r="I364" i="155" s="1"/>
  <c r="H364" i="155"/>
  <c r="L364" i="155"/>
  <c r="N364" i="155" s="1"/>
  <c r="M364" i="155"/>
  <c r="Q364" i="155"/>
  <c r="S364" i="155" s="1"/>
  <c r="R364" i="155"/>
  <c r="V364" i="155"/>
  <c r="X364" i="155" s="1"/>
  <c r="W364" i="155"/>
  <c r="AA364" i="155"/>
  <c r="AC364" i="155" s="1"/>
  <c r="AB364" i="155"/>
  <c r="AE364" i="155"/>
  <c r="AF364" i="155"/>
  <c r="B365" i="155"/>
  <c r="D365" i="155"/>
  <c r="G365" i="155"/>
  <c r="I365" i="155" s="1"/>
  <c r="H365" i="155"/>
  <c r="L365" i="155"/>
  <c r="N365" i="155" s="1"/>
  <c r="M365" i="155"/>
  <c r="Q365" i="155"/>
  <c r="S365" i="155" s="1"/>
  <c r="R365" i="155"/>
  <c r="V365" i="155"/>
  <c r="X365" i="155" s="1"/>
  <c r="W365" i="155"/>
  <c r="AA365" i="155"/>
  <c r="AC365" i="155" s="1"/>
  <c r="AB365" i="155"/>
  <c r="AE365" i="155"/>
  <c r="AF365" i="155"/>
  <c r="B366" i="155"/>
  <c r="D366" i="155"/>
  <c r="G366" i="155"/>
  <c r="I366" i="155" s="1"/>
  <c r="H366" i="155"/>
  <c r="L366" i="155"/>
  <c r="N366" i="155" s="1"/>
  <c r="M366" i="155"/>
  <c r="Q366" i="155"/>
  <c r="S366" i="155" s="1"/>
  <c r="R366" i="155"/>
  <c r="V366" i="155"/>
  <c r="X366" i="155" s="1"/>
  <c r="W366" i="155"/>
  <c r="AA366" i="155"/>
  <c r="AC366" i="155" s="1"/>
  <c r="AB366" i="155"/>
  <c r="AE366" i="155"/>
  <c r="AF366" i="155"/>
  <c r="B367" i="155"/>
  <c r="D367" i="155"/>
  <c r="G367" i="155"/>
  <c r="I367" i="155" s="1"/>
  <c r="H367" i="155"/>
  <c r="L367" i="155"/>
  <c r="N367" i="155" s="1"/>
  <c r="M367" i="155"/>
  <c r="Q367" i="155"/>
  <c r="S367" i="155" s="1"/>
  <c r="R367" i="155"/>
  <c r="V367" i="155"/>
  <c r="X367" i="155" s="1"/>
  <c r="W367" i="155"/>
  <c r="AA367" i="155"/>
  <c r="AC367" i="155" s="1"/>
  <c r="AB367" i="155"/>
  <c r="AE367" i="155"/>
  <c r="AF367" i="155"/>
  <c r="B368" i="155"/>
  <c r="D368" i="155"/>
  <c r="G368" i="155"/>
  <c r="I368" i="155" s="1"/>
  <c r="H368" i="155"/>
  <c r="L368" i="155"/>
  <c r="N368" i="155" s="1"/>
  <c r="M368" i="155"/>
  <c r="Q368" i="155"/>
  <c r="S368" i="155" s="1"/>
  <c r="R368" i="155"/>
  <c r="V368" i="155"/>
  <c r="X368" i="155" s="1"/>
  <c r="W368" i="155"/>
  <c r="AA368" i="155"/>
  <c r="AC368" i="155" s="1"/>
  <c r="AB368" i="155"/>
  <c r="AE368" i="155"/>
  <c r="AF368" i="155"/>
  <c r="B369" i="155"/>
  <c r="D369" i="155"/>
  <c r="G369" i="155"/>
  <c r="I369" i="155" s="1"/>
  <c r="H369" i="155"/>
  <c r="L369" i="155"/>
  <c r="N369" i="155" s="1"/>
  <c r="M369" i="155"/>
  <c r="Q369" i="155"/>
  <c r="S369" i="155" s="1"/>
  <c r="R369" i="155"/>
  <c r="V369" i="155"/>
  <c r="X369" i="155" s="1"/>
  <c r="W369" i="155"/>
  <c r="AA369" i="155"/>
  <c r="AC369" i="155" s="1"/>
  <c r="AB369" i="155"/>
  <c r="AE369" i="155"/>
  <c r="AF369" i="155"/>
  <c r="B370" i="155"/>
  <c r="D370" i="155"/>
  <c r="G370" i="155"/>
  <c r="I370" i="155" s="1"/>
  <c r="H370" i="155"/>
  <c r="L370" i="155"/>
  <c r="N370" i="155" s="1"/>
  <c r="M370" i="155"/>
  <c r="Q370" i="155"/>
  <c r="S370" i="155" s="1"/>
  <c r="R370" i="155"/>
  <c r="V370" i="155"/>
  <c r="X370" i="155" s="1"/>
  <c r="W370" i="155"/>
  <c r="AA370" i="155"/>
  <c r="AC370" i="155" s="1"/>
  <c r="AB370" i="155"/>
  <c r="AE370" i="155"/>
  <c r="AF370" i="155"/>
  <c r="B371" i="155"/>
  <c r="D371" i="155"/>
  <c r="G371" i="155"/>
  <c r="I371" i="155" s="1"/>
  <c r="H371" i="155"/>
  <c r="L371" i="155"/>
  <c r="N371" i="155" s="1"/>
  <c r="M371" i="155"/>
  <c r="Q371" i="155"/>
  <c r="S371" i="155" s="1"/>
  <c r="R371" i="155"/>
  <c r="V371" i="155"/>
  <c r="X371" i="155" s="1"/>
  <c r="W371" i="155"/>
  <c r="AA371" i="155"/>
  <c r="AC371" i="155" s="1"/>
  <c r="AB371" i="155"/>
  <c r="AE371" i="155"/>
  <c r="AF371" i="155"/>
  <c r="B372" i="155"/>
  <c r="D372" i="155"/>
  <c r="G372" i="155"/>
  <c r="I372" i="155" s="1"/>
  <c r="H372" i="155"/>
  <c r="L372" i="155"/>
  <c r="N372" i="155" s="1"/>
  <c r="M372" i="155"/>
  <c r="Q372" i="155"/>
  <c r="S372" i="155" s="1"/>
  <c r="R372" i="155"/>
  <c r="V372" i="155"/>
  <c r="X372" i="155" s="1"/>
  <c r="W372" i="155"/>
  <c r="AA372" i="155"/>
  <c r="AC372" i="155" s="1"/>
  <c r="AB372" i="155"/>
  <c r="AE372" i="155"/>
  <c r="AF372" i="155"/>
  <c r="B373" i="155"/>
  <c r="D373" i="155"/>
  <c r="G373" i="155"/>
  <c r="I373" i="155" s="1"/>
  <c r="H373" i="155"/>
  <c r="L373" i="155"/>
  <c r="N373" i="155" s="1"/>
  <c r="M373" i="155"/>
  <c r="Q373" i="155"/>
  <c r="S373" i="155" s="1"/>
  <c r="R373" i="155"/>
  <c r="V373" i="155"/>
  <c r="X373" i="155" s="1"/>
  <c r="W373" i="155"/>
  <c r="AA373" i="155"/>
  <c r="AC373" i="155" s="1"/>
  <c r="AB373" i="155"/>
  <c r="AE373" i="155"/>
  <c r="AF373" i="155"/>
  <c r="B374" i="155"/>
  <c r="D374" i="155"/>
  <c r="G374" i="155"/>
  <c r="I374" i="155" s="1"/>
  <c r="H374" i="155"/>
  <c r="L374" i="155"/>
  <c r="N374" i="155" s="1"/>
  <c r="M374" i="155"/>
  <c r="Q374" i="155"/>
  <c r="S374" i="155" s="1"/>
  <c r="R374" i="155"/>
  <c r="V374" i="155"/>
  <c r="X374" i="155" s="1"/>
  <c r="W374" i="155"/>
  <c r="AA374" i="155"/>
  <c r="AC374" i="155" s="1"/>
  <c r="AB374" i="155"/>
  <c r="AE374" i="155"/>
  <c r="AF374" i="155"/>
  <c r="B375" i="155"/>
  <c r="D375" i="155"/>
  <c r="G375" i="155"/>
  <c r="I375" i="155" s="1"/>
  <c r="H375" i="155"/>
  <c r="L375" i="155"/>
  <c r="N375" i="155" s="1"/>
  <c r="M375" i="155"/>
  <c r="Q375" i="155"/>
  <c r="S375" i="155" s="1"/>
  <c r="R375" i="155"/>
  <c r="V375" i="155"/>
  <c r="X375" i="155" s="1"/>
  <c r="W375" i="155"/>
  <c r="AA375" i="155"/>
  <c r="AC375" i="155" s="1"/>
  <c r="AB375" i="155"/>
  <c r="AE375" i="155"/>
  <c r="AF375" i="155"/>
  <c r="B376" i="155"/>
  <c r="D376" i="155"/>
  <c r="G376" i="155"/>
  <c r="I376" i="155" s="1"/>
  <c r="H376" i="155"/>
  <c r="L376" i="155"/>
  <c r="N376" i="155" s="1"/>
  <c r="M376" i="155"/>
  <c r="Q376" i="155"/>
  <c r="S376" i="155" s="1"/>
  <c r="R376" i="155"/>
  <c r="V376" i="155"/>
  <c r="X376" i="155" s="1"/>
  <c r="W376" i="155"/>
  <c r="AA376" i="155"/>
  <c r="AC376" i="155" s="1"/>
  <c r="AB376" i="155"/>
  <c r="AE376" i="155"/>
  <c r="AF376" i="155"/>
  <c r="B377" i="155"/>
  <c r="D377" i="155"/>
  <c r="G377" i="155"/>
  <c r="I377" i="155" s="1"/>
  <c r="H377" i="155"/>
  <c r="L377" i="155"/>
  <c r="N377" i="155" s="1"/>
  <c r="M377" i="155"/>
  <c r="Q377" i="155"/>
  <c r="S377" i="155" s="1"/>
  <c r="R377" i="155"/>
  <c r="V377" i="155"/>
  <c r="X377" i="155" s="1"/>
  <c r="W377" i="155"/>
  <c r="AA377" i="155"/>
  <c r="AC377" i="155" s="1"/>
  <c r="AB377" i="155"/>
  <c r="AE377" i="155"/>
  <c r="AF377" i="155"/>
  <c r="B378" i="155"/>
  <c r="D378" i="155"/>
  <c r="G378" i="155"/>
  <c r="I378" i="155" s="1"/>
  <c r="H378" i="155"/>
  <c r="L378" i="155"/>
  <c r="N378" i="155" s="1"/>
  <c r="M378" i="155"/>
  <c r="Q378" i="155"/>
  <c r="S378" i="155" s="1"/>
  <c r="R378" i="155"/>
  <c r="V378" i="155"/>
  <c r="X378" i="155" s="1"/>
  <c r="W378" i="155"/>
  <c r="AA378" i="155"/>
  <c r="AC378" i="155" s="1"/>
  <c r="AB378" i="155"/>
  <c r="AE378" i="155"/>
  <c r="AF378" i="155"/>
  <c r="B379" i="155"/>
  <c r="D379" i="155"/>
  <c r="G379" i="155"/>
  <c r="I379" i="155" s="1"/>
  <c r="H379" i="155"/>
  <c r="L379" i="155"/>
  <c r="N379" i="155" s="1"/>
  <c r="M379" i="155"/>
  <c r="Q379" i="155"/>
  <c r="S379" i="155" s="1"/>
  <c r="R379" i="155"/>
  <c r="V379" i="155"/>
  <c r="X379" i="155" s="1"/>
  <c r="W379" i="155"/>
  <c r="AA379" i="155"/>
  <c r="AC379" i="155" s="1"/>
  <c r="AB379" i="155"/>
  <c r="AE379" i="155"/>
  <c r="AF379" i="155"/>
  <c r="B380" i="155"/>
  <c r="D380" i="155"/>
  <c r="G380" i="155"/>
  <c r="I380" i="155" s="1"/>
  <c r="H380" i="155"/>
  <c r="L380" i="155"/>
  <c r="N380" i="155" s="1"/>
  <c r="M380" i="155"/>
  <c r="Q380" i="155"/>
  <c r="S380" i="155" s="1"/>
  <c r="R380" i="155"/>
  <c r="V380" i="155"/>
  <c r="X380" i="155" s="1"/>
  <c r="W380" i="155"/>
  <c r="AA380" i="155"/>
  <c r="AC380" i="155" s="1"/>
  <c r="AB380" i="155"/>
  <c r="AE380" i="155"/>
  <c r="AF380" i="155"/>
  <c r="B381" i="155"/>
  <c r="D381" i="155"/>
  <c r="G381" i="155"/>
  <c r="I381" i="155" s="1"/>
  <c r="H381" i="155"/>
  <c r="L381" i="155"/>
  <c r="N381" i="155" s="1"/>
  <c r="M381" i="155"/>
  <c r="Q381" i="155"/>
  <c r="S381" i="155" s="1"/>
  <c r="R381" i="155"/>
  <c r="V381" i="155"/>
  <c r="X381" i="155" s="1"/>
  <c r="W381" i="155"/>
  <c r="AA381" i="155"/>
  <c r="AC381" i="155" s="1"/>
  <c r="AB381" i="155"/>
  <c r="AE381" i="155"/>
  <c r="AF381" i="155"/>
  <c r="B382" i="155"/>
  <c r="D382" i="155"/>
  <c r="G382" i="155"/>
  <c r="I382" i="155" s="1"/>
  <c r="H382" i="155"/>
  <c r="L382" i="155"/>
  <c r="N382" i="155" s="1"/>
  <c r="M382" i="155"/>
  <c r="Q382" i="155"/>
  <c r="S382" i="155" s="1"/>
  <c r="R382" i="155"/>
  <c r="V382" i="155"/>
  <c r="X382" i="155" s="1"/>
  <c r="W382" i="155"/>
  <c r="AA382" i="155"/>
  <c r="AC382" i="155" s="1"/>
  <c r="AB382" i="155"/>
  <c r="AE382" i="155"/>
  <c r="AF382" i="155"/>
  <c r="B383" i="155"/>
  <c r="D383" i="155"/>
  <c r="G383" i="155"/>
  <c r="I383" i="155" s="1"/>
  <c r="H383" i="155"/>
  <c r="L383" i="155"/>
  <c r="N383" i="155" s="1"/>
  <c r="M383" i="155"/>
  <c r="Q383" i="155"/>
  <c r="S383" i="155" s="1"/>
  <c r="R383" i="155"/>
  <c r="V383" i="155"/>
  <c r="X383" i="155" s="1"/>
  <c r="W383" i="155"/>
  <c r="AA383" i="155"/>
  <c r="AC383" i="155" s="1"/>
  <c r="AB383" i="155"/>
  <c r="AE383" i="155"/>
  <c r="AF383" i="155"/>
  <c r="B384" i="155"/>
  <c r="D384" i="155"/>
  <c r="E384" i="155"/>
  <c r="D72" i="130" s="1"/>
  <c r="F384" i="155"/>
  <c r="J384" i="155"/>
  <c r="G72" i="130" s="1"/>
  <c r="K384" i="155"/>
  <c r="O384" i="155"/>
  <c r="J72" i="130" s="1"/>
  <c r="P384" i="155"/>
  <c r="T384" i="155"/>
  <c r="U384" i="155"/>
  <c r="Z384" i="155"/>
  <c r="B385" i="155"/>
  <c r="D385" i="155"/>
  <c r="G385" i="155"/>
  <c r="I385" i="155" s="1"/>
  <c r="H385" i="155"/>
  <c r="L385" i="155"/>
  <c r="N385" i="155" s="1"/>
  <c r="M385" i="155"/>
  <c r="Q385" i="155"/>
  <c r="S385" i="155" s="1"/>
  <c r="R385" i="155"/>
  <c r="V385" i="155"/>
  <c r="X385" i="155" s="1"/>
  <c r="W385" i="155"/>
  <c r="AA385" i="155"/>
  <c r="AC385" i="155" s="1"/>
  <c r="AB385" i="155"/>
  <c r="AE385" i="155"/>
  <c r="AF385" i="155"/>
  <c r="B386" i="155"/>
  <c r="D386" i="155"/>
  <c r="G386" i="155"/>
  <c r="I386" i="155" s="1"/>
  <c r="H386" i="155"/>
  <c r="L386" i="155"/>
  <c r="N386" i="155" s="1"/>
  <c r="M386" i="155"/>
  <c r="Q386" i="155"/>
  <c r="S386" i="155" s="1"/>
  <c r="R386" i="155"/>
  <c r="V386" i="155"/>
  <c r="X386" i="155" s="1"/>
  <c r="W386" i="155"/>
  <c r="AA386" i="155"/>
  <c r="AC386" i="155" s="1"/>
  <c r="AB386" i="155"/>
  <c r="AE386" i="155"/>
  <c r="AF386" i="155"/>
  <c r="B387" i="155"/>
  <c r="D387" i="155"/>
  <c r="G387" i="155"/>
  <c r="I387" i="155" s="1"/>
  <c r="H387" i="155"/>
  <c r="L387" i="155"/>
  <c r="N387" i="155" s="1"/>
  <c r="M387" i="155"/>
  <c r="Q387" i="155"/>
  <c r="S387" i="155" s="1"/>
  <c r="R387" i="155"/>
  <c r="V387" i="155"/>
  <c r="X387" i="155" s="1"/>
  <c r="W387" i="155"/>
  <c r="AA387" i="155"/>
  <c r="AC387" i="155" s="1"/>
  <c r="AB387" i="155"/>
  <c r="AE387" i="155"/>
  <c r="AF387" i="155"/>
  <c r="B388" i="155"/>
  <c r="D388" i="155"/>
  <c r="G388" i="155"/>
  <c r="I388" i="155" s="1"/>
  <c r="H388" i="155"/>
  <c r="L388" i="155"/>
  <c r="N388" i="155" s="1"/>
  <c r="M388" i="155"/>
  <c r="Q388" i="155"/>
  <c r="S388" i="155" s="1"/>
  <c r="R388" i="155"/>
  <c r="V388" i="155"/>
  <c r="X388" i="155" s="1"/>
  <c r="W388" i="155"/>
  <c r="AA388" i="155"/>
  <c r="AC388" i="155" s="1"/>
  <c r="AB388" i="155"/>
  <c r="AE388" i="155"/>
  <c r="AF388" i="155"/>
  <c r="B389" i="155"/>
  <c r="D389" i="155"/>
  <c r="G389" i="155"/>
  <c r="I389" i="155" s="1"/>
  <c r="H389" i="155"/>
  <c r="L389" i="155"/>
  <c r="N389" i="155" s="1"/>
  <c r="M389" i="155"/>
  <c r="Q389" i="155"/>
  <c r="S389" i="155" s="1"/>
  <c r="R389" i="155"/>
  <c r="V389" i="155"/>
  <c r="X389" i="155" s="1"/>
  <c r="W389" i="155"/>
  <c r="AA389" i="155"/>
  <c r="AC389" i="155" s="1"/>
  <c r="AB389" i="155"/>
  <c r="AE389" i="155"/>
  <c r="AF389" i="155"/>
  <c r="B390" i="155"/>
  <c r="D390" i="155"/>
  <c r="G390" i="155"/>
  <c r="I390" i="155" s="1"/>
  <c r="H390" i="155"/>
  <c r="L390" i="155"/>
  <c r="N390" i="155" s="1"/>
  <c r="M390" i="155"/>
  <c r="Q390" i="155"/>
  <c r="S390" i="155" s="1"/>
  <c r="R390" i="155"/>
  <c r="V390" i="155"/>
  <c r="X390" i="155" s="1"/>
  <c r="W390" i="155"/>
  <c r="AA390" i="155"/>
  <c r="AC390" i="155" s="1"/>
  <c r="AB390" i="155"/>
  <c r="AE390" i="155"/>
  <c r="AF390" i="155"/>
  <c r="B391" i="155"/>
  <c r="D391" i="155"/>
  <c r="G391" i="155"/>
  <c r="I391" i="155" s="1"/>
  <c r="H391" i="155"/>
  <c r="L391" i="155"/>
  <c r="N391" i="155" s="1"/>
  <c r="M391" i="155"/>
  <c r="Q391" i="155"/>
  <c r="S391" i="155" s="1"/>
  <c r="R391" i="155"/>
  <c r="V391" i="155"/>
  <c r="X391" i="155" s="1"/>
  <c r="W391" i="155"/>
  <c r="AA391" i="155"/>
  <c r="AC391" i="155" s="1"/>
  <c r="AB391" i="155"/>
  <c r="AE391" i="155"/>
  <c r="AF391" i="155"/>
  <c r="B392" i="155"/>
  <c r="D392" i="155"/>
  <c r="G392" i="155"/>
  <c r="I392" i="155" s="1"/>
  <c r="H392" i="155"/>
  <c r="L392" i="155"/>
  <c r="N392" i="155" s="1"/>
  <c r="M392" i="155"/>
  <c r="Q392" i="155"/>
  <c r="S392" i="155" s="1"/>
  <c r="R392" i="155"/>
  <c r="V392" i="155"/>
  <c r="X392" i="155" s="1"/>
  <c r="W392" i="155"/>
  <c r="AA392" i="155"/>
  <c r="AC392" i="155" s="1"/>
  <c r="AB392" i="155"/>
  <c r="AE392" i="155"/>
  <c r="AF392" i="155"/>
  <c r="B393" i="155"/>
  <c r="D393" i="155"/>
  <c r="G393" i="155"/>
  <c r="I393" i="155" s="1"/>
  <c r="H393" i="155"/>
  <c r="L393" i="155"/>
  <c r="N393" i="155" s="1"/>
  <c r="M393" i="155"/>
  <c r="Q393" i="155"/>
  <c r="S393" i="155" s="1"/>
  <c r="R393" i="155"/>
  <c r="V393" i="155"/>
  <c r="X393" i="155" s="1"/>
  <c r="W393" i="155"/>
  <c r="AA393" i="155"/>
  <c r="AC393" i="155" s="1"/>
  <c r="AB393" i="155"/>
  <c r="AE393" i="155"/>
  <c r="AF393" i="155"/>
  <c r="B394" i="155"/>
  <c r="D394" i="155"/>
  <c r="G394" i="155"/>
  <c r="I394" i="155" s="1"/>
  <c r="H394" i="155"/>
  <c r="L394" i="155"/>
  <c r="N394" i="155" s="1"/>
  <c r="M394" i="155"/>
  <c r="Q394" i="155"/>
  <c r="S394" i="155" s="1"/>
  <c r="R394" i="155"/>
  <c r="V394" i="155"/>
  <c r="X394" i="155" s="1"/>
  <c r="W394" i="155"/>
  <c r="AA394" i="155"/>
  <c r="AC394" i="155" s="1"/>
  <c r="AB394" i="155"/>
  <c r="AE394" i="155"/>
  <c r="AF394" i="155"/>
  <c r="B395" i="155"/>
  <c r="D395" i="155"/>
  <c r="G395" i="155"/>
  <c r="I395" i="155" s="1"/>
  <c r="H395" i="155"/>
  <c r="L395" i="155"/>
  <c r="N395" i="155" s="1"/>
  <c r="M395" i="155"/>
  <c r="Q395" i="155"/>
  <c r="S395" i="155" s="1"/>
  <c r="R395" i="155"/>
  <c r="V395" i="155"/>
  <c r="X395" i="155" s="1"/>
  <c r="W395" i="155"/>
  <c r="AA395" i="155"/>
  <c r="AC395" i="155" s="1"/>
  <c r="AB395" i="155"/>
  <c r="AE395" i="155"/>
  <c r="AF395" i="155"/>
  <c r="B396" i="155"/>
  <c r="D396" i="155"/>
  <c r="G396" i="155"/>
  <c r="I396" i="155" s="1"/>
  <c r="H396" i="155"/>
  <c r="L396" i="155"/>
  <c r="N396" i="155" s="1"/>
  <c r="M396" i="155"/>
  <c r="Q396" i="155"/>
  <c r="S396" i="155" s="1"/>
  <c r="R396" i="155"/>
  <c r="V396" i="155"/>
  <c r="X396" i="155" s="1"/>
  <c r="W396" i="155"/>
  <c r="AA396" i="155"/>
  <c r="AC396" i="155" s="1"/>
  <c r="AB396" i="155"/>
  <c r="AE396" i="155"/>
  <c r="AF396" i="155"/>
  <c r="B397" i="155"/>
  <c r="D397" i="155"/>
  <c r="G397" i="155"/>
  <c r="I397" i="155" s="1"/>
  <c r="H397" i="155"/>
  <c r="L397" i="155"/>
  <c r="N397" i="155" s="1"/>
  <c r="M397" i="155"/>
  <c r="Q397" i="155"/>
  <c r="S397" i="155" s="1"/>
  <c r="R397" i="155"/>
  <c r="V397" i="155"/>
  <c r="X397" i="155" s="1"/>
  <c r="W397" i="155"/>
  <c r="AA397" i="155"/>
  <c r="AC397" i="155" s="1"/>
  <c r="AB397" i="155"/>
  <c r="AE397" i="155"/>
  <c r="AF397" i="155"/>
  <c r="B398" i="155"/>
  <c r="D398" i="155"/>
  <c r="G398" i="155"/>
  <c r="I398" i="155" s="1"/>
  <c r="H398" i="155"/>
  <c r="L398" i="155"/>
  <c r="N398" i="155" s="1"/>
  <c r="M398" i="155"/>
  <c r="Q398" i="155"/>
  <c r="S398" i="155" s="1"/>
  <c r="R398" i="155"/>
  <c r="V398" i="155"/>
  <c r="X398" i="155" s="1"/>
  <c r="W398" i="155"/>
  <c r="AA398" i="155"/>
  <c r="AC398" i="155" s="1"/>
  <c r="AB398" i="155"/>
  <c r="AE398" i="155"/>
  <c r="AF398" i="155"/>
  <c r="B399" i="155"/>
  <c r="D399" i="155"/>
  <c r="G399" i="155"/>
  <c r="I399" i="155" s="1"/>
  <c r="H399" i="155"/>
  <c r="L399" i="155"/>
  <c r="N399" i="155" s="1"/>
  <c r="M399" i="155"/>
  <c r="Q399" i="155"/>
  <c r="S399" i="155" s="1"/>
  <c r="R399" i="155"/>
  <c r="V399" i="155"/>
  <c r="X399" i="155" s="1"/>
  <c r="W399" i="155"/>
  <c r="AA399" i="155"/>
  <c r="AC399" i="155" s="1"/>
  <c r="AB399" i="155"/>
  <c r="AE399" i="155"/>
  <c r="AF399" i="155"/>
  <c r="B400" i="155"/>
  <c r="D400" i="155"/>
  <c r="G400" i="155"/>
  <c r="I400" i="155" s="1"/>
  <c r="H400" i="155"/>
  <c r="L400" i="155"/>
  <c r="N400" i="155" s="1"/>
  <c r="M400" i="155"/>
  <c r="Q400" i="155"/>
  <c r="S400" i="155" s="1"/>
  <c r="R400" i="155"/>
  <c r="V400" i="155"/>
  <c r="X400" i="155" s="1"/>
  <c r="W400" i="155"/>
  <c r="AA400" i="155"/>
  <c r="AC400" i="155" s="1"/>
  <c r="AB400" i="155"/>
  <c r="AE400" i="155"/>
  <c r="AF400" i="155"/>
  <c r="B401" i="155"/>
  <c r="D401" i="155"/>
  <c r="G401" i="155"/>
  <c r="I401" i="155" s="1"/>
  <c r="H401" i="155"/>
  <c r="L401" i="155"/>
  <c r="N401" i="155" s="1"/>
  <c r="M401" i="155"/>
  <c r="Q401" i="155"/>
  <c r="S401" i="155" s="1"/>
  <c r="R401" i="155"/>
  <c r="V401" i="155"/>
  <c r="X401" i="155" s="1"/>
  <c r="W401" i="155"/>
  <c r="AA401" i="155"/>
  <c r="AC401" i="155" s="1"/>
  <c r="AB401" i="155"/>
  <c r="AE401" i="155"/>
  <c r="AF401" i="155"/>
  <c r="B402" i="155"/>
  <c r="D402" i="155"/>
  <c r="G402" i="155"/>
  <c r="I402" i="155" s="1"/>
  <c r="H402" i="155"/>
  <c r="L402" i="155"/>
  <c r="N402" i="155" s="1"/>
  <c r="M402" i="155"/>
  <c r="Q402" i="155"/>
  <c r="S402" i="155" s="1"/>
  <c r="R402" i="155"/>
  <c r="V402" i="155"/>
  <c r="X402" i="155" s="1"/>
  <c r="W402" i="155"/>
  <c r="AA402" i="155"/>
  <c r="AC402" i="155" s="1"/>
  <c r="AB402" i="155"/>
  <c r="AE402" i="155"/>
  <c r="AF402" i="155"/>
  <c r="B403" i="155"/>
  <c r="D403" i="155"/>
  <c r="G403" i="155"/>
  <c r="I403" i="155" s="1"/>
  <c r="H403" i="155"/>
  <c r="L403" i="155"/>
  <c r="N403" i="155" s="1"/>
  <c r="M403" i="155"/>
  <c r="Q403" i="155"/>
  <c r="S403" i="155" s="1"/>
  <c r="R403" i="155"/>
  <c r="V403" i="155"/>
  <c r="X403" i="155" s="1"/>
  <c r="W403" i="155"/>
  <c r="AA403" i="155"/>
  <c r="AC403" i="155" s="1"/>
  <c r="AB403" i="155"/>
  <c r="AE403" i="155"/>
  <c r="AF403" i="155"/>
  <c r="B404" i="155"/>
  <c r="D404" i="155"/>
  <c r="G404" i="155"/>
  <c r="I404" i="155" s="1"/>
  <c r="H404" i="155"/>
  <c r="L404" i="155"/>
  <c r="N404" i="155" s="1"/>
  <c r="M404" i="155"/>
  <c r="Q404" i="155"/>
  <c r="S404" i="155" s="1"/>
  <c r="R404" i="155"/>
  <c r="V404" i="155"/>
  <c r="X404" i="155" s="1"/>
  <c r="W404" i="155"/>
  <c r="AA404" i="155"/>
  <c r="AC404" i="155" s="1"/>
  <c r="AB404" i="155"/>
  <c r="AE404" i="155"/>
  <c r="AF404" i="155"/>
  <c r="B405" i="155"/>
  <c r="D405" i="155"/>
  <c r="G405" i="155"/>
  <c r="I405" i="155" s="1"/>
  <c r="H405" i="155"/>
  <c r="L405" i="155"/>
  <c r="N405" i="155" s="1"/>
  <c r="M405" i="155"/>
  <c r="Q405" i="155"/>
  <c r="S405" i="155" s="1"/>
  <c r="R405" i="155"/>
  <c r="V405" i="155"/>
  <c r="X405" i="155" s="1"/>
  <c r="W405" i="155"/>
  <c r="AA405" i="155"/>
  <c r="AC405" i="155" s="1"/>
  <c r="AB405" i="155"/>
  <c r="AE405" i="155"/>
  <c r="AF405" i="155"/>
  <c r="B406" i="155"/>
  <c r="D406" i="155"/>
  <c r="E406" i="155"/>
  <c r="F406" i="155"/>
  <c r="J406" i="155"/>
  <c r="K406" i="155"/>
  <c r="O406" i="155"/>
  <c r="P406" i="155"/>
  <c r="T406" i="155"/>
  <c r="U406" i="155"/>
  <c r="Z406" i="155"/>
  <c r="B408" i="155"/>
  <c r="D408" i="155"/>
  <c r="A4" i="70"/>
  <c r="B8" i="70"/>
  <c r="D8" i="70"/>
  <c r="G8" i="70"/>
  <c r="I8" i="70" s="1"/>
  <c r="H8" i="70"/>
  <c r="L8" i="70"/>
  <c r="O8" i="70"/>
  <c r="Q8" i="70" s="1"/>
  <c r="P8" i="70"/>
  <c r="T8" i="70"/>
  <c r="V8" i="70" s="1"/>
  <c r="U8" i="70"/>
  <c r="Y8" i="70"/>
  <c r="AA8" i="70" s="1"/>
  <c r="Z8" i="70"/>
  <c r="B9" i="70"/>
  <c r="D9" i="70"/>
  <c r="G9" i="70"/>
  <c r="I9" i="70" s="1"/>
  <c r="H9" i="70"/>
  <c r="L9" i="70"/>
  <c r="O9" i="70"/>
  <c r="Q9" i="70" s="1"/>
  <c r="P9" i="70"/>
  <c r="T9" i="70"/>
  <c r="V9" i="70" s="1"/>
  <c r="U9" i="70"/>
  <c r="Y9" i="70"/>
  <c r="AA9" i="70" s="1"/>
  <c r="Z9" i="70"/>
  <c r="B10" i="70"/>
  <c r="D10" i="70"/>
  <c r="G10" i="70"/>
  <c r="I10" i="70" s="1"/>
  <c r="H10" i="70"/>
  <c r="L10" i="70"/>
  <c r="O10" i="70"/>
  <c r="Q10" i="70" s="1"/>
  <c r="P10" i="70"/>
  <c r="T10" i="70"/>
  <c r="V10" i="70" s="1"/>
  <c r="U10" i="70"/>
  <c r="Y10" i="70"/>
  <c r="AA10" i="70" s="1"/>
  <c r="Z10" i="70"/>
  <c r="B11" i="70"/>
  <c r="D11" i="70"/>
  <c r="G11" i="70"/>
  <c r="I11" i="70" s="1"/>
  <c r="H11" i="70"/>
  <c r="L11" i="70"/>
  <c r="O11" i="70"/>
  <c r="Q11" i="70" s="1"/>
  <c r="P11" i="70"/>
  <c r="T11" i="70"/>
  <c r="V11" i="70" s="1"/>
  <c r="U11" i="70"/>
  <c r="Y11" i="70"/>
  <c r="AA11" i="70" s="1"/>
  <c r="Z11" i="70"/>
  <c r="B12" i="70"/>
  <c r="D12" i="70"/>
  <c r="G12" i="70"/>
  <c r="I12" i="70" s="1"/>
  <c r="H12" i="70"/>
  <c r="L12" i="70"/>
  <c r="O12" i="70"/>
  <c r="Q12" i="70" s="1"/>
  <c r="P12" i="70"/>
  <c r="T12" i="70"/>
  <c r="V12" i="70" s="1"/>
  <c r="U12" i="70"/>
  <c r="Y12" i="70"/>
  <c r="AA12" i="70" s="1"/>
  <c r="Z12" i="70"/>
  <c r="B13" i="70"/>
  <c r="D13" i="70"/>
  <c r="G13" i="70"/>
  <c r="I13" i="70" s="1"/>
  <c r="H13" i="70"/>
  <c r="L13" i="70"/>
  <c r="O13" i="70"/>
  <c r="Q13" i="70" s="1"/>
  <c r="P13" i="70"/>
  <c r="T13" i="70"/>
  <c r="V13" i="70" s="1"/>
  <c r="U13" i="70"/>
  <c r="Y13" i="70"/>
  <c r="AA13" i="70" s="1"/>
  <c r="Z13" i="70"/>
  <c r="B14" i="70"/>
  <c r="D14" i="70"/>
  <c r="G14" i="70"/>
  <c r="I14" i="70" s="1"/>
  <c r="H14" i="70"/>
  <c r="L14" i="70"/>
  <c r="O14" i="70"/>
  <c r="Q14" i="70" s="1"/>
  <c r="P14" i="70"/>
  <c r="T14" i="70"/>
  <c r="V14" i="70" s="1"/>
  <c r="U14" i="70"/>
  <c r="Y14" i="70"/>
  <c r="AA14" i="70" s="1"/>
  <c r="Z14" i="70"/>
  <c r="B15" i="70"/>
  <c r="D15" i="70"/>
  <c r="G15" i="70"/>
  <c r="I15" i="70" s="1"/>
  <c r="H15" i="70"/>
  <c r="L15" i="70"/>
  <c r="O15" i="70"/>
  <c r="Q15" i="70" s="1"/>
  <c r="P15" i="70"/>
  <c r="T15" i="70"/>
  <c r="V15" i="70" s="1"/>
  <c r="U15" i="70"/>
  <c r="Y15" i="70"/>
  <c r="AA15" i="70" s="1"/>
  <c r="Z15" i="70"/>
  <c r="B16" i="70"/>
  <c r="D16" i="70"/>
  <c r="G16" i="70"/>
  <c r="I16" i="70" s="1"/>
  <c r="H16" i="70"/>
  <c r="L16" i="70"/>
  <c r="O16" i="70"/>
  <c r="Q16" i="70" s="1"/>
  <c r="P16" i="70"/>
  <c r="T16" i="70"/>
  <c r="V16" i="70" s="1"/>
  <c r="U16" i="70"/>
  <c r="Y16" i="70"/>
  <c r="AA16" i="70" s="1"/>
  <c r="Z16" i="70"/>
  <c r="B17" i="70"/>
  <c r="D17" i="70"/>
  <c r="G17" i="70"/>
  <c r="I17" i="70" s="1"/>
  <c r="H17" i="70"/>
  <c r="L17" i="70"/>
  <c r="O17" i="70"/>
  <c r="Q17" i="70" s="1"/>
  <c r="P17" i="70"/>
  <c r="T17" i="70"/>
  <c r="V17" i="70" s="1"/>
  <c r="U17" i="70"/>
  <c r="Y17" i="70"/>
  <c r="AA17" i="70" s="1"/>
  <c r="Z17" i="70"/>
  <c r="B18" i="70"/>
  <c r="D18" i="70"/>
  <c r="G18" i="70"/>
  <c r="H18" i="70"/>
  <c r="L18" i="70"/>
  <c r="O18" i="70"/>
  <c r="Q18" i="70" s="1"/>
  <c r="P18" i="70"/>
  <c r="T18" i="70"/>
  <c r="V18" i="70" s="1"/>
  <c r="U18" i="70"/>
  <c r="Y18" i="70"/>
  <c r="AA18" i="70" s="1"/>
  <c r="Z18" i="70"/>
  <c r="B19" i="70"/>
  <c r="D19" i="70"/>
  <c r="G19" i="70"/>
  <c r="I19" i="70" s="1"/>
  <c r="H19" i="70"/>
  <c r="L19" i="70"/>
  <c r="O19" i="70"/>
  <c r="Q19" i="70" s="1"/>
  <c r="P19" i="70"/>
  <c r="T19" i="70"/>
  <c r="V19" i="70" s="1"/>
  <c r="U19" i="70"/>
  <c r="Y19" i="70"/>
  <c r="AA19" i="70" s="1"/>
  <c r="Z19" i="70"/>
  <c r="B20" i="70"/>
  <c r="D20" i="70"/>
  <c r="G20" i="70"/>
  <c r="I20" i="70" s="1"/>
  <c r="H20" i="70"/>
  <c r="L20" i="70"/>
  <c r="O20" i="70"/>
  <c r="Q20" i="70" s="1"/>
  <c r="P20" i="70"/>
  <c r="T20" i="70"/>
  <c r="V20" i="70" s="1"/>
  <c r="U20" i="70"/>
  <c r="Y20" i="70"/>
  <c r="AA20" i="70" s="1"/>
  <c r="Z20" i="70"/>
  <c r="B21" i="70"/>
  <c r="D21" i="70"/>
  <c r="G21" i="70"/>
  <c r="I21" i="70" s="1"/>
  <c r="H21" i="70"/>
  <c r="L21" i="70"/>
  <c r="O21" i="70"/>
  <c r="Q21" i="70" s="1"/>
  <c r="P21" i="70"/>
  <c r="T21" i="70"/>
  <c r="V21" i="70" s="1"/>
  <c r="U21" i="70"/>
  <c r="Y21" i="70"/>
  <c r="AA21" i="70" s="1"/>
  <c r="Z21" i="70"/>
  <c r="B22" i="70"/>
  <c r="D22" i="70"/>
  <c r="G22" i="70"/>
  <c r="I22" i="70" s="1"/>
  <c r="H22" i="70"/>
  <c r="L22" i="70"/>
  <c r="O22" i="70"/>
  <c r="Q22" i="70" s="1"/>
  <c r="P22" i="70"/>
  <c r="T22" i="70"/>
  <c r="V22" i="70" s="1"/>
  <c r="U22" i="70"/>
  <c r="Y22" i="70"/>
  <c r="AA22" i="70" s="1"/>
  <c r="Z22" i="70"/>
  <c r="B23" i="70"/>
  <c r="D23" i="70"/>
  <c r="G23" i="70"/>
  <c r="I23" i="70" s="1"/>
  <c r="H23" i="70"/>
  <c r="L23" i="70"/>
  <c r="O23" i="70"/>
  <c r="Q23" i="70" s="1"/>
  <c r="P23" i="70"/>
  <c r="T23" i="70"/>
  <c r="V23" i="70" s="1"/>
  <c r="U23" i="70"/>
  <c r="Y23" i="70"/>
  <c r="AA23" i="70" s="1"/>
  <c r="Z23" i="70"/>
  <c r="B24" i="70"/>
  <c r="D24" i="70"/>
  <c r="G24" i="70"/>
  <c r="I24" i="70" s="1"/>
  <c r="H24" i="70"/>
  <c r="L24" i="70"/>
  <c r="O24" i="70"/>
  <c r="Q24" i="70" s="1"/>
  <c r="P24" i="70"/>
  <c r="T24" i="70"/>
  <c r="V24" i="70" s="1"/>
  <c r="U24" i="70"/>
  <c r="Y24" i="70"/>
  <c r="AA24" i="70" s="1"/>
  <c r="Z24" i="70"/>
  <c r="B25" i="70"/>
  <c r="D25" i="70"/>
  <c r="G25" i="70"/>
  <c r="I25" i="70" s="1"/>
  <c r="H25" i="70"/>
  <c r="L25" i="70"/>
  <c r="O25" i="70"/>
  <c r="Q25" i="70" s="1"/>
  <c r="P25" i="70"/>
  <c r="T25" i="70"/>
  <c r="V25" i="70" s="1"/>
  <c r="U25" i="70"/>
  <c r="Y25" i="70"/>
  <c r="AA25" i="70" s="1"/>
  <c r="Z25" i="70"/>
  <c r="B26" i="70"/>
  <c r="D26" i="70"/>
  <c r="G26" i="70"/>
  <c r="I26" i="70" s="1"/>
  <c r="H26" i="70"/>
  <c r="L26" i="70"/>
  <c r="O26" i="70"/>
  <c r="Q26" i="70" s="1"/>
  <c r="P26" i="70"/>
  <c r="T26" i="70"/>
  <c r="V26" i="70" s="1"/>
  <c r="U26" i="70"/>
  <c r="Y26" i="70"/>
  <c r="AA26" i="70" s="1"/>
  <c r="Z26" i="70"/>
  <c r="B27" i="70"/>
  <c r="D27" i="70"/>
  <c r="G27" i="70"/>
  <c r="I27" i="70" s="1"/>
  <c r="H27" i="70"/>
  <c r="L27" i="70"/>
  <c r="O27" i="70"/>
  <c r="Q27" i="70" s="1"/>
  <c r="P27" i="70"/>
  <c r="T27" i="70"/>
  <c r="V27" i="70" s="1"/>
  <c r="U27" i="70"/>
  <c r="Y27" i="70"/>
  <c r="AA27" i="70" s="1"/>
  <c r="Z27" i="70"/>
  <c r="B28" i="70"/>
  <c r="D28" i="70"/>
  <c r="G28" i="70"/>
  <c r="I28" i="70" s="1"/>
  <c r="H28" i="70"/>
  <c r="L28" i="70"/>
  <c r="O28" i="70"/>
  <c r="Q28" i="70" s="1"/>
  <c r="P28" i="70"/>
  <c r="T28" i="70"/>
  <c r="V28" i="70" s="1"/>
  <c r="U28" i="70"/>
  <c r="Y28" i="70"/>
  <c r="AA28" i="70" s="1"/>
  <c r="Z28" i="70"/>
  <c r="B29" i="70"/>
  <c r="D29" i="70"/>
  <c r="G29" i="70"/>
  <c r="I29" i="70" s="1"/>
  <c r="H29" i="70"/>
  <c r="L29" i="70"/>
  <c r="O29" i="70"/>
  <c r="Q29" i="70" s="1"/>
  <c r="P29" i="70"/>
  <c r="T29" i="70"/>
  <c r="V29" i="70" s="1"/>
  <c r="U29" i="70"/>
  <c r="Y29" i="70"/>
  <c r="AA29" i="70" s="1"/>
  <c r="Z29" i="70"/>
  <c r="B30" i="70"/>
  <c r="D30" i="70"/>
  <c r="G30" i="70"/>
  <c r="I30" i="70" s="1"/>
  <c r="H30" i="70"/>
  <c r="L30" i="70"/>
  <c r="O30" i="70"/>
  <c r="Q30" i="70" s="1"/>
  <c r="P30" i="70"/>
  <c r="T30" i="70"/>
  <c r="V30" i="70" s="1"/>
  <c r="U30" i="70"/>
  <c r="Y30" i="70"/>
  <c r="AA30" i="70" s="1"/>
  <c r="Z30" i="70"/>
  <c r="B31" i="70"/>
  <c r="D31" i="70"/>
  <c r="G31" i="70"/>
  <c r="I31" i="70" s="1"/>
  <c r="H31" i="70"/>
  <c r="L31" i="70"/>
  <c r="O31" i="70"/>
  <c r="Q31" i="70" s="1"/>
  <c r="P31" i="70"/>
  <c r="T31" i="70"/>
  <c r="V31" i="70" s="1"/>
  <c r="U31" i="70"/>
  <c r="Y31" i="70"/>
  <c r="AA31" i="70" s="1"/>
  <c r="Z31" i="70"/>
  <c r="B32" i="70"/>
  <c r="D32" i="70"/>
  <c r="G32" i="70"/>
  <c r="I32" i="70" s="1"/>
  <c r="H32" i="70"/>
  <c r="L32" i="70"/>
  <c r="O32" i="70"/>
  <c r="Q32" i="70" s="1"/>
  <c r="P32" i="70"/>
  <c r="T32" i="70"/>
  <c r="V32" i="70" s="1"/>
  <c r="U32" i="70"/>
  <c r="Y32" i="70"/>
  <c r="AA32" i="70" s="1"/>
  <c r="Z32" i="70"/>
  <c r="B33" i="70"/>
  <c r="D33" i="70"/>
  <c r="G33" i="70"/>
  <c r="I33" i="70" s="1"/>
  <c r="H33" i="70"/>
  <c r="L33" i="70"/>
  <c r="O33" i="70"/>
  <c r="Q33" i="70" s="1"/>
  <c r="P33" i="70"/>
  <c r="T33" i="70"/>
  <c r="V33" i="70" s="1"/>
  <c r="U33" i="70"/>
  <c r="Y33" i="70"/>
  <c r="AA33" i="70" s="1"/>
  <c r="Z33" i="70"/>
  <c r="B34" i="70"/>
  <c r="D34" i="70"/>
  <c r="G34" i="70"/>
  <c r="I34" i="70" s="1"/>
  <c r="H34" i="70"/>
  <c r="L34" i="70"/>
  <c r="O34" i="70"/>
  <c r="Q34" i="70" s="1"/>
  <c r="P34" i="70"/>
  <c r="T34" i="70"/>
  <c r="V34" i="70" s="1"/>
  <c r="U34" i="70"/>
  <c r="Y34" i="70"/>
  <c r="AA34" i="70" s="1"/>
  <c r="Z34" i="70"/>
  <c r="B35" i="70"/>
  <c r="D35" i="70"/>
  <c r="G35" i="70"/>
  <c r="I35" i="70" s="1"/>
  <c r="H35" i="70"/>
  <c r="L35" i="70"/>
  <c r="O35" i="70"/>
  <c r="Q35" i="70" s="1"/>
  <c r="P35" i="70"/>
  <c r="T35" i="70"/>
  <c r="V35" i="70" s="1"/>
  <c r="U35" i="70"/>
  <c r="Y35" i="70"/>
  <c r="AA35" i="70" s="1"/>
  <c r="Z35" i="70"/>
  <c r="B36" i="70"/>
  <c r="D36" i="70"/>
  <c r="B9" i="130" s="1"/>
  <c r="B14" i="130" s="1"/>
  <c r="E36" i="70"/>
  <c r="D9" i="130" s="1"/>
  <c r="F36" i="70"/>
  <c r="E9" i="130" s="1"/>
  <c r="J36" i="70"/>
  <c r="G9" i="130" s="1"/>
  <c r="K36" i="70"/>
  <c r="H9" i="130" s="1"/>
  <c r="M36" i="70"/>
  <c r="J9" i="130" s="1"/>
  <c r="N36" i="70"/>
  <c r="K9" i="130" s="1"/>
  <c r="R36" i="70"/>
  <c r="O9" i="130" s="1"/>
  <c r="S36" i="70"/>
  <c r="X36" i="70"/>
  <c r="U9" i="130" s="1"/>
  <c r="B38" i="70"/>
  <c r="D38" i="70"/>
  <c r="G38" i="70"/>
  <c r="I38" i="70" s="1"/>
  <c r="H38" i="70"/>
  <c r="L38" i="70"/>
  <c r="O38" i="70"/>
  <c r="Q38" i="70" s="1"/>
  <c r="P38" i="70"/>
  <c r="T38" i="70"/>
  <c r="V38" i="70" s="1"/>
  <c r="U38" i="70"/>
  <c r="Y38" i="70"/>
  <c r="AA38" i="70" s="1"/>
  <c r="Z38" i="70"/>
  <c r="B39" i="70"/>
  <c r="D39" i="70"/>
  <c r="G39" i="70"/>
  <c r="I39" i="70" s="1"/>
  <c r="H39" i="70"/>
  <c r="L39" i="70"/>
  <c r="O39" i="70"/>
  <c r="Q39" i="70" s="1"/>
  <c r="P39" i="70"/>
  <c r="T39" i="70"/>
  <c r="V39" i="70" s="1"/>
  <c r="U39" i="70"/>
  <c r="Y39" i="70"/>
  <c r="AA39" i="70" s="1"/>
  <c r="Z39" i="70"/>
  <c r="B40" i="70"/>
  <c r="D40" i="70"/>
  <c r="G40" i="70"/>
  <c r="I40" i="70" s="1"/>
  <c r="H40" i="70"/>
  <c r="L40" i="70"/>
  <c r="O40" i="70"/>
  <c r="Q40" i="70" s="1"/>
  <c r="P40" i="70"/>
  <c r="T40" i="70"/>
  <c r="V40" i="70" s="1"/>
  <c r="U40" i="70"/>
  <c r="Y40" i="70"/>
  <c r="AA40" i="70" s="1"/>
  <c r="Z40" i="70"/>
  <c r="B41" i="70"/>
  <c r="D41" i="70"/>
  <c r="G41" i="70"/>
  <c r="I41" i="70" s="1"/>
  <c r="H41" i="70"/>
  <c r="L41" i="70"/>
  <c r="O41" i="70"/>
  <c r="Q41" i="70" s="1"/>
  <c r="P41" i="70"/>
  <c r="T41" i="70"/>
  <c r="V41" i="70" s="1"/>
  <c r="U41" i="70"/>
  <c r="Y41" i="70"/>
  <c r="AA41" i="70" s="1"/>
  <c r="Z41" i="70"/>
  <c r="B42" i="70"/>
  <c r="D42" i="70"/>
  <c r="G42" i="70"/>
  <c r="I42" i="70" s="1"/>
  <c r="H42" i="70"/>
  <c r="L42" i="70"/>
  <c r="O42" i="70"/>
  <c r="Q42" i="70" s="1"/>
  <c r="P42" i="70"/>
  <c r="T42" i="70"/>
  <c r="V42" i="70" s="1"/>
  <c r="U42" i="70"/>
  <c r="Y42" i="70"/>
  <c r="AA42" i="70" s="1"/>
  <c r="Z42" i="70"/>
  <c r="B43" i="70"/>
  <c r="D43" i="70"/>
  <c r="G43" i="70"/>
  <c r="I43" i="70" s="1"/>
  <c r="H43" i="70"/>
  <c r="L43" i="70"/>
  <c r="O43" i="70"/>
  <c r="Q43" i="70" s="1"/>
  <c r="P43" i="70"/>
  <c r="T43" i="70"/>
  <c r="V43" i="70" s="1"/>
  <c r="U43" i="70"/>
  <c r="Y43" i="70"/>
  <c r="AA43" i="70" s="1"/>
  <c r="Z43" i="70"/>
  <c r="B44" i="70"/>
  <c r="D44" i="70"/>
  <c r="G44" i="70"/>
  <c r="I44" i="70" s="1"/>
  <c r="H44" i="70"/>
  <c r="L44" i="70"/>
  <c r="O44" i="70"/>
  <c r="Q44" i="70" s="1"/>
  <c r="P44" i="70"/>
  <c r="T44" i="70"/>
  <c r="V44" i="70" s="1"/>
  <c r="U44" i="70"/>
  <c r="Y44" i="70"/>
  <c r="AA44" i="70" s="1"/>
  <c r="Z44" i="70"/>
  <c r="B45" i="70"/>
  <c r="D45" i="70"/>
  <c r="G45" i="70"/>
  <c r="I45" i="70" s="1"/>
  <c r="H45" i="70"/>
  <c r="L45" i="70"/>
  <c r="O45" i="70"/>
  <c r="Q45" i="70" s="1"/>
  <c r="P45" i="70"/>
  <c r="T45" i="70"/>
  <c r="V45" i="70" s="1"/>
  <c r="U45" i="70"/>
  <c r="Y45" i="70"/>
  <c r="AA45" i="70" s="1"/>
  <c r="Z45" i="70"/>
  <c r="B46" i="70"/>
  <c r="D46" i="70"/>
  <c r="G46" i="70"/>
  <c r="I46" i="70" s="1"/>
  <c r="H46" i="70"/>
  <c r="L46" i="70"/>
  <c r="O46" i="70"/>
  <c r="Q46" i="70" s="1"/>
  <c r="P46" i="70"/>
  <c r="T46" i="70"/>
  <c r="V46" i="70" s="1"/>
  <c r="U46" i="70"/>
  <c r="Y46" i="70"/>
  <c r="AA46" i="70" s="1"/>
  <c r="Z46" i="70"/>
  <c r="B47" i="70"/>
  <c r="D47" i="70"/>
  <c r="G47" i="70"/>
  <c r="I47" i="70" s="1"/>
  <c r="H47" i="70"/>
  <c r="L47" i="70"/>
  <c r="O47" i="70"/>
  <c r="Q47" i="70" s="1"/>
  <c r="P47" i="70"/>
  <c r="T47" i="70"/>
  <c r="V47" i="70" s="1"/>
  <c r="U47" i="70"/>
  <c r="Y47" i="70"/>
  <c r="AA47" i="70" s="1"/>
  <c r="Z47" i="70"/>
  <c r="B48" i="70"/>
  <c r="D48" i="70"/>
  <c r="G48" i="70"/>
  <c r="I48" i="70" s="1"/>
  <c r="H48" i="70"/>
  <c r="L48" i="70"/>
  <c r="O48" i="70"/>
  <c r="Q48" i="70" s="1"/>
  <c r="P48" i="70"/>
  <c r="T48" i="70"/>
  <c r="V48" i="70" s="1"/>
  <c r="U48" i="70"/>
  <c r="Y48" i="70"/>
  <c r="AA48" i="70" s="1"/>
  <c r="Z48" i="70"/>
  <c r="B49" i="70"/>
  <c r="D49" i="70"/>
  <c r="G49" i="70"/>
  <c r="I49" i="70" s="1"/>
  <c r="H49" i="70"/>
  <c r="L49" i="70"/>
  <c r="O49" i="70"/>
  <c r="Q49" i="70" s="1"/>
  <c r="P49" i="70"/>
  <c r="T49" i="70"/>
  <c r="V49" i="70" s="1"/>
  <c r="U49" i="70"/>
  <c r="Y49" i="70"/>
  <c r="AA49" i="70" s="1"/>
  <c r="Z49" i="70"/>
  <c r="B50" i="70"/>
  <c r="D50" i="70"/>
  <c r="G50" i="70"/>
  <c r="I50" i="70" s="1"/>
  <c r="H50" i="70"/>
  <c r="L50" i="70"/>
  <c r="O50" i="70"/>
  <c r="Q50" i="70" s="1"/>
  <c r="P50" i="70"/>
  <c r="T50" i="70"/>
  <c r="V50" i="70" s="1"/>
  <c r="U50" i="70"/>
  <c r="Y50" i="70"/>
  <c r="AA50" i="70" s="1"/>
  <c r="Z50" i="70"/>
  <c r="B51" i="70"/>
  <c r="D51" i="70"/>
  <c r="G51" i="70"/>
  <c r="I51" i="70" s="1"/>
  <c r="H51" i="70"/>
  <c r="L51" i="70"/>
  <c r="O51" i="70"/>
  <c r="Q51" i="70" s="1"/>
  <c r="P51" i="70"/>
  <c r="T51" i="70"/>
  <c r="V51" i="70" s="1"/>
  <c r="U51" i="70"/>
  <c r="Y51" i="70"/>
  <c r="AA51" i="70" s="1"/>
  <c r="Z51" i="70"/>
  <c r="B52" i="70"/>
  <c r="D52" i="70"/>
  <c r="G52" i="70"/>
  <c r="I52" i="70" s="1"/>
  <c r="H52" i="70"/>
  <c r="L52" i="70"/>
  <c r="O52" i="70"/>
  <c r="Q52" i="70" s="1"/>
  <c r="P52" i="70"/>
  <c r="T52" i="70"/>
  <c r="V52" i="70" s="1"/>
  <c r="U52" i="70"/>
  <c r="Y52" i="70"/>
  <c r="AA52" i="70" s="1"/>
  <c r="Z52" i="70"/>
  <c r="B53" i="70"/>
  <c r="D53" i="70"/>
  <c r="G53" i="70"/>
  <c r="I53" i="70" s="1"/>
  <c r="H53" i="70"/>
  <c r="L53" i="70"/>
  <c r="O53" i="70"/>
  <c r="Q53" i="70" s="1"/>
  <c r="P53" i="70"/>
  <c r="T53" i="70"/>
  <c r="V53" i="70" s="1"/>
  <c r="U53" i="70"/>
  <c r="Y53" i="70"/>
  <c r="AA53" i="70" s="1"/>
  <c r="Z53" i="70"/>
  <c r="B54" i="70"/>
  <c r="D54" i="70"/>
  <c r="G54" i="70"/>
  <c r="I54" i="70" s="1"/>
  <c r="H54" i="70"/>
  <c r="L54" i="70"/>
  <c r="O54" i="70"/>
  <c r="Q54" i="70" s="1"/>
  <c r="P54" i="70"/>
  <c r="T54" i="70"/>
  <c r="V54" i="70" s="1"/>
  <c r="U54" i="70"/>
  <c r="Y54" i="70"/>
  <c r="AA54" i="70" s="1"/>
  <c r="Z54" i="70"/>
  <c r="B55" i="70"/>
  <c r="D55" i="70"/>
  <c r="G55" i="70"/>
  <c r="I55" i="70" s="1"/>
  <c r="H55" i="70"/>
  <c r="L55" i="70"/>
  <c r="O55" i="70"/>
  <c r="Q55" i="70" s="1"/>
  <c r="P55" i="70"/>
  <c r="T55" i="70"/>
  <c r="V55" i="70" s="1"/>
  <c r="U55" i="70"/>
  <c r="Y55" i="70"/>
  <c r="AA55" i="70" s="1"/>
  <c r="Z55" i="70"/>
  <c r="B56" i="70"/>
  <c r="D56" i="70"/>
  <c r="G56" i="70"/>
  <c r="I56" i="70" s="1"/>
  <c r="H56" i="70"/>
  <c r="L56" i="70"/>
  <c r="O56" i="70"/>
  <c r="Q56" i="70" s="1"/>
  <c r="P56" i="70"/>
  <c r="T56" i="70"/>
  <c r="V56" i="70" s="1"/>
  <c r="U56" i="70"/>
  <c r="Y56" i="70"/>
  <c r="AA56" i="70" s="1"/>
  <c r="Z56" i="70"/>
  <c r="B57" i="70"/>
  <c r="D57" i="70"/>
  <c r="G57" i="70"/>
  <c r="I57" i="70" s="1"/>
  <c r="H57" i="70"/>
  <c r="L57" i="70"/>
  <c r="O57" i="70"/>
  <c r="Q57" i="70" s="1"/>
  <c r="P57" i="70"/>
  <c r="T57" i="70"/>
  <c r="V57" i="70" s="1"/>
  <c r="U57" i="70"/>
  <c r="Y57" i="70"/>
  <c r="AA57" i="70" s="1"/>
  <c r="Z57" i="70"/>
  <c r="B58" i="70"/>
  <c r="D58" i="70"/>
  <c r="G58" i="70"/>
  <c r="I58" i="70" s="1"/>
  <c r="H58" i="70"/>
  <c r="L58" i="70"/>
  <c r="O58" i="70"/>
  <c r="Q58" i="70" s="1"/>
  <c r="P58" i="70"/>
  <c r="T58" i="70"/>
  <c r="V58" i="70" s="1"/>
  <c r="U58" i="70"/>
  <c r="Y58" i="70"/>
  <c r="AA58" i="70" s="1"/>
  <c r="Z58" i="70"/>
  <c r="B59" i="70"/>
  <c r="D59" i="70"/>
  <c r="B10" i="130" s="1"/>
  <c r="E59" i="70"/>
  <c r="D10" i="130" s="1"/>
  <c r="F59" i="70"/>
  <c r="E10" i="130" s="1"/>
  <c r="J59" i="70"/>
  <c r="G10" i="130" s="1"/>
  <c r="K59" i="70"/>
  <c r="H10" i="130" s="1"/>
  <c r="M59" i="70"/>
  <c r="N59" i="70"/>
  <c r="K10" i="130" s="1"/>
  <c r="R59" i="70"/>
  <c r="O10" i="130" s="1"/>
  <c r="S59" i="70"/>
  <c r="X59" i="70"/>
  <c r="U10" i="130" s="1"/>
  <c r="B60" i="70"/>
  <c r="D60" i="70"/>
  <c r="G60" i="70"/>
  <c r="I60" i="70" s="1"/>
  <c r="H60" i="70"/>
  <c r="L60" i="70"/>
  <c r="O60" i="70"/>
  <c r="Q60" i="70" s="1"/>
  <c r="P60" i="70"/>
  <c r="T60" i="70"/>
  <c r="V60" i="70" s="1"/>
  <c r="U60" i="70"/>
  <c r="Y60" i="70"/>
  <c r="AA60" i="70" s="1"/>
  <c r="Z60" i="70"/>
  <c r="B61" i="70"/>
  <c r="D61" i="70"/>
  <c r="G61" i="70"/>
  <c r="I61" i="70" s="1"/>
  <c r="H61" i="70"/>
  <c r="L61" i="70"/>
  <c r="O61" i="70"/>
  <c r="Q61" i="70" s="1"/>
  <c r="P61" i="70"/>
  <c r="T61" i="70"/>
  <c r="V61" i="70" s="1"/>
  <c r="U61" i="70"/>
  <c r="Y61" i="70"/>
  <c r="AA61" i="70" s="1"/>
  <c r="Z61" i="70"/>
  <c r="B62" i="70"/>
  <c r="D62" i="70"/>
  <c r="G62" i="70"/>
  <c r="I62" i="70" s="1"/>
  <c r="H62" i="70"/>
  <c r="L62" i="70"/>
  <c r="O62" i="70"/>
  <c r="Q62" i="70" s="1"/>
  <c r="P62" i="70"/>
  <c r="T62" i="70"/>
  <c r="V62" i="70" s="1"/>
  <c r="U62" i="70"/>
  <c r="Y62" i="70"/>
  <c r="AA62" i="70" s="1"/>
  <c r="Z62" i="70"/>
  <c r="B63" i="70"/>
  <c r="D63" i="70"/>
  <c r="G63" i="70"/>
  <c r="I63" i="70" s="1"/>
  <c r="H63" i="70"/>
  <c r="L63" i="70"/>
  <c r="O63" i="70"/>
  <c r="Q63" i="70" s="1"/>
  <c r="P63" i="70"/>
  <c r="T63" i="70"/>
  <c r="V63" i="70" s="1"/>
  <c r="U63" i="70"/>
  <c r="Y63" i="70"/>
  <c r="AA63" i="70" s="1"/>
  <c r="Z63" i="70"/>
  <c r="B64" i="70"/>
  <c r="D64" i="70"/>
  <c r="G64" i="70"/>
  <c r="I64" i="70" s="1"/>
  <c r="H64" i="70"/>
  <c r="L64" i="70"/>
  <c r="O64" i="70"/>
  <c r="Q64" i="70" s="1"/>
  <c r="P64" i="70"/>
  <c r="T64" i="70"/>
  <c r="V64" i="70" s="1"/>
  <c r="U64" i="70"/>
  <c r="Y64" i="70"/>
  <c r="AA64" i="70" s="1"/>
  <c r="Z64" i="70"/>
  <c r="B65" i="70"/>
  <c r="D65" i="70"/>
  <c r="G65" i="70"/>
  <c r="I65" i="70" s="1"/>
  <c r="H65" i="70"/>
  <c r="L65" i="70"/>
  <c r="O65" i="70"/>
  <c r="Q65" i="70" s="1"/>
  <c r="P65" i="70"/>
  <c r="T65" i="70"/>
  <c r="V65" i="70" s="1"/>
  <c r="U65" i="70"/>
  <c r="Y65" i="70"/>
  <c r="AA65" i="70" s="1"/>
  <c r="Z65" i="70"/>
  <c r="B66" i="70"/>
  <c r="D66" i="70"/>
  <c r="G66" i="70"/>
  <c r="I66" i="70" s="1"/>
  <c r="H66" i="70"/>
  <c r="L66" i="70"/>
  <c r="O66" i="70"/>
  <c r="Q66" i="70" s="1"/>
  <c r="P66" i="70"/>
  <c r="T66" i="70"/>
  <c r="V66" i="70" s="1"/>
  <c r="U66" i="70"/>
  <c r="Y66" i="70"/>
  <c r="AA66" i="70" s="1"/>
  <c r="Z66" i="70"/>
  <c r="B67" i="70"/>
  <c r="D67" i="70"/>
  <c r="G67" i="70"/>
  <c r="I67" i="70" s="1"/>
  <c r="H67" i="70"/>
  <c r="L67" i="70"/>
  <c r="O67" i="70"/>
  <c r="Q67" i="70" s="1"/>
  <c r="P67" i="70"/>
  <c r="T67" i="70"/>
  <c r="V67" i="70" s="1"/>
  <c r="U67" i="70"/>
  <c r="Y67" i="70"/>
  <c r="AA67" i="70" s="1"/>
  <c r="Z67" i="70"/>
  <c r="B68" i="70"/>
  <c r="D68" i="70"/>
  <c r="G68" i="70"/>
  <c r="I68" i="70" s="1"/>
  <c r="H68" i="70"/>
  <c r="L68" i="70"/>
  <c r="O68" i="70"/>
  <c r="Q68" i="70" s="1"/>
  <c r="P68" i="70"/>
  <c r="T68" i="70"/>
  <c r="V68" i="70" s="1"/>
  <c r="U68" i="70"/>
  <c r="Y68" i="70"/>
  <c r="AA68" i="70" s="1"/>
  <c r="Z68" i="70"/>
  <c r="B69" i="70"/>
  <c r="D69" i="70"/>
  <c r="G69" i="70"/>
  <c r="I69" i="70" s="1"/>
  <c r="H69" i="70"/>
  <c r="L69" i="70"/>
  <c r="O69" i="70"/>
  <c r="Q69" i="70" s="1"/>
  <c r="P69" i="70"/>
  <c r="T69" i="70"/>
  <c r="V69" i="70" s="1"/>
  <c r="U69" i="70"/>
  <c r="Y69" i="70"/>
  <c r="AA69" i="70" s="1"/>
  <c r="Z69" i="70"/>
  <c r="B70" i="70"/>
  <c r="D70" i="70"/>
  <c r="G70" i="70"/>
  <c r="I70" i="70" s="1"/>
  <c r="H70" i="70"/>
  <c r="L70" i="70"/>
  <c r="O70" i="70"/>
  <c r="Q70" i="70" s="1"/>
  <c r="P70" i="70"/>
  <c r="T70" i="70"/>
  <c r="V70" i="70" s="1"/>
  <c r="U70" i="70"/>
  <c r="Y70" i="70"/>
  <c r="AA70" i="70" s="1"/>
  <c r="Z70" i="70"/>
  <c r="B71" i="70"/>
  <c r="D71" i="70"/>
  <c r="G71" i="70"/>
  <c r="I71" i="70" s="1"/>
  <c r="H71" i="70"/>
  <c r="L71" i="70"/>
  <c r="O71" i="70"/>
  <c r="Q71" i="70" s="1"/>
  <c r="P71" i="70"/>
  <c r="T71" i="70"/>
  <c r="V71" i="70" s="1"/>
  <c r="U71" i="70"/>
  <c r="Y71" i="70"/>
  <c r="AA71" i="70" s="1"/>
  <c r="Z71" i="70"/>
  <c r="B72" i="70"/>
  <c r="D72" i="70"/>
  <c r="G72" i="70"/>
  <c r="I72" i="70" s="1"/>
  <c r="H72" i="70"/>
  <c r="L72" i="70"/>
  <c r="O72" i="70"/>
  <c r="Q72" i="70" s="1"/>
  <c r="P72" i="70"/>
  <c r="T72" i="70"/>
  <c r="V72" i="70" s="1"/>
  <c r="U72" i="70"/>
  <c r="Y72" i="70"/>
  <c r="AA72" i="70" s="1"/>
  <c r="Z72" i="70"/>
  <c r="B73" i="70"/>
  <c r="D73" i="70"/>
  <c r="G73" i="70"/>
  <c r="I73" i="70" s="1"/>
  <c r="H73" i="70"/>
  <c r="L73" i="70"/>
  <c r="O73" i="70"/>
  <c r="Q73" i="70" s="1"/>
  <c r="P73" i="70"/>
  <c r="T73" i="70"/>
  <c r="V73" i="70" s="1"/>
  <c r="U73" i="70"/>
  <c r="Y73" i="70"/>
  <c r="AA73" i="70" s="1"/>
  <c r="Z73" i="70"/>
  <c r="B74" i="70"/>
  <c r="D74" i="70"/>
  <c r="G74" i="70"/>
  <c r="I74" i="70" s="1"/>
  <c r="H74" i="70"/>
  <c r="L74" i="70"/>
  <c r="O74" i="70"/>
  <c r="Q74" i="70" s="1"/>
  <c r="P74" i="70"/>
  <c r="T74" i="70"/>
  <c r="V74" i="70" s="1"/>
  <c r="U74" i="70"/>
  <c r="Y74" i="70"/>
  <c r="AA74" i="70" s="1"/>
  <c r="Z74" i="70"/>
  <c r="B75" i="70"/>
  <c r="D75" i="70"/>
  <c r="G75" i="70"/>
  <c r="I75" i="70" s="1"/>
  <c r="H75" i="70"/>
  <c r="L75" i="70"/>
  <c r="O75" i="70"/>
  <c r="Q75" i="70" s="1"/>
  <c r="P75" i="70"/>
  <c r="T75" i="70"/>
  <c r="V75" i="70" s="1"/>
  <c r="U75" i="70"/>
  <c r="Y75" i="70"/>
  <c r="AA75" i="70" s="1"/>
  <c r="Z75" i="70"/>
  <c r="B76" i="70"/>
  <c r="D76" i="70"/>
  <c r="G76" i="70"/>
  <c r="I76" i="70" s="1"/>
  <c r="H76" i="70"/>
  <c r="L76" i="70"/>
  <c r="O76" i="70"/>
  <c r="Q76" i="70" s="1"/>
  <c r="P76" i="70"/>
  <c r="T76" i="70"/>
  <c r="V76" i="70" s="1"/>
  <c r="U76" i="70"/>
  <c r="Y76" i="70"/>
  <c r="AA76" i="70" s="1"/>
  <c r="Z76" i="70"/>
  <c r="B77" i="70"/>
  <c r="D77" i="70"/>
  <c r="G77" i="70"/>
  <c r="I77" i="70" s="1"/>
  <c r="H77" i="70"/>
  <c r="L77" i="70"/>
  <c r="O77" i="70"/>
  <c r="Q77" i="70" s="1"/>
  <c r="P77" i="70"/>
  <c r="T77" i="70"/>
  <c r="V77" i="70" s="1"/>
  <c r="U77" i="70"/>
  <c r="Y77" i="70"/>
  <c r="AA77" i="70" s="1"/>
  <c r="Z77" i="70"/>
  <c r="B78" i="70"/>
  <c r="D78" i="70"/>
  <c r="G78" i="70"/>
  <c r="I78" i="70" s="1"/>
  <c r="H78" i="70"/>
  <c r="L78" i="70"/>
  <c r="O78" i="70"/>
  <c r="Q78" i="70" s="1"/>
  <c r="P78" i="70"/>
  <c r="T78" i="70"/>
  <c r="V78" i="70" s="1"/>
  <c r="U78" i="70"/>
  <c r="Y78" i="70"/>
  <c r="AA78" i="70" s="1"/>
  <c r="Z78" i="70"/>
  <c r="B79" i="70"/>
  <c r="D79" i="70"/>
  <c r="G79" i="70"/>
  <c r="I79" i="70" s="1"/>
  <c r="H79" i="70"/>
  <c r="L79" i="70"/>
  <c r="O79" i="70"/>
  <c r="Q79" i="70" s="1"/>
  <c r="P79" i="70"/>
  <c r="T79" i="70"/>
  <c r="V79" i="70" s="1"/>
  <c r="U79" i="70"/>
  <c r="Y79" i="70"/>
  <c r="AA79" i="70" s="1"/>
  <c r="Z79" i="70"/>
  <c r="B80" i="70"/>
  <c r="D80" i="70"/>
  <c r="G80" i="70"/>
  <c r="I80" i="70" s="1"/>
  <c r="H80" i="70"/>
  <c r="L80" i="70"/>
  <c r="O80" i="70"/>
  <c r="Q80" i="70" s="1"/>
  <c r="P80" i="70"/>
  <c r="T80" i="70"/>
  <c r="V80" i="70" s="1"/>
  <c r="U80" i="70"/>
  <c r="Y80" i="70"/>
  <c r="AA80" i="70" s="1"/>
  <c r="Z80" i="70"/>
  <c r="B81" i="70"/>
  <c r="D81" i="70"/>
  <c r="E81" i="70"/>
  <c r="F81" i="70"/>
  <c r="J81" i="70"/>
  <c r="K81" i="70"/>
  <c r="M81" i="70"/>
  <c r="AC244" i="70" s="1"/>
  <c r="N81" i="70"/>
  <c r="R81" i="70"/>
  <c r="S81" i="70"/>
  <c r="X81" i="70"/>
  <c r="B83" i="70"/>
  <c r="D83" i="70"/>
  <c r="I87" i="70"/>
  <c r="I168" i="70" s="1"/>
  <c r="L87" i="70"/>
  <c r="L168" i="70" s="1"/>
  <c r="Q87" i="70"/>
  <c r="V87" i="70"/>
  <c r="V168" i="70" s="1"/>
  <c r="R89" i="70"/>
  <c r="B90" i="70"/>
  <c r="D90" i="70"/>
  <c r="G90" i="70"/>
  <c r="I90" i="70" s="1"/>
  <c r="H90" i="70"/>
  <c r="L90" i="70"/>
  <c r="O90" i="70"/>
  <c r="Q90" i="70" s="1"/>
  <c r="P90" i="70"/>
  <c r="T90" i="70"/>
  <c r="V90" i="70" s="1"/>
  <c r="U90" i="70"/>
  <c r="Y90" i="70"/>
  <c r="AA90" i="70" s="1"/>
  <c r="Z90" i="70"/>
  <c r="AC90" i="70"/>
  <c r="AD90" i="70"/>
  <c r="B91" i="70"/>
  <c r="D91" i="70"/>
  <c r="G91" i="70"/>
  <c r="I91" i="70" s="1"/>
  <c r="H91" i="70"/>
  <c r="L91" i="70"/>
  <c r="O91" i="70"/>
  <c r="P91" i="70"/>
  <c r="Q91" i="70" s="1"/>
  <c r="T91" i="70"/>
  <c r="V91" i="70" s="1"/>
  <c r="U91" i="70"/>
  <c r="Y91" i="70"/>
  <c r="AA91" i="70" s="1"/>
  <c r="Z91" i="70"/>
  <c r="AC91" i="70"/>
  <c r="AD91" i="70"/>
  <c r="B92" i="70"/>
  <c r="D92" i="70"/>
  <c r="G92" i="70"/>
  <c r="I92" i="70" s="1"/>
  <c r="H92" i="70"/>
  <c r="L92" i="70"/>
  <c r="O92" i="70"/>
  <c r="P92" i="70"/>
  <c r="Q92" i="70" s="1"/>
  <c r="T92" i="70"/>
  <c r="V92" i="70" s="1"/>
  <c r="U92" i="70"/>
  <c r="Y92" i="70"/>
  <c r="AA92" i="70" s="1"/>
  <c r="Z92" i="70"/>
  <c r="AC92" i="70"/>
  <c r="AD92" i="70"/>
  <c r="B93" i="70"/>
  <c r="D93" i="70"/>
  <c r="G93" i="70"/>
  <c r="I93" i="70" s="1"/>
  <c r="H93" i="70"/>
  <c r="L93" i="70"/>
  <c r="O93" i="70"/>
  <c r="Q93" i="70" s="1"/>
  <c r="P93" i="70"/>
  <c r="T93" i="70"/>
  <c r="V93" i="70" s="1"/>
  <c r="U93" i="70"/>
  <c r="Y93" i="70"/>
  <c r="AA93" i="70" s="1"/>
  <c r="Z93" i="70"/>
  <c r="AC93" i="70"/>
  <c r="AD93" i="70"/>
  <c r="B94" i="70"/>
  <c r="D94" i="70"/>
  <c r="G94" i="70"/>
  <c r="I94" i="70" s="1"/>
  <c r="H94" i="70"/>
  <c r="L94" i="70"/>
  <c r="O94" i="70"/>
  <c r="Q94" i="70" s="1"/>
  <c r="P94" i="70"/>
  <c r="T94" i="70"/>
  <c r="V94" i="70" s="1"/>
  <c r="U94" i="70"/>
  <c r="Y94" i="70"/>
  <c r="AA94" i="70" s="1"/>
  <c r="Z94" i="70"/>
  <c r="AC94" i="70"/>
  <c r="AD94" i="70"/>
  <c r="B95" i="70"/>
  <c r="D95" i="70"/>
  <c r="G95" i="70"/>
  <c r="I95" i="70" s="1"/>
  <c r="H95" i="70"/>
  <c r="L95" i="70"/>
  <c r="O95" i="70"/>
  <c r="Q95" i="70" s="1"/>
  <c r="P95" i="70"/>
  <c r="T95" i="70"/>
  <c r="V95" i="70" s="1"/>
  <c r="U95" i="70"/>
  <c r="Y95" i="70"/>
  <c r="AA95" i="70" s="1"/>
  <c r="Z95" i="70"/>
  <c r="AC95" i="70"/>
  <c r="AD95" i="70"/>
  <c r="B96" i="70"/>
  <c r="D96" i="70"/>
  <c r="G96" i="70"/>
  <c r="I96" i="70" s="1"/>
  <c r="H96" i="70"/>
  <c r="L96" i="70"/>
  <c r="O96" i="70"/>
  <c r="Q96" i="70" s="1"/>
  <c r="P96" i="70"/>
  <c r="T96" i="70"/>
  <c r="V96" i="70" s="1"/>
  <c r="U96" i="70"/>
  <c r="Y96" i="70"/>
  <c r="AA96" i="70" s="1"/>
  <c r="Z96" i="70"/>
  <c r="AC96" i="70"/>
  <c r="AD96" i="70"/>
  <c r="B97" i="70"/>
  <c r="D97" i="70"/>
  <c r="G97" i="70"/>
  <c r="I97" i="70" s="1"/>
  <c r="H97" i="70"/>
  <c r="L97" i="70"/>
  <c r="O97" i="70"/>
  <c r="Q97" i="70" s="1"/>
  <c r="P97" i="70"/>
  <c r="T97" i="70"/>
  <c r="U97" i="70"/>
  <c r="V97" i="70" s="1"/>
  <c r="Y97" i="70"/>
  <c r="AA97" i="70" s="1"/>
  <c r="Z97" i="70"/>
  <c r="AC97" i="70"/>
  <c r="AD97" i="70"/>
  <c r="B98" i="70"/>
  <c r="D98" i="70"/>
  <c r="G98" i="70"/>
  <c r="I98" i="70" s="1"/>
  <c r="H98" i="70"/>
  <c r="L98" i="70"/>
  <c r="O98" i="70"/>
  <c r="Q98" i="70" s="1"/>
  <c r="P98" i="70"/>
  <c r="T98" i="70"/>
  <c r="V98" i="70" s="1"/>
  <c r="U98" i="70"/>
  <c r="Y98" i="70"/>
  <c r="AA98" i="70" s="1"/>
  <c r="Z98" i="70"/>
  <c r="AC98" i="70"/>
  <c r="AD98" i="70"/>
  <c r="B99" i="70"/>
  <c r="D99" i="70"/>
  <c r="G99" i="70"/>
  <c r="I99" i="70" s="1"/>
  <c r="H99" i="70"/>
  <c r="L99" i="70"/>
  <c r="O99" i="70"/>
  <c r="Q99" i="70" s="1"/>
  <c r="P99" i="70"/>
  <c r="T99" i="70"/>
  <c r="V99" i="70" s="1"/>
  <c r="U99" i="70"/>
  <c r="Y99" i="70"/>
  <c r="AA99" i="70" s="1"/>
  <c r="Z99" i="70"/>
  <c r="AC99" i="70"/>
  <c r="AD99" i="70"/>
  <c r="B100" i="70"/>
  <c r="D100" i="70"/>
  <c r="G100" i="70"/>
  <c r="H100" i="70"/>
  <c r="L100" i="70"/>
  <c r="O100" i="70"/>
  <c r="Q100" i="70" s="1"/>
  <c r="P100" i="70"/>
  <c r="T100" i="70"/>
  <c r="V100" i="70" s="1"/>
  <c r="U100" i="70"/>
  <c r="Y100" i="70"/>
  <c r="AA100" i="70" s="1"/>
  <c r="Z100" i="70"/>
  <c r="AC100" i="70"/>
  <c r="AD100" i="70"/>
  <c r="B101" i="70"/>
  <c r="D101" i="70"/>
  <c r="G101" i="70"/>
  <c r="H101" i="70"/>
  <c r="I101" i="70" s="1"/>
  <c r="L101" i="70"/>
  <c r="O101" i="70"/>
  <c r="P101" i="70"/>
  <c r="Q101" i="70" s="1"/>
  <c r="T101" i="70"/>
  <c r="U101" i="70"/>
  <c r="V101" i="70" s="1"/>
  <c r="Y101" i="70"/>
  <c r="AA101" i="70" s="1"/>
  <c r="Z101" i="70"/>
  <c r="AC101" i="70"/>
  <c r="AD101" i="70"/>
  <c r="B102" i="70"/>
  <c r="D102" i="70"/>
  <c r="G102" i="70"/>
  <c r="I102" i="70" s="1"/>
  <c r="H102" i="70"/>
  <c r="L102" i="70"/>
  <c r="O102" i="70"/>
  <c r="Q102" i="70" s="1"/>
  <c r="P102" i="70"/>
  <c r="T102" i="70"/>
  <c r="V102" i="70" s="1"/>
  <c r="U102" i="70"/>
  <c r="Y102" i="70"/>
  <c r="AA102" i="70" s="1"/>
  <c r="Z102" i="70"/>
  <c r="AC102" i="70"/>
  <c r="AD102" i="70"/>
  <c r="B103" i="70"/>
  <c r="D103" i="70"/>
  <c r="G103" i="70"/>
  <c r="I103" i="70" s="1"/>
  <c r="H103" i="70"/>
  <c r="L103" i="70"/>
  <c r="O103" i="70"/>
  <c r="Q103" i="70" s="1"/>
  <c r="P103" i="70"/>
  <c r="T103" i="70"/>
  <c r="V103" i="70" s="1"/>
  <c r="U103" i="70"/>
  <c r="Y103" i="70"/>
  <c r="AA103" i="70" s="1"/>
  <c r="Z103" i="70"/>
  <c r="AC103" i="70"/>
  <c r="AD103" i="70"/>
  <c r="B104" i="70"/>
  <c r="D104" i="70"/>
  <c r="G104" i="70"/>
  <c r="I104" i="70" s="1"/>
  <c r="H104" i="70"/>
  <c r="L104" i="70"/>
  <c r="O104" i="70"/>
  <c r="Q104" i="70" s="1"/>
  <c r="P104" i="70"/>
  <c r="T104" i="70"/>
  <c r="V104" i="70" s="1"/>
  <c r="U104" i="70"/>
  <c r="Y104" i="70"/>
  <c r="AA104" i="70" s="1"/>
  <c r="Z104" i="70"/>
  <c r="AC104" i="70"/>
  <c r="AD104" i="70"/>
  <c r="B105" i="70"/>
  <c r="D105" i="70"/>
  <c r="G105" i="70"/>
  <c r="I105" i="70" s="1"/>
  <c r="H105" i="70"/>
  <c r="L105" i="70"/>
  <c r="O105" i="70"/>
  <c r="Q105" i="70" s="1"/>
  <c r="P105" i="70"/>
  <c r="T105" i="70"/>
  <c r="V105" i="70" s="1"/>
  <c r="U105" i="70"/>
  <c r="Y105" i="70"/>
  <c r="AA105" i="70" s="1"/>
  <c r="Z105" i="70"/>
  <c r="AC105" i="70"/>
  <c r="AD105" i="70"/>
  <c r="B106" i="70"/>
  <c r="D106" i="70"/>
  <c r="G106" i="70"/>
  <c r="I106" i="70" s="1"/>
  <c r="H106" i="70"/>
  <c r="L106" i="70"/>
  <c r="O106" i="70"/>
  <c r="Q106" i="70" s="1"/>
  <c r="P106" i="70"/>
  <c r="T106" i="70"/>
  <c r="V106" i="70" s="1"/>
  <c r="U106" i="70"/>
  <c r="Y106" i="70"/>
  <c r="AA106" i="70" s="1"/>
  <c r="Z106" i="70"/>
  <c r="AC106" i="70"/>
  <c r="AD106" i="70"/>
  <c r="B107" i="70"/>
  <c r="D107" i="70"/>
  <c r="G107" i="70"/>
  <c r="I107" i="70" s="1"/>
  <c r="H107" i="70"/>
  <c r="L107" i="70"/>
  <c r="O107" i="70"/>
  <c r="Q107" i="70" s="1"/>
  <c r="P107" i="70"/>
  <c r="T107" i="70"/>
  <c r="V107" i="70" s="1"/>
  <c r="U107" i="70"/>
  <c r="Y107" i="70"/>
  <c r="AA107" i="70" s="1"/>
  <c r="Z107" i="70"/>
  <c r="AC107" i="70"/>
  <c r="AD107" i="70"/>
  <c r="B108" i="70"/>
  <c r="D108" i="70"/>
  <c r="G108" i="70"/>
  <c r="I108" i="70" s="1"/>
  <c r="H108" i="70"/>
  <c r="L108" i="70"/>
  <c r="O108" i="70"/>
  <c r="Q108" i="70" s="1"/>
  <c r="P108" i="70"/>
  <c r="T108" i="70"/>
  <c r="V108" i="70" s="1"/>
  <c r="U108" i="70"/>
  <c r="Y108" i="70"/>
  <c r="AA108" i="70" s="1"/>
  <c r="Z108" i="70"/>
  <c r="AC108" i="70"/>
  <c r="AD108" i="70"/>
  <c r="B109" i="70"/>
  <c r="D109" i="70"/>
  <c r="G109" i="70"/>
  <c r="I109" i="70" s="1"/>
  <c r="H109" i="70"/>
  <c r="L109" i="70"/>
  <c r="O109" i="70"/>
  <c r="Q109" i="70" s="1"/>
  <c r="P109" i="70"/>
  <c r="T109" i="70"/>
  <c r="V109" i="70" s="1"/>
  <c r="U109" i="70"/>
  <c r="Y109" i="70"/>
  <c r="AA109" i="70" s="1"/>
  <c r="Z109" i="70"/>
  <c r="AC109" i="70"/>
  <c r="AD109" i="70"/>
  <c r="B110" i="70"/>
  <c r="D110" i="70"/>
  <c r="G110" i="70"/>
  <c r="I110" i="70" s="1"/>
  <c r="H110" i="70"/>
  <c r="L110" i="70"/>
  <c r="O110" i="70"/>
  <c r="Q110" i="70" s="1"/>
  <c r="P110" i="70"/>
  <c r="T110" i="70"/>
  <c r="V110" i="70" s="1"/>
  <c r="U110" i="70"/>
  <c r="Y110" i="70"/>
  <c r="AA110" i="70" s="1"/>
  <c r="Z110" i="70"/>
  <c r="AC110" i="70"/>
  <c r="AD110" i="70"/>
  <c r="B111" i="70"/>
  <c r="D111" i="70"/>
  <c r="G111" i="70"/>
  <c r="I111" i="70" s="1"/>
  <c r="H111" i="70"/>
  <c r="L111" i="70"/>
  <c r="O111" i="70"/>
  <c r="Q111" i="70" s="1"/>
  <c r="P111" i="70"/>
  <c r="T111" i="70"/>
  <c r="V111" i="70" s="1"/>
  <c r="U111" i="70"/>
  <c r="Y111" i="70"/>
  <c r="AA111" i="70" s="1"/>
  <c r="Z111" i="70"/>
  <c r="AC111" i="70"/>
  <c r="AD111" i="70"/>
  <c r="B112" i="70"/>
  <c r="D112" i="70"/>
  <c r="G112" i="70"/>
  <c r="I112" i="70" s="1"/>
  <c r="H112" i="70"/>
  <c r="L112" i="70"/>
  <c r="O112" i="70"/>
  <c r="Q112" i="70" s="1"/>
  <c r="P112" i="70"/>
  <c r="T112" i="70"/>
  <c r="V112" i="70" s="1"/>
  <c r="U112" i="70"/>
  <c r="Y112" i="70"/>
  <c r="AA112" i="70" s="1"/>
  <c r="Z112" i="70"/>
  <c r="AC112" i="70"/>
  <c r="AD112" i="70"/>
  <c r="B113" i="70"/>
  <c r="D113" i="70"/>
  <c r="G113" i="70"/>
  <c r="I113" i="70" s="1"/>
  <c r="H113" i="70"/>
  <c r="L113" i="70"/>
  <c r="O113" i="70"/>
  <c r="Q113" i="70" s="1"/>
  <c r="P113" i="70"/>
  <c r="T113" i="70"/>
  <c r="V113" i="70" s="1"/>
  <c r="U113" i="70"/>
  <c r="Y113" i="70"/>
  <c r="AA113" i="70" s="1"/>
  <c r="Z113" i="70"/>
  <c r="AC113" i="70"/>
  <c r="AD113" i="70"/>
  <c r="B114" i="70"/>
  <c r="D114" i="70"/>
  <c r="G114" i="70"/>
  <c r="I114" i="70" s="1"/>
  <c r="H114" i="70"/>
  <c r="L114" i="70"/>
  <c r="O114" i="70"/>
  <c r="Q114" i="70" s="1"/>
  <c r="P114" i="70"/>
  <c r="T114" i="70"/>
  <c r="V114" i="70" s="1"/>
  <c r="U114" i="70"/>
  <c r="Y114" i="70"/>
  <c r="AA114" i="70" s="1"/>
  <c r="Z114" i="70"/>
  <c r="AC114" i="70"/>
  <c r="AD114" i="70"/>
  <c r="B115" i="70"/>
  <c r="D115" i="70"/>
  <c r="G115" i="70"/>
  <c r="I115" i="70" s="1"/>
  <c r="H115" i="70"/>
  <c r="L115" i="70"/>
  <c r="O115" i="70"/>
  <c r="Q115" i="70" s="1"/>
  <c r="P115" i="70"/>
  <c r="T115" i="70"/>
  <c r="V115" i="70" s="1"/>
  <c r="U115" i="70"/>
  <c r="Y115" i="70"/>
  <c r="AA115" i="70" s="1"/>
  <c r="Z115" i="70"/>
  <c r="AC115" i="70"/>
  <c r="AD115" i="70"/>
  <c r="B116" i="70"/>
  <c r="D116" i="70"/>
  <c r="G116" i="70"/>
  <c r="I116" i="70" s="1"/>
  <c r="H116" i="70"/>
  <c r="L116" i="70"/>
  <c r="O116" i="70"/>
  <c r="Q116" i="70" s="1"/>
  <c r="P116" i="70"/>
  <c r="T116" i="70"/>
  <c r="V116" i="70" s="1"/>
  <c r="U116" i="70"/>
  <c r="Y116" i="70"/>
  <c r="AA116" i="70" s="1"/>
  <c r="Z116" i="70"/>
  <c r="AC116" i="70"/>
  <c r="AD116" i="70"/>
  <c r="B117" i="70"/>
  <c r="D117" i="70"/>
  <c r="G117" i="70"/>
  <c r="I117" i="70" s="1"/>
  <c r="H117" i="70"/>
  <c r="L117" i="70"/>
  <c r="O117" i="70"/>
  <c r="Q117" i="70" s="1"/>
  <c r="P117" i="70"/>
  <c r="T117" i="70"/>
  <c r="V117" i="70" s="1"/>
  <c r="U117" i="70"/>
  <c r="Y117" i="70"/>
  <c r="AA117" i="70" s="1"/>
  <c r="Z117" i="70"/>
  <c r="AC117" i="70"/>
  <c r="AD117" i="70"/>
  <c r="B118" i="70"/>
  <c r="D118" i="70"/>
  <c r="E118" i="70"/>
  <c r="D14" i="130" s="1"/>
  <c r="F118" i="70"/>
  <c r="E14" i="130" s="1"/>
  <c r="J118" i="70"/>
  <c r="K118" i="70"/>
  <c r="H14" i="130" s="1"/>
  <c r="M118" i="70"/>
  <c r="N118" i="70"/>
  <c r="K14" i="130" s="1"/>
  <c r="R118" i="70"/>
  <c r="O14" i="130" s="1"/>
  <c r="S118" i="70"/>
  <c r="P14" i="130" s="1"/>
  <c r="X118" i="70"/>
  <c r="U14" i="130" s="1"/>
  <c r="B120" i="70"/>
  <c r="D120" i="70"/>
  <c r="G120" i="70"/>
  <c r="I120" i="70" s="1"/>
  <c r="H120" i="70"/>
  <c r="L120" i="70"/>
  <c r="O120" i="70"/>
  <c r="Q120" i="70" s="1"/>
  <c r="P120" i="70"/>
  <c r="T120" i="70"/>
  <c r="V120" i="70" s="1"/>
  <c r="U120" i="70"/>
  <c r="Y120" i="70"/>
  <c r="AA120" i="70" s="1"/>
  <c r="Z120" i="70"/>
  <c r="AC120" i="70"/>
  <c r="AD120" i="70"/>
  <c r="B121" i="70"/>
  <c r="D121" i="70"/>
  <c r="G121" i="70"/>
  <c r="I121" i="70" s="1"/>
  <c r="H121" i="70"/>
  <c r="L121" i="70"/>
  <c r="O121" i="70"/>
  <c r="Q121" i="70" s="1"/>
  <c r="P121" i="70"/>
  <c r="T121" i="70"/>
  <c r="V121" i="70" s="1"/>
  <c r="U121" i="70"/>
  <c r="Y121" i="70"/>
  <c r="AA121" i="70" s="1"/>
  <c r="Z121" i="70"/>
  <c r="AC121" i="70"/>
  <c r="AD121" i="70"/>
  <c r="B122" i="70"/>
  <c r="D122" i="70"/>
  <c r="G122" i="70"/>
  <c r="I122" i="70" s="1"/>
  <c r="H122" i="70"/>
  <c r="L122" i="70"/>
  <c r="O122" i="70"/>
  <c r="Q122" i="70" s="1"/>
  <c r="P122" i="70"/>
  <c r="T122" i="70"/>
  <c r="V122" i="70" s="1"/>
  <c r="U122" i="70"/>
  <c r="Y122" i="70"/>
  <c r="AA122" i="70" s="1"/>
  <c r="Z122" i="70"/>
  <c r="AC122" i="70"/>
  <c r="AD122" i="70"/>
  <c r="B123" i="70"/>
  <c r="D123" i="70"/>
  <c r="G123" i="70"/>
  <c r="I123" i="70" s="1"/>
  <c r="H123" i="70"/>
  <c r="L123" i="70"/>
  <c r="O123" i="70"/>
  <c r="Q123" i="70" s="1"/>
  <c r="P123" i="70"/>
  <c r="T123" i="70"/>
  <c r="V123" i="70" s="1"/>
  <c r="U123" i="70"/>
  <c r="Y123" i="70"/>
  <c r="AA123" i="70" s="1"/>
  <c r="Z123" i="70"/>
  <c r="AC123" i="70"/>
  <c r="AD123" i="70"/>
  <c r="B124" i="70"/>
  <c r="D124" i="70"/>
  <c r="G124" i="70"/>
  <c r="I124" i="70" s="1"/>
  <c r="H124" i="70"/>
  <c r="L124" i="70"/>
  <c r="O124" i="70"/>
  <c r="Q124" i="70" s="1"/>
  <c r="P124" i="70"/>
  <c r="T124" i="70"/>
  <c r="V124" i="70" s="1"/>
  <c r="U124" i="70"/>
  <c r="Y124" i="70"/>
  <c r="AA124" i="70" s="1"/>
  <c r="Z124" i="70"/>
  <c r="AC124" i="70"/>
  <c r="AD124" i="70"/>
  <c r="B125" i="70"/>
  <c r="D125" i="70"/>
  <c r="G125" i="70"/>
  <c r="I125" i="70" s="1"/>
  <c r="H125" i="70"/>
  <c r="L125" i="70"/>
  <c r="O125" i="70"/>
  <c r="Q125" i="70" s="1"/>
  <c r="P125" i="70"/>
  <c r="T125" i="70"/>
  <c r="V125" i="70" s="1"/>
  <c r="U125" i="70"/>
  <c r="Y125" i="70"/>
  <c r="AA125" i="70" s="1"/>
  <c r="Z125" i="70"/>
  <c r="AC125" i="70"/>
  <c r="AD125" i="70"/>
  <c r="B126" i="70"/>
  <c r="D126" i="70"/>
  <c r="G126" i="70"/>
  <c r="I126" i="70" s="1"/>
  <c r="H126" i="70"/>
  <c r="L126" i="70"/>
  <c r="O126" i="70"/>
  <c r="Q126" i="70" s="1"/>
  <c r="P126" i="70"/>
  <c r="T126" i="70"/>
  <c r="V126" i="70" s="1"/>
  <c r="U126" i="70"/>
  <c r="Y126" i="70"/>
  <c r="AA126" i="70" s="1"/>
  <c r="Z126" i="70"/>
  <c r="AC126" i="70"/>
  <c r="AD126" i="70"/>
  <c r="B127" i="70"/>
  <c r="D127" i="70"/>
  <c r="G127" i="70"/>
  <c r="I127" i="70" s="1"/>
  <c r="H127" i="70"/>
  <c r="L127" i="70"/>
  <c r="O127" i="70"/>
  <c r="Q127" i="70" s="1"/>
  <c r="P127" i="70"/>
  <c r="T127" i="70"/>
  <c r="V127" i="70" s="1"/>
  <c r="U127" i="70"/>
  <c r="Y127" i="70"/>
  <c r="AA127" i="70" s="1"/>
  <c r="Z127" i="70"/>
  <c r="AC127" i="70"/>
  <c r="AD127" i="70"/>
  <c r="B128" i="70"/>
  <c r="D128" i="70"/>
  <c r="G128" i="70"/>
  <c r="I128" i="70" s="1"/>
  <c r="H128" i="70"/>
  <c r="L128" i="70"/>
  <c r="O128" i="70"/>
  <c r="Q128" i="70" s="1"/>
  <c r="P128" i="70"/>
  <c r="T128" i="70"/>
  <c r="V128" i="70" s="1"/>
  <c r="U128" i="70"/>
  <c r="Y128" i="70"/>
  <c r="AA128" i="70" s="1"/>
  <c r="Z128" i="70"/>
  <c r="AC128" i="70"/>
  <c r="AD128" i="70"/>
  <c r="B129" i="70"/>
  <c r="D129" i="70"/>
  <c r="G129" i="70"/>
  <c r="I129" i="70" s="1"/>
  <c r="H129" i="70"/>
  <c r="L129" i="70"/>
  <c r="O129" i="70"/>
  <c r="Q129" i="70" s="1"/>
  <c r="P129" i="70"/>
  <c r="T129" i="70"/>
  <c r="V129" i="70" s="1"/>
  <c r="U129" i="70"/>
  <c r="Y129" i="70"/>
  <c r="AA129" i="70" s="1"/>
  <c r="Z129" i="70"/>
  <c r="AC129" i="70"/>
  <c r="AD129" i="70"/>
  <c r="B130" i="70"/>
  <c r="D130" i="70"/>
  <c r="G130" i="70"/>
  <c r="I130" i="70" s="1"/>
  <c r="H130" i="70"/>
  <c r="L130" i="70"/>
  <c r="O130" i="70"/>
  <c r="Q130" i="70" s="1"/>
  <c r="P130" i="70"/>
  <c r="T130" i="70"/>
  <c r="V130" i="70" s="1"/>
  <c r="U130" i="70"/>
  <c r="Y130" i="70"/>
  <c r="AA130" i="70" s="1"/>
  <c r="Z130" i="70"/>
  <c r="AC130" i="70"/>
  <c r="AD130" i="70"/>
  <c r="B131" i="70"/>
  <c r="D131" i="70"/>
  <c r="G131" i="70"/>
  <c r="I131" i="70" s="1"/>
  <c r="H131" i="70"/>
  <c r="L131" i="70"/>
  <c r="O131" i="70"/>
  <c r="Q131" i="70" s="1"/>
  <c r="P131" i="70"/>
  <c r="T131" i="70"/>
  <c r="V131" i="70" s="1"/>
  <c r="U131" i="70"/>
  <c r="Y131" i="70"/>
  <c r="AA131" i="70" s="1"/>
  <c r="Z131" i="70"/>
  <c r="AC131" i="70"/>
  <c r="AD131" i="70"/>
  <c r="B132" i="70"/>
  <c r="D132" i="70"/>
  <c r="G132" i="70"/>
  <c r="I132" i="70" s="1"/>
  <c r="H132" i="70"/>
  <c r="L132" i="70"/>
  <c r="O132" i="70"/>
  <c r="Q132" i="70" s="1"/>
  <c r="P132" i="70"/>
  <c r="T132" i="70"/>
  <c r="V132" i="70" s="1"/>
  <c r="U132" i="70"/>
  <c r="Y132" i="70"/>
  <c r="AA132" i="70" s="1"/>
  <c r="Z132" i="70"/>
  <c r="AC132" i="70"/>
  <c r="AD132" i="70"/>
  <c r="B133" i="70"/>
  <c r="D133" i="70"/>
  <c r="G133" i="70"/>
  <c r="I133" i="70" s="1"/>
  <c r="H133" i="70"/>
  <c r="L133" i="70"/>
  <c r="O133" i="70"/>
  <c r="Q133" i="70" s="1"/>
  <c r="P133" i="70"/>
  <c r="T133" i="70"/>
  <c r="V133" i="70" s="1"/>
  <c r="U133" i="70"/>
  <c r="Y133" i="70"/>
  <c r="AA133" i="70" s="1"/>
  <c r="Z133" i="70"/>
  <c r="AC133" i="70"/>
  <c r="AD133" i="70"/>
  <c r="B134" i="70"/>
  <c r="D134" i="70"/>
  <c r="G134" i="70"/>
  <c r="I134" i="70" s="1"/>
  <c r="H134" i="70"/>
  <c r="L134" i="70"/>
  <c r="O134" i="70"/>
  <c r="Q134" i="70" s="1"/>
  <c r="P134" i="70"/>
  <c r="T134" i="70"/>
  <c r="V134" i="70" s="1"/>
  <c r="U134" i="70"/>
  <c r="Y134" i="70"/>
  <c r="AA134" i="70" s="1"/>
  <c r="Z134" i="70"/>
  <c r="AC134" i="70"/>
  <c r="AD134" i="70"/>
  <c r="B135" i="70"/>
  <c r="D135" i="70"/>
  <c r="G135" i="70"/>
  <c r="I135" i="70" s="1"/>
  <c r="H135" i="70"/>
  <c r="L135" i="70"/>
  <c r="O135" i="70"/>
  <c r="Q135" i="70" s="1"/>
  <c r="P135" i="70"/>
  <c r="T135" i="70"/>
  <c r="V135" i="70" s="1"/>
  <c r="U135" i="70"/>
  <c r="Y135" i="70"/>
  <c r="AA135" i="70" s="1"/>
  <c r="Z135" i="70"/>
  <c r="AC135" i="70"/>
  <c r="AD135" i="70"/>
  <c r="B136" i="70"/>
  <c r="D136" i="70"/>
  <c r="G136" i="70"/>
  <c r="I136" i="70" s="1"/>
  <c r="H136" i="70"/>
  <c r="L136" i="70"/>
  <c r="O136" i="70"/>
  <c r="Q136" i="70" s="1"/>
  <c r="P136" i="70"/>
  <c r="T136" i="70"/>
  <c r="V136" i="70" s="1"/>
  <c r="U136" i="70"/>
  <c r="Y136" i="70"/>
  <c r="AA136" i="70" s="1"/>
  <c r="Z136" i="70"/>
  <c r="AC136" i="70"/>
  <c r="AD136" i="70"/>
  <c r="B137" i="70"/>
  <c r="D137" i="70"/>
  <c r="G137" i="70"/>
  <c r="I137" i="70" s="1"/>
  <c r="H137" i="70"/>
  <c r="L137" i="70"/>
  <c r="O137" i="70"/>
  <c r="Q137" i="70" s="1"/>
  <c r="P137" i="70"/>
  <c r="T137" i="70"/>
  <c r="V137" i="70" s="1"/>
  <c r="U137" i="70"/>
  <c r="Y137" i="70"/>
  <c r="AA137" i="70" s="1"/>
  <c r="Z137" i="70"/>
  <c r="AC137" i="70"/>
  <c r="AD137" i="70"/>
  <c r="B138" i="70"/>
  <c r="D138" i="70"/>
  <c r="G138" i="70"/>
  <c r="I138" i="70" s="1"/>
  <c r="H138" i="70"/>
  <c r="L138" i="70"/>
  <c r="O138" i="70"/>
  <c r="Q138" i="70" s="1"/>
  <c r="P138" i="70"/>
  <c r="T138" i="70"/>
  <c r="V138" i="70" s="1"/>
  <c r="U138" i="70"/>
  <c r="Y138" i="70"/>
  <c r="AA138" i="70" s="1"/>
  <c r="Z138" i="70"/>
  <c r="AC138" i="70"/>
  <c r="AD138" i="70"/>
  <c r="B139" i="70"/>
  <c r="D139" i="70"/>
  <c r="G139" i="70"/>
  <c r="I139" i="70" s="1"/>
  <c r="H139" i="70"/>
  <c r="L139" i="70"/>
  <c r="O139" i="70"/>
  <c r="Q139" i="70" s="1"/>
  <c r="P139" i="70"/>
  <c r="T139" i="70"/>
  <c r="V139" i="70" s="1"/>
  <c r="U139" i="70"/>
  <c r="Y139" i="70"/>
  <c r="AA139" i="70" s="1"/>
  <c r="Z139" i="70"/>
  <c r="AC139" i="70"/>
  <c r="AD139" i="70"/>
  <c r="B140" i="70"/>
  <c r="D140" i="70"/>
  <c r="G140" i="70"/>
  <c r="I140" i="70" s="1"/>
  <c r="H140" i="70"/>
  <c r="L140" i="70"/>
  <c r="O140" i="70"/>
  <c r="Q140" i="70" s="1"/>
  <c r="P140" i="70"/>
  <c r="T140" i="70"/>
  <c r="V140" i="70" s="1"/>
  <c r="U140" i="70"/>
  <c r="Y140" i="70"/>
  <c r="AA140" i="70" s="1"/>
  <c r="Z140" i="70"/>
  <c r="AC140" i="70"/>
  <c r="AD140" i="70"/>
  <c r="B141" i="70"/>
  <c r="D141" i="70"/>
  <c r="E141" i="70"/>
  <c r="D15" i="130" s="1"/>
  <c r="F141" i="70"/>
  <c r="E15" i="130" s="1"/>
  <c r="J141" i="70"/>
  <c r="K141" i="70"/>
  <c r="H15" i="130" s="1"/>
  <c r="M141" i="70"/>
  <c r="N141" i="70"/>
  <c r="R141" i="70"/>
  <c r="S141" i="70"/>
  <c r="P15" i="130" s="1"/>
  <c r="X141" i="70"/>
  <c r="U15" i="130" s="1"/>
  <c r="B142" i="70"/>
  <c r="D142" i="70"/>
  <c r="AC142" i="70"/>
  <c r="AD142" i="70"/>
  <c r="B143" i="70"/>
  <c r="D143" i="70"/>
  <c r="AC143" i="70"/>
  <c r="AD143" i="70"/>
  <c r="B144" i="70"/>
  <c r="D144" i="70"/>
  <c r="AC144" i="70"/>
  <c r="AD144" i="70"/>
  <c r="B145" i="70"/>
  <c r="D145" i="70"/>
  <c r="AC145" i="70"/>
  <c r="AD145" i="70"/>
  <c r="B146" i="70"/>
  <c r="D146" i="70"/>
  <c r="AC146" i="70"/>
  <c r="AD146" i="70"/>
  <c r="B147" i="70"/>
  <c r="D147" i="70"/>
  <c r="AC147" i="70"/>
  <c r="AD147" i="70"/>
  <c r="B148" i="70"/>
  <c r="D148" i="70"/>
  <c r="AC148" i="70"/>
  <c r="AD148" i="70"/>
  <c r="B149" i="70"/>
  <c r="D149" i="70"/>
  <c r="AC149" i="70"/>
  <c r="AD149" i="70"/>
  <c r="B150" i="70"/>
  <c r="D150" i="70"/>
  <c r="AC150" i="70"/>
  <c r="AD150" i="70"/>
  <c r="B151" i="70"/>
  <c r="D151" i="70"/>
  <c r="AC151" i="70"/>
  <c r="AD151" i="70"/>
  <c r="B152" i="70"/>
  <c r="D152" i="70"/>
  <c r="AC152" i="70"/>
  <c r="AD152" i="70"/>
  <c r="B153" i="70"/>
  <c r="D153" i="70"/>
  <c r="AC153" i="70"/>
  <c r="AD153" i="70"/>
  <c r="B154" i="70"/>
  <c r="D154" i="70"/>
  <c r="AC154" i="70"/>
  <c r="AD154" i="70"/>
  <c r="B155" i="70"/>
  <c r="D155" i="70"/>
  <c r="AC155" i="70"/>
  <c r="AD155" i="70"/>
  <c r="B156" i="70"/>
  <c r="D156" i="70"/>
  <c r="AC156" i="70"/>
  <c r="AD156" i="70"/>
  <c r="B157" i="70"/>
  <c r="D157" i="70"/>
  <c r="AC157" i="70"/>
  <c r="AD157" i="70"/>
  <c r="B158" i="70"/>
  <c r="D158" i="70"/>
  <c r="AC158" i="70"/>
  <c r="AD158" i="70"/>
  <c r="B159" i="70"/>
  <c r="D159" i="70"/>
  <c r="AC159" i="70"/>
  <c r="AD159" i="70"/>
  <c r="B160" i="70"/>
  <c r="D160" i="70"/>
  <c r="AC160" i="70"/>
  <c r="AD160" i="70"/>
  <c r="B161" i="70"/>
  <c r="D161" i="70"/>
  <c r="AC161" i="70"/>
  <c r="AD161" i="70"/>
  <c r="B162" i="70"/>
  <c r="D162" i="70"/>
  <c r="AC162" i="70"/>
  <c r="AD162" i="70"/>
  <c r="B163" i="70"/>
  <c r="D163" i="70"/>
  <c r="E163" i="70"/>
  <c r="F163" i="70"/>
  <c r="J163" i="70"/>
  <c r="K163" i="70"/>
  <c r="M163" i="70"/>
  <c r="N163" i="70"/>
  <c r="T163" i="70"/>
  <c r="V163" i="70" s="1"/>
  <c r="U163" i="70"/>
  <c r="Y163" i="70"/>
  <c r="Z163" i="70"/>
  <c r="AA163" i="70"/>
  <c r="AC163" i="70"/>
  <c r="AC164" i="70"/>
  <c r="AD164" i="70"/>
  <c r="D165" i="70"/>
  <c r="AA168" i="70"/>
  <c r="Q169" i="70"/>
  <c r="R170" i="70"/>
  <c r="B171" i="70"/>
  <c r="D171" i="70"/>
  <c r="G171" i="70"/>
  <c r="I171" i="70" s="1"/>
  <c r="H171" i="70"/>
  <c r="L171" i="70"/>
  <c r="O171" i="70"/>
  <c r="Q171" i="70" s="1"/>
  <c r="P171" i="70"/>
  <c r="T171" i="70"/>
  <c r="V171" i="70" s="1"/>
  <c r="U171" i="70"/>
  <c r="Y171" i="70"/>
  <c r="AA171" i="70" s="1"/>
  <c r="Z171" i="70"/>
  <c r="AC171" i="70"/>
  <c r="AD171" i="70"/>
  <c r="B172" i="70"/>
  <c r="D172" i="70"/>
  <c r="G172" i="70"/>
  <c r="I172" i="70" s="1"/>
  <c r="H172" i="70"/>
  <c r="L172" i="70"/>
  <c r="O172" i="70"/>
  <c r="P172" i="70"/>
  <c r="Q172" i="70" s="1"/>
  <c r="T172" i="70"/>
  <c r="V172" i="70" s="1"/>
  <c r="U172" i="70"/>
  <c r="Y172" i="70"/>
  <c r="AA172" i="70" s="1"/>
  <c r="Z172" i="70"/>
  <c r="AC172" i="70"/>
  <c r="AD172" i="70"/>
  <c r="B173" i="70"/>
  <c r="D173" i="70"/>
  <c r="G173" i="70"/>
  <c r="I173" i="70" s="1"/>
  <c r="H173" i="70"/>
  <c r="L173" i="70"/>
  <c r="O173" i="70"/>
  <c r="P173" i="70"/>
  <c r="Q173" i="70" s="1"/>
  <c r="T173" i="70"/>
  <c r="V173" i="70" s="1"/>
  <c r="U173" i="70"/>
  <c r="Y173" i="70"/>
  <c r="AA173" i="70" s="1"/>
  <c r="Z173" i="70"/>
  <c r="AC173" i="70"/>
  <c r="AD173" i="70"/>
  <c r="B174" i="70"/>
  <c r="D174" i="70"/>
  <c r="G174" i="70"/>
  <c r="I174" i="70" s="1"/>
  <c r="H174" i="70"/>
  <c r="L174" i="70"/>
  <c r="O174" i="70"/>
  <c r="Q174" i="70" s="1"/>
  <c r="P174" i="70"/>
  <c r="T174" i="70"/>
  <c r="V174" i="70" s="1"/>
  <c r="U174" i="70"/>
  <c r="Y174" i="70"/>
  <c r="AA174" i="70" s="1"/>
  <c r="Z174" i="70"/>
  <c r="AC174" i="70"/>
  <c r="AD174" i="70"/>
  <c r="B175" i="70"/>
  <c r="D175" i="70"/>
  <c r="G175" i="70"/>
  <c r="I175" i="70" s="1"/>
  <c r="H175" i="70"/>
  <c r="L175" i="70"/>
  <c r="O175" i="70"/>
  <c r="Q175" i="70" s="1"/>
  <c r="P175" i="70"/>
  <c r="T175" i="70"/>
  <c r="V175" i="70" s="1"/>
  <c r="U175" i="70"/>
  <c r="Y175" i="70"/>
  <c r="AA175" i="70" s="1"/>
  <c r="Z175" i="70"/>
  <c r="AC175" i="70"/>
  <c r="AD175" i="70"/>
  <c r="B176" i="70"/>
  <c r="D176" i="70"/>
  <c r="G176" i="70"/>
  <c r="I176" i="70" s="1"/>
  <c r="H176" i="70"/>
  <c r="L176" i="70"/>
  <c r="O176" i="70"/>
  <c r="Q176" i="70" s="1"/>
  <c r="P176" i="70"/>
  <c r="T176" i="70"/>
  <c r="V176" i="70" s="1"/>
  <c r="U176" i="70"/>
  <c r="Y176" i="70"/>
  <c r="AA176" i="70" s="1"/>
  <c r="Z176" i="70"/>
  <c r="AC176" i="70"/>
  <c r="AD176" i="70"/>
  <c r="B177" i="70"/>
  <c r="D177" i="70"/>
  <c r="G177" i="70"/>
  <c r="I177" i="70" s="1"/>
  <c r="H177" i="70"/>
  <c r="L177" i="70"/>
  <c r="O177" i="70"/>
  <c r="Q177" i="70" s="1"/>
  <c r="P177" i="70"/>
  <c r="T177" i="70"/>
  <c r="V177" i="70" s="1"/>
  <c r="U177" i="70"/>
  <c r="Y177" i="70"/>
  <c r="AA177" i="70" s="1"/>
  <c r="Z177" i="70"/>
  <c r="AC177" i="70"/>
  <c r="AD177" i="70"/>
  <c r="B178" i="70"/>
  <c r="D178" i="70"/>
  <c r="G178" i="70"/>
  <c r="I178" i="70" s="1"/>
  <c r="H178" i="70"/>
  <c r="L178" i="70"/>
  <c r="O178" i="70"/>
  <c r="Q178" i="70" s="1"/>
  <c r="P178" i="70"/>
  <c r="T178" i="70"/>
  <c r="V178" i="70" s="1"/>
  <c r="U178" i="70"/>
  <c r="Y178" i="70"/>
  <c r="AA178" i="70" s="1"/>
  <c r="Z178" i="70"/>
  <c r="AC178" i="70"/>
  <c r="AD178" i="70"/>
  <c r="B179" i="70"/>
  <c r="D179" i="70"/>
  <c r="G179" i="70"/>
  <c r="I179" i="70" s="1"/>
  <c r="H179" i="70"/>
  <c r="L179" i="70"/>
  <c r="O179" i="70"/>
  <c r="Q179" i="70" s="1"/>
  <c r="P179" i="70"/>
  <c r="T179" i="70"/>
  <c r="V179" i="70" s="1"/>
  <c r="U179" i="70"/>
  <c r="Y179" i="70"/>
  <c r="AA179" i="70" s="1"/>
  <c r="Z179" i="70"/>
  <c r="AC179" i="70"/>
  <c r="AD179" i="70"/>
  <c r="B180" i="70"/>
  <c r="D180" i="70"/>
  <c r="G180" i="70"/>
  <c r="I180" i="70" s="1"/>
  <c r="H180" i="70"/>
  <c r="L180" i="70"/>
  <c r="O180" i="70"/>
  <c r="Q180" i="70" s="1"/>
  <c r="P180" i="70"/>
  <c r="T180" i="70"/>
  <c r="V180" i="70" s="1"/>
  <c r="U180" i="70"/>
  <c r="Y180" i="70"/>
  <c r="AA180" i="70" s="1"/>
  <c r="Z180" i="70"/>
  <c r="AC180" i="70"/>
  <c r="AD180" i="70"/>
  <c r="B181" i="70"/>
  <c r="D181" i="70"/>
  <c r="G181" i="70"/>
  <c r="H181" i="70"/>
  <c r="L181" i="70"/>
  <c r="O181" i="70"/>
  <c r="Q181" i="70" s="1"/>
  <c r="P181" i="70"/>
  <c r="T181" i="70"/>
  <c r="V181" i="70" s="1"/>
  <c r="U181" i="70"/>
  <c r="Y181" i="70"/>
  <c r="AA181" i="70" s="1"/>
  <c r="Z181" i="70"/>
  <c r="AC181" i="70"/>
  <c r="AD181" i="70"/>
  <c r="B182" i="70"/>
  <c r="D182" i="70"/>
  <c r="G182" i="70"/>
  <c r="H182" i="70"/>
  <c r="I182" i="70" s="1"/>
  <c r="L182" i="70"/>
  <c r="O182" i="70"/>
  <c r="P182" i="70"/>
  <c r="Q182" i="70" s="1"/>
  <c r="T182" i="70"/>
  <c r="U182" i="70"/>
  <c r="V182" i="70" s="1"/>
  <c r="Y182" i="70"/>
  <c r="AA182" i="70" s="1"/>
  <c r="Z182" i="70"/>
  <c r="AC182" i="70"/>
  <c r="AD182" i="70"/>
  <c r="B183" i="70"/>
  <c r="D183" i="70"/>
  <c r="G183" i="70"/>
  <c r="I183" i="70" s="1"/>
  <c r="H183" i="70"/>
  <c r="L183" i="70"/>
  <c r="O183" i="70"/>
  <c r="Q183" i="70" s="1"/>
  <c r="P183" i="70"/>
  <c r="T183" i="70"/>
  <c r="V183" i="70" s="1"/>
  <c r="U183" i="70"/>
  <c r="Y183" i="70"/>
  <c r="AA183" i="70" s="1"/>
  <c r="Z183" i="70"/>
  <c r="AC183" i="70"/>
  <c r="AD183" i="70"/>
  <c r="B184" i="70"/>
  <c r="D184" i="70"/>
  <c r="G184" i="70"/>
  <c r="I184" i="70" s="1"/>
  <c r="H184" i="70"/>
  <c r="L184" i="70"/>
  <c r="O184" i="70"/>
  <c r="Q184" i="70" s="1"/>
  <c r="P184" i="70"/>
  <c r="T184" i="70"/>
  <c r="V184" i="70" s="1"/>
  <c r="U184" i="70"/>
  <c r="Y184" i="70"/>
  <c r="AA184" i="70" s="1"/>
  <c r="Z184" i="70"/>
  <c r="AC184" i="70"/>
  <c r="AD184" i="70"/>
  <c r="B185" i="70"/>
  <c r="D185" i="70"/>
  <c r="G185" i="70"/>
  <c r="I185" i="70" s="1"/>
  <c r="H185" i="70"/>
  <c r="L185" i="70"/>
  <c r="O185" i="70"/>
  <c r="Q185" i="70" s="1"/>
  <c r="P185" i="70"/>
  <c r="T185" i="70"/>
  <c r="V185" i="70" s="1"/>
  <c r="U185" i="70"/>
  <c r="Y185" i="70"/>
  <c r="AA185" i="70" s="1"/>
  <c r="Z185" i="70"/>
  <c r="AC185" i="70"/>
  <c r="AD185" i="70"/>
  <c r="B186" i="70"/>
  <c r="D186" i="70"/>
  <c r="G186" i="70"/>
  <c r="I186" i="70" s="1"/>
  <c r="H186" i="70"/>
  <c r="L186" i="70"/>
  <c r="O186" i="70"/>
  <c r="Q186" i="70" s="1"/>
  <c r="P186" i="70"/>
  <c r="T186" i="70"/>
  <c r="V186" i="70" s="1"/>
  <c r="U186" i="70"/>
  <c r="Y186" i="70"/>
  <c r="AA186" i="70" s="1"/>
  <c r="Z186" i="70"/>
  <c r="AC186" i="70"/>
  <c r="AD186" i="70"/>
  <c r="B187" i="70"/>
  <c r="D187" i="70"/>
  <c r="G187" i="70"/>
  <c r="I187" i="70" s="1"/>
  <c r="H187" i="70"/>
  <c r="L187" i="70"/>
  <c r="O187" i="70"/>
  <c r="Q187" i="70" s="1"/>
  <c r="P187" i="70"/>
  <c r="T187" i="70"/>
  <c r="V187" i="70" s="1"/>
  <c r="U187" i="70"/>
  <c r="Y187" i="70"/>
  <c r="AA187" i="70" s="1"/>
  <c r="Z187" i="70"/>
  <c r="AC187" i="70"/>
  <c r="AD187" i="70"/>
  <c r="B188" i="70"/>
  <c r="D188" i="70"/>
  <c r="G188" i="70"/>
  <c r="I188" i="70" s="1"/>
  <c r="H188" i="70"/>
  <c r="L188" i="70"/>
  <c r="O188" i="70"/>
  <c r="Q188" i="70" s="1"/>
  <c r="P188" i="70"/>
  <c r="T188" i="70"/>
  <c r="V188" i="70" s="1"/>
  <c r="U188" i="70"/>
  <c r="Y188" i="70"/>
  <c r="AA188" i="70" s="1"/>
  <c r="Z188" i="70"/>
  <c r="AC188" i="70"/>
  <c r="AD188" i="70"/>
  <c r="B189" i="70"/>
  <c r="D189" i="70"/>
  <c r="G189" i="70"/>
  <c r="I189" i="70" s="1"/>
  <c r="H189" i="70"/>
  <c r="L189" i="70"/>
  <c r="O189" i="70"/>
  <c r="Q189" i="70" s="1"/>
  <c r="P189" i="70"/>
  <c r="T189" i="70"/>
  <c r="V189" i="70" s="1"/>
  <c r="U189" i="70"/>
  <c r="Y189" i="70"/>
  <c r="AA189" i="70" s="1"/>
  <c r="Z189" i="70"/>
  <c r="AC189" i="70"/>
  <c r="AD189" i="70"/>
  <c r="B190" i="70"/>
  <c r="D190" i="70"/>
  <c r="G190" i="70"/>
  <c r="I190" i="70" s="1"/>
  <c r="H190" i="70"/>
  <c r="L190" i="70"/>
  <c r="O190" i="70"/>
  <c r="Q190" i="70" s="1"/>
  <c r="P190" i="70"/>
  <c r="T190" i="70"/>
  <c r="V190" i="70" s="1"/>
  <c r="U190" i="70"/>
  <c r="Y190" i="70"/>
  <c r="AA190" i="70" s="1"/>
  <c r="Z190" i="70"/>
  <c r="AC190" i="70"/>
  <c r="AD190" i="70"/>
  <c r="B191" i="70"/>
  <c r="D191" i="70"/>
  <c r="G191" i="70"/>
  <c r="I191" i="70" s="1"/>
  <c r="H191" i="70"/>
  <c r="L191" i="70"/>
  <c r="O191" i="70"/>
  <c r="Q191" i="70" s="1"/>
  <c r="P191" i="70"/>
  <c r="T191" i="70"/>
  <c r="V191" i="70" s="1"/>
  <c r="U191" i="70"/>
  <c r="Y191" i="70"/>
  <c r="AA191" i="70" s="1"/>
  <c r="Z191" i="70"/>
  <c r="AC191" i="70"/>
  <c r="AD191" i="70"/>
  <c r="B192" i="70"/>
  <c r="D192" i="70"/>
  <c r="G192" i="70"/>
  <c r="I192" i="70" s="1"/>
  <c r="H192" i="70"/>
  <c r="L192" i="70"/>
  <c r="O192" i="70"/>
  <c r="Q192" i="70" s="1"/>
  <c r="P192" i="70"/>
  <c r="T192" i="70"/>
  <c r="V192" i="70" s="1"/>
  <c r="U192" i="70"/>
  <c r="Y192" i="70"/>
  <c r="AA192" i="70" s="1"/>
  <c r="Z192" i="70"/>
  <c r="AC192" i="70"/>
  <c r="AD192" i="70"/>
  <c r="B193" i="70"/>
  <c r="D193" i="70"/>
  <c r="G193" i="70"/>
  <c r="I193" i="70" s="1"/>
  <c r="H193" i="70"/>
  <c r="L193" i="70"/>
  <c r="O193" i="70"/>
  <c r="Q193" i="70" s="1"/>
  <c r="P193" i="70"/>
  <c r="T193" i="70"/>
  <c r="V193" i="70" s="1"/>
  <c r="U193" i="70"/>
  <c r="Y193" i="70"/>
  <c r="AA193" i="70" s="1"/>
  <c r="Z193" i="70"/>
  <c r="AC193" i="70"/>
  <c r="AD193" i="70"/>
  <c r="B194" i="70"/>
  <c r="D194" i="70"/>
  <c r="G194" i="70"/>
  <c r="I194" i="70" s="1"/>
  <c r="H194" i="70"/>
  <c r="L194" i="70"/>
  <c r="O194" i="70"/>
  <c r="Q194" i="70" s="1"/>
  <c r="P194" i="70"/>
  <c r="T194" i="70"/>
  <c r="V194" i="70" s="1"/>
  <c r="U194" i="70"/>
  <c r="Y194" i="70"/>
  <c r="AA194" i="70" s="1"/>
  <c r="Z194" i="70"/>
  <c r="AC194" i="70"/>
  <c r="AD194" i="70"/>
  <c r="B195" i="70"/>
  <c r="D195" i="70"/>
  <c r="G195" i="70"/>
  <c r="I195" i="70" s="1"/>
  <c r="H195" i="70"/>
  <c r="L195" i="70"/>
  <c r="O195" i="70"/>
  <c r="Q195" i="70" s="1"/>
  <c r="P195" i="70"/>
  <c r="T195" i="70"/>
  <c r="V195" i="70" s="1"/>
  <c r="U195" i="70"/>
  <c r="Y195" i="70"/>
  <c r="AA195" i="70" s="1"/>
  <c r="Z195" i="70"/>
  <c r="AC195" i="70"/>
  <c r="AD195" i="70"/>
  <c r="B196" i="70"/>
  <c r="D196" i="70"/>
  <c r="G196" i="70"/>
  <c r="I196" i="70" s="1"/>
  <c r="H196" i="70"/>
  <c r="L196" i="70"/>
  <c r="O196" i="70"/>
  <c r="Q196" i="70" s="1"/>
  <c r="P196" i="70"/>
  <c r="T196" i="70"/>
  <c r="V196" i="70" s="1"/>
  <c r="U196" i="70"/>
  <c r="Y196" i="70"/>
  <c r="AA196" i="70" s="1"/>
  <c r="Z196" i="70"/>
  <c r="AC196" i="70"/>
  <c r="AD196" i="70"/>
  <c r="B197" i="70"/>
  <c r="D197" i="70"/>
  <c r="G197" i="70"/>
  <c r="I197" i="70" s="1"/>
  <c r="H197" i="70"/>
  <c r="L197" i="70"/>
  <c r="O197" i="70"/>
  <c r="Q197" i="70" s="1"/>
  <c r="P197" i="70"/>
  <c r="T197" i="70"/>
  <c r="V197" i="70" s="1"/>
  <c r="U197" i="70"/>
  <c r="Y197" i="70"/>
  <c r="AA197" i="70" s="1"/>
  <c r="Z197" i="70"/>
  <c r="AC197" i="70"/>
  <c r="AD197" i="70"/>
  <c r="B198" i="70"/>
  <c r="D198" i="70"/>
  <c r="G198" i="70"/>
  <c r="I198" i="70" s="1"/>
  <c r="H198" i="70"/>
  <c r="L198" i="70"/>
  <c r="O198" i="70"/>
  <c r="Q198" i="70" s="1"/>
  <c r="P198" i="70"/>
  <c r="T198" i="70"/>
  <c r="V198" i="70" s="1"/>
  <c r="U198" i="70"/>
  <c r="Y198" i="70"/>
  <c r="AA198" i="70" s="1"/>
  <c r="Z198" i="70"/>
  <c r="AC198" i="70"/>
  <c r="AD198" i="70"/>
  <c r="B199" i="70"/>
  <c r="D199" i="70"/>
  <c r="E199" i="70"/>
  <c r="F199" i="70"/>
  <c r="E19" i="130" s="1"/>
  <c r="J199" i="70"/>
  <c r="G19" i="130" s="1"/>
  <c r="K199" i="70"/>
  <c r="H19" i="130" s="1"/>
  <c r="M199" i="70"/>
  <c r="J19" i="130" s="1"/>
  <c r="N199" i="70"/>
  <c r="R199" i="70"/>
  <c r="O19" i="130" s="1"/>
  <c r="S199" i="70"/>
  <c r="P19" i="130" s="1"/>
  <c r="X199" i="70"/>
  <c r="U19" i="130" s="1"/>
  <c r="B201" i="70"/>
  <c r="D201" i="70"/>
  <c r="G201" i="70"/>
  <c r="I201" i="70" s="1"/>
  <c r="H201" i="70"/>
  <c r="L201" i="70"/>
  <c r="O201" i="70"/>
  <c r="Q201" i="70" s="1"/>
  <c r="P201" i="70"/>
  <c r="T201" i="70"/>
  <c r="V201" i="70" s="1"/>
  <c r="U201" i="70"/>
  <c r="Y201" i="70"/>
  <c r="AA201" i="70" s="1"/>
  <c r="Z201" i="70"/>
  <c r="AC201" i="70"/>
  <c r="AD201" i="70"/>
  <c r="B202" i="70"/>
  <c r="D202" i="70"/>
  <c r="G202" i="70"/>
  <c r="I202" i="70" s="1"/>
  <c r="H202" i="70"/>
  <c r="L202" i="70"/>
  <c r="O202" i="70"/>
  <c r="Q202" i="70" s="1"/>
  <c r="P202" i="70"/>
  <c r="T202" i="70"/>
  <c r="V202" i="70" s="1"/>
  <c r="U202" i="70"/>
  <c r="Y202" i="70"/>
  <c r="AA202" i="70" s="1"/>
  <c r="Z202" i="70"/>
  <c r="AC202" i="70"/>
  <c r="AD202" i="70"/>
  <c r="B203" i="70"/>
  <c r="D203" i="70"/>
  <c r="G203" i="70"/>
  <c r="I203" i="70" s="1"/>
  <c r="H203" i="70"/>
  <c r="L203" i="70"/>
  <c r="O203" i="70"/>
  <c r="Q203" i="70" s="1"/>
  <c r="P203" i="70"/>
  <c r="T203" i="70"/>
  <c r="V203" i="70" s="1"/>
  <c r="U203" i="70"/>
  <c r="Y203" i="70"/>
  <c r="AA203" i="70" s="1"/>
  <c r="Z203" i="70"/>
  <c r="AC203" i="70"/>
  <c r="AD203" i="70"/>
  <c r="B204" i="70"/>
  <c r="D204" i="70"/>
  <c r="G204" i="70"/>
  <c r="I204" i="70" s="1"/>
  <c r="H204" i="70"/>
  <c r="L204" i="70"/>
  <c r="O204" i="70"/>
  <c r="Q204" i="70" s="1"/>
  <c r="P204" i="70"/>
  <c r="T204" i="70"/>
  <c r="V204" i="70" s="1"/>
  <c r="U204" i="70"/>
  <c r="Y204" i="70"/>
  <c r="AA204" i="70" s="1"/>
  <c r="Z204" i="70"/>
  <c r="AC204" i="70"/>
  <c r="AD204" i="70"/>
  <c r="B205" i="70"/>
  <c r="D205" i="70"/>
  <c r="G205" i="70"/>
  <c r="I205" i="70" s="1"/>
  <c r="H205" i="70"/>
  <c r="L205" i="70"/>
  <c r="O205" i="70"/>
  <c r="Q205" i="70" s="1"/>
  <c r="P205" i="70"/>
  <c r="T205" i="70"/>
  <c r="V205" i="70" s="1"/>
  <c r="U205" i="70"/>
  <c r="Y205" i="70"/>
  <c r="AA205" i="70" s="1"/>
  <c r="Z205" i="70"/>
  <c r="AC205" i="70"/>
  <c r="AD205" i="70"/>
  <c r="B206" i="70"/>
  <c r="D206" i="70"/>
  <c r="G206" i="70"/>
  <c r="I206" i="70" s="1"/>
  <c r="H206" i="70"/>
  <c r="L206" i="70"/>
  <c r="O206" i="70"/>
  <c r="Q206" i="70" s="1"/>
  <c r="P206" i="70"/>
  <c r="T206" i="70"/>
  <c r="V206" i="70" s="1"/>
  <c r="U206" i="70"/>
  <c r="Y206" i="70"/>
  <c r="AA206" i="70" s="1"/>
  <c r="Z206" i="70"/>
  <c r="AC206" i="70"/>
  <c r="AD206" i="70"/>
  <c r="B207" i="70"/>
  <c r="D207" i="70"/>
  <c r="G207" i="70"/>
  <c r="I207" i="70" s="1"/>
  <c r="H207" i="70"/>
  <c r="L207" i="70"/>
  <c r="O207" i="70"/>
  <c r="Q207" i="70" s="1"/>
  <c r="P207" i="70"/>
  <c r="T207" i="70"/>
  <c r="V207" i="70" s="1"/>
  <c r="U207" i="70"/>
  <c r="Y207" i="70"/>
  <c r="AA207" i="70" s="1"/>
  <c r="Z207" i="70"/>
  <c r="AC207" i="70"/>
  <c r="AD207" i="70"/>
  <c r="B208" i="70"/>
  <c r="D208" i="70"/>
  <c r="G208" i="70"/>
  <c r="I208" i="70" s="1"/>
  <c r="H208" i="70"/>
  <c r="L208" i="70"/>
  <c r="O208" i="70"/>
  <c r="Q208" i="70" s="1"/>
  <c r="P208" i="70"/>
  <c r="T208" i="70"/>
  <c r="V208" i="70" s="1"/>
  <c r="U208" i="70"/>
  <c r="Y208" i="70"/>
  <c r="AA208" i="70" s="1"/>
  <c r="Z208" i="70"/>
  <c r="AC208" i="70"/>
  <c r="AD208" i="70"/>
  <c r="B209" i="70"/>
  <c r="D209" i="70"/>
  <c r="G209" i="70"/>
  <c r="I209" i="70" s="1"/>
  <c r="H209" i="70"/>
  <c r="L209" i="70"/>
  <c r="O209" i="70"/>
  <c r="Q209" i="70" s="1"/>
  <c r="P209" i="70"/>
  <c r="T209" i="70"/>
  <c r="V209" i="70" s="1"/>
  <c r="U209" i="70"/>
  <c r="Y209" i="70"/>
  <c r="AA209" i="70" s="1"/>
  <c r="Z209" i="70"/>
  <c r="AC209" i="70"/>
  <c r="AD209" i="70"/>
  <c r="B210" i="70"/>
  <c r="D210" i="70"/>
  <c r="G210" i="70"/>
  <c r="I210" i="70" s="1"/>
  <c r="H210" i="70"/>
  <c r="L210" i="70"/>
  <c r="O210" i="70"/>
  <c r="Q210" i="70" s="1"/>
  <c r="P210" i="70"/>
  <c r="T210" i="70"/>
  <c r="V210" i="70" s="1"/>
  <c r="U210" i="70"/>
  <c r="Y210" i="70"/>
  <c r="AA210" i="70" s="1"/>
  <c r="Z210" i="70"/>
  <c r="AC210" i="70"/>
  <c r="AD210" i="70"/>
  <c r="B211" i="70"/>
  <c r="D211" i="70"/>
  <c r="G211" i="70"/>
  <c r="I211" i="70" s="1"/>
  <c r="H211" i="70"/>
  <c r="L211" i="70"/>
  <c r="O211" i="70"/>
  <c r="Q211" i="70" s="1"/>
  <c r="P211" i="70"/>
  <c r="T211" i="70"/>
  <c r="V211" i="70" s="1"/>
  <c r="U211" i="70"/>
  <c r="Y211" i="70"/>
  <c r="AA211" i="70" s="1"/>
  <c r="Z211" i="70"/>
  <c r="W34" i="130" s="1"/>
  <c r="AC211" i="70"/>
  <c r="AD211" i="70"/>
  <c r="B212" i="70"/>
  <c r="D212" i="70"/>
  <c r="G212" i="70"/>
  <c r="I212" i="70" s="1"/>
  <c r="H212" i="70"/>
  <c r="L212" i="70"/>
  <c r="O212" i="70"/>
  <c r="Q212" i="70" s="1"/>
  <c r="P212" i="70"/>
  <c r="T212" i="70"/>
  <c r="V212" i="70" s="1"/>
  <c r="U212" i="70"/>
  <c r="Y212" i="70"/>
  <c r="AA212" i="70" s="1"/>
  <c r="Z212" i="70"/>
  <c r="W35" i="130" s="1"/>
  <c r="AC212" i="70"/>
  <c r="AD212" i="70"/>
  <c r="B213" i="70"/>
  <c r="D213" i="70"/>
  <c r="G213" i="70"/>
  <c r="I213" i="70" s="1"/>
  <c r="H213" i="70"/>
  <c r="L213" i="70"/>
  <c r="O213" i="70"/>
  <c r="Q213" i="70" s="1"/>
  <c r="P213" i="70"/>
  <c r="T213" i="70"/>
  <c r="V213" i="70" s="1"/>
  <c r="U213" i="70"/>
  <c r="Y213" i="70"/>
  <c r="AA213" i="70" s="1"/>
  <c r="Z213" i="70"/>
  <c r="AC213" i="70"/>
  <c r="AD213" i="70"/>
  <c r="B214" i="70"/>
  <c r="D214" i="70"/>
  <c r="G214" i="70"/>
  <c r="I214" i="70" s="1"/>
  <c r="H214" i="70"/>
  <c r="L214" i="70"/>
  <c r="O214" i="70"/>
  <c r="Q214" i="70" s="1"/>
  <c r="P214" i="70"/>
  <c r="T214" i="70"/>
  <c r="V214" i="70" s="1"/>
  <c r="U214" i="70"/>
  <c r="Y214" i="70"/>
  <c r="AA214" i="70" s="1"/>
  <c r="Z214" i="70"/>
  <c r="AC214" i="70"/>
  <c r="AD214" i="70"/>
  <c r="B215" i="70"/>
  <c r="D215" i="70"/>
  <c r="G215" i="70"/>
  <c r="I215" i="70" s="1"/>
  <c r="H215" i="70"/>
  <c r="L215" i="70"/>
  <c r="O215" i="70"/>
  <c r="Q215" i="70" s="1"/>
  <c r="P215" i="70"/>
  <c r="T215" i="70"/>
  <c r="V215" i="70" s="1"/>
  <c r="U215" i="70"/>
  <c r="Y215" i="70"/>
  <c r="Z215" i="70"/>
  <c r="W39" i="130" s="1"/>
  <c r="AC215" i="70"/>
  <c r="AD215" i="70"/>
  <c r="B216" i="70"/>
  <c r="D216" i="70"/>
  <c r="G216" i="70"/>
  <c r="I216" i="70" s="1"/>
  <c r="H216" i="70"/>
  <c r="L216" i="70"/>
  <c r="O216" i="70"/>
  <c r="Q216" i="70" s="1"/>
  <c r="P216" i="70"/>
  <c r="T216" i="70"/>
  <c r="V216" i="70" s="1"/>
  <c r="U216" i="70"/>
  <c r="Y216" i="70"/>
  <c r="AA216" i="70" s="1"/>
  <c r="Z216" i="70"/>
  <c r="W40" i="130" s="1"/>
  <c r="AC216" i="70"/>
  <c r="AD216" i="70"/>
  <c r="B217" i="70"/>
  <c r="D217" i="70"/>
  <c r="G217" i="70"/>
  <c r="I217" i="70" s="1"/>
  <c r="H217" i="70"/>
  <c r="L217" i="70"/>
  <c r="O217" i="70"/>
  <c r="Q217" i="70" s="1"/>
  <c r="P217" i="70"/>
  <c r="T217" i="70"/>
  <c r="V217" i="70" s="1"/>
  <c r="U217" i="70"/>
  <c r="Y217" i="70"/>
  <c r="AA217" i="70" s="1"/>
  <c r="Z217" i="70"/>
  <c r="AC217" i="70"/>
  <c r="AD217" i="70"/>
  <c r="B218" i="70"/>
  <c r="D218" i="70"/>
  <c r="G218" i="70"/>
  <c r="I218" i="70" s="1"/>
  <c r="H218" i="70"/>
  <c r="L218" i="70"/>
  <c r="O218" i="70"/>
  <c r="Q218" i="70" s="1"/>
  <c r="P218" i="70"/>
  <c r="T218" i="70"/>
  <c r="V218" i="70" s="1"/>
  <c r="U218" i="70"/>
  <c r="Y218" i="70"/>
  <c r="AA218" i="70" s="1"/>
  <c r="Z218" i="70"/>
  <c r="AC218" i="70"/>
  <c r="AD218" i="70"/>
  <c r="B219" i="70"/>
  <c r="D219" i="70"/>
  <c r="G219" i="70"/>
  <c r="I219" i="70" s="1"/>
  <c r="H219" i="70"/>
  <c r="L219" i="70"/>
  <c r="O219" i="70"/>
  <c r="Q219" i="70" s="1"/>
  <c r="P219" i="70"/>
  <c r="T219" i="70"/>
  <c r="V219" i="70" s="1"/>
  <c r="U219" i="70"/>
  <c r="Y219" i="70"/>
  <c r="AA219" i="70" s="1"/>
  <c r="Z219" i="70"/>
  <c r="W44" i="130" s="1"/>
  <c r="AC219" i="70"/>
  <c r="AD219" i="70"/>
  <c r="B220" i="70"/>
  <c r="D220" i="70"/>
  <c r="G220" i="70"/>
  <c r="I220" i="70" s="1"/>
  <c r="H220" i="70"/>
  <c r="L220" i="70"/>
  <c r="O220" i="70"/>
  <c r="Q220" i="70" s="1"/>
  <c r="P220" i="70"/>
  <c r="T220" i="70"/>
  <c r="V220" i="70" s="1"/>
  <c r="U220" i="70"/>
  <c r="Y220" i="70"/>
  <c r="AA220" i="70" s="1"/>
  <c r="Z220" i="70"/>
  <c r="W45" i="130" s="1"/>
  <c r="AC220" i="70"/>
  <c r="AD220" i="70"/>
  <c r="B221" i="70"/>
  <c r="D221" i="70"/>
  <c r="G221" i="70"/>
  <c r="I221" i="70" s="1"/>
  <c r="H221" i="70"/>
  <c r="L221" i="70"/>
  <c r="O221" i="70"/>
  <c r="Q221" i="70" s="1"/>
  <c r="P221" i="70"/>
  <c r="T221" i="70"/>
  <c r="V221" i="70" s="1"/>
  <c r="U221" i="70"/>
  <c r="Y221" i="70"/>
  <c r="AA221" i="70" s="1"/>
  <c r="Z221" i="70"/>
  <c r="AC221" i="70"/>
  <c r="AD221" i="70"/>
  <c r="B222" i="70"/>
  <c r="D222" i="70"/>
  <c r="E222" i="70"/>
  <c r="F222" i="70"/>
  <c r="J222" i="70"/>
  <c r="G20" i="130" s="1"/>
  <c r="K222" i="70"/>
  <c r="H20" i="130" s="1"/>
  <c r="M222" i="70"/>
  <c r="J20" i="130" s="1"/>
  <c r="N222" i="70"/>
  <c r="K20" i="130" s="1"/>
  <c r="R222" i="70"/>
  <c r="O20" i="130" s="1"/>
  <c r="S222" i="70"/>
  <c r="P20" i="130" s="1"/>
  <c r="X222" i="70"/>
  <c r="U20" i="130" s="1"/>
  <c r="B223" i="70"/>
  <c r="D223" i="70"/>
  <c r="G223" i="70"/>
  <c r="I223" i="70" s="1"/>
  <c r="H223" i="70"/>
  <c r="L223" i="70"/>
  <c r="O223" i="70"/>
  <c r="Q223" i="70" s="1"/>
  <c r="P223" i="70"/>
  <c r="T223" i="70"/>
  <c r="V223" i="70" s="1"/>
  <c r="U223" i="70"/>
  <c r="Y223" i="70"/>
  <c r="AA223" i="70" s="1"/>
  <c r="Z223" i="70"/>
  <c r="AC223" i="70"/>
  <c r="AD223" i="70"/>
  <c r="B224" i="70"/>
  <c r="D224" i="70"/>
  <c r="G224" i="70"/>
  <c r="I224" i="70" s="1"/>
  <c r="H224" i="70"/>
  <c r="L224" i="70"/>
  <c r="O224" i="70"/>
  <c r="Q224" i="70" s="1"/>
  <c r="P224" i="70"/>
  <c r="T224" i="70"/>
  <c r="V224" i="70" s="1"/>
  <c r="U224" i="70"/>
  <c r="Y224" i="70"/>
  <c r="AA224" i="70" s="1"/>
  <c r="Z224" i="70"/>
  <c r="AC224" i="70"/>
  <c r="AD224" i="70"/>
  <c r="B225" i="70"/>
  <c r="D225" i="70"/>
  <c r="G225" i="70"/>
  <c r="I225" i="70" s="1"/>
  <c r="H225" i="70"/>
  <c r="L225" i="70"/>
  <c r="O225" i="70"/>
  <c r="Q225" i="70" s="1"/>
  <c r="P225" i="70"/>
  <c r="T225" i="70"/>
  <c r="V225" i="70" s="1"/>
  <c r="U225" i="70"/>
  <c r="Y225" i="70"/>
  <c r="AA225" i="70" s="1"/>
  <c r="Z225" i="70"/>
  <c r="AC225" i="70"/>
  <c r="AD225" i="70"/>
  <c r="B226" i="70"/>
  <c r="D226" i="70"/>
  <c r="G226" i="70"/>
  <c r="I226" i="70" s="1"/>
  <c r="H226" i="70"/>
  <c r="L226" i="70"/>
  <c r="O226" i="70"/>
  <c r="Q226" i="70" s="1"/>
  <c r="P226" i="70"/>
  <c r="T226" i="70"/>
  <c r="V226" i="70" s="1"/>
  <c r="U226" i="70"/>
  <c r="Y226" i="70"/>
  <c r="AA226" i="70" s="1"/>
  <c r="Z226" i="70"/>
  <c r="AC226" i="70"/>
  <c r="AD226" i="70"/>
  <c r="B227" i="70"/>
  <c r="D227" i="70"/>
  <c r="G227" i="70"/>
  <c r="I227" i="70" s="1"/>
  <c r="H227" i="70"/>
  <c r="L227" i="70"/>
  <c r="O227" i="70"/>
  <c r="Q227" i="70" s="1"/>
  <c r="P227" i="70"/>
  <c r="T227" i="70"/>
  <c r="V227" i="70" s="1"/>
  <c r="U227" i="70"/>
  <c r="Y227" i="70"/>
  <c r="AA227" i="70" s="1"/>
  <c r="Z227" i="70"/>
  <c r="AC227" i="70"/>
  <c r="AD227" i="70"/>
  <c r="B228" i="70"/>
  <c r="D228" i="70"/>
  <c r="G228" i="70"/>
  <c r="I228" i="70" s="1"/>
  <c r="H228" i="70"/>
  <c r="L228" i="70"/>
  <c r="O228" i="70"/>
  <c r="Q228" i="70" s="1"/>
  <c r="P228" i="70"/>
  <c r="T228" i="70"/>
  <c r="V228" i="70" s="1"/>
  <c r="U228" i="70"/>
  <c r="Y228" i="70"/>
  <c r="AA228" i="70" s="1"/>
  <c r="Z228" i="70"/>
  <c r="AC228" i="70"/>
  <c r="AD228" i="70"/>
  <c r="B229" i="70"/>
  <c r="D229" i="70"/>
  <c r="G229" i="70"/>
  <c r="I229" i="70" s="1"/>
  <c r="H229" i="70"/>
  <c r="L229" i="70"/>
  <c r="O229" i="70"/>
  <c r="Q229" i="70" s="1"/>
  <c r="P229" i="70"/>
  <c r="T229" i="70"/>
  <c r="V229" i="70" s="1"/>
  <c r="U229" i="70"/>
  <c r="Y229" i="70"/>
  <c r="AA229" i="70" s="1"/>
  <c r="Z229" i="70"/>
  <c r="AC229" i="70"/>
  <c r="AD229" i="70"/>
  <c r="B230" i="70"/>
  <c r="D230" i="70"/>
  <c r="G230" i="70"/>
  <c r="I230" i="70" s="1"/>
  <c r="H230" i="70"/>
  <c r="L230" i="70"/>
  <c r="O230" i="70"/>
  <c r="Q230" i="70" s="1"/>
  <c r="P230" i="70"/>
  <c r="T230" i="70"/>
  <c r="V230" i="70" s="1"/>
  <c r="U230" i="70"/>
  <c r="Y230" i="70"/>
  <c r="AA230" i="70" s="1"/>
  <c r="Z230" i="70"/>
  <c r="AC230" i="70"/>
  <c r="AD230" i="70"/>
  <c r="B231" i="70"/>
  <c r="D231" i="70"/>
  <c r="G231" i="70"/>
  <c r="I231" i="70" s="1"/>
  <c r="H231" i="70"/>
  <c r="L231" i="70"/>
  <c r="O231" i="70"/>
  <c r="Q231" i="70" s="1"/>
  <c r="P231" i="70"/>
  <c r="T231" i="70"/>
  <c r="V231" i="70" s="1"/>
  <c r="U231" i="70"/>
  <c r="Y231" i="70"/>
  <c r="AA231" i="70" s="1"/>
  <c r="Z231" i="70"/>
  <c r="AC231" i="70"/>
  <c r="AD231" i="70"/>
  <c r="B232" i="70"/>
  <c r="D232" i="70"/>
  <c r="G232" i="70"/>
  <c r="I232" i="70" s="1"/>
  <c r="H232" i="70"/>
  <c r="L232" i="70"/>
  <c r="O232" i="70"/>
  <c r="Q232" i="70" s="1"/>
  <c r="P232" i="70"/>
  <c r="T232" i="70"/>
  <c r="V232" i="70" s="1"/>
  <c r="U232" i="70"/>
  <c r="Y232" i="70"/>
  <c r="AA232" i="70" s="1"/>
  <c r="Z232" i="70"/>
  <c r="AC232" i="70"/>
  <c r="AD232" i="70"/>
  <c r="B233" i="70"/>
  <c r="D233" i="70"/>
  <c r="G233" i="70"/>
  <c r="I233" i="70" s="1"/>
  <c r="H233" i="70"/>
  <c r="L233" i="70"/>
  <c r="O233" i="70"/>
  <c r="Q233" i="70" s="1"/>
  <c r="P233" i="70"/>
  <c r="T233" i="70"/>
  <c r="V233" i="70" s="1"/>
  <c r="U233" i="70"/>
  <c r="Y233" i="70"/>
  <c r="AA233" i="70" s="1"/>
  <c r="Z233" i="70"/>
  <c r="AC233" i="70"/>
  <c r="AD233" i="70"/>
  <c r="B234" i="70"/>
  <c r="D234" i="70"/>
  <c r="G234" i="70"/>
  <c r="I234" i="70" s="1"/>
  <c r="H234" i="70"/>
  <c r="L234" i="70"/>
  <c r="O234" i="70"/>
  <c r="Q234" i="70" s="1"/>
  <c r="P234" i="70"/>
  <c r="T234" i="70"/>
  <c r="V234" i="70" s="1"/>
  <c r="U234" i="70"/>
  <c r="Y234" i="70"/>
  <c r="AA234" i="70" s="1"/>
  <c r="Z234" i="70"/>
  <c r="AC234" i="70"/>
  <c r="AD234" i="70"/>
  <c r="B235" i="70"/>
  <c r="D235" i="70"/>
  <c r="G235" i="70"/>
  <c r="I235" i="70" s="1"/>
  <c r="H235" i="70"/>
  <c r="L235" i="70"/>
  <c r="O235" i="70"/>
  <c r="Q235" i="70" s="1"/>
  <c r="P235" i="70"/>
  <c r="T235" i="70"/>
  <c r="V235" i="70" s="1"/>
  <c r="U235" i="70"/>
  <c r="Y235" i="70"/>
  <c r="AA235" i="70" s="1"/>
  <c r="Z235" i="70"/>
  <c r="AC235" i="70"/>
  <c r="AD235" i="70"/>
  <c r="B236" i="70"/>
  <c r="D236" i="70"/>
  <c r="G236" i="70"/>
  <c r="I236" i="70" s="1"/>
  <c r="H236" i="70"/>
  <c r="L236" i="70"/>
  <c r="O236" i="70"/>
  <c r="Q236" i="70" s="1"/>
  <c r="P236" i="70"/>
  <c r="T236" i="70"/>
  <c r="V236" i="70" s="1"/>
  <c r="U236" i="70"/>
  <c r="Y236" i="70"/>
  <c r="AA236" i="70" s="1"/>
  <c r="Z236" i="70"/>
  <c r="AC236" i="70"/>
  <c r="AD236" i="70"/>
  <c r="B237" i="70"/>
  <c r="D237" i="70"/>
  <c r="G237" i="70"/>
  <c r="I237" i="70" s="1"/>
  <c r="H237" i="70"/>
  <c r="L237" i="70"/>
  <c r="O237" i="70"/>
  <c r="Q237" i="70" s="1"/>
  <c r="P237" i="70"/>
  <c r="T237" i="70"/>
  <c r="V237" i="70" s="1"/>
  <c r="U237" i="70"/>
  <c r="Y237" i="70"/>
  <c r="AA237" i="70" s="1"/>
  <c r="Z237" i="70"/>
  <c r="AC237" i="70"/>
  <c r="AD237" i="70"/>
  <c r="B238" i="70"/>
  <c r="D238" i="70"/>
  <c r="G238" i="70"/>
  <c r="I238" i="70" s="1"/>
  <c r="H238" i="70"/>
  <c r="L238" i="70"/>
  <c r="O238" i="70"/>
  <c r="Q238" i="70" s="1"/>
  <c r="P238" i="70"/>
  <c r="T238" i="70"/>
  <c r="V238" i="70" s="1"/>
  <c r="U238" i="70"/>
  <c r="Y238" i="70"/>
  <c r="AA238" i="70" s="1"/>
  <c r="Z238" i="70"/>
  <c r="AC238" i="70"/>
  <c r="AD238" i="70"/>
  <c r="B239" i="70"/>
  <c r="D239" i="70"/>
  <c r="G239" i="70"/>
  <c r="I239" i="70" s="1"/>
  <c r="H239" i="70"/>
  <c r="L239" i="70"/>
  <c r="O239" i="70"/>
  <c r="Q239" i="70" s="1"/>
  <c r="P239" i="70"/>
  <c r="T239" i="70"/>
  <c r="V239" i="70" s="1"/>
  <c r="U239" i="70"/>
  <c r="Y239" i="70"/>
  <c r="AA239" i="70" s="1"/>
  <c r="Z239" i="70"/>
  <c r="AC239" i="70"/>
  <c r="AD239" i="70"/>
  <c r="B240" i="70"/>
  <c r="D240" i="70"/>
  <c r="G240" i="70"/>
  <c r="I240" i="70" s="1"/>
  <c r="H240" i="70"/>
  <c r="L240" i="70"/>
  <c r="O240" i="70"/>
  <c r="Q240" i="70" s="1"/>
  <c r="P240" i="70"/>
  <c r="T240" i="70"/>
  <c r="V240" i="70" s="1"/>
  <c r="U240" i="70"/>
  <c r="Y240" i="70"/>
  <c r="AA240" i="70" s="1"/>
  <c r="Z240" i="70"/>
  <c r="AC240" i="70"/>
  <c r="AD240" i="70"/>
  <c r="B241" i="70"/>
  <c r="D241" i="70"/>
  <c r="G241" i="70"/>
  <c r="I241" i="70" s="1"/>
  <c r="H241" i="70"/>
  <c r="L241" i="70"/>
  <c r="O241" i="70"/>
  <c r="Q241" i="70" s="1"/>
  <c r="P241" i="70"/>
  <c r="T241" i="70"/>
  <c r="V241" i="70" s="1"/>
  <c r="U241" i="70"/>
  <c r="Y241" i="70"/>
  <c r="AA241" i="70" s="1"/>
  <c r="Z241" i="70"/>
  <c r="AC241" i="70"/>
  <c r="AD241" i="70"/>
  <c r="B242" i="70"/>
  <c r="D242" i="70"/>
  <c r="G242" i="70"/>
  <c r="I242" i="70" s="1"/>
  <c r="H242" i="70"/>
  <c r="L242" i="70"/>
  <c r="O242" i="70"/>
  <c r="Q242" i="70" s="1"/>
  <c r="P242" i="70"/>
  <c r="T242" i="70"/>
  <c r="V242" i="70" s="1"/>
  <c r="U242" i="70"/>
  <c r="Y242" i="70"/>
  <c r="AA242" i="70" s="1"/>
  <c r="Z242" i="70"/>
  <c r="AC242" i="70"/>
  <c r="AD242" i="70"/>
  <c r="B243" i="70"/>
  <c r="D243" i="70"/>
  <c r="G243" i="70"/>
  <c r="I243" i="70" s="1"/>
  <c r="H243" i="70"/>
  <c r="L243" i="70"/>
  <c r="O243" i="70"/>
  <c r="Q243" i="70" s="1"/>
  <c r="P243" i="70"/>
  <c r="T243" i="70"/>
  <c r="V243" i="70" s="1"/>
  <c r="U243" i="70"/>
  <c r="Y243" i="70"/>
  <c r="AA243" i="70" s="1"/>
  <c r="Z243" i="70"/>
  <c r="AC243" i="70"/>
  <c r="AD243" i="70"/>
  <c r="B244" i="70"/>
  <c r="D244" i="70"/>
  <c r="E244" i="70"/>
  <c r="F244" i="70"/>
  <c r="J244" i="70"/>
  <c r="K244" i="70"/>
  <c r="M244" i="70"/>
  <c r="N244" i="70"/>
  <c r="R244" i="70"/>
  <c r="S244" i="70"/>
  <c r="X244" i="70"/>
  <c r="B246" i="70"/>
  <c r="D246" i="70"/>
  <c r="B247" i="70"/>
  <c r="I250" i="70"/>
  <c r="L250" i="70"/>
  <c r="Q250" i="70"/>
  <c r="V250" i="70"/>
  <c r="AA250" i="70"/>
  <c r="R252" i="70"/>
  <c r="B253" i="70"/>
  <c r="D253" i="70"/>
  <c r="G253" i="70"/>
  <c r="I253" i="70" s="1"/>
  <c r="H253" i="70"/>
  <c r="L253" i="70"/>
  <c r="O253" i="70"/>
  <c r="P253" i="70"/>
  <c r="Q253" i="70" s="1"/>
  <c r="T253" i="70"/>
  <c r="U253" i="70"/>
  <c r="V253" i="70" s="1"/>
  <c r="Y253" i="70"/>
  <c r="AA253" i="70" s="1"/>
  <c r="Z253" i="70"/>
  <c r="AC253" i="70"/>
  <c r="AD253" i="70"/>
  <c r="B254" i="70"/>
  <c r="D254" i="70"/>
  <c r="G254" i="70"/>
  <c r="H254" i="70"/>
  <c r="I254" i="70" s="1"/>
  <c r="L254" i="70"/>
  <c r="O254" i="70"/>
  <c r="P254" i="70"/>
  <c r="Q254" i="70" s="1"/>
  <c r="T254" i="70"/>
  <c r="V254" i="70" s="1"/>
  <c r="U254" i="70"/>
  <c r="Y254" i="70"/>
  <c r="AA254" i="70" s="1"/>
  <c r="Z254" i="70"/>
  <c r="AC254" i="70"/>
  <c r="AD254" i="70"/>
  <c r="B255" i="70"/>
  <c r="D255" i="70"/>
  <c r="G255" i="70"/>
  <c r="I255" i="70" s="1"/>
  <c r="H255" i="70"/>
  <c r="L255" i="70"/>
  <c r="O255" i="70"/>
  <c r="P255" i="70"/>
  <c r="Q255" i="70" s="1"/>
  <c r="T255" i="70"/>
  <c r="V255" i="70" s="1"/>
  <c r="U255" i="70"/>
  <c r="Y255" i="70"/>
  <c r="AA255" i="70" s="1"/>
  <c r="Z255" i="70"/>
  <c r="AC255" i="70"/>
  <c r="AD255" i="70"/>
  <c r="B256" i="70"/>
  <c r="D256" i="70"/>
  <c r="G256" i="70"/>
  <c r="I256" i="70" s="1"/>
  <c r="H256" i="70"/>
  <c r="L256" i="70"/>
  <c r="O256" i="70"/>
  <c r="Q256" i="70" s="1"/>
  <c r="P256" i="70"/>
  <c r="T256" i="70"/>
  <c r="V256" i="70" s="1"/>
  <c r="U256" i="70"/>
  <c r="Y256" i="70"/>
  <c r="AA256" i="70" s="1"/>
  <c r="Z256" i="70"/>
  <c r="AC256" i="70"/>
  <c r="AD256" i="70"/>
  <c r="B257" i="70"/>
  <c r="D257" i="70"/>
  <c r="G257" i="70"/>
  <c r="I257" i="70" s="1"/>
  <c r="H257" i="70"/>
  <c r="L257" i="70"/>
  <c r="O257" i="70"/>
  <c r="Q257" i="70" s="1"/>
  <c r="P257" i="70"/>
  <c r="T257" i="70"/>
  <c r="U257" i="70"/>
  <c r="V257" i="70" s="1"/>
  <c r="Y257" i="70"/>
  <c r="AA257" i="70" s="1"/>
  <c r="Z257" i="70"/>
  <c r="AC257" i="70"/>
  <c r="AD257" i="70"/>
  <c r="B258" i="70"/>
  <c r="D258" i="70"/>
  <c r="G258" i="70"/>
  <c r="I258" i="70" s="1"/>
  <c r="H258" i="70"/>
  <c r="L258" i="70"/>
  <c r="O258" i="70"/>
  <c r="Q258" i="70" s="1"/>
  <c r="P258" i="70"/>
  <c r="T258" i="70"/>
  <c r="V258" i="70" s="1"/>
  <c r="U258" i="70"/>
  <c r="Y258" i="70"/>
  <c r="AA258" i="70" s="1"/>
  <c r="Z258" i="70"/>
  <c r="AC258" i="70"/>
  <c r="AD258" i="70"/>
  <c r="B259" i="70"/>
  <c r="D259" i="70"/>
  <c r="G259" i="70"/>
  <c r="I259" i="70" s="1"/>
  <c r="H259" i="70"/>
  <c r="L259" i="70"/>
  <c r="O259" i="70"/>
  <c r="Q259" i="70" s="1"/>
  <c r="P259" i="70"/>
  <c r="T259" i="70"/>
  <c r="V259" i="70" s="1"/>
  <c r="U259" i="70"/>
  <c r="Y259" i="70"/>
  <c r="AA259" i="70" s="1"/>
  <c r="Z259" i="70"/>
  <c r="AC259" i="70"/>
  <c r="AD259" i="70"/>
  <c r="B260" i="70"/>
  <c r="D260" i="70"/>
  <c r="G260" i="70"/>
  <c r="I260" i="70" s="1"/>
  <c r="H260" i="70"/>
  <c r="L260" i="70"/>
  <c r="O260" i="70"/>
  <c r="Q260" i="70" s="1"/>
  <c r="P260" i="70"/>
  <c r="T260" i="70"/>
  <c r="U260" i="70"/>
  <c r="V260" i="70" s="1"/>
  <c r="Y260" i="70"/>
  <c r="Z260" i="70"/>
  <c r="W36" i="130" s="1"/>
  <c r="AC260" i="70"/>
  <c r="AD260" i="70"/>
  <c r="B261" i="70"/>
  <c r="D261" i="70"/>
  <c r="G261" i="70"/>
  <c r="I261" i="70" s="1"/>
  <c r="H261" i="70"/>
  <c r="L261" i="70"/>
  <c r="O261" i="70"/>
  <c r="Q261" i="70" s="1"/>
  <c r="P261" i="70"/>
  <c r="T261" i="70"/>
  <c r="V261" i="70" s="1"/>
  <c r="U261" i="70"/>
  <c r="Y261" i="70"/>
  <c r="AA261" i="70" s="1"/>
  <c r="Z261" i="70"/>
  <c r="AC261" i="70"/>
  <c r="AD261" i="70"/>
  <c r="B262" i="70"/>
  <c r="D262" i="70"/>
  <c r="G262" i="70"/>
  <c r="I262" i="70" s="1"/>
  <c r="H262" i="70"/>
  <c r="L262" i="70"/>
  <c r="O262" i="70"/>
  <c r="Q262" i="70" s="1"/>
  <c r="P262" i="70"/>
  <c r="T262" i="70"/>
  <c r="V262" i="70" s="1"/>
  <c r="U262" i="70"/>
  <c r="Y262" i="70"/>
  <c r="AA262" i="70" s="1"/>
  <c r="Z262" i="70"/>
  <c r="AC262" i="70"/>
  <c r="AD262" i="70"/>
  <c r="B263" i="70"/>
  <c r="D263" i="70"/>
  <c r="G263" i="70"/>
  <c r="H263" i="70"/>
  <c r="L263" i="70"/>
  <c r="O263" i="70"/>
  <c r="Q263" i="70" s="1"/>
  <c r="P263" i="70"/>
  <c r="T263" i="70"/>
  <c r="V263" i="70" s="1"/>
  <c r="U263" i="70"/>
  <c r="Y263" i="70"/>
  <c r="AA263" i="70" s="1"/>
  <c r="Z263" i="70"/>
  <c r="AC263" i="70"/>
  <c r="AD263" i="70"/>
  <c r="B264" i="70"/>
  <c r="D264" i="70"/>
  <c r="G264" i="70"/>
  <c r="H264" i="70"/>
  <c r="I264" i="70" s="1"/>
  <c r="L264" i="70"/>
  <c r="O264" i="70"/>
  <c r="P264" i="70"/>
  <c r="Q264" i="70" s="1"/>
  <c r="T264" i="70"/>
  <c r="U264" i="70"/>
  <c r="V264" i="70" s="1"/>
  <c r="Y264" i="70"/>
  <c r="V41" i="130" s="1"/>
  <c r="Z264" i="70"/>
  <c r="AC264" i="70"/>
  <c r="AD264" i="70"/>
  <c r="B265" i="70"/>
  <c r="D265" i="70"/>
  <c r="G265" i="70"/>
  <c r="I265" i="70" s="1"/>
  <c r="H265" i="70"/>
  <c r="L265" i="70"/>
  <c r="O265" i="70"/>
  <c r="Q265" i="70" s="1"/>
  <c r="P265" i="70"/>
  <c r="T265" i="70"/>
  <c r="V265" i="70" s="1"/>
  <c r="U265" i="70"/>
  <c r="Y265" i="70"/>
  <c r="AA265" i="70" s="1"/>
  <c r="Z265" i="70"/>
  <c r="AC265" i="70"/>
  <c r="AD265" i="70"/>
  <c r="B266" i="70"/>
  <c r="D266" i="70"/>
  <c r="G266" i="70"/>
  <c r="I266" i="70" s="1"/>
  <c r="H266" i="70"/>
  <c r="L266" i="70"/>
  <c r="O266" i="70"/>
  <c r="Q266" i="70" s="1"/>
  <c r="P266" i="70"/>
  <c r="T266" i="70"/>
  <c r="V266" i="70" s="1"/>
  <c r="U266" i="70"/>
  <c r="Y266" i="70"/>
  <c r="AA266" i="70" s="1"/>
  <c r="Z266" i="70"/>
  <c r="AC266" i="70"/>
  <c r="AD266" i="70"/>
  <c r="B267" i="70"/>
  <c r="D267" i="70"/>
  <c r="G267" i="70"/>
  <c r="I267" i="70" s="1"/>
  <c r="H267" i="70"/>
  <c r="L267" i="70"/>
  <c r="O267" i="70"/>
  <c r="Q267" i="70" s="1"/>
  <c r="P267" i="70"/>
  <c r="T267" i="70"/>
  <c r="V267" i="70" s="1"/>
  <c r="U267" i="70"/>
  <c r="Y267" i="70"/>
  <c r="AA267" i="70" s="1"/>
  <c r="Z267" i="70"/>
  <c r="AC267" i="70"/>
  <c r="AD267" i="70"/>
  <c r="B268" i="70"/>
  <c r="D268" i="70"/>
  <c r="G268" i="70"/>
  <c r="I268" i="70" s="1"/>
  <c r="H268" i="70"/>
  <c r="L268" i="70"/>
  <c r="O268" i="70"/>
  <c r="Q268" i="70" s="1"/>
  <c r="P268" i="70"/>
  <c r="T268" i="70"/>
  <c r="V268" i="70" s="1"/>
  <c r="U268" i="70"/>
  <c r="Y268" i="70"/>
  <c r="AA268" i="70" s="1"/>
  <c r="Z268" i="70"/>
  <c r="W46" i="130" s="1"/>
  <c r="AC268" i="70"/>
  <c r="AD268" i="70"/>
  <c r="B269" i="70"/>
  <c r="D269" i="70"/>
  <c r="G269" i="70"/>
  <c r="I269" i="70" s="1"/>
  <c r="H269" i="70"/>
  <c r="L269" i="70"/>
  <c r="O269" i="70"/>
  <c r="Q269" i="70" s="1"/>
  <c r="P269" i="70"/>
  <c r="T269" i="70"/>
  <c r="V269" i="70" s="1"/>
  <c r="U269" i="70"/>
  <c r="Y269" i="70"/>
  <c r="AA269" i="70" s="1"/>
  <c r="Z269" i="70"/>
  <c r="AC269" i="70"/>
  <c r="AD269" i="70"/>
  <c r="B270" i="70"/>
  <c r="D270" i="70"/>
  <c r="G270" i="70"/>
  <c r="I270" i="70" s="1"/>
  <c r="H270" i="70"/>
  <c r="L270" i="70"/>
  <c r="O270" i="70"/>
  <c r="Q270" i="70" s="1"/>
  <c r="P270" i="70"/>
  <c r="T270" i="70"/>
  <c r="V270" i="70" s="1"/>
  <c r="U270" i="70"/>
  <c r="Y270" i="70"/>
  <c r="AA270" i="70" s="1"/>
  <c r="Z270" i="70"/>
  <c r="AC270" i="70"/>
  <c r="AD270" i="70"/>
  <c r="B271" i="70"/>
  <c r="D271" i="70"/>
  <c r="G271" i="70"/>
  <c r="I271" i="70" s="1"/>
  <c r="H271" i="70"/>
  <c r="L271" i="70"/>
  <c r="O271" i="70"/>
  <c r="Q271" i="70" s="1"/>
  <c r="P271" i="70"/>
  <c r="T271" i="70"/>
  <c r="V271" i="70" s="1"/>
  <c r="U271" i="70"/>
  <c r="Y271" i="70"/>
  <c r="AA271" i="70" s="1"/>
  <c r="Z271" i="70"/>
  <c r="AC271" i="70"/>
  <c r="AD271" i="70"/>
  <c r="B272" i="70"/>
  <c r="D272" i="70"/>
  <c r="G272" i="70"/>
  <c r="I272" i="70" s="1"/>
  <c r="H272" i="70"/>
  <c r="L272" i="70"/>
  <c r="O272" i="70"/>
  <c r="Q272" i="70" s="1"/>
  <c r="P272" i="70"/>
  <c r="T272" i="70"/>
  <c r="V272" i="70" s="1"/>
  <c r="U272" i="70"/>
  <c r="Y272" i="70"/>
  <c r="AA272" i="70" s="1"/>
  <c r="Z272" i="70"/>
  <c r="AC272" i="70"/>
  <c r="AD272" i="70"/>
  <c r="B273" i="70"/>
  <c r="D273" i="70"/>
  <c r="G273" i="70"/>
  <c r="I273" i="70" s="1"/>
  <c r="H273" i="70"/>
  <c r="L273" i="70"/>
  <c r="O273" i="70"/>
  <c r="Q273" i="70" s="1"/>
  <c r="P273" i="70"/>
  <c r="T273" i="70"/>
  <c r="V273" i="70" s="1"/>
  <c r="U273" i="70"/>
  <c r="Y273" i="70"/>
  <c r="AA273" i="70" s="1"/>
  <c r="Z273" i="70"/>
  <c r="AC273" i="70"/>
  <c r="AD273" i="70"/>
  <c r="B274" i="70"/>
  <c r="D274" i="70"/>
  <c r="G274" i="70"/>
  <c r="I274" i="70" s="1"/>
  <c r="H274" i="70"/>
  <c r="L274" i="70"/>
  <c r="O274" i="70"/>
  <c r="Q274" i="70" s="1"/>
  <c r="P274" i="70"/>
  <c r="T274" i="70"/>
  <c r="V274" i="70" s="1"/>
  <c r="U274" i="70"/>
  <c r="Y274" i="70"/>
  <c r="AA274" i="70" s="1"/>
  <c r="Z274" i="70"/>
  <c r="AC274" i="70"/>
  <c r="AD274" i="70"/>
  <c r="B275" i="70"/>
  <c r="D275" i="70"/>
  <c r="G275" i="70"/>
  <c r="I275" i="70" s="1"/>
  <c r="H275" i="70"/>
  <c r="L275" i="70"/>
  <c r="O275" i="70"/>
  <c r="Q275" i="70" s="1"/>
  <c r="P275" i="70"/>
  <c r="T275" i="70"/>
  <c r="V275" i="70" s="1"/>
  <c r="U275" i="70"/>
  <c r="Y275" i="70"/>
  <c r="AA275" i="70" s="1"/>
  <c r="Z275" i="70"/>
  <c r="AC275" i="70"/>
  <c r="AD275" i="70"/>
  <c r="B276" i="70"/>
  <c r="D276" i="70"/>
  <c r="G276" i="70"/>
  <c r="I276" i="70" s="1"/>
  <c r="H276" i="70"/>
  <c r="L276" i="70"/>
  <c r="O276" i="70"/>
  <c r="Q276" i="70" s="1"/>
  <c r="P276" i="70"/>
  <c r="T276" i="70"/>
  <c r="V276" i="70" s="1"/>
  <c r="U276" i="70"/>
  <c r="Y276" i="70"/>
  <c r="AA276" i="70" s="1"/>
  <c r="Z276" i="70"/>
  <c r="AC276" i="70"/>
  <c r="AD276" i="70"/>
  <c r="B277" i="70"/>
  <c r="D277" i="70"/>
  <c r="G277" i="70"/>
  <c r="I277" i="70" s="1"/>
  <c r="H277" i="70"/>
  <c r="L277" i="70"/>
  <c r="O277" i="70"/>
  <c r="Q277" i="70" s="1"/>
  <c r="P277" i="70"/>
  <c r="T277" i="70"/>
  <c r="V277" i="70" s="1"/>
  <c r="U277" i="70"/>
  <c r="Y277" i="70"/>
  <c r="AA277" i="70" s="1"/>
  <c r="Z277" i="70"/>
  <c r="AC277" i="70"/>
  <c r="AD277" i="70"/>
  <c r="B278" i="70"/>
  <c r="D278" i="70"/>
  <c r="G278" i="70"/>
  <c r="I278" i="70" s="1"/>
  <c r="H278" i="70"/>
  <c r="L278" i="70"/>
  <c r="O278" i="70"/>
  <c r="Q278" i="70" s="1"/>
  <c r="P278" i="70"/>
  <c r="T278" i="70"/>
  <c r="V278" i="70" s="1"/>
  <c r="U278" i="70"/>
  <c r="Y278" i="70"/>
  <c r="AA278" i="70" s="1"/>
  <c r="Z278" i="70"/>
  <c r="AC278" i="70"/>
  <c r="AD278" i="70"/>
  <c r="B279" i="70"/>
  <c r="D279" i="70"/>
  <c r="G279" i="70"/>
  <c r="I279" i="70" s="1"/>
  <c r="H279" i="70"/>
  <c r="L279" i="70"/>
  <c r="O279" i="70"/>
  <c r="Q279" i="70" s="1"/>
  <c r="P279" i="70"/>
  <c r="T279" i="70"/>
  <c r="V279" i="70" s="1"/>
  <c r="U279" i="70"/>
  <c r="Y279" i="70"/>
  <c r="AA279" i="70" s="1"/>
  <c r="Z279" i="70"/>
  <c r="AC279" i="70"/>
  <c r="AD279" i="70"/>
  <c r="B280" i="70"/>
  <c r="D280" i="70"/>
  <c r="G280" i="70"/>
  <c r="I280" i="70" s="1"/>
  <c r="H280" i="70"/>
  <c r="L280" i="70"/>
  <c r="O280" i="70"/>
  <c r="Q280" i="70" s="1"/>
  <c r="P280" i="70"/>
  <c r="T280" i="70"/>
  <c r="V280" i="70" s="1"/>
  <c r="U280" i="70"/>
  <c r="Y280" i="70"/>
  <c r="AA280" i="70" s="1"/>
  <c r="Z280" i="70"/>
  <c r="AC280" i="70"/>
  <c r="AD280" i="70"/>
  <c r="B281" i="70"/>
  <c r="D281" i="70"/>
  <c r="E281" i="70"/>
  <c r="F281" i="70"/>
  <c r="E24" i="130" s="1"/>
  <c r="J281" i="70"/>
  <c r="K281" i="70"/>
  <c r="H24" i="130" s="1"/>
  <c r="M281" i="70"/>
  <c r="N281" i="70"/>
  <c r="K24" i="130" s="1"/>
  <c r="R281" i="70"/>
  <c r="O24" i="130" s="1"/>
  <c r="S281" i="70"/>
  <c r="X281" i="70"/>
  <c r="U24" i="130" s="1"/>
  <c r="B283" i="70"/>
  <c r="D283" i="70"/>
  <c r="G283" i="70"/>
  <c r="I283" i="70" s="1"/>
  <c r="H283" i="70"/>
  <c r="L283" i="70"/>
  <c r="O283" i="70"/>
  <c r="Q283" i="70" s="1"/>
  <c r="P283" i="70"/>
  <c r="T283" i="70"/>
  <c r="U283" i="70"/>
  <c r="V283" i="70" s="1"/>
  <c r="Y283" i="70"/>
  <c r="Z283" i="70"/>
  <c r="AA283" i="70" s="1"/>
  <c r="AC283" i="70"/>
  <c r="AD283" i="70"/>
  <c r="B284" i="70"/>
  <c r="D284" i="70"/>
  <c r="G284" i="70"/>
  <c r="I284" i="70" s="1"/>
  <c r="H284" i="70"/>
  <c r="L284" i="70"/>
  <c r="O284" i="70"/>
  <c r="Q284" i="70" s="1"/>
  <c r="P284" i="70"/>
  <c r="T284" i="70"/>
  <c r="V284" i="70" s="1"/>
  <c r="U284" i="70"/>
  <c r="Y284" i="70"/>
  <c r="AA284" i="70" s="1"/>
  <c r="Z284" i="70"/>
  <c r="AC284" i="70"/>
  <c r="AD284" i="70"/>
  <c r="B285" i="70"/>
  <c r="D285" i="70"/>
  <c r="G285" i="70"/>
  <c r="I285" i="70" s="1"/>
  <c r="H285" i="70"/>
  <c r="L285" i="70"/>
  <c r="O285" i="70"/>
  <c r="Q285" i="70" s="1"/>
  <c r="P285" i="70"/>
  <c r="T285" i="70"/>
  <c r="V285" i="70" s="1"/>
  <c r="U285" i="70"/>
  <c r="Y285" i="70"/>
  <c r="AA285" i="70" s="1"/>
  <c r="Z285" i="70"/>
  <c r="AC285" i="70"/>
  <c r="AD285" i="70"/>
  <c r="B286" i="70"/>
  <c r="D286" i="70"/>
  <c r="G286" i="70"/>
  <c r="I286" i="70" s="1"/>
  <c r="H286" i="70"/>
  <c r="L286" i="70"/>
  <c r="O286" i="70"/>
  <c r="Q286" i="70" s="1"/>
  <c r="P286" i="70"/>
  <c r="T286" i="70"/>
  <c r="V286" i="70" s="1"/>
  <c r="U286" i="70"/>
  <c r="Y286" i="70"/>
  <c r="AA286" i="70" s="1"/>
  <c r="Z286" i="70"/>
  <c r="AC286" i="70"/>
  <c r="AD286" i="70"/>
  <c r="B287" i="70"/>
  <c r="D287" i="70"/>
  <c r="G287" i="70"/>
  <c r="I287" i="70" s="1"/>
  <c r="H287" i="70"/>
  <c r="L287" i="70"/>
  <c r="O287" i="70"/>
  <c r="Q287" i="70" s="1"/>
  <c r="P287" i="70"/>
  <c r="T287" i="70"/>
  <c r="V287" i="70" s="1"/>
  <c r="U287" i="70"/>
  <c r="Y287" i="70"/>
  <c r="AA287" i="70" s="1"/>
  <c r="Z287" i="70"/>
  <c r="AC287" i="70"/>
  <c r="AD287" i="70"/>
  <c r="B288" i="70"/>
  <c r="D288" i="70"/>
  <c r="G288" i="70"/>
  <c r="I288" i="70" s="1"/>
  <c r="H288" i="70"/>
  <c r="L288" i="70"/>
  <c r="O288" i="70"/>
  <c r="Q288" i="70" s="1"/>
  <c r="P288" i="70"/>
  <c r="T288" i="70"/>
  <c r="V288" i="70" s="1"/>
  <c r="U288" i="70"/>
  <c r="Y288" i="70"/>
  <c r="AA288" i="70" s="1"/>
  <c r="Z288" i="70"/>
  <c r="AC288" i="70"/>
  <c r="AD288" i="70"/>
  <c r="B289" i="70"/>
  <c r="D289" i="70"/>
  <c r="G289" i="70"/>
  <c r="I289" i="70" s="1"/>
  <c r="H289" i="70"/>
  <c r="L289" i="70"/>
  <c r="O289" i="70"/>
  <c r="Q289" i="70" s="1"/>
  <c r="P289" i="70"/>
  <c r="T289" i="70"/>
  <c r="V289" i="70" s="1"/>
  <c r="U289" i="70"/>
  <c r="Y289" i="70"/>
  <c r="AA289" i="70" s="1"/>
  <c r="Z289" i="70"/>
  <c r="AC289" i="70"/>
  <c r="AD289" i="70"/>
  <c r="B290" i="70"/>
  <c r="D290" i="70"/>
  <c r="G290" i="70"/>
  <c r="I290" i="70" s="1"/>
  <c r="H290" i="70"/>
  <c r="L290" i="70"/>
  <c r="O290" i="70"/>
  <c r="Q290" i="70" s="1"/>
  <c r="P290" i="70"/>
  <c r="T290" i="70"/>
  <c r="V290" i="70" s="1"/>
  <c r="U290" i="70"/>
  <c r="Y290" i="70"/>
  <c r="AA290" i="70" s="1"/>
  <c r="Z290" i="70"/>
  <c r="AC290" i="70"/>
  <c r="AD290" i="70"/>
  <c r="B291" i="70"/>
  <c r="D291" i="70"/>
  <c r="G291" i="70"/>
  <c r="I291" i="70" s="1"/>
  <c r="H291" i="70"/>
  <c r="L291" i="70"/>
  <c r="O291" i="70"/>
  <c r="Q291" i="70" s="1"/>
  <c r="P291" i="70"/>
  <c r="T291" i="70"/>
  <c r="V291" i="70" s="1"/>
  <c r="U291" i="70"/>
  <c r="Y291" i="70"/>
  <c r="AA291" i="70" s="1"/>
  <c r="Z291" i="70"/>
  <c r="AC291" i="70"/>
  <c r="AD291" i="70"/>
  <c r="B292" i="70"/>
  <c r="D292" i="70"/>
  <c r="G292" i="70"/>
  <c r="I292" i="70" s="1"/>
  <c r="H292" i="70"/>
  <c r="L292" i="70"/>
  <c r="O292" i="70"/>
  <c r="Q292" i="70" s="1"/>
  <c r="P292" i="70"/>
  <c r="T292" i="70"/>
  <c r="V292" i="70" s="1"/>
  <c r="U292" i="70"/>
  <c r="Y292" i="70"/>
  <c r="AA292" i="70" s="1"/>
  <c r="Z292" i="70"/>
  <c r="AC292" i="70"/>
  <c r="AD292" i="70"/>
  <c r="B293" i="70"/>
  <c r="D293" i="70"/>
  <c r="G293" i="70"/>
  <c r="I293" i="70" s="1"/>
  <c r="H293" i="70"/>
  <c r="L293" i="70"/>
  <c r="O293" i="70"/>
  <c r="Q293" i="70" s="1"/>
  <c r="P293" i="70"/>
  <c r="T293" i="70"/>
  <c r="V293" i="70" s="1"/>
  <c r="U293" i="70"/>
  <c r="Y293" i="70"/>
  <c r="AA293" i="70" s="1"/>
  <c r="Z293" i="70"/>
  <c r="AC293" i="70"/>
  <c r="AD293" i="70"/>
  <c r="B294" i="70"/>
  <c r="D294" i="70"/>
  <c r="G294" i="70"/>
  <c r="I294" i="70" s="1"/>
  <c r="H294" i="70"/>
  <c r="L294" i="70"/>
  <c r="O294" i="70"/>
  <c r="Q294" i="70" s="1"/>
  <c r="P294" i="70"/>
  <c r="T294" i="70"/>
  <c r="V294" i="70" s="1"/>
  <c r="U294" i="70"/>
  <c r="Y294" i="70"/>
  <c r="AA294" i="70" s="1"/>
  <c r="Z294" i="70"/>
  <c r="AC294" i="70"/>
  <c r="AD294" i="70"/>
  <c r="B295" i="70"/>
  <c r="D295" i="70"/>
  <c r="G295" i="70"/>
  <c r="I295" i="70" s="1"/>
  <c r="H295" i="70"/>
  <c r="L295" i="70"/>
  <c r="O295" i="70"/>
  <c r="Q295" i="70" s="1"/>
  <c r="P295" i="70"/>
  <c r="T295" i="70"/>
  <c r="V295" i="70" s="1"/>
  <c r="U295" i="70"/>
  <c r="Y295" i="70"/>
  <c r="AA295" i="70" s="1"/>
  <c r="Z295" i="70"/>
  <c r="AC295" i="70"/>
  <c r="AD295" i="70"/>
  <c r="B296" i="70"/>
  <c r="D296" i="70"/>
  <c r="G296" i="70"/>
  <c r="I296" i="70" s="1"/>
  <c r="H296" i="70"/>
  <c r="L296" i="70"/>
  <c r="O296" i="70"/>
  <c r="Q296" i="70" s="1"/>
  <c r="P296" i="70"/>
  <c r="T296" i="70"/>
  <c r="V296" i="70" s="1"/>
  <c r="U296" i="70"/>
  <c r="Y296" i="70"/>
  <c r="AA296" i="70" s="1"/>
  <c r="Z296" i="70"/>
  <c r="AC296" i="70"/>
  <c r="AD296" i="70"/>
  <c r="B297" i="70"/>
  <c r="D297" i="70"/>
  <c r="G297" i="70"/>
  <c r="I297" i="70" s="1"/>
  <c r="H297" i="70"/>
  <c r="L297" i="70"/>
  <c r="O297" i="70"/>
  <c r="Q297" i="70" s="1"/>
  <c r="P297" i="70"/>
  <c r="T297" i="70"/>
  <c r="V297" i="70" s="1"/>
  <c r="U297" i="70"/>
  <c r="Y297" i="70"/>
  <c r="AA297" i="70" s="1"/>
  <c r="Z297" i="70"/>
  <c r="AC297" i="70"/>
  <c r="AD297" i="70"/>
  <c r="B298" i="70"/>
  <c r="D298" i="70"/>
  <c r="G298" i="70"/>
  <c r="I298" i="70" s="1"/>
  <c r="H298" i="70"/>
  <c r="L298" i="70"/>
  <c r="O298" i="70"/>
  <c r="Q298" i="70" s="1"/>
  <c r="P298" i="70"/>
  <c r="T298" i="70"/>
  <c r="V298" i="70" s="1"/>
  <c r="U298" i="70"/>
  <c r="Y298" i="70"/>
  <c r="AA298" i="70" s="1"/>
  <c r="Z298" i="70"/>
  <c r="AC298" i="70"/>
  <c r="AD298" i="70"/>
  <c r="B299" i="70"/>
  <c r="D299" i="70"/>
  <c r="G299" i="70"/>
  <c r="I299" i="70" s="1"/>
  <c r="H299" i="70"/>
  <c r="L299" i="70"/>
  <c r="O299" i="70"/>
  <c r="Q299" i="70" s="1"/>
  <c r="P299" i="70"/>
  <c r="T299" i="70"/>
  <c r="V299" i="70" s="1"/>
  <c r="U299" i="70"/>
  <c r="Y299" i="70"/>
  <c r="AA299" i="70" s="1"/>
  <c r="Z299" i="70"/>
  <c r="AC299" i="70"/>
  <c r="AD299" i="70"/>
  <c r="B300" i="70"/>
  <c r="D300" i="70"/>
  <c r="G300" i="70"/>
  <c r="I300" i="70" s="1"/>
  <c r="H300" i="70"/>
  <c r="L300" i="70"/>
  <c r="O300" i="70"/>
  <c r="Q300" i="70" s="1"/>
  <c r="P300" i="70"/>
  <c r="T300" i="70"/>
  <c r="V300" i="70" s="1"/>
  <c r="U300" i="70"/>
  <c r="Y300" i="70"/>
  <c r="AA300" i="70" s="1"/>
  <c r="Z300" i="70"/>
  <c r="AC300" i="70"/>
  <c r="AD300" i="70"/>
  <c r="B301" i="70"/>
  <c r="D301" i="70"/>
  <c r="G301" i="70"/>
  <c r="I301" i="70" s="1"/>
  <c r="H301" i="70"/>
  <c r="L301" i="70"/>
  <c r="O301" i="70"/>
  <c r="Q301" i="70" s="1"/>
  <c r="P301" i="70"/>
  <c r="T301" i="70"/>
  <c r="V301" i="70" s="1"/>
  <c r="U301" i="70"/>
  <c r="Y301" i="70"/>
  <c r="AA301" i="70" s="1"/>
  <c r="Z301" i="70"/>
  <c r="AC301" i="70"/>
  <c r="AD301" i="70"/>
  <c r="B302" i="70"/>
  <c r="D302" i="70"/>
  <c r="G302" i="70"/>
  <c r="I302" i="70" s="1"/>
  <c r="H302" i="70"/>
  <c r="L302" i="70"/>
  <c r="O302" i="70"/>
  <c r="Q302" i="70" s="1"/>
  <c r="P302" i="70"/>
  <c r="T302" i="70"/>
  <c r="V302" i="70" s="1"/>
  <c r="U302" i="70"/>
  <c r="Y302" i="70"/>
  <c r="AA302" i="70" s="1"/>
  <c r="Z302" i="70"/>
  <c r="AC302" i="70"/>
  <c r="AD302" i="70"/>
  <c r="B303" i="70"/>
  <c r="D303" i="70"/>
  <c r="G303" i="70"/>
  <c r="I303" i="70" s="1"/>
  <c r="H303" i="70"/>
  <c r="L303" i="70"/>
  <c r="O303" i="70"/>
  <c r="Q303" i="70" s="1"/>
  <c r="P303" i="70"/>
  <c r="T303" i="70"/>
  <c r="V303" i="70" s="1"/>
  <c r="U303" i="70"/>
  <c r="Y303" i="70"/>
  <c r="AA303" i="70" s="1"/>
  <c r="Z303" i="70"/>
  <c r="AC303" i="70"/>
  <c r="AD303" i="70"/>
  <c r="B304" i="70"/>
  <c r="D304" i="70"/>
  <c r="E304" i="70"/>
  <c r="F304" i="70"/>
  <c r="E25" i="130" s="1"/>
  <c r="J304" i="70"/>
  <c r="G25" i="130" s="1"/>
  <c r="K304" i="70"/>
  <c r="H25" i="130" s="1"/>
  <c r="M304" i="70"/>
  <c r="J25" i="130" s="1"/>
  <c r="N304" i="70"/>
  <c r="R304" i="70"/>
  <c r="S304" i="70"/>
  <c r="X304" i="70"/>
  <c r="U25" i="130" s="1"/>
  <c r="B305" i="70"/>
  <c r="D305" i="70"/>
  <c r="AC305" i="70"/>
  <c r="AD305" i="70"/>
  <c r="B306" i="70"/>
  <c r="D306" i="70"/>
  <c r="AC306" i="70"/>
  <c r="AD306" i="70"/>
  <c r="B307" i="70"/>
  <c r="D307" i="70"/>
  <c r="AC307" i="70"/>
  <c r="AD307" i="70"/>
  <c r="B308" i="70"/>
  <c r="D308" i="70"/>
  <c r="AC308" i="70"/>
  <c r="AD308" i="70"/>
  <c r="B309" i="70"/>
  <c r="D309" i="70"/>
  <c r="AC309" i="70"/>
  <c r="AD309" i="70"/>
  <c r="B310" i="70"/>
  <c r="D310" i="70"/>
  <c r="AC310" i="70"/>
  <c r="AD310" i="70"/>
  <c r="B311" i="70"/>
  <c r="D311" i="70"/>
  <c r="AC311" i="70"/>
  <c r="AD311" i="70"/>
  <c r="B312" i="70"/>
  <c r="D312" i="70"/>
  <c r="AC312" i="70"/>
  <c r="AD312" i="70"/>
  <c r="B313" i="70"/>
  <c r="D313" i="70"/>
  <c r="AC313" i="70"/>
  <c r="AD313" i="70"/>
  <c r="B314" i="70"/>
  <c r="D314" i="70"/>
  <c r="AC314" i="70"/>
  <c r="AD314" i="70"/>
  <c r="B315" i="70"/>
  <c r="D315" i="70"/>
  <c r="AC315" i="70"/>
  <c r="AD315" i="70"/>
  <c r="B316" i="70"/>
  <c r="D316" i="70"/>
  <c r="AC316" i="70"/>
  <c r="AD316" i="70"/>
  <c r="B317" i="70"/>
  <c r="D317" i="70"/>
  <c r="AC317" i="70"/>
  <c r="AD317" i="70"/>
  <c r="B318" i="70"/>
  <c r="D318" i="70"/>
  <c r="AC318" i="70"/>
  <c r="AD318" i="70"/>
  <c r="B319" i="70"/>
  <c r="D319" i="70"/>
  <c r="AC319" i="70"/>
  <c r="AD319" i="70"/>
  <c r="B320" i="70"/>
  <c r="D320" i="70"/>
  <c r="AC320" i="70"/>
  <c r="AD320" i="70"/>
  <c r="B321" i="70"/>
  <c r="D321" i="70"/>
  <c r="AC321" i="70"/>
  <c r="AD321" i="70"/>
  <c r="B322" i="70"/>
  <c r="D322" i="70"/>
  <c r="AC322" i="70"/>
  <c r="AD322" i="70"/>
  <c r="B323" i="70"/>
  <c r="D323" i="70"/>
  <c r="AC323" i="70"/>
  <c r="AD323" i="70"/>
  <c r="B324" i="70"/>
  <c r="D324" i="70"/>
  <c r="AC324" i="70"/>
  <c r="AD324" i="70"/>
  <c r="B325" i="70"/>
  <c r="D325" i="70"/>
  <c r="AC325" i="70"/>
  <c r="AD325" i="70"/>
  <c r="B326" i="70"/>
  <c r="D326" i="70"/>
  <c r="E326" i="70"/>
  <c r="F326" i="70"/>
  <c r="J326" i="70"/>
  <c r="K326" i="70"/>
  <c r="M326" i="70"/>
  <c r="N326" i="70"/>
  <c r="R326" i="70"/>
  <c r="S326" i="70"/>
  <c r="X326" i="70"/>
  <c r="B328" i="70"/>
  <c r="D328" i="70"/>
  <c r="G331" i="70"/>
  <c r="H331" i="70"/>
  <c r="I331" i="70"/>
  <c r="L331" i="70"/>
  <c r="O331" i="70"/>
  <c r="P331" i="70"/>
  <c r="Q331" i="70"/>
  <c r="T331" i="70"/>
  <c r="U331" i="70"/>
  <c r="V331" i="70"/>
  <c r="Y331" i="70"/>
  <c r="Z331" i="70"/>
  <c r="AA331" i="70"/>
  <c r="O333" i="70"/>
  <c r="P333" i="70"/>
  <c r="R333" i="70"/>
  <c r="Y333" i="70"/>
  <c r="Z333" i="70"/>
  <c r="B334" i="70"/>
  <c r="D334" i="70"/>
  <c r="G334" i="70"/>
  <c r="I334" i="70" s="1"/>
  <c r="H334" i="70"/>
  <c r="L334" i="70"/>
  <c r="O334" i="70"/>
  <c r="P334" i="70"/>
  <c r="Q334" i="70" s="1"/>
  <c r="R334" i="70"/>
  <c r="Y334" i="70"/>
  <c r="AA334" i="70" s="1"/>
  <c r="Z334" i="70"/>
  <c r="AC334" i="70"/>
  <c r="AD334" i="70"/>
  <c r="B335" i="70"/>
  <c r="D335" i="70"/>
  <c r="G335" i="70"/>
  <c r="H335" i="70"/>
  <c r="I335" i="70" s="1"/>
  <c r="L335" i="70"/>
  <c r="O335" i="70"/>
  <c r="P335" i="70"/>
  <c r="Q335" i="70" s="1"/>
  <c r="R335" i="70"/>
  <c r="T335" i="70" s="1"/>
  <c r="Y335" i="70"/>
  <c r="AA335" i="70" s="1"/>
  <c r="Z335" i="70"/>
  <c r="AC335" i="70"/>
  <c r="AD335" i="70"/>
  <c r="B336" i="70"/>
  <c r="D336" i="70"/>
  <c r="G336" i="70"/>
  <c r="I336" i="70" s="1"/>
  <c r="H336" i="70"/>
  <c r="L336" i="70"/>
  <c r="O336" i="70"/>
  <c r="P336" i="70"/>
  <c r="Q336" i="70" s="1"/>
  <c r="R336" i="70"/>
  <c r="Y336" i="70"/>
  <c r="AA336" i="70" s="1"/>
  <c r="Z336" i="70"/>
  <c r="AC336" i="70"/>
  <c r="AD336" i="70"/>
  <c r="B337" i="70"/>
  <c r="D337" i="70"/>
  <c r="G337" i="70"/>
  <c r="I337" i="70" s="1"/>
  <c r="H337" i="70"/>
  <c r="L337" i="70"/>
  <c r="O337" i="70"/>
  <c r="Q337" i="70" s="1"/>
  <c r="P337" i="70"/>
  <c r="R337" i="70"/>
  <c r="T337" i="70" s="1"/>
  <c r="Y337" i="70"/>
  <c r="AA337" i="70" s="1"/>
  <c r="Z337" i="70"/>
  <c r="AC337" i="70"/>
  <c r="AD337" i="70"/>
  <c r="B338" i="70"/>
  <c r="D338" i="70"/>
  <c r="G338" i="70"/>
  <c r="I338" i="70" s="1"/>
  <c r="H338" i="70"/>
  <c r="L338" i="70"/>
  <c r="O338" i="70"/>
  <c r="Q338" i="70" s="1"/>
  <c r="P338" i="70"/>
  <c r="R338" i="70"/>
  <c r="Y338" i="70"/>
  <c r="AA338" i="70" s="1"/>
  <c r="Z338" i="70"/>
  <c r="AC338" i="70"/>
  <c r="AD338" i="70"/>
  <c r="B339" i="70"/>
  <c r="D339" i="70"/>
  <c r="G339" i="70"/>
  <c r="I339" i="70" s="1"/>
  <c r="H339" i="70"/>
  <c r="L339" i="70"/>
  <c r="O339" i="70"/>
  <c r="Q339" i="70" s="1"/>
  <c r="P339" i="70"/>
  <c r="R339" i="70"/>
  <c r="T339" i="70" s="1"/>
  <c r="Y339" i="70"/>
  <c r="AA339" i="70" s="1"/>
  <c r="Z339" i="70"/>
  <c r="AC339" i="70"/>
  <c r="AD339" i="70"/>
  <c r="B340" i="70"/>
  <c r="D340" i="70"/>
  <c r="G340" i="70"/>
  <c r="I340" i="70" s="1"/>
  <c r="H340" i="70"/>
  <c r="L340" i="70"/>
  <c r="O340" i="70"/>
  <c r="Q340" i="70" s="1"/>
  <c r="P340" i="70"/>
  <c r="R340" i="70"/>
  <c r="Y340" i="70"/>
  <c r="AA340" i="70" s="1"/>
  <c r="Z340" i="70"/>
  <c r="AC340" i="70"/>
  <c r="AD340" i="70"/>
  <c r="B341" i="70"/>
  <c r="D341" i="70"/>
  <c r="G341" i="70"/>
  <c r="I341" i="70" s="1"/>
  <c r="H341" i="70"/>
  <c r="L341" i="70"/>
  <c r="O341" i="70"/>
  <c r="Q341" i="70" s="1"/>
  <c r="P341" i="70"/>
  <c r="R341" i="70"/>
  <c r="Y341" i="70"/>
  <c r="AA341" i="70" s="1"/>
  <c r="Z341" i="70"/>
  <c r="AC341" i="70"/>
  <c r="AD341" i="70"/>
  <c r="B342" i="70"/>
  <c r="D342" i="70"/>
  <c r="G342" i="70"/>
  <c r="I342" i="70" s="1"/>
  <c r="H342" i="70"/>
  <c r="L342" i="70"/>
  <c r="O342" i="70"/>
  <c r="Q342" i="70" s="1"/>
  <c r="P342" i="70"/>
  <c r="R342" i="70"/>
  <c r="Y342" i="70"/>
  <c r="AA342" i="70" s="1"/>
  <c r="Z342" i="70"/>
  <c r="AC342" i="70"/>
  <c r="AD342" i="70"/>
  <c r="B343" i="70"/>
  <c r="D343" i="70"/>
  <c r="G343" i="70"/>
  <c r="I343" i="70" s="1"/>
  <c r="H343" i="70"/>
  <c r="L343" i="70"/>
  <c r="O343" i="70"/>
  <c r="Q343" i="70" s="1"/>
  <c r="P343" i="70"/>
  <c r="R343" i="70"/>
  <c r="U343" i="70" s="1"/>
  <c r="Y343" i="70"/>
  <c r="AA343" i="70" s="1"/>
  <c r="Z343" i="70"/>
  <c r="AC343" i="70"/>
  <c r="AD343" i="70"/>
  <c r="B344" i="70"/>
  <c r="D344" i="70"/>
  <c r="G344" i="70"/>
  <c r="H344" i="70"/>
  <c r="L344" i="70"/>
  <c r="O344" i="70"/>
  <c r="Q344" i="70" s="1"/>
  <c r="P344" i="70"/>
  <c r="R344" i="70"/>
  <c r="Y344" i="70"/>
  <c r="AA344" i="70" s="1"/>
  <c r="Z344" i="70"/>
  <c r="AC344" i="70"/>
  <c r="AD344" i="70"/>
  <c r="B345" i="70"/>
  <c r="D345" i="70"/>
  <c r="G345" i="70"/>
  <c r="H345" i="70"/>
  <c r="I345" i="70" s="1"/>
  <c r="L345" i="70"/>
  <c r="O345" i="70"/>
  <c r="P345" i="70"/>
  <c r="Q345" i="70" s="1"/>
  <c r="R345" i="70"/>
  <c r="T345" i="70" s="1"/>
  <c r="Y345" i="70"/>
  <c r="Z345" i="70"/>
  <c r="AA345" i="70" s="1"/>
  <c r="AC345" i="70"/>
  <c r="AD345" i="70"/>
  <c r="B346" i="70"/>
  <c r="D346" i="70"/>
  <c r="G346" i="70"/>
  <c r="I346" i="70" s="1"/>
  <c r="H346" i="70"/>
  <c r="L346" i="70"/>
  <c r="O346" i="70"/>
  <c r="Q346" i="70" s="1"/>
  <c r="P346" i="70"/>
  <c r="R346" i="70"/>
  <c r="T346" i="70" s="1"/>
  <c r="Y346" i="70"/>
  <c r="AA346" i="70" s="1"/>
  <c r="Z346" i="70"/>
  <c r="AC346" i="70"/>
  <c r="AD346" i="70"/>
  <c r="B347" i="70"/>
  <c r="D347" i="70"/>
  <c r="G347" i="70"/>
  <c r="I347" i="70" s="1"/>
  <c r="H347" i="70"/>
  <c r="L347" i="70"/>
  <c r="O347" i="70"/>
  <c r="Q347" i="70" s="1"/>
  <c r="P347" i="70"/>
  <c r="R347" i="70"/>
  <c r="U347" i="70" s="1"/>
  <c r="Y347" i="70"/>
  <c r="AA347" i="70" s="1"/>
  <c r="Z347" i="70"/>
  <c r="AC347" i="70"/>
  <c r="AD347" i="70"/>
  <c r="B348" i="70"/>
  <c r="D348" i="70"/>
  <c r="G348" i="70"/>
  <c r="I348" i="70" s="1"/>
  <c r="H348" i="70"/>
  <c r="L348" i="70"/>
  <c r="O348" i="70"/>
  <c r="Q348" i="70" s="1"/>
  <c r="P348" i="70"/>
  <c r="R348" i="70"/>
  <c r="T348" i="70" s="1"/>
  <c r="Y348" i="70"/>
  <c r="AA348" i="70" s="1"/>
  <c r="Z348" i="70"/>
  <c r="AC348" i="70"/>
  <c r="AD348" i="70"/>
  <c r="B349" i="70"/>
  <c r="D349" i="70"/>
  <c r="G349" i="70"/>
  <c r="I349" i="70" s="1"/>
  <c r="H349" i="70"/>
  <c r="L349" i="70"/>
  <c r="O349" i="70"/>
  <c r="Q349" i="70" s="1"/>
  <c r="P349" i="70"/>
  <c r="R349" i="70"/>
  <c r="T349" i="70" s="1"/>
  <c r="V349" i="70" s="1"/>
  <c r="Y349" i="70"/>
  <c r="AA349" i="70" s="1"/>
  <c r="Z349" i="70"/>
  <c r="AC349" i="70"/>
  <c r="AD349" i="70"/>
  <c r="B350" i="70"/>
  <c r="D350" i="70"/>
  <c r="G350" i="70"/>
  <c r="I350" i="70" s="1"/>
  <c r="H350" i="70"/>
  <c r="L350" i="70"/>
  <c r="O350" i="70"/>
  <c r="Q350" i="70" s="1"/>
  <c r="P350" i="70"/>
  <c r="R350" i="70"/>
  <c r="Y350" i="70"/>
  <c r="AA350" i="70" s="1"/>
  <c r="Z350" i="70"/>
  <c r="AC350" i="70"/>
  <c r="AD350" i="70"/>
  <c r="B351" i="70"/>
  <c r="D351" i="70"/>
  <c r="G351" i="70"/>
  <c r="I351" i="70" s="1"/>
  <c r="H351" i="70"/>
  <c r="L351" i="70"/>
  <c r="O351" i="70"/>
  <c r="Q351" i="70" s="1"/>
  <c r="P351" i="70"/>
  <c r="R351" i="70"/>
  <c r="U351" i="70" s="1"/>
  <c r="Y351" i="70"/>
  <c r="AA351" i="70" s="1"/>
  <c r="Z351" i="70"/>
  <c r="AC351" i="70"/>
  <c r="AD351" i="70"/>
  <c r="B352" i="70"/>
  <c r="D352" i="70"/>
  <c r="G352" i="70"/>
  <c r="I352" i="70" s="1"/>
  <c r="H352" i="70"/>
  <c r="L352" i="70"/>
  <c r="O352" i="70"/>
  <c r="Q352" i="70" s="1"/>
  <c r="P352" i="70"/>
  <c r="R352" i="70"/>
  <c r="T352" i="70" s="1"/>
  <c r="Y352" i="70"/>
  <c r="AA352" i="70" s="1"/>
  <c r="Z352" i="70"/>
  <c r="AC352" i="70"/>
  <c r="AD352" i="70"/>
  <c r="B353" i="70"/>
  <c r="D353" i="70"/>
  <c r="G353" i="70"/>
  <c r="I353" i="70" s="1"/>
  <c r="H353" i="70"/>
  <c r="L353" i="70"/>
  <c r="O353" i="70"/>
  <c r="Q353" i="70" s="1"/>
  <c r="P353" i="70"/>
  <c r="R353" i="70"/>
  <c r="U353" i="70" s="1"/>
  <c r="Y353" i="70"/>
  <c r="AA353" i="70" s="1"/>
  <c r="Z353" i="70"/>
  <c r="AC353" i="70"/>
  <c r="AD353" i="70"/>
  <c r="B354" i="70"/>
  <c r="D354" i="70"/>
  <c r="G354" i="70"/>
  <c r="I354" i="70" s="1"/>
  <c r="H354" i="70"/>
  <c r="L354" i="70"/>
  <c r="O354" i="70"/>
  <c r="Q354" i="70" s="1"/>
  <c r="P354" i="70"/>
  <c r="R354" i="70"/>
  <c r="T354" i="70" s="1"/>
  <c r="Y354" i="70"/>
  <c r="AA354" i="70" s="1"/>
  <c r="Z354" i="70"/>
  <c r="AC354" i="70"/>
  <c r="AD354" i="70"/>
  <c r="B355" i="70"/>
  <c r="D355" i="70"/>
  <c r="G355" i="70"/>
  <c r="I355" i="70" s="1"/>
  <c r="H355" i="70"/>
  <c r="L355" i="70"/>
  <c r="O355" i="70"/>
  <c r="Q355" i="70" s="1"/>
  <c r="P355" i="70"/>
  <c r="R355" i="70"/>
  <c r="Y355" i="70"/>
  <c r="AA355" i="70" s="1"/>
  <c r="Z355" i="70"/>
  <c r="AC355" i="70"/>
  <c r="AD355" i="70"/>
  <c r="B356" i="70"/>
  <c r="D356" i="70"/>
  <c r="G356" i="70"/>
  <c r="I356" i="70" s="1"/>
  <c r="H356" i="70"/>
  <c r="L356" i="70"/>
  <c r="O356" i="70"/>
  <c r="Q356" i="70" s="1"/>
  <c r="P356" i="70"/>
  <c r="R356" i="70"/>
  <c r="U356" i="70" s="1"/>
  <c r="Y356" i="70"/>
  <c r="AA356" i="70" s="1"/>
  <c r="Z356" i="70"/>
  <c r="AC356" i="70"/>
  <c r="AD356" i="70"/>
  <c r="B357" i="70"/>
  <c r="D357" i="70"/>
  <c r="G357" i="70"/>
  <c r="I357" i="70" s="1"/>
  <c r="H357" i="70"/>
  <c r="L357" i="70"/>
  <c r="O357" i="70"/>
  <c r="Q357" i="70" s="1"/>
  <c r="P357" i="70"/>
  <c r="R357" i="70"/>
  <c r="T357" i="70" s="1"/>
  <c r="V357" i="70" s="1"/>
  <c r="Y357" i="70"/>
  <c r="AA357" i="70" s="1"/>
  <c r="Z357" i="70"/>
  <c r="AC357" i="70"/>
  <c r="AD357" i="70"/>
  <c r="B358" i="70"/>
  <c r="D358" i="70"/>
  <c r="G358" i="70"/>
  <c r="I358" i="70" s="1"/>
  <c r="H358" i="70"/>
  <c r="L358" i="70"/>
  <c r="O358" i="70"/>
  <c r="Q358" i="70" s="1"/>
  <c r="P358" i="70"/>
  <c r="R358" i="70"/>
  <c r="U358" i="70" s="1"/>
  <c r="Y358" i="70"/>
  <c r="AA358" i="70" s="1"/>
  <c r="Z358" i="70"/>
  <c r="AC358" i="70"/>
  <c r="AD358" i="70"/>
  <c r="B359" i="70"/>
  <c r="D359" i="70"/>
  <c r="G359" i="70"/>
  <c r="I359" i="70" s="1"/>
  <c r="H359" i="70"/>
  <c r="L359" i="70"/>
  <c r="O359" i="70"/>
  <c r="Q359" i="70" s="1"/>
  <c r="P359" i="70"/>
  <c r="R359" i="70"/>
  <c r="U359" i="70" s="1"/>
  <c r="Y359" i="70"/>
  <c r="AA359" i="70" s="1"/>
  <c r="Z359" i="70"/>
  <c r="AC359" i="70"/>
  <c r="AD359" i="70"/>
  <c r="B360" i="70"/>
  <c r="D360" i="70"/>
  <c r="G360" i="70"/>
  <c r="I360" i="70" s="1"/>
  <c r="H360" i="70"/>
  <c r="L360" i="70"/>
  <c r="O360" i="70"/>
  <c r="Q360" i="70" s="1"/>
  <c r="P360" i="70"/>
  <c r="R360" i="70"/>
  <c r="U360" i="70" s="1"/>
  <c r="Y360" i="70"/>
  <c r="AA360" i="70" s="1"/>
  <c r="Z360" i="70"/>
  <c r="AC360" i="70"/>
  <c r="AD360" i="70"/>
  <c r="B361" i="70"/>
  <c r="D361" i="70"/>
  <c r="G361" i="70"/>
  <c r="I361" i="70" s="1"/>
  <c r="H361" i="70"/>
  <c r="L361" i="70"/>
  <c r="O361" i="70"/>
  <c r="Q361" i="70" s="1"/>
  <c r="P361" i="70"/>
  <c r="R361" i="70"/>
  <c r="U361" i="70" s="1"/>
  <c r="Y361" i="70"/>
  <c r="AA361" i="70" s="1"/>
  <c r="Z361" i="70"/>
  <c r="AC361" i="70"/>
  <c r="AD361" i="70"/>
  <c r="B362" i="70"/>
  <c r="D362" i="70"/>
  <c r="E362" i="70"/>
  <c r="D29" i="130" s="1"/>
  <c r="F362" i="70"/>
  <c r="E29" i="130" s="1"/>
  <c r="J362" i="70"/>
  <c r="G29" i="130" s="1"/>
  <c r="K362" i="70"/>
  <c r="H29" i="130" s="1"/>
  <c r="M362" i="70"/>
  <c r="J29" i="130" s="1"/>
  <c r="N362" i="70"/>
  <c r="K29" i="130" s="1"/>
  <c r="S362" i="70"/>
  <c r="X362" i="70"/>
  <c r="U29" i="130" s="1"/>
  <c r="B364" i="70"/>
  <c r="D364" i="70"/>
  <c r="G364" i="70"/>
  <c r="I364" i="70" s="1"/>
  <c r="H364" i="70"/>
  <c r="L364" i="70"/>
  <c r="O364" i="70"/>
  <c r="Q364" i="70" s="1"/>
  <c r="P364" i="70"/>
  <c r="R364" i="70"/>
  <c r="U364" i="70" s="1"/>
  <c r="Y364" i="70"/>
  <c r="Z364" i="70"/>
  <c r="AA364" i="70" s="1"/>
  <c r="AC364" i="70"/>
  <c r="AD364" i="70"/>
  <c r="B365" i="70"/>
  <c r="D365" i="70"/>
  <c r="G365" i="70"/>
  <c r="I365" i="70" s="1"/>
  <c r="H365" i="70"/>
  <c r="L365" i="70"/>
  <c r="O365" i="70"/>
  <c r="Q365" i="70" s="1"/>
  <c r="P365" i="70"/>
  <c r="R365" i="70"/>
  <c r="T365" i="70" s="1"/>
  <c r="V365" i="70" s="1"/>
  <c r="Y365" i="70"/>
  <c r="AA365" i="70" s="1"/>
  <c r="Z365" i="70"/>
  <c r="AC365" i="70"/>
  <c r="AD365" i="70"/>
  <c r="B366" i="70"/>
  <c r="D366" i="70"/>
  <c r="G366" i="70"/>
  <c r="I366" i="70" s="1"/>
  <c r="H366" i="70"/>
  <c r="L366" i="70"/>
  <c r="O366" i="70"/>
  <c r="Q366" i="70" s="1"/>
  <c r="P366" i="70"/>
  <c r="R366" i="70"/>
  <c r="T366" i="70" s="1"/>
  <c r="V366" i="70" s="1"/>
  <c r="Y366" i="70"/>
  <c r="AA366" i="70" s="1"/>
  <c r="Z366" i="70"/>
  <c r="AC366" i="70"/>
  <c r="AD366" i="70"/>
  <c r="B367" i="70"/>
  <c r="D367" i="70"/>
  <c r="G367" i="70"/>
  <c r="I367" i="70" s="1"/>
  <c r="H367" i="70"/>
  <c r="L367" i="70"/>
  <c r="O367" i="70"/>
  <c r="Q367" i="70" s="1"/>
  <c r="P367" i="70"/>
  <c r="R367" i="70"/>
  <c r="U367" i="70" s="1"/>
  <c r="Y367" i="70"/>
  <c r="AA367" i="70" s="1"/>
  <c r="Z367" i="70"/>
  <c r="AC367" i="70"/>
  <c r="AD367" i="70"/>
  <c r="B368" i="70"/>
  <c r="D368" i="70"/>
  <c r="G368" i="70"/>
  <c r="I368" i="70" s="1"/>
  <c r="H368" i="70"/>
  <c r="L368" i="70"/>
  <c r="O368" i="70"/>
  <c r="Q368" i="70" s="1"/>
  <c r="P368" i="70"/>
  <c r="R368" i="70"/>
  <c r="Y368" i="70"/>
  <c r="AA368" i="70" s="1"/>
  <c r="Z368" i="70"/>
  <c r="AC368" i="70"/>
  <c r="AD368" i="70"/>
  <c r="B369" i="70"/>
  <c r="D369" i="70"/>
  <c r="G369" i="70"/>
  <c r="I369" i="70" s="1"/>
  <c r="H369" i="70"/>
  <c r="L369" i="70"/>
  <c r="O369" i="70"/>
  <c r="Q369" i="70" s="1"/>
  <c r="P369" i="70"/>
  <c r="R369" i="70"/>
  <c r="U369" i="70" s="1"/>
  <c r="Y369" i="70"/>
  <c r="AA369" i="70" s="1"/>
  <c r="Z369" i="70"/>
  <c r="AC369" i="70"/>
  <c r="AD369" i="70"/>
  <c r="B370" i="70"/>
  <c r="D370" i="70"/>
  <c r="G370" i="70"/>
  <c r="I370" i="70" s="1"/>
  <c r="H370" i="70"/>
  <c r="L370" i="70"/>
  <c r="O370" i="70"/>
  <c r="Q370" i="70" s="1"/>
  <c r="P370" i="70"/>
  <c r="R370" i="70"/>
  <c r="T370" i="70" s="1"/>
  <c r="V370" i="70" s="1"/>
  <c r="Y370" i="70"/>
  <c r="AA370" i="70" s="1"/>
  <c r="Z370" i="70"/>
  <c r="AC370" i="70"/>
  <c r="AD370" i="70"/>
  <c r="B371" i="70"/>
  <c r="D371" i="70"/>
  <c r="G371" i="70"/>
  <c r="I371" i="70" s="1"/>
  <c r="H371" i="70"/>
  <c r="L371" i="70"/>
  <c r="O371" i="70"/>
  <c r="Q371" i="70" s="1"/>
  <c r="P371" i="70"/>
  <c r="R371" i="70"/>
  <c r="U371" i="70" s="1"/>
  <c r="Y371" i="70"/>
  <c r="AA371" i="70" s="1"/>
  <c r="Z371" i="70"/>
  <c r="AC371" i="70"/>
  <c r="AD371" i="70"/>
  <c r="B372" i="70"/>
  <c r="D372" i="70"/>
  <c r="G372" i="70"/>
  <c r="I372" i="70" s="1"/>
  <c r="H372" i="70"/>
  <c r="L372" i="70"/>
  <c r="O372" i="70"/>
  <c r="Q372" i="70" s="1"/>
  <c r="P372" i="70"/>
  <c r="R372" i="70"/>
  <c r="U372" i="70" s="1"/>
  <c r="Y372" i="70"/>
  <c r="AA372" i="70" s="1"/>
  <c r="Z372" i="70"/>
  <c r="AC372" i="70"/>
  <c r="AD372" i="70"/>
  <c r="B373" i="70"/>
  <c r="D373" i="70"/>
  <c r="G373" i="70"/>
  <c r="I373" i="70" s="1"/>
  <c r="H373" i="70"/>
  <c r="L373" i="70"/>
  <c r="O373" i="70"/>
  <c r="Q373" i="70" s="1"/>
  <c r="P373" i="70"/>
  <c r="R373" i="70"/>
  <c r="Y373" i="70"/>
  <c r="AA373" i="70" s="1"/>
  <c r="Z373" i="70"/>
  <c r="AC373" i="70"/>
  <c r="AD373" i="70"/>
  <c r="B374" i="70"/>
  <c r="D374" i="70"/>
  <c r="G374" i="70"/>
  <c r="I374" i="70" s="1"/>
  <c r="H374" i="70"/>
  <c r="L374" i="70"/>
  <c r="O374" i="70"/>
  <c r="Q374" i="70" s="1"/>
  <c r="P374" i="70"/>
  <c r="R374" i="70"/>
  <c r="T374" i="70" s="1"/>
  <c r="V374" i="70" s="1"/>
  <c r="Y374" i="70"/>
  <c r="AA374" i="70" s="1"/>
  <c r="Z374" i="70"/>
  <c r="AC374" i="70"/>
  <c r="AD374" i="70"/>
  <c r="B375" i="70"/>
  <c r="D375" i="70"/>
  <c r="G375" i="70"/>
  <c r="I375" i="70" s="1"/>
  <c r="H375" i="70"/>
  <c r="L375" i="70"/>
  <c r="O375" i="70"/>
  <c r="Q375" i="70" s="1"/>
  <c r="P375" i="70"/>
  <c r="R375" i="70"/>
  <c r="U375" i="70" s="1"/>
  <c r="Y375" i="70"/>
  <c r="AA375" i="70" s="1"/>
  <c r="Z375" i="70"/>
  <c r="AC375" i="70"/>
  <c r="AD375" i="70"/>
  <c r="B376" i="70"/>
  <c r="D376" i="70"/>
  <c r="G376" i="70"/>
  <c r="I376" i="70" s="1"/>
  <c r="H376" i="70"/>
  <c r="L376" i="70"/>
  <c r="O376" i="70"/>
  <c r="Q376" i="70" s="1"/>
  <c r="P376" i="70"/>
  <c r="R376" i="70"/>
  <c r="Y376" i="70"/>
  <c r="AA376" i="70" s="1"/>
  <c r="Z376" i="70"/>
  <c r="AC376" i="70"/>
  <c r="AD376" i="70"/>
  <c r="B377" i="70"/>
  <c r="D377" i="70"/>
  <c r="G377" i="70"/>
  <c r="I377" i="70" s="1"/>
  <c r="H377" i="70"/>
  <c r="L377" i="70"/>
  <c r="O377" i="70"/>
  <c r="Q377" i="70" s="1"/>
  <c r="P377" i="70"/>
  <c r="R377" i="70"/>
  <c r="U377" i="70" s="1"/>
  <c r="Y377" i="70"/>
  <c r="AA377" i="70" s="1"/>
  <c r="Z377" i="70"/>
  <c r="AC377" i="70"/>
  <c r="AD377" i="70"/>
  <c r="B378" i="70"/>
  <c r="D378" i="70"/>
  <c r="G378" i="70"/>
  <c r="I378" i="70" s="1"/>
  <c r="H378" i="70"/>
  <c r="L378" i="70"/>
  <c r="O378" i="70"/>
  <c r="Q378" i="70" s="1"/>
  <c r="P378" i="70"/>
  <c r="R378" i="70"/>
  <c r="T378" i="70" s="1"/>
  <c r="V378" i="70" s="1"/>
  <c r="Y378" i="70"/>
  <c r="AA378" i="70" s="1"/>
  <c r="Z378" i="70"/>
  <c r="AC378" i="70"/>
  <c r="AD378" i="70"/>
  <c r="B379" i="70"/>
  <c r="D379" i="70"/>
  <c r="G379" i="70"/>
  <c r="I379" i="70" s="1"/>
  <c r="H379" i="70"/>
  <c r="L379" i="70"/>
  <c r="O379" i="70"/>
  <c r="Q379" i="70" s="1"/>
  <c r="P379" i="70"/>
  <c r="R379" i="70"/>
  <c r="U379" i="70" s="1"/>
  <c r="Y379" i="70"/>
  <c r="AA379" i="70" s="1"/>
  <c r="Z379" i="70"/>
  <c r="AC379" i="70"/>
  <c r="AD379" i="70"/>
  <c r="B380" i="70"/>
  <c r="D380" i="70"/>
  <c r="G380" i="70"/>
  <c r="I380" i="70" s="1"/>
  <c r="H380" i="70"/>
  <c r="L380" i="70"/>
  <c r="O380" i="70"/>
  <c r="Q380" i="70" s="1"/>
  <c r="P380" i="70"/>
  <c r="R380" i="70"/>
  <c r="U380" i="70" s="1"/>
  <c r="Y380" i="70"/>
  <c r="AA380" i="70" s="1"/>
  <c r="Z380" i="70"/>
  <c r="AC380" i="70"/>
  <c r="AD380" i="70"/>
  <c r="B381" i="70"/>
  <c r="D381" i="70"/>
  <c r="G381" i="70"/>
  <c r="I381" i="70" s="1"/>
  <c r="H381" i="70"/>
  <c r="L381" i="70"/>
  <c r="O381" i="70"/>
  <c r="Q381" i="70" s="1"/>
  <c r="P381" i="70"/>
  <c r="R381" i="70"/>
  <c r="Y381" i="70"/>
  <c r="AA381" i="70" s="1"/>
  <c r="Z381" i="70"/>
  <c r="AC381" i="70"/>
  <c r="AD381" i="70"/>
  <c r="B382" i="70"/>
  <c r="D382" i="70"/>
  <c r="G382" i="70"/>
  <c r="I382" i="70" s="1"/>
  <c r="H382" i="70"/>
  <c r="L382" i="70"/>
  <c r="O382" i="70"/>
  <c r="Q382" i="70" s="1"/>
  <c r="P382" i="70"/>
  <c r="R382" i="70"/>
  <c r="T382" i="70" s="1"/>
  <c r="V382" i="70" s="1"/>
  <c r="Y382" i="70"/>
  <c r="AA382" i="70" s="1"/>
  <c r="Z382" i="70"/>
  <c r="AC382" i="70"/>
  <c r="AD382" i="70"/>
  <c r="B383" i="70"/>
  <c r="D383" i="70"/>
  <c r="G383" i="70"/>
  <c r="I383" i="70" s="1"/>
  <c r="H383" i="70"/>
  <c r="L383" i="70"/>
  <c r="O383" i="70"/>
  <c r="Q383" i="70" s="1"/>
  <c r="P383" i="70"/>
  <c r="R383" i="70"/>
  <c r="U383" i="70" s="1"/>
  <c r="Y383" i="70"/>
  <c r="AA383" i="70" s="1"/>
  <c r="Z383" i="70"/>
  <c r="AC383" i="70"/>
  <c r="AD383" i="70"/>
  <c r="B384" i="70"/>
  <c r="D384" i="70"/>
  <c r="G384" i="70"/>
  <c r="I384" i="70" s="1"/>
  <c r="H384" i="70"/>
  <c r="L384" i="70"/>
  <c r="O384" i="70"/>
  <c r="Q384" i="70" s="1"/>
  <c r="P384" i="70"/>
  <c r="R384" i="70"/>
  <c r="Y384" i="70"/>
  <c r="AA384" i="70" s="1"/>
  <c r="Z384" i="70"/>
  <c r="AC384" i="70"/>
  <c r="AD384" i="70"/>
  <c r="B385" i="70"/>
  <c r="D385" i="70"/>
  <c r="E385" i="70"/>
  <c r="F385" i="70"/>
  <c r="E30" i="130" s="1"/>
  <c r="J385" i="70"/>
  <c r="K385" i="70"/>
  <c r="H30" i="130" s="1"/>
  <c r="M385" i="70"/>
  <c r="N385" i="70"/>
  <c r="K30" i="130" s="1"/>
  <c r="S385" i="70"/>
  <c r="X385" i="70"/>
  <c r="B386" i="70"/>
  <c r="D386" i="70"/>
  <c r="AC386" i="70"/>
  <c r="AD386" i="70"/>
  <c r="B387" i="70"/>
  <c r="D387" i="70"/>
  <c r="AC387" i="70"/>
  <c r="AD387" i="70"/>
  <c r="B388" i="70"/>
  <c r="D388" i="70"/>
  <c r="AC388" i="70"/>
  <c r="AD388" i="70"/>
  <c r="B389" i="70"/>
  <c r="D389" i="70"/>
  <c r="AC389" i="70"/>
  <c r="AD389" i="70"/>
  <c r="B390" i="70"/>
  <c r="D390" i="70"/>
  <c r="AC390" i="70"/>
  <c r="AD390" i="70"/>
  <c r="B391" i="70"/>
  <c r="D391" i="70"/>
  <c r="AC391" i="70"/>
  <c r="AD391" i="70"/>
  <c r="B392" i="70"/>
  <c r="D392" i="70"/>
  <c r="AC392" i="70"/>
  <c r="AD392" i="70"/>
  <c r="B393" i="70"/>
  <c r="D393" i="70"/>
  <c r="AC393" i="70"/>
  <c r="AD393" i="70"/>
  <c r="B394" i="70"/>
  <c r="D394" i="70"/>
  <c r="AC394" i="70"/>
  <c r="AD394" i="70"/>
  <c r="B395" i="70"/>
  <c r="D395" i="70"/>
  <c r="AC395" i="70"/>
  <c r="AD395" i="70"/>
  <c r="B396" i="70"/>
  <c r="D396" i="70"/>
  <c r="AC396" i="70"/>
  <c r="AD396" i="70"/>
  <c r="B397" i="70"/>
  <c r="D397" i="70"/>
  <c r="AC397" i="70"/>
  <c r="AD397" i="70"/>
  <c r="B398" i="70"/>
  <c r="D398" i="70"/>
  <c r="AC398" i="70"/>
  <c r="AD398" i="70"/>
  <c r="B399" i="70"/>
  <c r="D399" i="70"/>
  <c r="AC399" i="70"/>
  <c r="AD399" i="70"/>
  <c r="B400" i="70"/>
  <c r="D400" i="70"/>
  <c r="AC400" i="70"/>
  <c r="AD400" i="70"/>
  <c r="B401" i="70"/>
  <c r="D401" i="70"/>
  <c r="AC401" i="70"/>
  <c r="AD401" i="70"/>
  <c r="B402" i="70"/>
  <c r="D402" i="70"/>
  <c r="AC402" i="70"/>
  <c r="AD402" i="70"/>
  <c r="B403" i="70"/>
  <c r="D403" i="70"/>
  <c r="AC403" i="70"/>
  <c r="AD403" i="70"/>
  <c r="B404" i="70"/>
  <c r="D404" i="70"/>
  <c r="AC404" i="70"/>
  <c r="AD404" i="70"/>
  <c r="B405" i="70"/>
  <c r="D405" i="70"/>
  <c r="AC405" i="70"/>
  <c r="AD405" i="70"/>
  <c r="B406" i="70"/>
  <c r="D406" i="70"/>
  <c r="AC406" i="70"/>
  <c r="AD406" i="70"/>
  <c r="B407" i="70"/>
  <c r="D407" i="70"/>
  <c r="E407" i="70"/>
  <c r="F407" i="70"/>
  <c r="J407" i="70"/>
  <c r="K407" i="70"/>
  <c r="M407" i="70"/>
  <c r="N407" i="70"/>
  <c r="S407" i="70"/>
  <c r="X407" i="70"/>
  <c r="B409" i="70"/>
  <c r="D409" i="70"/>
  <c r="C4" i="140"/>
  <c r="C22" i="140" s="1"/>
  <c r="D4" i="140"/>
  <c r="D22" i="140" s="1"/>
  <c r="E4" i="140"/>
  <c r="E22" i="140" s="1"/>
  <c r="F4" i="140"/>
  <c r="F22" i="140" s="1"/>
  <c r="G4" i="140"/>
  <c r="G22" i="140" s="1"/>
  <c r="H4" i="140"/>
  <c r="H22" i="140" s="1"/>
  <c r="I4" i="140"/>
  <c r="I22" i="140" s="1"/>
  <c r="J4" i="140"/>
  <c r="J22" i="140" s="1"/>
  <c r="AG4" i="150"/>
  <c r="AL4" i="150" s="1"/>
  <c r="AG5" i="150"/>
  <c r="AL5" i="150" s="1"/>
  <c r="AG6" i="150"/>
  <c r="AL6" i="150" s="1"/>
  <c r="AG7" i="150"/>
  <c r="AL7" i="150" s="1"/>
  <c r="AG8" i="150"/>
  <c r="AL8" i="150" s="1"/>
  <c r="AA9" i="150"/>
  <c r="AG9" i="150"/>
  <c r="AL9" i="150" s="1"/>
  <c r="AA10" i="150"/>
  <c r="AG10" i="150"/>
  <c r="AL10" i="150" s="1"/>
  <c r="AA11" i="150"/>
  <c r="AG11" i="150"/>
  <c r="AL11" i="150" s="1"/>
  <c r="AA12" i="150"/>
  <c r="AG12" i="150"/>
  <c r="AL12" i="150" s="1"/>
  <c r="AA13" i="150"/>
  <c r="AG13" i="150"/>
  <c r="AL13" i="150" s="1"/>
  <c r="AA14" i="150"/>
  <c r="AG14" i="150"/>
  <c r="AL14" i="150" s="1"/>
  <c r="AA15" i="150"/>
  <c r="AG15" i="150"/>
  <c r="AL15" i="150" s="1"/>
  <c r="AA16" i="150"/>
  <c r="AG16" i="150"/>
  <c r="AL16" i="150" s="1"/>
  <c r="AA17" i="150"/>
  <c r="AG17" i="150"/>
  <c r="AL17" i="150" s="1"/>
  <c r="AA18" i="150"/>
  <c r="AG18" i="150"/>
  <c r="AL18" i="150" s="1"/>
  <c r="AA19" i="150"/>
  <c r="AG19" i="150"/>
  <c r="AL19" i="150" s="1"/>
  <c r="AA20" i="150"/>
  <c r="AF20" i="150"/>
  <c r="AG20" i="150" s="1"/>
  <c r="AL20" i="150" s="1"/>
  <c r="AA21" i="150"/>
  <c r="AG21" i="150"/>
  <c r="AL21" i="150" s="1"/>
  <c r="AA22" i="150"/>
  <c r="AG22" i="150"/>
  <c r="AL22" i="150" s="1"/>
  <c r="AA23" i="150"/>
  <c r="AG23" i="150"/>
  <c r="AL23" i="150" s="1"/>
  <c r="AA24" i="150"/>
  <c r="AG24" i="150"/>
  <c r="AL24" i="150" s="1"/>
  <c r="AA25" i="150"/>
  <c r="AG25" i="150"/>
  <c r="AL25" i="150" s="1"/>
  <c r="AA26" i="150"/>
  <c r="AG26" i="150"/>
  <c r="AL26" i="150" s="1"/>
  <c r="AA27" i="150"/>
  <c r="AG27" i="150"/>
  <c r="AL27" i="150" s="1"/>
  <c r="AE28" i="150"/>
  <c r="AF28" i="150"/>
  <c r="AD54" i="150"/>
  <c r="AH54" i="150"/>
  <c r="AD55" i="150"/>
  <c r="AH55" i="150"/>
  <c r="AD56" i="150"/>
  <c r="AH56" i="150"/>
  <c r="AF57" i="150"/>
  <c r="AH57" i="150"/>
  <c r="AC58" i="150"/>
  <c r="AD58" i="150"/>
  <c r="AH58" i="150"/>
  <c r="AC59" i="150"/>
  <c r="AD59" i="150"/>
  <c r="AH59" i="150"/>
  <c r="AC60" i="150"/>
  <c r="AD60" i="150"/>
  <c r="AH60" i="150"/>
  <c r="AF61" i="150"/>
  <c r="AH61" i="150"/>
  <c r="AD62" i="150"/>
  <c r="AE62" i="150"/>
  <c r="AH62" i="150"/>
  <c r="AD63" i="150"/>
  <c r="AE63" i="150"/>
  <c r="AH63" i="150"/>
  <c r="AD64" i="150"/>
  <c r="AE64" i="150"/>
  <c r="AH64" i="150"/>
  <c r="AF65" i="150"/>
  <c r="AC66" i="150"/>
  <c r="AD66" i="150"/>
  <c r="AH66" i="150"/>
  <c r="AC67" i="150"/>
  <c r="AD67" i="150"/>
  <c r="AH67" i="150"/>
  <c r="AC68" i="150"/>
  <c r="AD68" i="150"/>
  <c r="AH68" i="150"/>
  <c r="AF69" i="150"/>
  <c r="AH69" i="150"/>
  <c r="AC70" i="150"/>
  <c r="AD70" i="150"/>
  <c r="AH70" i="150"/>
  <c r="AC71" i="150"/>
  <c r="AD71" i="150"/>
  <c r="AH71" i="150"/>
  <c r="AC72" i="150"/>
  <c r="AD72" i="150"/>
  <c r="AH72" i="150"/>
  <c r="AF73" i="150"/>
  <c r="AI73" i="150" s="1"/>
  <c r="AC75" i="150"/>
  <c r="AF75" i="150" s="1"/>
  <c r="AI75" i="150" s="1"/>
  <c r="AC76" i="150"/>
  <c r="AF76" i="150" s="1"/>
  <c r="AI76" i="150" s="1"/>
  <c r="AC77" i="150"/>
  <c r="AC56" i="150" s="1"/>
  <c r="AF56" i="150" s="1"/>
  <c r="AF78" i="150"/>
  <c r="AI78" i="150" s="1"/>
  <c r="AF79" i="150"/>
  <c r="AI79" i="150" s="1"/>
  <c r="AF80" i="150"/>
  <c r="AI80" i="150" s="1"/>
  <c r="AF81" i="150"/>
  <c r="AI81" i="150" s="1"/>
  <c r="AC82" i="150"/>
  <c r="AF82" i="150" s="1"/>
  <c r="AI82" i="150" s="1"/>
  <c r="AC83" i="150"/>
  <c r="AF83" i="150" s="1"/>
  <c r="AI83" i="150" s="1"/>
  <c r="AF84" i="150"/>
  <c r="AI84" i="150" s="1"/>
  <c r="AF85" i="150"/>
  <c r="AI85" i="150" s="1"/>
  <c r="AF86" i="150"/>
  <c r="AI86" i="150" s="1"/>
  <c r="AF87" i="150"/>
  <c r="AI87" i="150" s="1"/>
  <c r="AF88" i="150"/>
  <c r="AI88" i="150" s="1"/>
  <c r="AF89" i="150"/>
  <c r="AI89" i="150" s="1"/>
  <c r="AF90" i="150"/>
  <c r="AI90" i="150" s="1"/>
  <c r="AF91" i="150"/>
  <c r="A24" i="79"/>
  <c r="A25" i="79"/>
  <c r="A26" i="79"/>
  <c r="A27" i="79"/>
  <c r="A28" i="79"/>
  <c r="A29" i="79"/>
  <c r="A30" i="79"/>
  <c r="A31" i="79"/>
  <c r="A32" i="79"/>
  <c r="A33" i="79"/>
  <c r="B34" i="79"/>
  <c r="C34" i="79"/>
  <c r="D34" i="79"/>
  <c r="E34" i="79"/>
  <c r="F34" i="79"/>
  <c r="G34" i="79"/>
  <c r="H34" i="79"/>
  <c r="I34" i="79"/>
  <c r="J34" i="79"/>
  <c r="A3" i="144"/>
  <c r="F27" i="144"/>
  <c r="F33" i="144" s="1"/>
  <c r="F39" i="144" s="1"/>
  <c r="F42" i="144" s="1"/>
  <c r="G27" i="144"/>
  <c r="G33" i="144" s="1"/>
  <c r="G39" i="144" s="1"/>
  <c r="G42" i="144" s="1"/>
  <c r="H27" i="144"/>
  <c r="AC28" i="150" s="1"/>
  <c r="I27" i="144"/>
  <c r="J27" i="144"/>
  <c r="K27" i="144"/>
  <c r="N27" i="144"/>
  <c r="O27" i="144"/>
  <c r="P27" i="144"/>
  <c r="Q27" i="144"/>
  <c r="R27" i="144"/>
  <c r="S27" i="144"/>
  <c r="T27" i="144"/>
  <c r="U27" i="144"/>
  <c r="H33" i="144"/>
  <c r="AD28" i="150" s="1"/>
  <c r="I33" i="144"/>
  <c r="J33" i="144"/>
  <c r="J39" i="144" s="1"/>
  <c r="J42" i="144" s="1"/>
  <c r="K33" i="144"/>
  <c r="N33" i="144"/>
  <c r="O33" i="144"/>
  <c r="P33" i="144"/>
  <c r="P39" i="144" s="1"/>
  <c r="P42" i="144" s="1"/>
  <c r="Q33" i="144"/>
  <c r="R33" i="144"/>
  <c r="S33" i="144"/>
  <c r="T33" i="144"/>
  <c r="T39" i="144" s="1"/>
  <c r="T42" i="144" s="1"/>
  <c r="U33" i="144"/>
  <c r="L39" i="144"/>
  <c r="M39" i="144"/>
  <c r="L44" i="130"/>
  <c r="M44" i="130"/>
  <c r="Q44" i="130"/>
  <c r="R44" i="130"/>
  <c r="L45" i="130"/>
  <c r="M45" i="130"/>
  <c r="Q45" i="130"/>
  <c r="R45" i="130"/>
  <c r="L46" i="130"/>
  <c r="M46" i="130"/>
  <c r="Q46" i="130"/>
  <c r="R46" i="130"/>
  <c r="T51" i="130"/>
  <c r="V51" i="130"/>
  <c r="T52" i="130"/>
  <c r="V52" i="130"/>
  <c r="T53" i="130"/>
  <c r="V53" i="130"/>
  <c r="T56" i="130"/>
  <c r="V56" i="130"/>
  <c r="T57" i="130"/>
  <c r="V57" i="130"/>
  <c r="T58" i="130"/>
  <c r="V58" i="130"/>
  <c r="T61" i="130"/>
  <c r="V61" i="130"/>
  <c r="T62" i="130"/>
  <c r="V62" i="130"/>
  <c r="T63" i="130"/>
  <c r="V63" i="130"/>
  <c r="T66" i="130"/>
  <c r="V66" i="130"/>
  <c r="T67" i="130"/>
  <c r="V67" i="130"/>
  <c r="T68" i="130"/>
  <c r="V68" i="130"/>
  <c r="T71" i="130"/>
  <c r="V71" i="130"/>
  <c r="T72" i="130"/>
  <c r="V72" i="130"/>
  <c r="T73" i="130"/>
  <c r="V73" i="130"/>
  <c r="Q76" i="130"/>
  <c r="R76" i="130"/>
  <c r="S76" i="130"/>
  <c r="T76" i="130"/>
  <c r="V76" i="130"/>
  <c r="W76" i="130"/>
  <c r="X76" i="130"/>
  <c r="Q77" i="130"/>
  <c r="R77" i="130"/>
  <c r="S77" i="130"/>
  <c r="T77" i="130"/>
  <c r="V77" i="130"/>
  <c r="W77" i="130"/>
  <c r="X77" i="130"/>
  <c r="Q78" i="130"/>
  <c r="R78" i="130"/>
  <c r="S78" i="130"/>
  <c r="T78" i="130"/>
  <c r="V78" i="130"/>
  <c r="W78" i="130"/>
  <c r="X78" i="130"/>
  <c r="Q81" i="130"/>
  <c r="R81" i="130"/>
  <c r="S81" i="130"/>
  <c r="T81" i="130"/>
  <c r="V81" i="130"/>
  <c r="W81" i="130"/>
  <c r="X81" i="130"/>
  <c r="Q82" i="130"/>
  <c r="R82" i="130"/>
  <c r="S82" i="130"/>
  <c r="T82" i="130"/>
  <c r="V82" i="130"/>
  <c r="W82" i="130"/>
  <c r="X82" i="130"/>
  <c r="Q83" i="130"/>
  <c r="R83" i="130"/>
  <c r="S83" i="130"/>
  <c r="T83" i="130"/>
  <c r="V83" i="130"/>
  <c r="W83" i="130"/>
  <c r="X83" i="130"/>
  <c r="D192" i="161" l="1"/>
  <c r="O86" i="160"/>
  <c r="H10" i="140" s="1"/>
  <c r="I39" i="144"/>
  <c r="I42" i="144" s="1"/>
  <c r="AO23" i="158"/>
  <c r="AO19" i="158"/>
  <c r="AO15" i="158"/>
  <c r="AM56" i="158"/>
  <c r="M91" i="160"/>
  <c r="V9" i="160"/>
  <c r="V91" i="160" s="1"/>
  <c r="I220" i="159"/>
  <c r="M82" i="130"/>
  <c r="AM85" i="157"/>
  <c r="AA81" i="157"/>
  <c r="Q91" i="160"/>
  <c r="J39" i="160"/>
  <c r="P77" i="130"/>
  <c r="AI68" i="158"/>
  <c r="AA67" i="158"/>
  <c r="AM65" i="158"/>
  <c r="AI64" i="158"/>
  <c r="AI60" i="158"/>
  <c r="AA59" i="158"/>
  <c r="AI56" i="158"/>
  <c r="D197" i="161"/>
  <c r="AI70" i="95"/>
  <c r="D201" i="161"/>
  <c r="D100" i="161"/>
  <c r="D193" i="161"/>
  <c r="D186" i="161"/>
  <c r="U51" i="130"/>
  <c r="AF406" i="155"/>
  <c r="U66" i="130"/>
  <c r="T91" i="160"/>
  <c r="P91" i="160"/>
  <c r="D120" i="161"/>
  <c r="D105" i="161"/>
  <c r="Z207" i="161"/>
  <c r="AB207" i="161" s="1"/>
  <c r="M72" i="95"/>
  <c r="D198" i="161"/>
  <c r="D190" i="161"/>
  <c r="J82" i="130"/>
  <c r="K84" i="159"/>
  <c r="O78" i="130" s="1"/>
  <c r="K221" i="159"/>
  <c r="AF326" i="155"/>
  <c r="AM67" i="158"/>
  <c r="AM100" i="157"/>
  <c r="AI99" i="157"/>
  <c r="AA98" i="157"/>
  <c r="AA94" i="157"/>
  <c r="AM92" i="157"/>
  <c r="AI91" i="157"/>
  <c r="AA90" i="157"/>
  <c r="AM88" i="157"/>
  <c r="AI87" i="157"/>
  <c r="AM84" i="157"/>
  <c r="AI83" i="157"/>
  <c r="AM80" i="157"/>
  <c r="AA78" i="157"/>
  <c r="AM76" i="157"/>
  <c r="AA74" i="157"/>
  <c r="W9" i="160"/>
  <c r="W91" i="160" s="1"/>
  <c r="N91" i="81"/>
  <c r="U148" i="161"/>
  <c r="W148" i="161" s="1"/>
  <c r="D109" i="161"/>
  <c r="AZ33" i="103"/>
  <c r="AW32" i="103"/>
  <c r="AO33" i="91"/>
  <c r="AO28" i="91"/>
  <c r="AO24" i="91"/>
  <c r="AO20" i="91"/>
  <c r="AO16" i="91"/>
  <c r="AO12" i="91"/>
  <c r="AO8" i="91"/>
  <c r="AE406" i="155"/>
  <c r="W57" i="130"/>
  <c r="AE326" i="155"/>
  <c r="P408" i="155"/>
  <c r="K73" i="130" s="1"/>
  <c r="V35" i="130"/>
  <c r="AC407" i="70"/>
  <c r="AM99" i="157"/>
  <c r="AA93" i="157"/>
  <c r="AI90" i="157"/>
  <c r="AA73" i="157"/>
  <c r="AE44" i="132"/>
  <c r="V125" i="161"/>
  <c r="AI58" i="95"/>
  <c r="AA384" i="155"/>
  <c r="X72" i="130" s="1"/>
  <c r="R59" i="155"/>
  <c r="M52" i="130" s="1"/>
  <c r="AO18" i="158"/>
  <c r="AO14" i="158"/>
  <c r="AM63" i="158"/>
  <c r="AI70" i="158"/>
  <c r="AA69" i="158"/>
  <c r="AI66" i="158"/>
  <c r="AA65" i="158"/>
  <c r="AI62" i="158"/>
  <c r="AI58" i="158"/>
  <c r="AM69" i="158"/>
  <c r="AO20" i="158"/>
  <c r="AO16" i="158"/>
  <c r="AO12" i="158"/>
  <c r="K72" i="158"/>
  <c r="AI67" i="158"/>
  <c r="AI63" i="158"/>
  <c r="AA62" i="158"/>
  <c r="AI59" i="158"/>
  <c r="AO25" i="158"/>
  <c r="AO21" i="158"/>
  <c r="AO17" i="158"/>
  <c r="AO13" i="158"/>
  <c r="AI94" i="157"/>
  <c r="AA89" i="157"/>
  <c r="AM83" i="157"/>
  <c r="AB39" i="160"/>
  <c r="J39" i="81"/>
  <c r="V121" i="81"/>
  <c r="AI71" i="132"/>
  <c r="AK71" i="132" s="1"/>
  <c r="N254" i="161"/>
  <c r="U170" i="161"/>
  <c r="W170" i="161" s="1"/>
  <c r="AI66" i="95"/>
  <c r="AI62" i="95"/>
  <c r="AM70" i="95"/>
  <c r="AM66" i="95"/>
  <c r="AM62" i="95"/>
  <c r="AM58" i="95"/>
  <c r="P82" i="130"/>
  <c r="M197" i="115"/>
  <c r="U72" i="130"/>
  <c r="K52" i="130"/>
  <c r="AF222" i="155"/>
  <c r="AF304" i="155"/>
  <c r="AF244" i="155"/>
  <c r="R164" i="155"/>
  <c r="U62" i="130"/>
  <c r="U56" i="130"/>
  <c r="AF361" i="155"/>
  <c r="AE244" i="155"/>
  <c r="T364" i="70"/>
  <c r="V364" i="70" s="1"/>
  <c r="T359" i="70"/>
  <c r="V359" i="70" s="1"/>
  <c r="T361" i="70"/>
  <c r="V361" i="70" s="1"/>
  <c r="AF77" i="150"/>
  <c r="AI77" i="150" s="1"/>
  <c r="AF70" i="150"/>
  <c r="AI70" i="150" s="1"/>
  <c r="AF67" i="150"/>
  <c r="AI67" i="150" s="1"/>
  <c r="AF58" i="150"/>
  <c r="AI58" i="150" s="1"/>
  <c r="M72" i="158"/>
  <c r="AM58" i="158"/>
  <c r="AO24" i="158"/>
  <c r="AO22" i="158"/>
  <c r="AO11" i="158"/>
  <c r="U72" i="158"/>
  <c r="I72" i="158"/>
  <c r="AA61" i="158"/>
  <c r="Q72" i="158"/>
  <c r="E72" i="158"/>
  <c r="AA99" i="157"/>
  <c r="AA87" i="157"/>
  <c r="AM77" i="157"/>
  <c r="AA75" i="157"/>
  <c r="T121" i="160"/>
  <c r="P121" i="160"/>
  <c r="R39" i="160"/>
  <c r="F39" i="160"/>
  <c r="S91" i="160"/>
  <c r="P91" i="81"/>
  <c r="O91" i="81"/>
  <c r="AD21" i="132"/>
  <c r="AF21" i="132" s="1"/>
  <c r="AD16" i="132"/>
  <c r="AF16" i="132" s="1"/>
  <c r="D205" i="161"/>
  <c r="D200" i="161"/>
  <c r="U65" i="161"/>
  <c r="W65" i="161" s="1"/>
  <c r="M65" i="161"/>
  <c r="AE207" i="161"/>
  <c r="D107" i="161"/>
  <c r="U61" i="130"/>
  <c r="T166" i="155"/>
  <c r="O58" i="130" s="1"/>
  <c r="AB384" i="155"/>
  <c r="AC384" i="155" s="1"/>
  <c r="P72" i="130"/>
  <c r="T328" i="155"/>
  <c r="O68" i="130" s="1"/>
  <c r="T369" i="70"/>
  <c r="V369" i="70" s="1"/>
  <c r="S246" i="70"/>
  <c r="P21" i="130" s="1"/>
  <c r="F34" i="140"/>
  <c r="AO36" i="157"/>
  <c r="AO32" i="157"/>
  <c r="AO28" i="157"/>
  <c r="AO24" i="157"/>
  <c r="AO20" i="157"/>
  <c r="AO16" i="157"/>
  <c r="AO12" i="157"/>
  <c r="AI100" i="157"/>
  <c r="AM97" i="157"/>
  <c r="AM93" i="157"/>
  <c r="AI92" i="157"/>
  <c r="AM89" i="157"/>
  <c r="AI88" i="157"/>
  <c r="AI84" i="157"/>
  <c r="AA83" i="157"/>
  <c r="AM81" i="157"/>
  <c r="AI80" i="157"/>
  <c r="AI76" i="157"/>
  <c r="AM73" i="157"/>
  <c r="AD48" i="132"/>
  <c r="AE23" i="132"/>
  <c r="AD24" i="132"/>
  <c r="AF24" i="132" s="1"/>
  <c r="J207" i="161"/>
  <c r="M230" i="161"/>
  <c r="AM69" i="95"/>
  <c r="AN100" i="91"/>
  <c r="AN86" i="91"/>
  <c r="AO31" i="91"/>
  <c r="AO27" i="91"/>
  <c r="AO23" i="91"/>
  <c r="AO19" i="91"/>
  <c r="AO15" i="91"/>
  <c r="AO11" i="91"/>
  <c r="L164" i="115"/>
  <c r="P41" i="130" s="1"/>
  <c r="H164" i="115"/>
  <c r="H41" i="130" s="1"/>
  <c r="I197" i="115"/>
  <c r="E197" i="115"/>
  <c r="H384" i="155"/>
  <c r="V361" i="155"/>
  <c r="Q71" i="130" s="1"/>
  <c r="U374" i="70"/>
  <c r="U349" i="70"/>
  <c r="U335" i="70"/>
  <c r="S328" i="70"/>
  <c r="P26" i="130" s="1"/>
  <c r="M83" i="70"/>
  <c r="J11" i="130" s="1"/>
  <c r="R407" i="70"/>
  <c r="T407" i="70" s="1"/>
  <c r="AC222" i="70"/>
  <c r="U366" i="70"/>
  <c r="T358" i="70"/>
  <c r="V358" i="70" s="1"/>
  <c r="U345" i="70"/>
  <c r="V345" i="70" s="1"/>
  <c r="N39" i="144"/>
  <c r="N42" i="144" s="1"/>
  <c r="AM98" i="157"/>
  <c r="AI97" i="157"/>
  <c r="AM94" i="157"/>
  <c r="AI93" i="157"/>
  <c r="AM90" i="157"/>
  <c r="AI89" i="157"/>
  <c r="AI85" i="157"/>
  <c r="AI81" i="157"/>
  <c r="AM78" i="157"/>
  <c r="AI77" i="157"/>
  <c r="AM74" i="157"/>
  <c r="AI73" i="157"/>
  <c r="H95" i="157"/>
  <c r="X121" i="160"/>
  <c r="O168" i="160"/>
  <c r="H18" i="140" s="1"/>
  <c r="F26" i="140"/>
  <c r="X168" i="81"/>
  <c r="Z86" i="81"/>
  <c r="V86" i="81"/>
  <c r="AB9" i="81"/>
  <c r="AB91" i="81" s="1"/>
  <c r="AD15" i="132"/>
  <c r="AF15" i="132" s="1"/>
  <c r="D209" i="161"/>
  <c r="D97" i="161"/>
  <c r="Y89" i="161"/>
  <c r="H89" i="161"/>
  <c r="T89" i="161"/>
  <c r="D194" i="161"/>
  <c r="O72" i="95"/>
  <c r="L72" i="95"/>
  <c r="AO64" i="91"/>
  <c r="AO60" i="91"/>
  <c r="AO56" i="91"/>
  <c r="AO52" i="91"/>
  <c r="AO48" i="91"/>
  <c r="AO44" i="91"/>
  <c r="AI86" i="91"/>
  <c r="AN74" i="91"/>
  <c r="M197" i="159"/>
  <c r="U81" i="130"/>
  <c r="U86" i="130" s="1"/>
  <c r="P40" i="130"/>
  <c r="P45" i="130" s="1"/>
  <c r="L244" i="115"/>
  <c r="H244" i="115"/>
  <c r="K220" i="115"/>
  <c r="G220" i="115"/>
  <c r="U39" i="130"/>
  <c r="H40" i="130"/>
  <c r="H45" i="130" s="1"/>
  <c r="D34" i="130"/>
  <c r="D44" i="130" s="1"/>
  <c r="K244" i="115"/>
  <c r="G244" i="115"/>
  <c r="J221" i="115"/>
  <c r="F220" i="115"/>
  <c r="M142" i="155"/>
  <c r="W72" i="130"/>
  <c r="L199" i="155"/>
  <c r="N199" i="155" s="1"/>
  <c r="I61" i="130" s="1"/>
  <c r="M81" i="155"/>
  <c r="R36" i="155"/>
  <c r="M51" i="130" s="1"/>
  <c r="P222" i="70"/>
  <c r="M20" i="130" s="1"/>
  <c r="G385" i="70"/>
  <c r="I385" i="70" s="1"/>
  <c r="F30" i="130" s="1"/>
  <c r="L222" i="70"/>
  <c r="I20" i="130" s="1"/>
  <c r="T380" i="70"/>
  <c r="V380" i="70" s="1"/>
  <c r="T372" i="70"/>
  <c r="V372" i="70" s="1"/>
  <c r="T353" i="70"/>
  <c r="V353" i="70" s="1"/>
  <c r="T343" i="70"/>
  <c r="V343" i="70" s="1"/>
  <c r="Z244" i="70"/>
  <c r="H244" i="70"/>
  <c r="P118" i="70"/>
  <c r="M14" i="130" s="1"/>
  <c r="Z81" i="70"/>
  <c r="AC199" i="70"/>
  <c r="H36" i="70"/>
  <c r="AF71" i="150"/>
  <c r="AI71" i="150" s="1"/>
  <c r="AF68" i="150"/>
  <c r="AI68" i="150" s="1"/>
  <c r="R86" i="130"/>
  <c r="AM70" i="158"/>
  <c r="AM66" i="158"/>
  <c r="AM62" i="158"/>
  <c r="AM60" i="158"/>
  <c r="AM59" i="158"/>
  <c r="AI46" i="158"/>
  <c r="AO43" i="158"/>
  <c r="AO39" i="158"/>
  <c r="AO31" i="158"/>
  <c r="L95" i="157"/>
  <c r="AE95" i="157"/>
  <c r="T95" i="157"/>
  <c r="H79" i="157"/>
  <c r="H82" i="157" s="1"/>
  <c r="H86" i="157" s="1"/>
  <c r="AK95" i="157"/>
  <c r="AI98" i="157"/>
  <c r="AA97" i="157"/>
  <c r="AM91" i="157"/>
  <c r="AM87" i="157"/>
  <c r="AA85" i="157"/>
  <c r="AI78" i="157"/>
  <c r="AA77" i="157"/>
  <c r="AM75" i="157"/>
  <c r="AI74" i="157"/>
  <c r="AA168" i="160"/>
  <c r="K168" i="160"/>
  <c r="S86" i="160"/>
  <c r="J10" i="140" s="1"/>
  <c r="L39" i="160"/>
  <c r="W86" i="160"/>
  <c r="G86" i="160"/>
  <c r="AB121" i="160"/>
  <c r="W168" i="160"/>
  <c r="S168" i="160"/>
  <c r="J18" i="140" s="1"/>
  <c r="L121" i="160"/>
  <c r="H121" i="160"/>
  <c r="R91" i="160"/>
  <c r="F36" i="140"/>
  <c r="F37" i="140" s="1"/>
  <c r="M168" i="81"/>
  <c r="G15" i="140" s="1"/>
  <c r="N39" i="81"/>
  <c r="Z39" i="81"/>
  <c r="V39" i="81"/>
  <c r="R39" i="81"/>
  <c r="J86" i="81"/>
  <c r="E6" i="140" s="1"/>
  <c r="Z16" i="149" s="1"/>
  <c r="C26" i="140"/>
  <c r="F121" i="81"/>
  <c r="Y86" i="81"/>
  <c r="U86" i="81"/>
  <c r="Q86" i="81"/>
  <c r="I7" i="140" s="1"/>
  <c r="M86" i="81"/>
  <c r="G7" i="140" s="1"/>
  <c r="AA38" i="149" s="1"/>
  <c r="I86" i="81"/>
  <c r="I6" i="140" s="1"/>
  <c r="E86" i="81"/>
  <c r="G6" i="140" s="1"/>
  <c r="Z18" i="149" s="1"/>
  <c r="N86" i="81"/>
  <c r="C7" i="140" s="1"/>
  <c r="F86" i="81"/>
  <c r="C6" i="140" s="1"/>
  <c r="Z14" i="149" s="1"/>
  <c r="O71" i="132"/>
  <c r="Q71" i="132" s="1"/>
  <c r="AD70" i="132"/>
  <c r="AF70" i="132" s="1"/>
  <c r="AE57" i="132"/>
  <c r="AF53" i="132"/>
  <c r="AE53" i="132"/>
  <c r="AN71" i="132"/>
  <c r="AE19" i="132"/>
  <c r="AD13" i="132"/>
  <c r="AF13" i="132" s="1"/>
  <c r="D206" i="161"/>
  <c r="U125" i="161"/>
  <c r="W125" i="161" s="1"/>
  <c r="Z87" i="161"/>
  <c r="AB87" i="161" s="1"/>
  <c r="M42" i="161"/>
  <c r="AE230" i="161"/>
  <c r="D199" i="161"/>
  <c r="Y172" i="161"/>
  <c r="I172" i="161"/>
  <c r="AE125" i="161"/>
  <c r="H172" i="161"/>
  <c r="AM61" i="95"/>
  <c r="Q72" i="95"/>
  <c r="AM65" i="95"/>
  <c r="AA67" i="95"/>
  <c r="AN79" i="91"/>
  <c r="AG96" i="91"/>
  <c r="AO34" i="91"/>
  <c r="AO29" i="91"/>
  <c r="AO25" i="91"/>
  <c r="AO21" i="91"/>
  <c r="AO17" i="91"/>
  <c r="AO13" i="91"/>
  <c r="AO9" i="91"/>
  <c r="I80" i="91"/>
  <c r="I83" i="91" s="1"/>
  <c r="I87" i="91" s="1"/>
  <c r="AI100" i="91"/>
  <c r="AO68" i="91"/>
  <c r="AO63" i="91"/>
  <c r="AO59" i="91"/>
  <c r="AO55" i="91"/>
  <c r="AO51" i="91"/>
  <c r="AO47" i="91"/>
  <c r="AO43" i="91"/>
  <c r="AO35" i="91"/>
  <c r="AO30" i="91"/>
  <c r="AO26" i="91"/>
  <c r="AO22" i="91"/>
  <c r="AO18" i="91"/>
  <c r="AO14" i="91"/>
  <c r="AO10" i="91"/>
  <c r="R87" i="130"/>
  <c r="K244" i="159"/>
  <c r="G244" i="159"/>
  <c r="J221" i="159"/>
  <c r="J84" i="159"/>
  <c r="K78" i="130" s="1"/>
  <c r="F244" i="159"/>
  <c r="M220" i="159"/>
  <c r="I84" i="159"/>
  <c r="J78" i="130" s="1"/>
  <c r="E84" i="159"/>
  <c r="D78" i="130" s="1"/>
  <c r="L197" i="159"/>
  <c r="L81" i="130"/>
  <c r="M76" i="130"/>
  <c r="M86" i="130" s="1"/>
  <c r="L164" i="159"/>
  <c r="P83" i="130" s="1"/>
  <c r="H164" i="159"/>
  <c r="H83" i="130" s="1"/>
  <c r="L244" i="159"/>
  <c r="H244" i="159"/>
  <c r="K220" i="159"/>
  <c r="G220" i="159"/>
  <c r="K221" i="115"/>
  <c r="J84" i="115"/>
  <c r="K36" i="130" s="1"/>
  <c r="F244" i="115"/>
  <c r="M84" i="115"/>
  <c r="U36" i="130" s="1"/>
  <c r="I84" i="115"/>
  <c r="J36" i="130" s="1"/>
  <c r="E84" i="115"/>
  <c r="D36" i="130" s="1"/>
  <c r="L84" i="115"/>
  <c r="P36" i="130" s="1"/>
  <c r="H84" i="115"/>
  <c r="H36" i="130" s="1"/>
  <c r="G35" i="130"/>
  <c r="G45" i="130" s="1"/>
  <c r="G221" i="115"/>
  <c r="R326" i="155"/>
  <c r="G326" i="155"/>
  <c r="I326" i="155" s="1"/>
  <c r="M164" i="155"/>
  <c r="AA361" i="155"/>
  <c r="X71" i="130" s="1"/>
  <c r="W71" i="130"/>
  <c r="L244" i="155"/>
  <c r="N244" i="155" s="1"/>
  <c r="AB36" i="155"/>
  <c r="P51" i="130"/>
  <c r="G222" i="155"/>
  <c r="I222" i="155" s="1"/>
  <c r="F62" i="130" s="1"/>
  <c r="O166" i="155"/>
  <c r="J58" i="130" s="1"/>
  <c r="J57" i="130"/>
  <c r="H406" i="155"/>
  <c r="AB406" i="155"/>
  <c r="AB361" i="155"/>
  <c r="L142" i="155"/>
  <c r="N142" i="155" s="1"/>
  <c r="I57" i="130" s="1"/>
  <c r="Q36" i="155"/>
  <c r="W199" i="155"/>
  <c r="R61" i="130" s="1"/>
  <c r="L281" i="70"/>
  <c r="I24" i="130" s="1"/>
  <c r="P141" i="70"/>
  <c r="M15" i="130" s="1"/>
  <c r="L118" i="70"/>
  <c r="I14" i="130" s="1"/>
  <c r="V44" i="130"/>
  <c r="J10" i="130"/>
  <c r="K328" i="70"/>
  <c r="H26" i="130" s="1"/>
  <c r="U199" i="70"/>
  <c r="R19" i="130" s="1"/>
  <c r="T222" i="70"/>
  <c r="Q20" i="130" s="1"/>
  <c r="H199" i="70"/>
  <c r="Y59" i="70"/>
  <c r="V10" i="130" s="1"/>
  <c r="G14" i="130"/>
  <c r="T377" i="70"/>
  <c r="V377" i="70" s="1"/>
  <c r="T351" i="70"/>
  <c r="V351" i="70" s="1"/>
  <c r="U337" i="70"/>
  <c r="O304" i="70"/>
  <c r="L25" i="130" s="1"/>
  <c r="O199" i="70"/>
  <c r="L19" i="130" s="1"/>
  <c r="G199" i="70"/>
  <c r="I199" i="70" s="1"/>
  <c r="F19" i="130" s="1"/>
  <c r="L163" i="70"/>
  <c r="Z118" i="70"/>
  <c r="W14" i="130" s="1"/>
  <c r="E83" i="70"/>
  <c r="D11" i="130" s="1"/>
  <c r="C34" i="140"/>
  <c r="AG28" i="150"/>
  <c r="AL28" i="150" s="1"/>
  <c r="X86" i="130"/>
  <c r="K86" i="130"/>
  <c r="U44" i="130"/>
  <c r="P72" i="158"/>
  <c r="AA58" i="158"/>
  <c r="L49" i="158"/>
  <c r="L75" i="158" s="1"/>
  <c r="AO41" i="158"/>
  <c r="AO68" i="158" s="1"/>
  <c r="AO37" i="158"/>
  <c r="AO29" i="158"/>
  <c r="AA70" i="158"/>
  <c r="AO36" i="158"/>
  <c r="AO32" i="158"/>
  <c r="AM68" i="158"/>
  <c r="AM64" i="158"/>
  <c r="AM61" i="158"/>
  <c r="AM57" i="158"/>
  <c r="O72" i="158"/>
  <c r="AA63" i="158"/>
  <c r="T49" i="158"/>
  <c r="T75" i="158" s="1"/>
  <c r="AO38" i="158"/>
  <c r="AO34" i="158"/>
  <c r="AO46" i="158" s="1"/>
  <c r="AO49" i="158" s="1"/>
  <c r="AO30" i="158"/>
  <c r="S95" i="157"/>
  <c r="AJ95" i="157"/>
  <c r="X95" i="157"/>
  <c r="P95" i="157"/>
  <c r="Z95" i="157"/>
  <c r="V95" i="157"/>
  <c r="AL79" i="157"/>
  <c r="AL82" i="157" s="1"/>
  <c r="AL86" i="157" s="1"/>
  <c r="AF95" i="157"/>
  <c r="AK79" i="157"/>
  <c r="AK82" i="157" s="1"/>
  <c r="AK86" i="157" s="1"/>
  <c r="AJ79" i="157"/>
  <c r="AJ82" i="157" s="1"/>
  <c r="AJ86" i="157" s="1"/>
  <c r="AJ96" i="157" s="1"/>
  <c r="AG95" i="157"/>
  <c r="X79" i="157"/>
  <c r="X82" i="157" s="1"/>
  <c r="X86" i="157" s="1"/>
  <c r="M79" i="157"/>
  <c r="M82" i="157" s="1"/>
  <c r="M86" i="157" s="1"/>
  <c r="T86" i="160"/>
  <c r="F10" i="140" s="1"/>
  <c r="AB37" i="149" s="1"/>
  <c r="G168" i="160"/>
  <c r="L86" i="160"/>
  <c r="AA86" i="160"/>
  <c r="K86" i="160"/>
  <c r="T39" i="160"/>
  <c r="AB86" i="160"/>
  <c r="X86" i="160"/>
  <c r="H86" i="160"/>
  <c r="D36" i="140"/>
  <c r="AB168" i="160"/>
  <c r="X168" i="160"/>
  <c r="T168" i="160"/>
  <c r="F18" i="140" s="1"/>
  <c r="P168" i="160"/>
  <c r="L168" i="160"/>
  <c r="H168" i="160"/>
  <c r="N39" i="160"/>
  <c r="T168" i="81"/>
  <c r="F15" i="140" s="1"/>
  <c r="L168" i="81"/>
  <c r="F14" i="140" s="1"/>
  <c r="S91" i="81"/>
  <c r="Z121" i="81"/>
  <c r="U168" i="81"/>
  <c r="R121" i="81"/>
  <c r="N121" i="81"/>
  <c r="E168" i="81"/>
  <c r="G14" i="140" s="1"/>
  <c r="R91" i="81"/>
  <c r="R86" i="81"/>
  <c r="E7" i="140" s="1"/>
  <c r="AA36" i="149" s="1"/>
  <c r="F39" i="81"/>
  <c r="C29" i="140"/>
  <c r="AB168" i="81"/>
  <c r="P168" i="81"/>
  <c r="D15" i="140" s="1"/>
  <c r="H168" i="81"/>
  <c r="D14" i="140" s="1"/>
  <c r="F29" i="140"/>
  <c r="I26" i="140"/>
  <c r="E25" i="140"/>
  <c r="E26" i="140" s="1"/>
  <c r="D29" i="140"/>
  <c r="AE56" i="132"/>
  <c r="P38" i="132"/>
  <c r="AJ38" i="132"/>
  <c r="AJ71" i="132"/>
  <c r="AE45" i="132"/>
  <c r="AI38" i="132"/>
  <c r="AK38" i="132" s="1"/>
  <c r="AD12" i="132"/>
  <c r="AF12" i="132" s="1"/>
  <c r="AD252" i="161"/>
  <c r="Y254" i="161"/>
  <c r="D183" i="161"/>
  <c r="D181" i="161"/>
  <c r="Z170" i="161"/>
  <c r="J125" i="161"/>
  <c r="J87" i="161"/>
  <c r="Z252" i="161"/>
  <c r="AA87" i="161"/>
  <c r="L89" i="161"/>
  <c r="I254" i="161"/>
  <c r="D204" i="161"/>
  <c r="Z125" i="161"/>
  <c r="AB125" i="161" s="1"/>
  <c r="M125" i="161"/>
  <c r="I89" i="161"/>
  <c r="BA33" i="103"/>
  <c r="P72" i="95"/>
  <c r="AO43" i="95"/>
  <c r="AO39" i="95"/>
  <c r="AO35" i="95"/>
  <c r="AO31" i="95"/>
  <c r="H72" i="95"/>
  <c r="AA59" i="95"/>
  <c r="U49" i="95"/>
  <c r="U75" i="95" s="1"/>
  <c r="E49" i="95"/>
  <c r="E75" i="95" s="1"/>
  <c r="T72" i="95"/>
  <c r="AA63" i="95"/>
  <c r="AM57" i="95"/>
  <c r="AM68" i="95"/>
  <c r="AM64" i="95"/>
  <c r="Y80" i="91"/>
  <c r="Y83" i="91" s="1"/>
  <c r="Y87" i="91" s="1"/>
  <c r="AA75" i="91"/>
  <c r="AA101" i="91"/>
  <c r="AA94" i="91"/>
  <c r="K96" i="91"/>
  <c r="AL96" i="91"/>
  <c r="AN90" i="91"/>
  <c r="AA90" i="91"/>
  <c r="AI78" i="91"/>
  <c r="AN77" i="91"/>
  <c r="M80" i="91"/>
  <c r="M83" i="91" s="1"/>
  <c r="M87" i="91" s="1"/>
  <c r="AO66" i="91"/>
  <c r="AO61" i="91"/>
  <c r="AO57" i="91"/>
  <c r="AO53" i="91"/>
  <c r="AO49" i="91"/>
  <c r="AO45" i="91"/>
  <c r="AO41" i="91"/>
  <c r="AA79" i="91"/>
  <c r="U80" i="91"/>
  <c r="U83" i="91" s="1"/>
  <c r="U87" i="91" s="1"/>
  <c r="T80" i="91"/>
  <c r="T83" i="91" s="1"/>
  <c r="T87" i="91" s="1"/>
  <c r="AN95" i="91"/>
  <c r="AN85" i="91"/>
  <c r="AN78" i="91"/>
  <c r="AI74" i="91"/>
  <c r="AO67" i="91"/>
  <c r="AO62" i="91"/>
  <c r="AO58" i="91"/>
  <c r="AO54" i="91"/>
  <c r="AO50" i="91"/>
  <c r="AO46" i="91"/>
  <c r="AO42" i="91"/>
  <c r="G164" i="159"/>
  <c r="G83" i="130" s="1"/>
  <c r="X88" i="130"/>
  <c r="V88" i="130"/>
  <c r="T88" i="130"/>
  <c r="P76" i="130"/>
  <c r="P86" i="130" s="1"/>
  <c r="S87" i="130"/>
  <c r="M77" i="130"/>
  <c r="H197" i="159"/>
  <c r="K164" i="159"/>
  <c r="O83" i="130" s="1"/>
  <c r="S88" i="130"/>
  <c r="Q88" i="130"/>
  <c r="F221" i="159"/>
  <c r="G164" i="115"/>
  <c r="G41" i="130" s="1"/>
  <c r="K40" i="130"/>
  <c r="K45" i="130" s="1"/>
  <c r="E40" i="130"/>
  <c r="E45" i="130" s="1"/>
  <c r="J44" i="130"/>
  <c r="J220" i="115"/>
  <c r="K164" i="115"/>
  <c r="O41" i="130" s="1"/>
  <c r="G406" i="155"/>
  <c r="I406" i="155" s="1"/>
  <c r="V304" i="155"/>
  <c r="Q67" i="130" s="1"/>
  <c r="AA281" i="155"/>
  <c r="X66" i="130" s="1"/>
  <c r="AB326" i="155"/>
  <c r="K328" i="155"/>
  <c r="H68" i="130" s="1"/>
  <c r="H244" i="155"/>
  <c r="D52" i="130"/>
  <c r="G59" i="155"/>
  <c r="I59" i="155" s="1"/>
  <c r="F52" i="130" s="1"/>
  <c r="L326" i="155"/>
  <c r="N326" i="155" s="1"/>
  <c r="AB304" i="155"/>
  <c r="AC304" i="155" s="1"/>
  <c r="V384" i="155"/>
  <c r="Q72" i="130" s="1"/>
  <c r="J328" i="155"/>
  <c r="E246" i="155"/>
  <c r="D63" i="130" s="1"/>
  <c r="AB222" i="155"/>
  <c r="H222" i="155"/>
  <c r="H142" i="155"/>
  <c r="Q164" i="155"/>
  <c r="S164" i="155" s="1"/>
  <c r="F166" i="155"/>
  <c r="E58" i="130" s="1"/>
  <c r="Z166" i="155"/>
  <c r="AE142" i="155"/>
  <c r="AA36" i="155"/>
  <c r="X51" i="130" s="1"/>
  <c r="G142" i="155"/>
  <c r="I142" i="155" s="1"/>
  <c r="F57" i="130" s="1"/>
  <c r="H119" i="155"/>
  <c r="M36" i="155"/>
  <c r="AB119" i="155"/>
  <c r="K166" i="155"/>
  <c r="H58" i="130" s="1"/>
  <c r="U368" i="70"/>
  <c r="T368" i="70"/>
  <c r="V368" i="70" s="1"/>
  <c r="AD163" i="70"/>
  <c r="AD244" i="70"/>
  <c r="J14" i="130"/>
  <c r="U381" i="70"/>
  <c r="T381" i="70"/>
  <c r="V381" i="70" s="1"/>
  <c r="U376" i="70"/>
  <c r="T376" i="70"/>
  <c r="V376" i="70" s="1"/>
  <c r="L36" i="70"/>
  <c r="I9" i="130" s="1"/>
  <c r="G24" i="130"/>
  <c r="P10" i="130"/>
  <c r="K409" i="70"/>
  <c r="H31" i="130" s="1"/>
  <c r="U384" i="70"/>
  <c r="T384" i="70"/>
  <c r="V384" i="70" s="1"/>
  <c r="U378" i="70"/>
  <c r="P244" i="70"/>
  <c r="N246" i="70"/>
  <c r="K21" i="130" s="1"/>
  <c r="F246" i="70"/>
  <c r="E21" i="130" s="1"/>
  <c r="U373" i="70"/>
  <c r="T373" i="70"/>
  <c r="V373" i="70" s="1"/>
  <c r="B86" i="130"/>
  <c r="H222" i="70"/>
  <c r="G222" i="70"/>
  <c r="I222" i="70" s="1"/>
  <c r="F20" i="130" s="1"/>
  <c r="U59" i="70"/>
  <c r="R10" i="130" s="1"/>
  <c r="T59" i="70"/>
  <c r="V59" i="70" s="1"/>
  <c r="S10" i="130" s="1"/>
  <c r="B61" i="130"/>
  <c r="V45" i="130"/>
  <c r="V40" i="130"/>
  <c r="B34" i="130"/>
  <c r="Z407" i="70"/>
  <c r="P407" i="70"/>
  <c r="G30" i="130"/>
  <c r="L385" i="70"/>
  <c r="I30" i="130" s="1"/>
  <c r="U370" i="70"/>
  <c r="T341" i="70"/>
  <c r="U341" i="70"/>
  <c r="V341" i="70" s="1"/>
  <c r="Y326" i="70"/>
  <c r="AA326" i="70" s="1"/>
  <c r="AD304" i="70"/>
  <c r="AD362" i="70"/>
  <c r="U382" i="70"/>
  <c r="Z326" i="70"/>
  <c r="H304" i="70"/>
  <c r="K246" i="70"/>
  <c r="H21" i="130" s="1"/>
  <c r="Y118" i="70"/>
  <c r="V14" i="130" s="1"/>
  <c r="Z59" i="70"/>
  <c r="W10" i="130" s="1"/>
  <c r="T244" i="70"/>
  <c r="V244" i="70" s="1"/>
  <c r="L244" i="70"/>
  <c r="O222" i="70"/>
  <c r="L20" i="130" s="1"/>
  <c r="K83" i="70"/>
  <c r="H11" i="130" s="1"/>
  <c r="T36" i="70"/>
  <c r="Q9" i="130" s="1"/>
  <c r="G29" i="140"/>
  <c r="G26" i="140"/>
  <c r="H26" i="140"/>
  <c r="J34" i="140"/>
  <c r="D34" i="140"/>
  <c r="AF66" i="150"/>
  <c r="AI66" i="150" s="1"/>
  <c r="AI61" i="150"/>
  <c r="U39" i="144"/>
  <c r="U42" i="144" s="1"/>
  <c r="Q39" i="144"/>
  <c r="Q42" i="144" s="1"/>
  <c r="K39" i="144"/>
  <c r="K42" i="144" s="1"/>
  <c r="S39" i="144"/>
  <c r="S42" i="144" s="1"/>
  <c r="O45" i="130"/>
  <c r="Q86" i="130"/>
  <c r="H87" i="130"/>
  <c r="S72" i="158"/>
  <c r="H72" i="158"/>
  <c r="AA66" i="158"/>
  <c r="AA64" i="158"/>
  <c r="AA57" i="158"/>
  <c r="AO42" i="158"/>
  <c r="AO40" i="158"/>
  <c r="AO35" i="158"/>
  <c r="AO33" i="158"/>
  <c r="G72" i="158"/>
  <c r="L79" i="157"/>
  <c r="L82" i="157" s="1"/>
  <c r="L86" i="157" s="1"/>
  <c r="AA92" i="157"/>
  <c r="AD79" i="157"/>
  <c r="AD82" i="157" s="1"/>
  <c r="AD86" i="157" s="1"/>
  <c r="AL95" i="157"/>
  <c r="AG79" i="157"/>
  <c r="AG82" i="157" s="1"/>
  <c r="AG86" i="157" s="1"/>
  <c r="T79" i="157"/>
  <c r="T82" i="157" s="1"/>
  <c r="T86" i="157" s="1"/>
  <c r="AA100" i="157"/>
  <c r="R95" i="157"/>
  <c r="AA88" i="157"/>
  <c r="AA84" i="157"/>
  <c r="AO67" i="157"/>
  <c r="AO63" i="157"/>
  <c r="AO55" i="157"/>
  <c r="AO51" i="157"/>
  <c r="AO47" i="157"/>
  <c r="AO43" i="157"/>
  <c r="AC79" i="157"/>
  <c r="AC82" i="157" s="1"/>
  <c r="AC86" i="157" s="1"/>
  <c r="P79" i="157"/>
  <c r="P82" i="157" s="1"/>
  <c r="P86" i="157" s="1"/>
  <c r="W95" i="157"/>
  <c r="O95" i="157"/>
  <c r="K95" i="157"/>
  <c r="G95" i="157"/>
  <c r="AC95" i="157"/>
  <c r="AA80" i="157"/>
  <c r="AA76" i="157"/>
  <c r="AF79" i="157"/>
  <c r="AF82" i="157" s="1"/>
  <c r="AF86" i="157" s="1"/>
  <c r="W79" i="157"/>
  <c r="W82" i="157" s="1"/>
  <c r="W86" i="157" s="1"/>
  <c r="S79" i="157"/>
  <c r="S82" i="157" s="1"/>
  <c r="S86" i="157" s="1"/>
  <c r="O79" i="157"/>
  <c r="O82" i="157" s="1"/>
  <c r="O86" i="157" s="1"/>
  <c r="K79" i="157"/>
  <c r="K82" i="157" s="1"/>
  <c r="K86" i="157" s="1"/>
  <c r="G79" i="157"/>
  <c r="G82" i="157" s="1"/>
  <c r="G86" i="157" s="1"/>
  <c r="AI75" i="157"/>
  <c r="I29" i="140"/>
  <c r="C37" i="140"/>
  <c r="J29" i="140"/>
  <c r="Z86" i="160"/>
  <c r="V86" i="160"/>
  <c r="R86" i="160"/>
  <c r="E10" i="140" s="1"/>
  <c r="AB36" i="149" s="1"/>
  <c r="N86" i="160"/>
  <c r="C10" i="140" s="1"/>
  <c r="AB34" i="149" s="1"/>
  <c r="J86" i="160"/>
  <c r="F86" i="160"/>
  <c r="I37" i="140"/>
  <c r="U168" i="160"/>
  <c r="M168" i="160"/>
  <c r="G18" i="140" s="1"/>
  <c r="E168" i="160"/>
  <c r="V39" i="160"/>
  <c r="E28" i="140"/>
  <c r="E29" i="140" s="1"/>
  <c r="P86" i="160"/>
  <c r="D10" i="140" s="1"/>
  <c r="AB35" i="149" s="1"/>
  <c r="H37" i="140"/>
  <c r="G33" i="140"/>
  <c r="G32" i="140"/>
  <c r="G37" i="140" s="1"/>
  <c r="Y168" i="81"/>
  <c r="Q168" i="81"/>
  <c r="I168" i="81"/>
  <c r="J121" i="81"/>
  <c r="Z168" i="81"/>
  <c r="V168" i="81"/>
  <c r="R168" i="81"/>
  <c r="E15" i="140" s="1"/>
  <c r="N168" i="81"/>
  <c r="C15" i="140" s="1"/>
  <c r="J168" i="81"/>
  <c r="E14" i="140" s="1"/>
  <c r="F168" i="81"/>
  <c r="C14" i="140" s="1"/>
  <c r="Y9" i="81"/>
  <c r="Y91" i="81" s="1"/>
  <c r="U9" i="81"/>
  <c r="U91" i="81" s="1"/>
  <c r="J37" i="140"/>
  <c r="I33" i="140"/>
  <c r="I34" i="140" s="1"/>
  <c r="AB86" i="81"/>
  <c r="X86" i="81"/>
  <c r="T86" i="81"/>
  <c r="F7" i="140" s="1"/>
  <c r="AA37" i="149" s="1"/>
  <c r="P86" i="81"/>
  <c r="D7" i="140" s="1"/>
  <c r="L86" i="81"/>
  <c r="F6" i="140" s="1"/>
  <c r="H86" i="81"/>
  <c r="D6" i="140" s="1"/>
  <c r="AO71" i="132"/>
  <c r="AF57" i="132"/>
  <c r="AF56" i="132"/>
  <c r="AD49" i="132"/>
  <c r="AF45" i="132"/>
  <c r="AF44" i="132"/>
  <c r="AD20" i="132"/>
  <c r="AF20" i="132" s="1"/>
  <c r="AD11" i="132"/>
  <c r="AF11" i="132" s="1"/>
  <c r="AE9" i="132"/>
  <c r="AF52" i="132"/>
  <c r="AF37" i="132"/>
  <c r="AF49" i="132"/>
  <c r="AD17" i="132"/>
  <c r="AF17" i="132" s="1"/>
  <c r="P71" i="132"/>
  <c r="AE52" i="132"/>
  <c r="O38" i="132"/>
  <c r="Q38" i="132" s="1"/>
  <c r="AE37" i="132"/>
  <c r="AF9" i="132"/>
  <c r="Q148" i="161"/>
  <c r="AE148" i="161"/>
  <c r="AE252" i="161"/>
  <c r="Q230" i="161"/>
  <c r="J230" i="161"/>
  <c r="S172" i="161"/>
  <c r="P148" i="161"/>
  <c r="R148" i="161" s="1"/>
  <c r="AA65" i="161"/>
  <c r="J65" i="161"/>
  <c r="AA42" i="161"/>
  <c r="V42" i="161"/>
  <c r="J42" i="161"/>
  <c r="D114" i="161"/>
  <c r="D196" i="161"/>
  <c r="P252" i="161"/>
  <c r="R252" i="161" s="1"/>
  <c r="D185" i="161"/>
  <c r="U42" i="161"/>
  <c r="W42" i="161" s="1"/>
  <c r="D203" i="161"/>
  <c r="D121" i="161"/>
  <c r="AD230" i="161"/>
  <c r="P230" i="161"/>
  <c r="R230" i="161" s="1"/>
  <c r="AA207" i="161"/>
  <c r="S254" i="161"/>
  <c r="V207" i="161"/>
  <c r="D113" i="161"/>
  <c r="Z65" i="161"/>
  <c r="AB65" i="161" s="1"/>
  <c r="Z42" i="161"/>
  <c r="AB42" i="161" s="1"/>
  <c r="AA125" i="161"/>
  <c r="V148" i="161"/>
  <c r="L172" i="161"/>
  <c r="V65" i="161"/>
  <c r="Q207" i="161"/>
  <c r="J170" i="161"/>
  <c r="Z148" i="161"/>
  <c r="AB148" i="161" s="1"/>
  <c r="AD148" i="161"/>
  <c r="AU9" i="103"/>
  <c r="K72" i="95"/>
  <c r="G49" i="95"/>
  <c r="G75" i="95" s="1"/>
  <c r="S72" i="95"/>
  <c r="AO24" i="95"/>
  <c r="AM67" i="95"/>
  <c r="AO20" i="95"/>
  <c r="AM63" i="95"/>
  <c r="AO16" i="95"/>
  <c r="AM59" i="95"/>
  <c r="AO12" i="95"/>
  <c r="AO25" i="95"/>
  <c r="AO21" i="95"/>
  <c r="AO17" i="95"/>
  <c r="AM60" i="95"/>
  <c r="AO13" i="95"/>
  <c r="AM56" i="95"/>
  <c r="AA76" i="91"/>
  <c r="AN94" i="91"/>
  <c r="W96" i="91"/>
  <c r="S96" i="91"/>
  <c r="O96" i="91"/>
  <c r="G96" i="91"/>
  <c r="AN88" i="91"/>
  <c r="AN82" i="91"/>
  <c r="AN81" i="91"/>
  <c r="AN75" i="91"/>
  <c r="AI102" i="91"/>
  <c r="AN99" i="91"/>
  <c r="AN93" i="91"/>
  <c r="E80" i="91"/>
  <c r="E83" i="91" s="1"/>
  <c r="AD80" i="91"/>
  <c r="AD83" i="91" s="1"/>
  <c r="AD87" i="91" s="1"/>
  <c r="P80" i="91"/>
  <c r="P83" i="91" s="1"/>
  <c r="P87" i="91" s="1"/>
  <c r="Q80" i="91"/>
  <c r="Q83" i="91" s="1"/>
  <c r="Q87" i="91" s="1"/>
  <c r="AI94" i="91"/>
  <c r="AN92" i="91"/>
  <c r="U96" i="91"/>
  <c r="AN89" i="91"/>
  <c r="AA84" i="91"/>
  <c r="AI81" i="91"/>
  <c r="AM80" i="91"/>
  <c r="AM83" i="91" s="1"/>
  <c r="AM87" i="91" s="1"/>
  <c r="AF80" i="91"/>
  <c r="AF83" i="91" s="1"/>
  <c r="AF87" i="91" s="1"/>
  <c r="O80" i="91"/>
  <c r="O83" i="91" s="1"/>
  <c r="O87" i="91" s="1"/>
  <c r="K80" i="91"/>
  <c r="K83" i="91" s="1"/>
  <c r="K87" i="91" s="1"/>
  <c r="AH80" i="91"/>
  <c r="AH83" i="91" s="1"/>
  <c r="AH87" i="91" s="1"/>
  <c r="T86" i="130"/>
  <c r="K82" i="130"/>
  <c r="K87" i="130" s="1"/>
  <c r="G81" i="130"/>
  <c r="G86" i="130" s="1"/>
  <c r="W88" i="130"/>
  <c r="R88" i="130"/>
  <c r="O87" i="130"/>
  <c r="J77" i="130"/>
  <c r="D77" i="130"/>
  <c r="D87" i="130" s="1"/>
  <c r="L76" i="130"/>
  <c r="I221" i="159"/>
  <c r="J220" i="159"/>
  <c r="O81" i="130"/>
  <c r="O86" i="130" s="1"/>
  <c r="U77" i="130"/>
  <c r="U87" i="130" s="1"/>
  <c r="Q87" i="130"/>
  <c r="E221" i="159"/>
  <c r="F220" i="159"/>
  <c r="J164" i="159"/>
  <c r="K83" i="130" s="1"/>
  <c r="F164" i="159"/>
  <c r="E83" i="130" s="1"/>
  <c r="I244" i="159"/>
  <c r="E244" i="159"/>
  <c r="K197" i="159"/>
  <c r="V87" i="130"/>
  <c r="E86" i="130"/>
  <c r="J244" i="159"/>
  <c r="E220" i="159"/>
  <c r="F84" i="159"/>
  <c r="E78" i="130" s="1"/>
  <c r="J197" i="159"/>
  <c r="O39" i="130"/>
  <c r="O44" i="130" s="1"/>
  <c r="G39" i="130"/>
  <c r="G44" i="130" s="1"/>
  <c r="P34" i="130"/>
  <c r="P44" i="130" s="1"/>
  <c r="H34" i="130"/>
  <c r="H44" i="130" s="1"/>
  <c r="F221" i="115"/>
  <c r="H197" i="115"/>
  <c r="J244" i="115"/>
  <c r="M221" i="115"/>
  <c r="I221" i="115"/>
  <c r="E221" i="115"/>
  <c r="M244" i="115"/>
  <c r="I244" i="115"/>
  <c r="E244" i="115"/>
  <c r="J35" i="130"/>
  <c r="J45" i="130" s="1"/>
  <c r="E220" i="115"/>
  <c r="F84" i="115"/>
  <c r="E36" i="130" s="1"/>
  <c r="U35" i="130"/>
  <c r="U45" i="130" s="1"/>
  <c r="D35" i="130"/>
  <c r="D45" i="130" s="1"/>
  <c r="K44" i="130"/>
  <c r="E44" i="130"/>
  <c r="M220" i="115"/>
  <c r="L197" i="115"/>
  <c r="W361" i="155"/>
  <c r="R71" i="130" s="1"/>
  <c r="O71" i="130"/>
  <c r="M244" i="155"/>
  <c r="J246" i="155"/>
  <c r="G63" i="130" s="1"/>
  <c r="K83" i="155"/>
  <c r="H53" i="130" s="1"/>
  <c r="H52" i="130"/>
  <c r="P62" i="130"/>
  <c r="D62" i="130"/>
  <c r="G384" i="155"/>
  <c r="I384" i="155" s="1"/>
  <c r="F72" i="130" s="1"/>
  <c r="E72" i="130"/>
  <c r="W304" i="155"/>
  <c r="R67" i="130" s="1"/>
  <c r="O67" i="130"/>
  <c r="AB281" i="155"/>
  <c r="P66" i="130"/>
  <c r="R199" i="155"/>
  <c r="M61" i="130" s="1"/>
  <c r="AF199" i="155"/>
  <c r="W384" i="155"/>
  <c r="R72" i="130" s="1"/>
  <c r="O72" i="130"/>
  <c r="L384" i="155"/>
  <c r="N384" i="155" s="1"/>
  <c r="I72" i="130" s="1"/>
  <c r="H72" i="130"/>
  <c r="V326" i="155"/>
  <c r="X326" i="155" s="1"/>
  <c r="AA326" i="155"/>
  <c r="AC326" i="155" s="1"/>
  <c r="Z328" i="155"/>
  <c r="W67" i="130"/>
  <c r="AA304" i="155"/>
  <c r="X67" i="130" s="1"/>
  <c r="U67" i="130"/>
  <c r="G304" i="155"/>
  <c r="I304" i="155" s="1"/>
  <c r="F67" i="130" s="1"/>
  <c r="F328" i="155"/>
  <c r="E68" i="130" s="1"/>
  <c r="E67" i="130"/>
  <c r="AA199" i="155"/>
  <c r="AB199" i="155"/>
  <c r="G199" i="155"/>
  <c r="I199" i="155" s="1"/>
  <c r="F61" i="130" s="1"/>
  <c r="E61" i="130"/>
  <c r="H199" i="155"/>
  <c r="AB59" i="155"/>
  <c r="Z83" i="155"/>
  <c r="U52" i="130"/>
  <c r="W52" i="130"/>
  <c r="K62" i="130"/>
  <c r="R384" i="155"/>
  <c r="M72" i="130" s="1"/>
  <c r="AF384" i="155"/>
  <c r="K72" i="130"/>
  <c r="AF281" i="155"/>
  <c r="P328" i="155"/>
  <c r="K68" i="130" s="1"/>
  <c r="K66" i="130"/>
  <c r="G36" i="155"/>
  <c r="I36" i="155" s="1"/>
  <c r="F51" i="130" s="1"/>
  <c r="Z408" i="155"/>
  <c r="W326" i="155"/>
  <c r="H326" i="155"/>
  <c r="H304" i="155"/>
  <c r="F246" i="155"/>
  <c r="E63" i="130" s="1"/>
  <c r="V199" i="155"/>
  <c r="G119" i="155"/>
  <c r="I119" i="155" s="1"/>
  <c r="F56" i="130" s="1"/>
  <c r="W406" i="155"/>
  <c r="W281" i="155"/>
  <c r="R66" i="130" s="1"/>
  <c r="L281" i="155"/>
  <c r="N281" i="155" s="1"/>
  <c r="I66" i="130" s="1"/>
  <c r="Z246" i="155"/>
  <c r="Q222" i="155"/>
  <c r="L62" i="130" s="1"/>
  <c r="V59" i="155"/>
  <c r="AA59" i="155"/>
  <c r="V36" i="155"/>
  <c r="Q51" i="130" s="1"/>
  <c r="Q142" i="155"/>
  <c r="L57" i="130" s="1"/>
  <c r="L81" i="155"/>
  <c r="N81" i="155" s="1"/>
  <c r="L59" i="155"/>
  <c r="N59" i="155" s="1"/>
  <c r="I52" i="130" s="1"/>
  <c r="W59" i="155"/>
  <c r="R52" i="130" s="1"/>
  <c r="G81" i="155"/>
  <c r="I81" i="155" s="1"/>
  <c r="O362" i="70"/>
  <c r="Q362" i="70" s="1"/>
  <c r="N29" i="130" s="1"/>
  <c r="T355" i="70"/>
  <c r="V355" i="70" s="1"/>
  <c r="G304" i="70"/>
  <c r="I304" i="70" s="1"/>
  <c r="F25" i="130" s="1"/>
  <c r="D25" i="130"/>
  <c r="U357" i="70"/>
  <c r="T347" i="70"/>
  <c r="V347" i="70" s="1"/>
  <c r="P304" i="70"/>
  <c r="M25" i="130" s="1"/>
  <c r="AC304" i="70"/>
  <c r="AC281" i="70"/>
  <c r="J24" i="130"/>
  <c r="G281" i="70"/>
  <c r="I281" i="70" s="1"/>
  <c r="F24" i="130" s="1"/>
  <c r="J246" i="70"/>
  <c r="G21" i="130" s="1"/>
  <c r="U244" i="70"/>
  <c r="R246" i="70"/>
  <c r="O21" i="130" s="1"/>
  <c r="U30" i="130"/>
  <c r="X409" i="70"/>
  <c r="U31" i="130" s="1"/>
  <c r="U355" i="70"/>
  <c r="F328" i="70"/>
  <c r="E26" i="130" s="1"/>
  <c r="Y244" i="70"/>
  <c r="AA244" i="70" s="1"/>
  <c r="X246" i="70"/>
  <c r="U21" i="130" s="1"/>
  <c r="B40" i="130"/>
  <c r="B57" i="130"/>
  <c r="B30" i="130"/>
  <c r="AD141" i="70"/>
  <c r="P59" i="70"/>
  <c r="M10" i="130" s="1"/>
  <c r="D20" i="130"/>
  <c r="N409" i="70"/>
  <c r="K31" i="130" s="1"/>
  <c r="F409" i="70"/>
  <c r="E31" i="130" s="1"/>
  <c r="AD385" i="70"/>
  <c r="O385" i="70"/>
  <c r="L30" i="130" s="1"/>
  <c r="L362" i="70"/>
  <c r="I29" i="130" s="1"/>
  <c r="H362" i="70"/>
  <c r="V339" i="70"/>
  <c r="L304" i="70"/>
  <c r="I25" i="130" s="1"/>
  <c r="AD222" i="70"/>
  <c r="H118" i="70"/>
  <c r="E165" i="70"/>
  <c r="D16" i="130" s="1"/>
  <c r="S83" i="70"/>
  <c r="P11" i="130" s="1"/>
  <c r="U36" i="70"/>
  <c r="R9" i="130" s="1"/>
  <c r="AC141" i="70"/>
  <c r="O141" i="70"/>
  <c r="L15" i="130" s="1"/>
  <c r="K19" i="130"/>
  <c r="D19" i="130"/>
  <c r="J15" i="130"/>
  <c r="P9" i="130"/>
  <c r="G362" i="70"/>
  <c r="I362" i="70" s="1"/>
  <c r="F29" i="130" s="1"/>
  <c r="U339" i="70"/>
  <c r="V335" i="70"/>
  <c r="O281" i="70"/>
  <c r="L24" i="130" s="1"/>
  <c r="Y222" i="70"/>
  <c r="V20" i="130" s="1"/>
  <c r="U222" i="70"/>
  <c r="R20" i="130" s="1"/>
  <c r="M165" i="70"/>
  <c r="J16" i="130" s="1"/>
  <c r="Y81" i="70"/>
  <c r="AA81" i="70" s="1"/>
  <c r="K165" i="70"/>
  <c r="H16" i="130" s="1"/>
  <c r="H141" i="70"/>
  <c r="L59" i="70"/>
  <c r="I10" i="130" s="1"/>
  <c r="P199" i="70"/>
  <c r="M19" i="130" s="1"/>
  <c r="X165" i="70"/>
  <c r="U16" i="130" s="1"/>
  <c r="G141" i="70"/>
  <c r="I141" i="70" s="1"/>
  <c r="F15" i="130" s="1"/>
  <c r="L81" i="70"/>
  <c r="H59" i="70"/>
  <c r="P36" i="70"/>
  <c r="M9" i="130" s="1"/>
  <c r="H29" i="140"/>
  <c r="L24" i="140"/>
  <c r="E34" i="140"/>
  <c r="L32" i="140"/>
  <c r="AH65" i="150"/>
  <c r="AI65" i="150" s="1"/>
  <c r="AC55" i="150"/>
  <c r="AF55" i="150" s="1"/>
  <c r="AI55" i="150" s="1"/>
  <c r="AI56" i="150"/>
  <c r="AF72" i="150"/>
  <c r="AI72" i="150" s="1"/>
  <c r="AI69" i="150"/>
  <c r="AF59" i="150"/>
  <c r="AI59" i="150" s="1"/>
  <c r="AH4" i="150"/>
  <c r="AF60" i="150"/>
  <c r="AI60" i="150" s="1"/>
  <c r="AI57" i="150"/>
  <c r="AC54" i="150"/>
  <c r="AF54" i="150" s="1"/>
  <c r="AI54" i="150" s="1"/>
  <c r="R39" i="144"/>
  <c r="R42" i="144" s="1"/>
  <c r="O39" i="144"/>
  <c r="O42" i="144" s="1"/>
  <c r="L87" i="130"/>
  <c r="G87" i="130"/>
  <c r="W86" i="130"/>
  <c r="S86" i="130"/>
  <c r="J86" i="130"/>
  <c r="D86" i="130"/>
  <c r="X87" i="130"/>
  <c r="T87" i="130"/>
  <c r="E87" i="130"/>
  <c r="V86" i="130"/>
  <c r="H86" i="130"/>
  <c r="B76" i="130"/>
  <c r="B35" i="130"/>
  <c r="B29" i="130"/>
  <c r="W87" i="130"/>
  <c r="B87" i="130"/>
  <c r="B56" i="130"/>
  <c r="B44" i="130"/>
  <c r="C35" i="79"/>
  <c r="I35" i="79"/>
  <c r="U344" i="70"/>
  <c r="Z304" i="70"/>
  <c r="W25" i="130" s="1"/>
  <c r="V46" i="130"/>
  <c r="D30" i="130"/>
  <c r="B15" i="130"/>
  <c r="B25" i="130"/>
  <c r="B62" i="130"/>
  <c r="B77" i="130"/>
  <c r="E37" i="140"/>
  <c r="D26" i="140"/>
  <c r="S409" i="70"/>
  <c r="M409" i="70"/>
  <c r="G407" i="70"/>
  <c r="I407" i="70" s="1"/>
  <c r="Y385" i="70"/>
  <c r="V30" i="130" s="1"/>
  <c r="Z362" i="70"/>
  <c r="W29" i="130" s="1"/>
  <c r="T360" i="70"/>
  <c r="V360" i="70" s="1"/>
  <c r="T356" i="70"/>
  <c r="V356" i="70" s="1"/>
  <c r="U350" i="70"/>
  <c r="T344" i="70"/>
  <c r="V344" i="70" s="1"/>
  <c r="P326" i="70"/>
  <c r="O326" i="70"/>
  <c r="Q326" i="70" s="1"/>
  <c r="M328" i="70"/>
  <c r="T304" i="70"/>
  <c r="Q25" i="130" s="1"/>
  <c r="AA264" i="70"/>
  <c r="W41" i="130"/>
  <c r="AA260" i="70"/>
  <c r="V36" i="130"/>
  <c r="AA215" i="70"/>
  <c r="V39" i="130"/>
  <c r="Z199" i="70"/>
  <c r="W19" i="130" s="1"/>
  <c r="Y199" i="70"/>
  <c r="V19" i="130" s="1"/>
  <c r="G163" i="70"/>
  <c r="I163" i="70" s="1"/>
  <c r="H163" i="70"/>
  <c r="Q361" i="155"/>
  <c r="L71" i="130" s="1"/>
  <c r="R361" i="155"/>
  <c r="M71" i="130" s="1"/>
  <c r="H361" i="155"/>
  <c r="G361" i="155"/>
  <c r="I361" i="155" s="1"/>
  <c r="F71" i="130" s="1"/>
  <c r="E408" i="155"/>
  <c r="Q304" i="155"/>
  <c r="L67" i="130" s="1"/>
  <c r="AE304" i="155"/>
  <c r="R304" i="155"/>
  <c r="M67" i="130" s="1"/>
  <c r="O328" i="155"/>
  <c r="J67" i="130"/>
  <c r="Y362" i="70"/>
  <c r="V29" i="130" s="1"/>
  <c r="U334" i="70"/>
  <c r="V334" i="70" s="1"/>
  <c r="T334" i="70"/>
  <c r="R362" i="70"/>
  <c r="T326" i="70"/>
  <c r="V326" i="70" s="1"/>
  <c r="R328" i="70"/>
  <c r="Z141" i="70"/>
  <c r="W15" i="130" s="1"/>
  <c r="S165" i="70"/>
  <c r="Y141" i="70"/>
  <c r="V15" i="130" s="1"/>
  <c r="T81" i="70"/>
  <c r="V81" i="70" s="1"/>
  <c r="U81" i="70"/>
  <c r="B67" i="130"/>
  <c r="P30" i="130"/>
  <c r="P25" i="130"/>
  <c r="B20" i="130"/>
  <c r="B51" i="130"/>
  <c r="B71" i="130"/>
  <c r="H39" i="144"/>
  <c r="H42" i="144" s="1"/>
  <c r="AC63" i="150"/>
  <c r="AF63" i="150" s="1"/>
  <c r="AI63" i="150" s="1"/>
  <c r="AC62" i="150"/>
  <c r="AF62" i="150" s="1"/>
  <c r="AI62" i="150" s="1"/>
  <c r="AA28" i="150"/>
  <c r="L33" i="140"/>
  <c r="E409" i="70"/>
  <c r="O407" i="70"/>
  <c r="Q407" i="70" s="1"/>
  <c r="L407" i="70"/>
  <c r="J409" i="70"/>
  <c r="H407" i="70"/>
  <c r="AC385" i="70"/>
  <c r="P385" i="70"/>
  <c r="M30" i="130" s="1"/>
  <c r="H385" i="70"/>
  <c r="U365" i="70"/>
  <c r="R385" i="70"/>
  <c r="U354" i="70"/>
  <c r="V354" i="70"/>
  <c r="U346" i="70"/>
  <c r="V346" i="70"/>
  <c r="V337" i="70"/>
  <c r="L326" i="70"/>
  <c r="J328" i="70"/>
  <c r="Y304" i="70"/>
  <c r="V25" i="130" s="1"/>
  <c r="U304" i="70"/>
  <c r="R25" i="130" s="1"/>
  <c r="Y281" i="70"/>
  <c r="V24" i="130" s="1"/>
  <c r="P24" i="130"/>
  <c r="Z281" i="70"/>
  <c r="W24" i="130" s="1"/>
  <c r="P281" i="70"/>
  <c r="M24" i="130" s="1"/>
  <c r="G244" i="70"/>
  <c r="I244" i="70" s="1"/>
  <c r="E246" i="70"/>
  <c r="L199" i="70"/>
  <c r="I19" i="130" s="1"/>
  <c r="O163" i="70"/>
  <c r="Q163" i="70" s="1"/>
  <c r="P163" i="70"/>
  <c r="U141" i="70"/>
  <c r="R15" i="130" s="1"/>
  <c r="T118" i="70"/>
  <c r="U118" i="70"/>
  <c r="R14" i="130" s="1"/>
  <c r="R83" i="70"/>
  <c r="J83" i="70"/>
  <c r="AD407" i="70"/>
  <c r="AD326" i="70"/>
  <c r="Q406" i="155"/>
  <c r="S406" i="155" s="1"/>
  <c r="AE361" i="155"/>
  <c r="L361" i="155"/>
  <c r="N361" i="155" s="1"/>
  <c r="I71" i="130" s="1"/>
  <c r="M361" i="155"/>
  <c r="G71" i="130"/>
  <c r="AB244" i="155"/>
  <c r="U246" i="155"/>
  <c r="AA244" i="155"/>
  <c r="AC244" i="155" s="1"/>
  <c r="AF119" i="155"/>
  <c r="U352" i="70"/>
  <c r="V352" i="70"/>
  <c r="T342" i="70"/>
  <c r="V342" i="70" s="1"/>
  <c r="U342" i="70"/>
  <c r="T338" i="70"/>
  <c r="V338" i="70" s="1"/>
  <c r="U338" i="70"/>
  <c r="H326" i="70"/>
  <c r="G326" i="70"/>
  <c r="I326" i="70" s="1"/>
  <c r="E328" i="70"/>
  <c r="AD281" i="70"/>
  <c r="B72" i="130"/>
  <c r="B52" i="130"/>
  <c r="B66" i="130"/>
  <c r="B45" i="130"/>
  <c r="B39" i="130"/>
  <c r="V34" i="130"/>
  <c r="J30" i="130"/>
  <c r="P29" i="130"/>
  <c r="B24" i="130"/>
  <c r="B19" i="130"/>
  <c r="F35" i="79"/>
  <c r="AC64" i="150"/>
  <c r="AF64" i="150" s="1"/>
  <c r="AI64" i="150" s="1"/>
  <c r="Y407" i="70"/>
  <c r="AA407" i="70" s="1"/>
  <c r="Z385" i="70"/>
  <c r="W30" i="130" s="1"/>
  <c r="T383" i="70"/>
  <c r="V383" i="70" s="1"/>
  <c r="T379" i="70"/>
  <c r="V379" i="70" s="1"/>
  <c r="T375" i="70"/>
  <c r="V375" i="70" s="1"/>
  <c r="T371" i="70"/>
  <c r="V371" i="70" s="1"/>
  <c r="T367" i="70"/>
  <c r="V367" i="70" s="1"/>
  <c r="AC362" i="70"/>
  <c r="P362" i="70"/>
  <c r="M29" i="130" s="1"/>
  <c r="T350" i="70"/>
  <c r="V350" i="70" s="1"/>
  <c r="U348" i="70"/>
  <c r="V348" i="70"/>
  <c r="T340" i="70"/>
  <c r="V340" i="70" s="1"/>
  <c r="U340" i="70"/>
  <c r="T336" i="70"/>
  <c r="V336" i="70" s="1"/>
  <c r="U336" i="70"/>
  <c r="X328" i="70"/>
  <c r="U26" i="130" s="1"/>
  <c r="U326" i="70"/>
  <c r="N328" i="70"/>
  <c r="K26" i="130" s="1"/>
  <c r="U281" i="70"/>
  <c r="R24" i="130" s="1"/>
  <c r="T281" i="70"/>
  <c r="H281" i="70"/>
  <c r="O244" i="70"/>
  <c r="Q244" i="70" s="1"/>
  <c r="M246" i="70"/>
  <c r="L141" i="70"/>
  <c r="I15" i="130" s="1"/>
  <c r="AD118" i="70"/>
  <c r="N83" i="70"/>
  <c r="F83" i="70"/>
  <c r="P81" i="70"/>
  <c r="H81" i="70"/>
  <c r="Z36" i="70"/>
  <c r="W9" i="130" s="1"/>
  <c r="Y36" i="70"/>
  <c r="V9" i="130" s="1"/>
  <c r="X83" i="70"/>
  <c r="AA406" i="155"/>
  <c r="AC406" i="155" s="1"/>
  <c r="U408" i="155"/>
  <c r="M406" i="155"/>
  <c r="K408" i="155"/>
  <c r="H73" i="130" s="1"/>
  <c r="L406" i="155"/>
  <c r="N406" i="155" s="1"/>
  <c r="O25" i="130"/>
  <c r="K25" i="130"/>
  <c r="D24" i="130"/>
  <c r="E20" i="130"/>
  <c r="O15" i="130"/>
  <c r="K15" i="130"/>
  <c r="G15" i="130"/>
  <c r="AC326" i="70"/>
  <c r="Z222" i="70"/>
  <c r="W20" i="130" s="1"/>
  <c r="AD199" i="70"/>
  <c r="T199" i="70"/>
  <c r="Q19" i="130" s="1"/>
  <c r="R165" i="70"/>
  <c r="N165" i="70"/>
  <c r="J165" i="70"/>
  <c r="F165" i="70"/>
  <c r="E16" i="130" s="1"/>
  <c r="T141" i="70"/>
  <c r="Q15" i="130" s="1"/>
  <c r="AC118" i="70"/>
  <c r="O118" i="70"/>
  <c r="L14" i="130" s="1"/>
  <c r="G118" i="70"/>
  <c r="I118" i="70" s="1"/>
  <c r="F14" i="130" s="1"/>
  <c r="O81" i="70"/>
  <c r="Q81" i="70" s="1"/>
  <c r="G81" i="70"/>
  <c r="I81" i="70" s="1"/>
  <c r="O36" i="70"/>
  <c r="G36" i="70"/>
  <c r="I36" i="70" s="1"/>
  <c r="F9" i="130" s="1"/>
  <c r="T408" i="155"/>
  <c r="O408" i="155"/>
  <c r="Q384" i="155"/>
  <c r="AE384" i="155"/>
  <c r="M384" i="155"/>
  <c r="J408" i="155"/>
  <c r="G59" i="70"/>
  <c r="I59" i="70" s="1"/>
  <c r="F10" i="130" s="1"/>
  <c r="V406" i="155"/>
  <c r="X406" i="155" s="1"/>
  <c r="R406" i="155"/>
  <c r="H281" i="155"/>
  <c r="G281" i="155"/>
  <c r="I281" i="155" s="1"/>
  <c r="F66" i="130" s="1"/>
  <c r="V244" i="155"/>
  <c r="X244" i="155" s="1"/>
  <c r="AA222" i="155"/>
  <c r="X62" i="130" s="1"/>
  <c r="K246" i="155"/>
  <c r="M222" i="155"/>
  <c r="L222" i="155"/>
  <c r="N222" i="155" s="1"/>
  <c r="I62" i="130" s="1"/>
  <c r="O59" i="70"/>
  <c r="L10" i="130" s="1"/>
  <c r="F408" i="155"/>
  <c r="E73" i="130" s="1"/>
  <c r="Q326" i="155"/>
  <c r="S326" i="155" s="1"/>
  <c r="M326" i="155"/>
  <c r="M304" i="155"/>
  <c r="R281" i="155"/>
  <c r="M66" i="130" s="1"/>
  <c r="R244" i="155"/>
  <c r="P246" i="155"/>
  <c r="Q244" i="155"/>
  <c r="S244" i="155" s="1"/>
  <c r="W222" i="155"/>
  <c r="R62" i="130" s="1"/>
  <c r="U328" i="155"/>
  <c r="E328" i="155"/>
  <c r="L304" i="155"/>
  <c r="N304" i="155" s="1"/>
  <c r="I67" i="130" s="1"/>
  <c r="V281" i="155"/>
  <c r="T246" i="155"/>
  <c r="Q199" i="155"/>
  <c r="AE199" i="155"/>
  <c r="M199" i="155"/>
  <c r="V142" i="155"/>
  <c r="W142" i="155"/>
  <c r="R57" i="130" s="1"/>
  <c r="AB81" i="155"/>
  <c r="R81" i="155"/>
  <c r="O83" i="155"/>
  <c r="Q81" i="155"/>
  <c r="S81" i="155" s="1"/>
  <c r="AI77" i="91"/>
  <c r="Q281" i="155"/>
  <c r="L66" i="130" s="1"/>
  <c r="AE281" i="155"/>
  <c r="M281" i="155"/>
  <c r="W244" i="155"/>
  <c r="V222" i="155"/>
  <c r="Q62" i="130" s="1"/>
  <c r="R222" i="155"/>
  <c r="M62" i="130" s="1"/>
  <c r="O246" i="155"/>
  <c r="G164" i="155"/>
  <c r="I164" i="155" s="1"/>
  <c r="E166" i="155"/>
  <c r="H164" i="155"/>
  <c r="V81" i="155"/>
  <c r="X81" i="155" s="1"/>
  <c r="T83" i="155"/>
  <c r="W81" i="155"/>
  <c r="AF142" i="155"/>
  <c r="AA100" i="91"/>
  <c r="AA99" i="91"/>
  <c r="AA92" i="91"/>
  <c r="E96" i="91"/>
  <c r="AA91" i="91"/>
  <c r="AI89" i="91"/>
  <c r="T96" i="91"/>
  <c r="P96" i="91"/>
  <c r="L96" i="91"/>
  <c r="AH96" i="91"/>
  <c r="AD96" i="91"/>
  <c r="X96" i="91"/>
  <c r="H96" i="91"/>
  <c r="AA69" i="95"/>
  <c r="AA65" i="95"/>
  <c r="AA61" i="95"/>
  <c r="AA57" i="95"/>
  <c r="G244" i="155"/>
  <c r="I244" i="155" s="1"/>
  <c r="AE222" i="155"/>
  <c r="P166" i="155"/>
  <c r="L164" i="155"/>
  <c r="N164" i="155" s="1"/>
  <c r="J166" i="155"/>
  <c r="AA142" i="155"/>
  <c r="X57" i="130" s="1"/>
  <c r="U166" i="155"/>
  <c r="AB142" i="155"/>
  <c r="R142" i="155"/>
  <c r="M57" i="130" s="1"/>
  <c r="AA119" i="155"/>
  <c r="X56" i="130" s="1"/>
  <c r="L119" i="155"/>
  <c r="N119" i="155" s="1"/>
  <c r="I56" i="130" s="1"/>
  <c r="M119" i="155"/>
  <c r="V119" i="155"/>
  <c r="Q56" i="130" s="1"/>
  <c r="R119" i="155"/>
  <c r="M56" i="130" s="1"/>
  <c r="J164" i="115"/>
  <c r="K41" i="130" s="1"/>
  <c r="J197" i="115"/>
  <c r="F164" i="115"/>
  <c r="E41" i="130" s="1"/>
  <c r="F197" i="115"/>
  <c r="AI99" i="91"/>
  <c r="AA95" i="91"/>
  <c r="AI93" i="91"/>
  <c r="AI91" i="91"/>
  <c r="AC96" i="91"/>
  <c r="AA86" i="91"/>
  <c r="W80" i="91"/>
  <c r="W83" i="91" s="1"/>
  <c r="W87" i="91" s="1"/>
  <c r="S80" i="91"/>
  <c r="S83" i="91" s="1"/>
  <c r="S87" i="91" s="1"/>
  <c r="G80" i="91"/>
  <c r="G83" i="91" s="1"/>
  <c r="G87" i="91" s="1"/>
  <c r="V49" i="95"/>
  <c r="V75" i="95" s="1"/>
  <c r="V72" i="95"/>
  <c r="R49" i="95"/>
  <c r="R75" i="95" s="1"/>
  <c r="R72" i="95"/>
  <c r="N49" i="95"/>
  <c r="N75" i="95" s="1"/>
  <c r="N72" i="95"/>
  <c r="J49" i="95"/>
  <c r="J75" i="95" s="1"/>
  <c r="J72" i="95"/>
  <c r="F49" i="95"/>
  <c r="F75" i="95" s="1"/>
  <c r="F72" i="95"/>
  <c r="AI67" i="95"/>
  <c r="AO40" i="95"/>
  <c r="AI63" i="95"/>
  <c r="AO36" i="95"/>
  <c r="AI59" i="95"/>
  <c r="AO32" i="95"/>
  <c r="AE50" i="132"/>
  <c r="AD50" i="132"/>
  <c r="AF50" i="132" s="1"/>
  <c r="J20" i="132"/>
  <c r="J38" i="132" s="1"/>
  <c r="I38" i="132"/>
  <c r="AD10" i="132"/>
  <c r="AF10" i="132" s="1"/>
  <c r="AE10" i="132"/>
  <c r="AA168" i="81"/>
  <c r="AB121" i="81"/>
  <c r="W168" i="81"/>
  <c r="X121" i="81"/>
  <c r="S168" i="81"/>
  <c r="T121" i="81"/>
  <c r="O168" i="81"/>
  <c r="P121" i="81"/>
  <c r="K168" i="81"/>
  <c r="L121" i="81"/>
  <c r="G168" i="81"/>
  <c r="H121" i="81"/>
  <c r="AE119" i="155"/>
  <c r="F83" i="155"/>
  <c r="E53" i="130" s="1"/>
  <c r="H81" i="155"/>
  <c r="Q59" i="155"/>
  <c r="L52" i="130" s="1"/>
  <c r="M59" i="155"/>
  <c r="M164" i="115"/>
  <c r="U41" i="130" s="1"/>
  <c r="I164" i="115"/>
  <c r="J41" i="130" s="1"/>
  <c r="E164" i="115"/>
  <c r="D41" i="130" s="1"/>
  <c r="M244" i="159"/>
  <c r="M84" i="159"/>
  <c r="L221" i="159"/>
  <c r="L220" i="159"/>
  <c r="H221" i="159"/>
  <c r="H220" i="159"/>
  <c r="G197" i="159"/>
  <c r="G84" i="159"/>
  <c r="AI95" i="91"/>
  <c r="AI90" i="91"/>
  <c r="AF96" i="91"/>
  <c r="AI84" i="91"/>
  <c r="AA82" i="91"/>
  <c r="AL80" i="91"/>
  <c r="AL83" i="91" s="1"/>
  <c r="AL87" i="91" s="1"/>
  <c r="AA78" i="91"/>
  <c r="AK80" i="91"/>
  <c r="Z80" i="91"/>
  <c r="Z83" i="91" s="1"/>
  <c r="Z87" i="91" s="1"/>
  <c r="V80" i="91"/>
  <c r="V83" i="91" s="1"/>
  <c r="V87" i="91" s="1"/>
  <c r="R80" i="91"/>
  <c r="R83" i="91" s="1"/>
  <c r="R87" i="91" s="1"/>
  <c r="N80" i="91"/>
  <c r="N83" i="91" s="1"/>
  <c r="N87" i="91" s="1"/>
  <c r="J80" i="91"/>
  <c r="J83" i="91" s="1"/>
  <c r="J87" i="91" s="1"/>
  <c r="F80" i="91"/>
  <c r="AA74" i="91"/>
  <c r="AO41" i="95"/>
  <c r="AI68" i="95"/>
  <c r="AO37" i="95"/>
  <c r="AI64" i="95"/>
  <c r="AO33" i="95"/>
  <c r="AI60" i="95"/>
  <c r="AO29" i="95"/>
  <c r="AI56" i="95"/>
  <c r="M170" i="161"/>
  <c r="K172" i="161"/>
  <c r="W119" i="155"/>
  <c r="R56" i="130" s="1"/>
  <c r="Q119" i="155"/>
  <c r="L56" i="130" s="1"/>
  <c r="U83" i="155"/>
  <c r="J83" i="155"/>
  <c r="E83" i="155"/>
  <c r="AA81" i="155"/>
  <c r="AC81" i="155" s="1"/>
  <c r="P83" i="155"/>
  <c r="H59" i="155"/>
  <c r="W36" i="155"/>
  <c r="R51" i="130" s="1"/>
  <c r="L36" i="155"/>
  <c r="N36" i="155" s="1"/>
  <c r="I51" i="130" s="1"/>
  <c r="H36" i="155"/>
  <c r="I220" i="115"/>
  <c r="L221" i="115"/>
  <c r="L220" i="115"/>
  <c r="H221" i="115"/>
  <c r="H220" i="115"/>
  <c r="K197" i="115"/>
  <c r="K84" i="115"/>
  <c r="G197" i="115"/>
  <c r="G84" i="115"/>
  <c r="M164" i="159"/>
  <c r="I164" i="159"/>
  <c r="J83" i="130" s="1"/>
  <c r="I197" i="159"/>
  <c r="E164" i="159"/>
  <c r="D83" i="130" s="1"/>
  <c r="E197" i="159"/>
  <c r="AM96" i="91"/>
  <c r="AN91" i="91"/>
  <c r="Y96" i="91"/>
  <c r="Q96" i="91"/>
  <c r="M96" i="91"/>
  <c r="I96" i="91"/>
  <c r="AA88" i="91"/>
  <c r="AI85" i="91"/>
  <c r="AI82" i="91"/>
  <c r="AI79" i="91"/>
  <c r="AG80" i="91"/>
  <c r="AG83" i="91" s="1"/>
  <c r="AG87" i="91" s="1"/>
  <c r="AI76" i="91"/>
  <c r="AC80" i="91"/>
  <c r="X80" i="91"/>
  <c r="X83" i="91" s="1"/>
  <c r="X87" i="91" s="1"/>
  <c r="L80" i="91"/>
  <c r="L83" i="91" s="1"/>
  <c r="L87" i="91" s="1"/>
  <c r="H80" i="91"/>
  <c r="H83" i="91" s="1"/>
  <c r="H87" i="91" s="1"/>
  <c r="AE80" i="91"/>
  <c r="AE83" i="91" s="1"/>
  <c r="AE87" i="91" s="1"/>
  <c r="AA70" i="95"/>
  <c r="AA66" i="95"/>
  <c r="AA62" i="95"/>
  <c r="AA58" i="95"/>
  <c r="AO42" i="95"/>
  <c r="AI69" i="95"/>
  <c r="AO38" i="95"/>
  <c r="AI65" i="95"/>
  <c r="AO34" i="95"/>
  <c r="AO46" i="95" s="1"/>
  <c r="AO49" i="95" s="1"/>
  <c r="AI61" i="95"/>
  <c r="AO30" i="95"/>
  <c r="AI57" i="95"/>
  <c r="L84" i="159"/>
  <c r="H84" i="159"/>
  <c r="AI101" i="91"/>
  <c r="AA93" i="91"/>
  <c r="AE96" i="91"/>
  <c r="AA89" i="91"/>
  <c r="AV8" i="103"/>
  <c r="AV32" i="103"/>
  <c r="V230" i="161"/>
  <c r="U230" i="161"/>
  <c r="W230" i="161" s="1"/>
  <c r="AA230" i="161"/>
  <c r="AB230" i="161" s="1"/>
  <c r="O254" i="161"/>
  <c r="AA170" i="161"/>
  <c r="T172" i="161"/>
  <c r="W43" i="132"/>
  <c r="V71" i="132"/>
  <c r="F197" i="159"/>
  <c r="AA102" i="91"/>
  <c r="AN101" i="91"/>
  <c r="AI92" i="91"/>
  <c r="AI88" i="91"/>
  <c r="AA81" i="91"/>
  <c r="AI75" i="91"/>
  <c r="AA68" i="95"/>
  <c r="AA64" i="95"/>
  <c r="AA60" i="95"/>
  <c r="AA56" i="95"/>
  <c r="AO22" i="95"/>
  <c r="AO18" i="95"/>
  <c r="AO14" i="95"/>
  <c r="V252" i="161"/>
  <c r="T254" i="161"/>
  <c r="U252" i="161"/>
  <c r="W252" i="161" s="1"/>
  <c r="AA252" i="161"/>
  <c r="J252" i="161"/>
  <c r="H254" i="161"/>
  <c r="Z230" i="161"/>
  <c r="Q170" i="161"/>
  <c r="O172" i="161"/>
  <c r="P170" i="161"/>
  <c r="R170" i="161" s="1"/>
  <c r="D102" i="161"/>
  <c r="D184" i="161"/>
  <c r="M221" i="159"/>
  <c r="G221" i="159"/>
  <c r="AK96" i="91"/>
  <c r="Z96" i="91"/>
  <c r="V96" i="91"/>
  <c r="R96" i="91"/>
  <c r="N96" i="91"/>
  <c r="J96" i="91"/>
  <c r="F96" i="91"/>
  <c r="AA85" i="91"/>
  <c r="AN84" i="91"/>
  <c r="AA77" i="91"/>
  <c r="AN76" i="91"/>
  <c r="AO69" i="91"/>
  <c r="AO102" i="91" s="1"/>
  <c r="AO23" i="95"/>
  <c r="AO19" i="95"/>
  <c r="AO15" i="95"/>
  <c r="AO11" i="95"/>
  <c r="M252" i="161"/>
  <c r="L254" i="161"/>
  <c r="K254" i="161"/>
  <c r="M207" i="161"/>
  <c r="M148" i="161"/>
  <c r="AB71" i="132"/>
  <c r="Q252" i="161"/>
  <c r="U207" i="161"/>
  <c r="W207" i="161" s="1"/>
  <c r="J148" i="161"/>
  <c r="P125" i="161"/>
  <c r="R125" i="161" s="1"/>
  <c r="Q125" i="161"/>
  <c r="N172" i="161"/>
  <c r="Q87" i="161"/>
  <c r="P42" i="161"/>
  <c r="R42" i="161" s="1"/>
  <c r="AD125" i="161"/>
  <c r="Q42" i="161"/>
  <c r="AD207" i="161"/>
  <c r="AE54" i="132"/>
  <c r="AD54" i="132"/>
  <c r="AF54" i="132" s="1"/>
  <c r="AF48" i="132"/>
  <c r="AD22" i="132"/>
  <c r="AF22" i="132" s="1"/>
  <c r="AE22" i="132"/>
  <c r="V38" i="132"/>
  <c r="W11" i="132"/>
  <c r="X11" i="132" s="1"/>
  <c r="X9" i="132"/>
  <c r="P207" i="161"/>
  <c r="R207" i="161" s="1"/>
  <c r="V170" i="161"/>
  <c r="AA148" i="161"/>
  <c r="U87" i="161"/>
  <c r="W87" i="161" s="1"/>
  <c r="S89" i="161"/>
  <c r="V87" i="161"/>
  <c r="M87" i="161"/>
  <c r="K89" i="161"/>
  <c r="I71" i="132"/>
  <c r="J46" i="132"/>
  <c r="J71" i="132" s="1"/>
  <c r="AD14" i="132"/>
  <c r="AF14" i="132" s="1"/>
  <c r="AE14" i="132"/>
  <c r="O89" i="161"/>
  <c r="P65" i="161"/>
  <c r="R65" i="161" s="1"/>
  <c r="Q65" i="161"/>
  <c r="D106" i="161"/>
  <c r="D188" i="161"/>
  <c r="D98" i="161"/>
  <c r="D180" i="161"/>
  <c r="AE58" i="132"/>
  <c r="AD58" i="132"/>
  <c r="AF58" i="132" s="1"/>
  <c r="AE46" i="132"/>
  <c r="AF46" i="132" s="1"/>
  <c r="AD46" i="132"/>
  <c r="AD18" i="132"/>
  <c r="AF18" i="132" s="1"/>
  <c r="AE18" i="132"/>
  <c r="N89" i="161"/>
  <c r="P87" i="161"/>
  <c r="R87" i="161" s="1"/>
  <c r="AE55" i="132"/>
  <c r="AF55" i="132" s="1"/>
  <c r="AE51" i="132"/>
  <c r="AF51" i="132" s="1"/>
  <c r="AE47" i="132"/>
  <c r="AF47" i="132" s="1"/>
  <c r="AE43" i="132"/>
  <c r="AF43" i="132" s="1"/>
  <c r="AB38" i="132"/>
  <c r="Z121" i="160"/>
  <c r="R121" i="160"/>
  <c r="J121" i="160"/>
  <c r="AB39" i="81"/>
  <c r="AA86" i="81"/>
  <c r="X39" i="81"/>
  <c r="W86" i="81"/>
  <c r="T39" i="81"/>
  <c r="S86" i="81"/>
  <c r="P39" i="81"/>
  <c r="O86" i="81"/>
  <c r="L39" i="81"/>
  <c r="K86" i="81"/>
  <c r="H39" i="81"/>
  <c r="G86" i="81"/>
  <c r="Z168" i="160"/>
  <c r="V168" i="160"/>
  <c r="V121" i="160"/>
  <c r="R168" i="160"/>
  <c r="E18" i="140" s="1"/>
  <c r="N168" i="160"/>
  <c r="C18" i="140" s="1"/>
  <c r="N121" i="160"/>
  <c r="J168" i="160"/>
  <c r="F168" i="160"/>
  <c r="F121" i="160"/>
  <c r="Y168" i="160"/>
  <c r="Q168" i="160"/>
  <c r="I168" i="160"/>
  <c r="X39" i="160"/>
  <c r="P39" i="160"/>
  <c r="H39" i="160"/>
  <c r="AH95" i="157"/>
  <c r="AD95" i="157"/>
  <c r="Y95" i="157"/>
  <c r="U95" i="157"/>
  <c r="Q95" i="157"/>
  <c r="M95" i="157"/>
  <c r="I95" i="157"/>
  <c r="E95" i="157"/>
  <c r="AO59" i="157"/>
  <c r="AA91" i="157"/>
  <c r="Y86" i="160"/>
  <c r="U86" i="160"/>
  <c r="Q86" i="160"/>
  <c r="M86" i="160"/>
  <c r="I86" i="160"/>
  <c r="E86" i="160"/>
  <c r="N95" i="157"/>
  <c r="J95" i="157"/>
  <c r="F95" i="157"/>
  <c r="Z39" i="160"/>
  <c r="AH79" i="157"/>
  <c r="AH82" i="157" s="1"/>
  <c r="AH86" i="157" s="1"/>
  <c r="U79" i="157"/>
  <c r="U82" i="157" s="1"/>
  <c r="U86" i="157" s="1"/>
  <c r="Q79" i="157"/>
  <c r="Q82" i="157" s="1"/>
  <c r="Q86" i="157" s="1"/>
  <c r="E79" i="157"/>
  <c r="E82" i="157" s="1"/>
  <c r="E86" i="157" s="1"/>
  <c r="Y79" i="157"/>
  <c r="Y82" i="157" s="1"/>
  <c r="Y86" i="157" s="1"/>
  <c r="I79" i="157"/>
  <c r="I82" i="157" s="1"/>
  <c r="I86" i="157" s="1"/>
  <c r="AO66" i="157"/>
  <c r="AO62" i="157"/>
  <c r="AO58" i="157"/>
  <c r="AO54" i="157"/>
  <c r="AO50" i="157"/>
  <c r="AO46" i="157"/>
  <c r="AO42" i="157"/>
  <c r="AO35" i="157"/>
  <c r="AO31" i="157"/>
  <c r="AO27" i="157"/>
  <c r="AO23" i="157"/>
  <c r="AO19" i="157"/>
  <c r="AO15" i="157"/>
  <c r="AO11" i="157"/>
  <c r="AI49" i="158"/>
  <c r="AE79" i="157"/>
  <c r="AE82" i="157" s="1"/>
  <c r="AE86" i="157" s="1"/>
  <c r="Z79" i="157"/>
  <c r="Z82" i="157" s="1"/>
  <c r="Z86" i="157" s="1"/>
  <c r="V79" i="157"/>
  <c r="V82" i="157" s="1"/>
  <c r="V86" i="157" s="1"/>
  <c r="R79" i="157"/>
  <c r="R82" i="157" s="1"/>
  <c r="R86" i="157" s="1"/>
  <c r="N79" i="157"/>
  <c r="N82" i="157" s="1"/>
  <c r="N86" i="157" s="1"/>
  <c r="J79" i="157"/>
  <c r="J82" i="157" s="1"/>
  <c r="J86" i="157" s="1"/>
  <c r="F79" i="157"/>
  <c r="F82" i="157" s="1"/>
  <c r="F86" i="157" s="1"/>
  <c r="AO68" i="157"/>
  <c r="AO64" i="157"/>
  <c r="AO60" i="157"/>
  <c r="AO56" i="157"/>
  <c r="AO52" i="157"/>
  <c r="AO48" i="157"/>
  <c r="AO44" i="157"/>
  <c r="AO33" i="157"/>
  <c r="AO29" i="157"/>
  <c r="AO25" i="157"/>
  <c r="AO21" i="157"/>
  <c r="AO17" i="157"/>
  <c r="AO13" i="157"/>
  <c r="AO9" i="157"/>
  <c r="AO65" i="157"/>
  <c r="AO61" i="157"/>
  <c r="AO57" i="157"/>
  <c r="AO53" i="157"/>
  <c r="AO49" i="157"/>
  <c r="AO45" i="157"/>
  <c r="AO41" i="157"/>
  <c r="AO34" i="157"/>
  <c r="AO30" i="157"/>
  <c r="AO26" i="157"/>
  <c r="AO22" i="157"/>
  <c r="AO18" i="157"/>
  <c r="AO14" i="157"/>
  <c r="AO10" i="157"/>
  <c r="V72" i="158"/>
  <c r="V49" i="158"/>
  <c r="V75" i="158" s="1"/>
  <c r="R72" i="158"/>
  <c r="R49" i="158"/>
  <c r="R75" i="158" s="1"/>
  <c r="N72" i="158"/>
  <c r="N49" i="158"/>
  <c r="N75" i="158" s="1"/>
  <c r="J72" i="158"/>
  <c r="J49" i="158"/>
  <c r="J75" i="158" s="1"/>
  <c r="F72" i="158"/>
  <c r="F49" i="158"/>
  <c r="F75" i="158" s="1"/>
  <c r="G42" i="152"/>
  <c r="AO60" i="158" l="1"/>
  <c r="L169" i="160"/>
  <c r="AO66" i="158"/>
  <c r="V87" i="81"/>
  <c r="X304" i="155"/>
  <c r="S67" i="130" s="1"/>
  <c r="Z87" i="81"/>
  <c r="E8" i="160"/>
  <c r="I8" i="160"/>
  <c r="H12" i="161"/>
  <c r="G6" i="159"/>
  <c r="E6" i="115"/>
  <c r="I6" i="115"/>
  <c r="M6" i="115"/>
  <c r="E6" i="155"/>
  <c r="E6" i="70"/>
  <c r="D3" i="130"/>
  <c r="H5" i="144"/>
  <c r="G8" i="81"/>
  <c r="K8" i="81"/>
  <c r="F8" i="103"/>
  <c r="V8" i="103"/>
  <c r="G8" i="160"/>
  <c r="K8" i="160"/>
  <c r="G9" i="141"/>
  <c r="S7" i="132"/>
  <c r="S41" i="132" s="1"/>
  <c r="K12" i="161"/>
  <c r="Y12" i="161"/>
  <c r="E6" i="159"/>
  <c r="I6" i="159"/>
  <c r="M6" i="159"/>
  <c r="G6" i="115"/>
  <c r="J6" i="155"/>
  <c r="Z6" i="155"/>
  <c r="J6" i="70"/>
  <c r="X6" i="70"/>
  <c r="G3" i="130"/>
  <c r="J3" i="130" s="1"/>
  <c r="U3" i="130"/>
  <c r="K8" i="103"/>
  <c r="F5" i="144"/>
  <c r="E8" i="81"/>
  <c r="I8" i="81"/>
  <c r="G9" i="156"/>
  <c r="T7" i="132"/>
  <c r="T41" i="132" s="1"/>
  <c r="AO64" i="158"/>
  <c r="M87" i="130"/>
  <c r="P87" i="130"/>
  <c r="AO99" i="157"/>
  <c r="AD96" i="157"/>
  <c r="Z96" i="157"/>
  <c r="M96" i="157"/>
  <c r="AO63" i="158"/>
  <c r="AO57" i="158"/>
  <c r="AO65" i="158"/>
  <c r="AO62" i="158"/>
  <c r="AO56" i="158"/>
  <c r="AO66" i="95"/>
  <c r="G97" i="91"/>
  <c r="K97" i="91"/>
  <c r="AO59" i="158"/>
  <c r="F96" i="157"/>
  <c r="L34" i="140"/>
  <c r="P254" i="161"/>
  <c r="R254" i="161" s="1"/>
  <c r="AO63" i="95"/>
  <c r="AO58" i="158"/>
  <c r="AO61" i="158"/>
  <c r="V169" i="81"/>
  <c r="AG97" i="91"/>
  <c r="L83" i="130"/>
  <c r="S361" i="155"/>
  <c r="N71" i="130" s="1"/>
  <c r="L29" i="130"/>
  <c r="V36" i="70"/>
  <c r="S9" i="130" s="1"/>
  <c r="F169" i="160"/>
  <c r="X169" i="160"/>
  <c r="X169" i="81"/>
  <c r="R87" i="81"/>
  <c r="J87" i="130"/>
  <c r="X384" i="155"/>
  <c r="S72" i="130" s="1"/>
  <c r="AA222" i="70"/>
  <c r="X20" i="130" s="1"/>
  <c r="D88" i="130"/>
  <c r="AO70" i="158"/>
  <c r="AI95" i="157"/>
  <c r="O88" i="130"/>
  <c r="P46" i="130"/>
  <c r="AO69" i="158"/>
  <c r="AO78" i="157"/>
  <c r="P96" i="157"/>
  <c r="AF96" i="157"/>
  <c r="AO94" i="157"/>
  <c r="H96" i="157"/>
  <c r="V87" i="160"/>
  <c r="F87" i="160"/>
  <c r="F87" i="81"/>
  <c r="V172" i="161"/>
  <c r="M89" i="161"/>
  <c r="AH97" i="91"/>
  <c r="AO77" i="91"/>
  <c r="AO75" i="91"/>
  <c r="U407" i="70"/>
  <c r="V407" i="70"/>
  <c r="AA59" i="70"/>
  <c r="X10" i="130" s="1"/>
  <c r="L87" i="160"/>
  <c r="AB169" i="160"/>
  <c r="AO84" i="157"/>
  <c r="AH96" i="157"/>
  <c r="S96" i="157"/>
  <c r="AO80" i="157"/>
  <c r="AO100" i="157"/>
  <c r="AA79" i="157"/>
  <c r="AA82" i="157" s="1"/>
  <c r="AA86" i="157" s="1"/>
  <c r="T169" i="160"/>
  <c r="T87" i="160"/>
  <c r="H87" i="160"/>
  <c r="N87" i="81"/>
  <c r="J172" i="161"/>
  <c r="AO57" i="95"/>
  <c r="AO65" i="95"/>
  <c r="AO78" i="91"/>
  <c r="H245" i="115"/>
  <c r="X361" i="155"/>
  <c r="S71" i="130" s="1"/>
  <c r="Q385" i="70"/>
  <c r="N30" i="130" s="1"/>
  <c r="P165" i="70"/>
  <c r="M16" i="130" s="1"/>
  <c r="C8" i="140"/>
  <c r="Z34" i="149" s="1"/>
  <c r="L36" i="140"/>
  <c r="L37" i="140" s="1"/>
  <c r="U46" i="130"/>
  <c r="AO67" i="158"/>
  <c r="AO74" i="157"/>
  <c r="E96" i="157"/>
  <c r="L96" i="157"/>
  <c r="AK96" i="157"/>
  <c r="AO90" i="157"/>
  <c r="AO76" i="157"/>
  <c r="AO92" i="157"/>
  <c r="AO98" i="157"/>
  <c r="AM79" i="157"/>
  <c r="AM82" i="157" s="1"/>
  <c r="AM86" i="157" s="1"/>
  <c r="AM95" i="157"/>
  <c r="F11" i="140"/>
  <c r="AC37" i="149" s="1"/>
  <c r="AA34" i="149"/>
  <c r="I8" i="140"/>
  <c r="J89" i="161"/>
  <c r="AO58" i="95"/>
  <c r="AO56" i="95"/>
  <c r="AO100" i="91"/>
  <c r="O97" i="91"/>
  <c r="U97" i="91"/>
  <c r="L245" i="115"/>
  <c r="O83" i="70"/>
  <c r="L11" i="130" s="1"/>
  <c r="Q141" i="70"/>
  <c r="N15" i="130" s="1"/>
  <c r="V222" i="70"/>
  <c r="S20" i="130" s="1"/>
  <c r="U246" i="70"/>
  <c r="R21" i="130" s="1"/>
  <c r="Q304" i="70"/>
  <c r="N25" i="130" s="1"/>
  <c r="E46" i="130"/>
  <c r="H46" i="130"/>
  <c r="AO73" i="157"/>
  <c r="AO89" i="157"/>
  <c r="AE96" i="157"/>
  <c r="AA95" i="157"/>
  <c r="AO88" i="157"/>
  <c r="X87" i="160"/>
  <c r="AC222" i="155"/>
  <c r="K46" i="130"/>
  <c r="L86" i="130"/>
  <c r="AO81" i="157"/>
  <c r="AO97" i="157"/>
  <c r="L7" i="140"/>
  <c r="G8" i="140"/>
  <c r="Z38" i="149" s="1"/>
  <c r="L6" i="140"/>
  <c r="Z89" i="161"/>
  <c r="AB89" i="161" s="1"/>
  <c r="AA89" i="161"/>
  <c r="AO70" i="95"/>
  <c r="AO89" i="91"/>
  <c r="AL97" i="91"/>
  <c r="AO90" i="91"/>
  <c r="AO86" i="91"/>
  <c r="W97" i="91"/>
  <c r="T97" i="91"/>
  <c r="S222" i="155"/>
  <c r="N62" i="130" s="1"/>
  <c r="AC281" i="155"/>
  <c r="G83" i="70"/>
  <c r="I83" i="70" s="1"/>
  <c r="F11" i="130" s="1"/>
  <c r="Q199" i="70"/>
  <c r="N19" i="130" s="1"/>
  <c r="Q281" i="70"/>
  <c r="N24" i="130" s="1"/>
  <c r="D46" i="130"/>
  <c r="I96" i="157"/>
  <c r="AI79" i="157"/>
  <c r="AI82" i="157" s="1"/>
  <c r="AI86" i="157" s="1"/>
  <c r="AG96" i="157"/>
  <c r="N96" i="157"/>
  <c r="T96" i="157"/>
  <c r="J169" i="160"/>
  <c r="D37" i="140"/>
  <c r="J87" i="160"/>
  <c r="Z87" i="160"/>
  <c r="V169" i="160"/>
  <c r="AB87" i="160"/>
  <c r="H169" i="160"/>
  <c r="AB169" i="81"/>
  <c r="J87" i="81"/>
  <c r="G16" i="140"/>
  <c r="W38" i="132"/>
  <c r="V254" i="161"/>
  <c r="AO69" i="95"/>
  <c r="AO62" i="95"/>
  <c r="Y97" i="91"/>
  <c r="AO81" i="91"/>
  <c r="AD97" i="91"/>
  <c r="Q97" i="91"/>
  <c r="AO101" i="91"/>
  <c r="H97" i="91"/>
  <c r="AO74" i="91"/>
  <c r="J88" i="130"/>
  <c r="I245" i="115"/>
  <c r="J46" i="130"/>
  <c r="S36" i="155"/>
  <c r="N51" i="130" s="1"/>
  <c r="L51" i="130"/>
  <c r="M328" i="155"/>
  <c r="AC361" i="155"/>
  <c r="Q10" i="130"/>
  <c r="L246" i="70"/>
  <c r="I21" i="130" s="1"/>
  <c r="C16" i="140"/>
  <c r="F16" i="140"/>
  <c r="D16" i="140"/>
  <c r="E8" i="140"/>
  <c r="Z36" i="149" s="1"/>
  <c r="L25" i="140"/>
  <c r="L26" i="140" s="1"/>
  <c r="K88" i="130"/>
  <c r="AO83" i="157"/>
  <c r="O96" i="157"/>
  <c r="V96" i="157"/>
  <c r="AO87" i="157"/>
  <c r="X96" i="157"/>
  <c r="K96" i="157"/>
  <c r="P169" i="160"/>
  <c r="D18" i="140"/>
  <c r="D19" i="140" s="1"/>
  <c r="L14" i="140"/>
  <c r="AB87" i="81"/>
  <c r="F19" i="140"/>
  <c r="N169" i="81"/>
  <c r="J254" i="161"/>
  <c r="AO68" i="95"/>
  <c r="M97" i="91"/>
  <c r="AO79" i="91"/>
  <c r="I97" i="91"/>
  <c r="AF97" i="91"/>
  <c r="AO95" i="91"/>
  <c r="L97" i="91"/>
  <c r="AO93" i="91"/>
  <c r="F245" i="159"/>
  <c r="K245" i="159"/>
  <c r="AC36" i="155"/>
  <c r="G246" i="155"/>
  <c r="I246" i="155" s="1"/>
  <c r="F63" i="130" s="1"/>
  <c r="S304" i="155"/>
  <c r="N67" i="130" s="1"/>
  <c r="L328" i="155"/>
  <c r="N328" i="155" s="1"/>
  <c r="I68" i="130" s="1"/>
  <c r="G68" i="130"/>
  <c r="X36" i="155"/>
  <c r="S51" i="130" s="1"/>
  <c r="U58" i="130"/>
  <c r="W58" i="130"/>
  <c r="S59" i="155"/>
  <c r="N52" i="130" s="1"/>
  <c r="S281" i="155"/>
  <c r="N66" i="130" s="1"/>
  <c r="Y246" i="70"/>
  <c r="V21" i="130" s="1"/>
  <c r="Q222" i="70"/>
  <c r="N20" i="130" s="1"/>
  <c r="AA36" i="70"/>
  <c r="X9" i="130" s="1"/>
  <c r="AA281" i="70"/>
  <c r="X24" i="130" s="1"/>
  <c r="AA118" i="70"/>
  <c r="X14" i="130" s="1"/>
  <c r="E19" i="140"/>
  <c r="L28" i="140"/>
  <c r="L29" i="140" s="1"/>
  <c r="E16" i="140"/>
  <c r="E11" i="140"/>
  <c r="AC36" i="149" s="1"/>
  <c r="AO75" i="157"/>
  <c r="Y96" i="157"/>
  <c r="AL96" i="157"/>
  <c r="AO77" i="157"/>
  <c r="AO93" i="157"/>
  <c r="R96" i="157"/>
  <c r="AC96" i="157"/>
  <c r="G96" i="157"/>
  <c r="W96" i="157"/>
  <c r="L10" i="140"/>
  <c r="C11" i="140"/>
  <c r="AC34" i="149" s="1"/>
  <c r="P87" i="160"/>
  <c r="G19" i="140"/>
  <c r="J169" i="81"/>
  <c r="I14" i="140"/>
  <c r="L15" i="140"/>
  <c r="F8" i="140"/>
  <c r="Z37" i="149" s="1"/>
  <c r="Z17" i="149"/>
  <c r="R169" i="81"/>
  <c r="I15" i="140"/>
  <c r="G34" i="140"/>
  <c r="D8" i="140"/>
  <c r="Z35" i="149" s="1"/>
  <c r="AA35" i="149"/>
  <c r="Z169" i="81"/>
  <c r="F169" i="81"/>
  <c r="Z15" i="149"/>
  <c r="D11" i="140"/>
  <c r="AC35" i="149" s="1"/>
  <c r="X87" i="81"/>
  <c r="M172" i="161"/>
  <c r="M254" i="161"/>
  <c r="Q254" i="161"/>
  <c r="AO59" i="95"/>
  <c r="AO60" i="95"/>
  <c r="AO76" i="91"/>
  <c r="V97" i="91"/>
  <c r="AO84" i="91"/>
  <c r="S97" i="91"/>
  <c r="AO94" i="91"/>
  <c r="AO85" i="91"/>
  <c r="J245" i="159"/>
  <c r="E88" i="130"/>
  <c r="J245" i="115"/>
  <c r="AC59" i="155"/>
  <c r="X52" i="130"/>
  <c r="S142" i="155"/>
  <c r="N57" i="130" s="1"/>
  <c r="X59" i="155"/>
  <c r="S52" i="130" s="1"/>
  <c r="Q52" i="130"/>
  <c r="AC199" i="155"/>
  <c r="X61" i="130"/>
  <c r="U68" i="130"/>
  <c r="W68" i="130"/>
  <c r="W73" i="130"/>
  <c r="U73" i="130"/>
  <c r="X119" i="155"/>
  <c r="S56" i="130" s="1"/>
  <c r="W63" i="130"/>
  <c r="U63" i="130"/>
  <c r="X199" i="155"/>
  <c r="S61" i="130" s="1"/>
  <c r="Q61" i="130"/>
  <c r="W53" i="130"/>
  <c r="U53" i="130"/>
  <c r="H246" i="155"/>
  <c r="V304" i="70"/>
  <c r="S25" i="130" s="1"/>
  <c r="T246" i="70"/>
  <c r="Q21" i="130" s="1"/>
  <c r="Z246" i="70"/>
  <c r="W21" i="130" s="1"/>
  <c r="AC165" i="70"/>
  <c r="N87" i="160"/>
  <c r="G10" i="140"/>
  <c r="P89" i="161"/>
  <c r="R89" i="161" s="1"/>
  <c r="AD172" i="161"/>
  <c r="AD254" i="161"/>
  <c r="Q89" i="161"/>
  <c r="H83" i="155"/>
  <c r="G83" i="155"/>
  <c r="I83" i="155" s="1"/>
  <c r="F53" i="130" s="1"/>
  <c r="D53" i="130"/>
  <c r="H169" i="81"/>
  <c r="H14" i="140"/>
  <c r="H19" i="140" s="1"/>
  <c r="P169" i="81"/>
  <c r="H15" i="140"/>
  <c r="L246" i="155"/>
  <c r="N246" i="155" s="1"/>
  <c r="I63" i="130" s="1"/>
  <c r="M246" i="155"/>
  <c r="H63" i="130"/>
  <c r="Y83" i="70"/>
  <c r="V11" i="130" s="1"/>
  <c r="Z83" i="70"/>
  <c r="W11" i="130" s="1"/>
  <c r="U11" i="130"/>
  <c r="G328" i="70"/>
  <c r="I328" i="70" s="1"/>
  <c r="F26" i="130" s="1"/>
  <c r="H328" i="70"/>
  <c r="D26" i="130"/>
  <c r="Q96" i="157"/>
  <c r="R169" i="160"/>
  <c r="I18" i="140"/>
  <c r="AO85" i="157"/>
  <c r="J96" i="157"/>
  <c r="AO91" i="157"/>
  <c r="U96" i="157"/>
  <c r="Z169" i="160"/>
  <c r="H87" i="81"/>
  <c r="H6" i="140"/>
  <c r="H11" i="140" s="1"/>
  <c r="P87" i="81"/>
  <c r="H7" i="140"/>
  <c r="N169" i="160"/>
  <c r="AE172" i="161"/>
  <c r="AE254" i="161"/>
  <c r="V89" i="161"/>
  <c r="U89" i="161"/>
  <c r="W89" i="161" s="1"/>
  <c r="X38" i="132"/>
  <c r="AN96" i="91"/>
  <c r="AA172" i="161"/>
  <c r="Z172" i="161"/>
  <c r="AB172" i="161" s="1"/>
  <c r="U172" i="161"/>
  <c r="W172" i="161" s="1"/>
  <c r="AE97" i="91"/>
  <c r="AI80" i="91"/>
  <c r="AC83" i="91"/>
  <c r="G245" i="115"/>
  <c r="G36" i="130"/>
  <c r="G46" i="130" s="1"/>
  <c r="R97" i="91"/>
  <c r="P97" i="91"/>
  <c r="AO82" i="91"/>
  <c r="M245" i="159"/>
  <c r="U78" i="130"/>
  <c r="M78" i="130"/>
  <c r="M245" i="115"/>
  <c r="S119" i="155"/>
  <c r="N56" i="130" s="1"/>
  <c r="I245" i="159"/>
  <c r="AC119" i="155"/>
  <c r="AA166" i="155"/>
  <c r="X58" i="130" s="1"/>
  <c r="AB166" i="155"/>
  <c r="P58" i="130"/>
  <c r="K58" i="130"/>
  <c r="AO91" i="91"/>
  <c r="H166" i="155"/>
  <c r="G166" i="155"/>
  <c r="I166" i="155" s="1"/>
  <c r="F58" i="130" s="1"/>
  <c r="D58" i="130"/>
  <c r="F245" i="115"/>
  <c r="X281" i="155"/>
  <c r="S66" i="130" s="1"/>
  <c r="Q66" i="130"/>
  <c r="AA328" i="155"/>
  <c r="X68" i="130" s="1"/>
  <c r="V328" i="155"/>
  <c r="Q68" i="130" s="1"/>
  <c r="AB328" i="155"/>
  <c r="W328" i="155"/>
  <c r="R68" i="130" s="1"/>
  <c r="P68" i="130"/>
  <c r="K63" i="130"/>
  <c r="W166" i="155"/>
  <c r="R58" i="130" s="1"/>
  <c r="AC142" i="155"/>
  <c r="L72" i="130"/>
  <c r="S384" i="155"/>
  <c r="N72" i="130" s="1"/>
  <c r="Q36" i="70"/>
  <c r="N9" i="130" s="1"/>
  <c r="L9" i="130"/>
  <c r="L165" i="70"/>
  <c r="G16" i="130"/>
  <c r="AD165" i="70"/>
  <c r="AD246" i="70"/>
  <c r="K11" i="130"/>
  <c r="AD409" i="70"/>
  <c r="AD328" i="70"/>
  <c r="P246" i="70"/>
  <c r="M21" i="130" s="1"/>
  <c r="O246" i="70"/>
  <c r="L21" i="130" s="1"/>
  <c r="J21" i="130"/>
  <c r="AC246" i="70"/>
  <c r="L83" i="70"/>
  <c r="G11" i="130"/>
  <c r="G26" i="130"/>
  <c r="L328" i="70"/>
  <c r="Y328" i="70"/>
  <c r="V26" i="130" s="1"/>
  <c r="Y165" i="70"/>
  <c r="V16" i="130" s="1"/>
  <c r="Z165" i="70"/>
  <c r="W16" i="130" s="1"/>
  <c r="P16" i="130"/>
  <c r="Q328" i="155"/>
  <c r="L68" i="130" s="1"/>
  <c r="R328" i="155"/>
  <c r="M68" i="130" s="1"/>
  <c r="J68" i="130"/>
  <c r="G408" i="155"/>
  <c r="I408" i="155" s="1"/>
  <c r="F73" i="130" s="1"/>
  <c r="D73" i="130"/>
  <c r="H408" i="155"/>
  <c r="P83" i="70"/>
  <c r="M11" i="130" s="1"/>
  <c r="G165" i="70"/>
  <c r="I165" i="70" s="1"/>
  <c r="F16" i="130" s="1"/>
  <c r="AD38" i="132"/>
  <c r="AF38" i="132" s="1"/>
  <c r="AE38" i="132"/>
  <c r="H245" i="159"/>
  <c r="H78" i="130"/>
  <c r="H88" i="130" s="1"/>
  <c r="AA96" i="91"/>
  <c r="X142" i="155"/>
  <c r="S57" i="130" s="1"/>
  <c r="Q57" i="130"/>
  <c r="L408" i="155"/>
  <c r="N408" i="155" s="1"/>
  <c r="I73" i="130" s="1"/>
  <c r="M408" i="155"/>
  <c r="G73" i="130"/>
  <c r="R408" i="155"/>
  <c r="M73" i="130" s="1"/>
  <c r="Q408" i="155"/>
  <c r="L73" i="130" s="1"/>
  <c r="J73" i="130"/>
  <c r="AB246" i="155"/>
  <c r="AA246" i="155"/>
  <c r="X63" i="130" s="1"/>
  <c r="P63" i="130"/>
  <c r="O328" i="70"/>
  <c r="L26" i="130" s="1"/>
  <c r="J26" i="130"/>
  <c r="AC328" i="70"/>
  <c r="P328" i="70"/>
  <c r="M26" i="130" s="1"/>
  <c r="O409" i="70"/>
  <c r="L31" i="130" s="1"/>
  <c r="P409" i="70"/>
  <c r="M31" i="130" s="1"/>
  <c r="AC409" i="70"/>
  <c r="J31" i="130"/>
  <c r="R87" i="160"/>
  <c r="I10" i="140"/>
  <c r="I11" i="140" s="1"/>
  <c r="L87" i="81"/>
  <c r="J6" i="140"/>
  <c r="J11" i="140" s="1"/>
  <c r="T87" i="81"/>
  <c r="J7" i="140"/>
  <c r="AD71" i="132"/>
  <c r="AF71" i="132" s="1"/>
  <c r="AE71" i="132"/>
  <c r="Z254" i="161"/>
  <c r="AB254" i="161" s="1"/>
  <c r="AA254" i="161"/>
  <c r="U254" i="161"/>
  <c r="W254" i="161" s="1"/>
  <c r="X43" i="132"/>
  <c r="X71" i="132" s="1"/>
  <c r="W71" i="132"/>
  <c r="L245" i="159"/>
  <c r="P78" i="130"/>
  <c r="P88" i="130" s="1"/>
  <c r="L78" i="130"/>
  <c r="K245" i="115"/>
  <c r="O36" i="130"/>
  <c r="O46" i="130" s="1"/>
  <c r="L83" i="155"/>
  <c r="N83" i="155" s="1"/>
  <c r="I53" i="130" s="1"/>
  <c r="M83" i="155"/>
  <c r="G53" i="130"/>
  <c r="J97" i="91"/>
  <c r="Z97" i="91"/>
  <c r="G245" i="159"/>
  <c r="G78" i="130"/>
  <c r="G88" i="130" s="1"/>
  <c r="E245" i="115"/>
  <c r="AO61" i="95"/>
  <c r="AI96" i="91"/>
  <c r="M166" i="155"/>
  <c r="L166" i="155"/>
  <c r="N166" i="155" s="1"/>
  <c r="I58" i="130" s="1"/>
  <c r="G58" i="130"/>
  <c r="AO92" i="91"/>
  <c r="R166" i="155"/>
  <c r="M58" i="130" s="1"/>
  <c r="S199" i="155"/>
  <c r="N61" i="130" s="1"/>
  <c r="L61" i="130"/>
  <c r="V166" i="155"/>
  <c r="V408" i="155"/>
  <c r="Q73" i="130" s="1"/>
  <c r="W408" i="155"/>
  <c r="R73" i="130" s="1"/>
  <c r="O73" i="130"/>
  <c r="T165" i="70"/>
  <c r="Q16" i="130" s="1"/>
  <c r="O16" i="130"/>
  <c r="U165" i="70"/>
  <c r="R16" i="130" s="1"/>
  <c r="Q118" i="70"/>
  <c r="N14" i="130" s="1"/>
  <c r="Q59" i="70"/>
  <c r="N10" i="130" s="1"/>
  <c r="L409" i="70"/>
  <c r="G31" i="130"/>
  <c r="AA141" i="70"/>
  <c r="X15" i="130" s="1"/>
  <c r="U328" i="70"/>
  <c r="R26" i="130" s="1"/>
  <c r="O26" i="130"/>
  <c r="T328" i="70"/>
  <c r="Q26" i="130" s="1"/>
  <c r="U362" i="70"/>
  <c r="R29" i="130" s="1"/>
  <c r="T362" i="70"/>
  <c r="Q29" i="130" s="1"/>
  <c r="O29" i="130"/>
  <c r="AA199" i="70"/>
  <c r="X19" i="130" s="1"/>
  <c r="AA385" i="70"/>
  <c r="X30" i="130" s="1"/>
  <c r="Z409" i="70"/>
  <c r="W31" i="130" s="1"/>
  <c r="P31" i="130"/>
  <c r="Y409" i="70"/>
  <c r="V31" i="130" s="1"/>
  <c r="C19" i="140"/>
  <c r="F83" i="91"/>
  <c r="F87" i="91" s="1"/>
  <c r="F97" i="91" s="1"/>
  <c r="AA80" i="91"/>
  <c r="K16" i="130"/>
  <c r="T83" i="70"/>
  <c r="Q11" i="130" s="1"/>
  <c r="U83" i="70"/>
  <c r="R11" i="130" s="1"/>
  <c r="O11" i="130"/>
  <c r="O165" i="70"/>
  <c r="L16" i="130" s="1"/>
  <c r="Z328" i="70"/>
  <c r="W26" i="130" s="1"/>
  <c r="Q172" i="161"/>
  <c r="P172" i="161"/>
  <c r="R172" i="161" s="1"/>
  <c r="AO64" i="95"/>
  <c r="AO67" i="95"/>
  <c r="E87" i="91"/>
  <c r="X97" i="91"/>
  <c r="AM97" i="91"/>
  <c r="AO88" i="91"/>
  <c r="M83" i="130"/>
  <c r="U83" i="130"/>
  <c r="AF166" i="155"/>
  <c r="AF246" i="155"/>
  <c r="AF408" i="155"/>
  <c r="AF328" i="155"/>
  <c r="K53" i="130"/>
  <c r="AA83" i="155"/>
  <c r="X53" i="130" s="1"/>
  <c r="AB83" i="155"/>
  <c r="P53" i="130"/>
  <c r="N97" i="91"/>
  <c r="AN80" i="91"/>
  <c r="AK83" i="91"/>
  <c r="L169" i="81"/>
  <c r="J14" i="140"/>
  <c r="J19" i="140" s="1"/>
  <c r="T169" i="81"/>
  <c r="J15" i="140"/>
  <c r="E245" i="159"/>
  <c r="X222" i="155"/>
  <c r="S62" i="130" s="1"/>
  <c r="AO99" i="91"/>
  <c r="V83" i="155"/>
  <c r="Q53" i="130" s="1"/>
  <c r="W83" i="155"/>
  <c r="R53" i="130" s="1"/>
  <c r="O53" i="130"/>
  <c r="Q246" i="155"/>
  <c r="L63" i="130" s="1"/>
  <c r="J63" i="130"/>
  <c r="R246" i="155"/>
  <c r="M63" i="130" s="1"/>
  <c r="AE166" i="155"/>
  <c r="Q83" i="155"/>
  <c r="L53" i="130" s="1"/>
  <c r="R83" i="155"/>
  <c r="M53" i="130" s="1"/>
  <c r="AE328" i="155"/>
  <c r="AE246" i="155"/>
  <c r="AE408" i="155"/>
  <c r="J53" i="130"/>
  <c r="Q166" i="155"/>
  <c r="L58" i="130" s="1"/>
  <c r="W246" i="155"/>
  <c r="R63" i="130" s="1"/>
  <c r="V246" i="155"/>
  <c r="Q63" i="130" s="1"/>
  <c r="O63" i="130"/>
  <c r="H328" i="155"/>
  <c r="D68" i="130"/>
  <c r="G328" i="155"/>
  <c r="I328" i="155" s="1"/>
  <c r="F68" i="130" s="1"/>
  <c r="AA408" i="155"/>
  <c r="X73" i="130" s="1"/>
  <c r="AB408" i="155"/>
  <c r="P73" i="130"/>
  <c r="E11" i="130"/>
  <c r="V281" i="70"/>
  <c r="S24" i="130" s="1"/>
  <c r="Q24" i="130"/>
  <c r="V118" i="70"/>
  <c r="S14" i="130" s="1"/>
  <c r="Q14" i="130"/>
  <c r="H246" i="70"/>
  <c r="G246" i="70"/>
  <c r="I246" i="70" s="1"/>
  <c r="F21" i="130" s="1"/>
  <c r="D21" i="130"/>
  <c r="R409" i="70"/>
  <c r="T385" i="70"/>
  <c r="Q30" i="130" s="1"/>
  <c r="O30" i="130"/>
  <c r="U385" i="70"/>
  <c r="R30" i="130" s="1"/>
  <c r="G409" i="70"/>
  <c r="I409" i="70" s="1"/>
  <c r="F31" i="130" s="1"/>
  <c r="H409" i="70"/>
  <c r="D31" i="130"/>
  <c r="V141" i="70"/>
  <c r="S15" i="130" s="1"/>
  <c r="H83" i="70"/>
  <c r="H165" i="70"/>
  <c r="V199" i="70"/>
  <c r="S19" i="130" s="1"/>
  <c r="AA304" i="70"/>
  <c r="X25" i="130" s="1"/>
  <c r="AA362" i="70"/>
  <c r="X29" i="130" s="1"/>
  <c r="H95" i="161" l="1"/>
  <c r="H177" i="161"/>
  <c r="E90" i="81"/>
  <c r="M8" i="81"/>
  <c r="M90" i="81" s="1"/>
  <c r="U8" i="81"/>
  <c r="U90" i="81" s="1"/>
  <c r="G3" i="140"/>
  <c r="G21" i="140" s="1"/>
  <c r="AA32" i="103"/>
  <c r="AA8" i="103"/>
  <c r="J87" i="70"/>
  <c r="J168" i="70" s="1"/>
  <c r="M6" i="70"/>
  <c r="J331" i="70"/>
  <c r="J250" i="70"/>
  <c r="M86" i="159"/>
  <c r="M167" i="159"/>
  <c r="Y177" i="161"/>
  <c r="Y95" i="161"/>
  <c r="E330" i="155"/>
  <c r="E169" i="155"/>
  <c r="E88" i="155"/>
  <c r="E250" i="155"/>
  <c r="G167" i="159"/>
  <c r="G86" i="159"/>
  <c r="Z88" i="155"/>
  <c r="Z169" i="155"/>
  <c r="Z330" i="155"/>
  <c r="Z250" i="155"/>
  <c r="N12" i="161"/>
  <c r="K177" i="161"/>
  <c r="K95" i="161"/>
  <c r="S8" i="81"/>
  <c r="S90" i="81" s="1"/>
  <c r="K90" i="81"/>
  <c r="AA8" i="81"/>
  <c r="AA90" i="81" s="1"/>
  <c r="J3" i="140"/>
  <c r="J21" i="140" s="1"/>
  <c r="M86" i="115"/>
  <c r="M167" i="115"/>
  <c r="L9" i="156"/>
  <c r="L25" i="156"/>
  <c r="AA25" i="156"/>
  <c r="V25" i="156"/>
  <c r="Q25" i="156"/>
  <c r="Q9" i="156"/>
  <c r="AA9" i="156"/>
  <c r="V9" i="156"/>
  <c r="G25" i="156"/>
  <c r="J88" i="155"/>
  <c r="J330" i="155"/>
  <c r="J169" i="155"/>
  <c r="O6" i="155"/>
  <c r="J250" i="155"/>
  <c r="E86" i="159"/>
  <c r="E167" i="159"/>
  <c r="W8" i="160"/>
  <c r="W90" i="160" s="1"/>
  <c r="O8" i="160"/>
  <c r="O90" i="160" s="1"/>
  <c r="G90" i="160"/>
  <c r="AL8" i="103"/>
  <c r="AL32" i="103" s="1"/>
  <c r="V32" i="103"/>
  <c r="H3" i="140"/>
  <c r="H21" i="140" s="1"/>
  <c r="G90" i="81"/>
  <c r="W8" i="81"/>
  <c r="W90" i="81" s="1"/>
  <c r="O8" i="81"/>
  <c r="O90" i="81" s="1"/>
  <c r="I167" i="115"/>
  <c r="I86" i="115"/>
  <c r="Q8" i="160"/>
  <c r="Q90" i="160" s="1"/>
  <c r="I90" i="160"/>
  <c r="Y8" i="160"/>
  <c r="Y90" i="160" s="1"/>
  <c r="I86" i="159"/>
  <c r="I167" i="159"/>
  <c r="S8" i="160"/>
  <c r="S90" i="160" s="1"/>
  <c r="K90" i="160"/>
  <c r="AA8" i="160"/>
  <c r="AA90" i="160" s="1"/>
  <c r="I90" i="81"/>
  <c r="I3" i="140"/>
  <c r="I21" i="140" s="1"/>
  <c r="Y8" i="81"/>
  <c r="Y90" i="81" s="1"/>
  <c r="Q8" i="81"/>
  <c r="X87" i="70"/>
  <c r="X168" i="70" s="1"/>
  <c r="X250" i="70"/>
  <c r="X331" i="70"/>
  <c r="G86" i="115"/>
  <c r="G167" i="115"/>
  <c r="AA9" i="141"/>
  <c r="G25" i="141"/>
  <c r="Q9" i="141"/>
  <c r="AA25" i="141"/>
  <c r="Q25" i="141"/>
  <c r="V25" i="141"/>
  <c r="L25" i="141"/>
  <c r="L9" i="141"/>
  <c r="V9" i="141"/>
  <c r="E87" i="70"/>
  <c r="E168" i="70" s="1"/>
  <c r="E331" i="70"/>
  <c r="E250" i="70"/>
  <c r="E167" i="115"/>
  <c r="E86" i="115"/>
  <c r="U8" i="160"/>
  <c r="U90" i="160" s="1"/>
  <c r="M8" i="160"/>
  <c r="M90" i="160" s="1"/>
  <c r="E90" i="160"/>
  <c r="X246" i="155"/>
  <c r="S63" i="130" s="1"/>
  <c r="L88" i="130"/>
  <c r="AI96" i="157"/>
  <c r="AC328" i="155"/>
  <c r="AA246" i="70"/>
  <c r="X21" i="130" s="1"/>
  <c r="AM96" i="157"/>
  <c r="AC246" i="155"/>
  <c r="V328" i="70"/>
  <c r="S26" i="130" s="1"/>
  <c r="AA96" i="157"/>
  <c r="AO79" i="157"/>
  <c r="AO82" i="157" s="1"/>
  <c r="AO86" i="157" s="1"/>
  <c r="I19" i="140"/>
  <c r="L8" i="140"/>
  <c r="AA83" i="91"/>
  <c r="AA328" i="70"/>
  <c r="X26" i="130" s="1"/>
  <c r="Q83" i="70"/>
  <c r="N11" i="130" s="1"/>
  <c r="AO95" i="157"/>
  <c r="L11" i="140"/>
  <c r="V165" i="70"/>
  <c r="S16" i="130" s="1"/>
  <c r="S83" i="155"/>
  <c r="N53" i="130" s="1"/>
  <c r="I16" i="140"/>
  <c r="L16" i="140"/>
  <c r="L18" i="140"/>
  <c r="L19" i="140" s="1"/>
  <c r="X408" i="155"/>
  <c r="S73" i="130" s="1"/>
  <c r="V246" i="70"/>
  <c r="S21" i="130" s="1"/>
  <c r="J16" i="140"/>
  <c r="H8" i="140"/>
  <c r="AC83" i="155"/>
  <c r="S166" i="155"/>
  <c r="AC166" i="155"/>
  <c r="AA165" i="70"/>
  <c r="X16" i="130" s="1"/>
  <c r="H16" i="140"/>
  <c r="T409" i="70"/>
  <c r="Q31" i="130" s="1"/>
  <c r="U409" i="70"/>
  <c r="R31" i="130" s="1"/>
  <c r="O31" i="130"/>
  <c r="V385" i="70"/>
  <c r="S30" i="130" s="1"/>
  <c r="AC408" i="155"/>
  <c r="AO80" i="91"/>
  <c r="AA409" i="70"/>
  <c r="X31" i="130" s="1"/>
  <c r="I31" i="130"/>
  <c r="S408" i="155"/>
  <c r="I26" i="130"/>
  <c r="Q246" i="70"/>
  <c r="N21" i="130" s="1"/>
  <c r="I16" i="130"/>
  <c r="U88" i="130"/>
  <c r="Q58" i="130"/>
  <c r="X166" i="155"/>
  <c r="S58" i="130" s="1"/>
  <c r="S246" i="155"/>
  <c r="X83" i="155"/>
  <c r="S53" i="130" s="1"/>
  <c r="AN83" i="91"/>
  <c r="AK87" i="91"/>
  <c r="AA87" i="91"/>
  <c r="E97" i="91"/>
  <c r="AA97" i="91" s="1"/>
  <c r="Q165" i="70"/>
  <c r="N16" i="130" s="1"/>
  <c r="Q409" i="70"/>
  <c r="N31" i="130" s="1"/>
  <c r="Q328" i="70"/>
  <c r="N26" i="130" s="1"/>
  <c r="AO96" i="91"/>
  <c r="S328" i="155"/>
  <c r="AA83" i="70"/>
  <c r="X11" i="130" s="1"/>
  <c r="AB38" i="149"/>
  <c r="G11" i="140"/>
  <c r="AC38" i="149" s="1"/>
  <c r="V83" i="70"/>
  <c r="S11" i="130" s="1"/>
  <c r="X328" i="155"/>
  <c r="S68" i="130" s="1"/>
  <c r="V362" i="70"/>
  <c r="S29" i="130" s="1"/>
  <c r="J8" i="140"/>
  <c r="I11" i="130"/>
  <c r="M88" i="130"/>
  <c r="AC87" i="91"/>
  <c r="AI83" i="91"/>
  <c r="J41" i="152"/>
  <c r="G44" i="152"/>
  <c r="O250" i="155" l="1"/>
  <c r="AE250" i="155" s="1"/>
  <c r="O330" i="155"/>
  <c r="AE330" i="155" s="1"/>
  <c r="O169" i="155"/>
  <c r="O88" i="155"/>
  <c r="AE88" i="155" s="1"/>
  <c r="AQ8" i="103"/>
  <c r="AQ32" i="103"/>
  <c r="N95" i="161"/>
  <c r="AD95" i="161" s="1"/>
  <c r="N177" i="161"/>
  <c r="AD177" i="161" s="1"/>
  <c r="Q90" i="81"/>
  <c r="M3" i="140"/>
  <c r="M87" i="70"/>
  <c r="AC87" i="70" s="1"/>
  <c r="M169" i="70"/>
  <c r="M250" i="70"/>
  <c r="AC250" i="70" s="1"/>
  <c r="M331" i="70"/>
  <c r="AC331" i="70" s="1"/>
  <c r="I7" i="115"/>
  <c r="K4" i="130"/>
  <c r="H6" i="144"/>
  <c r="N13" i="161"/>
  <c r="P9" i="103"/>
  <c r="I7" i="159"/>
  <c r="O7" i="155"/>
  <c r="M7" i="70"/>
  <c r="I6" i="144"/>
  <c r="Q9" i="103"/>
  <c r="J4" i="130"/>
  <c r="AO96" i="157"/>
  <c r="AO83" i="91"/>
  <c r="N58" i="130"/>
  <c r="AI87" i="91"/>
  <c r="AC97" i="91"/>
  <c r="AI97" i="91" s="1"/>
  <c r="AK97" i="91"/>
  <c r="AN97" i="91" s="1"/>
  <c r="AN87" i="91"/>
  <c r="N73" i="130"/>
  <c r="V409" i="70"/>
  <c r="S31" i="130" s="1"/>
  <c r="N68" i="130"/>
  <c r="N63" i="130"/>
  <c r="J58" i="152"/>
  <c r="S7" i="147" s="1"/>
  <c r="I58" i="152"/>
  <c r="N7" i="147" s="1"/>
  <c r="J7" i="115" l="1"/>
  <c r="I87" i="115"/>
  <c r="I168" i="115"/>
  <c r="AG9" i="103"/>
  <c r="AG33" i="103"/>
  <c r="J7" i="159"/>
  <c r="I168" i="159"/>
  <c r="I87" i="159"/>
  <c r="M333" i="70"/>
  <c r="AC333" i="70" s="1"/>
  <c r="M89" i="70"/>
  <c r="AC89" i="70" s="1"/>
  <c r="M170" i="70"/>
  <c r="AC170" i="70" s="1"/>
  <c r="N7" i="70"/>
  <c r="M252" i="70"/>
  <c r="AC252" i="70" s="1"/>
  <c r="O13" i="161"/>
  <c r="N96" i="161"/>
  <c r="AD96" i="161" s="1"/>
  <c r="N178" i="161"/>
  <c r="AD178" i="161" s="1"/>
  <c r="AF9" i="103"/>
  <c r="AF33" i="103"/>
  <c r="O170" i="155"/>
  <c r="AE170" i="155" s="1"/>
  <c r="O332" i="155"/>
  <c r="AE332" i="155" s="1"/>
  <c r="O252" i="155"/>
  <c r="AE252" i="155" s="1"/>
  <c r="P7" i="155"/>
  <c r="O90" i="155"/>
  <c r="AE90" i="155" s="1"/>
  <c r="AO97" i="91"/>
  <c r="AO87" i="91"/>
  <c r="G43" i="152"/>
  <c r="N333" i="70" l="1"/>
  <c r="AD333" i="70" s="1"/>
  <c r="N89" i="70"/>
  <c r="AD89" i="70" s="1"/>
  <c r="N252" i="70"/>
  <c r="AD252" i="70" s="1"/>
  <c r="N170" i="70"/>
  <c r="AD170" i="70" s="1"/>
  <c r="AW9" i="103"/>
  <c r="AW33" i="103"/>
  <c r="J87" i="159"/>
  <c r="J168" i="159"/>
  <c r="K9" i="103"/>
  <c r="G4" i="130"/>
  <c r="K13" i="161"/>
  <c r="L9" i="103"/>
  <c r="G7" i="159"/>
  <c r="J7" i="155"/>
  <c r="J7" i="70"/>
  <c r="H4" i="130"/>
  <c r="G7" i="115"/>
  <c r="P90" i="155"/>
  <c r="AF90" i="155" s="1"/>
  <c r="P332" i="155"/>
  <c r="AF332" i="155" s="1"/>
  <c r="P252" i="155"/>
  <c r="AF252" i="155" s="1"/>
  <c r="P170" i="155"/>
  <c r="AF170" i="155" s="1"/>
  <c r="O178" i="161"/>
  <c r="AE178" i="161" s="1"/>
  <c r="O96" i="161"/>
  <c r="AE96" i="161" s="1"/>
  <c r="AV9" i="103"/>
  <c r="AV33" i="103"/>
  <c r="J87" i="115"/>
  <c r="J168" i="115"/>
  <c r="G51" i="152"/>
  <c r="H13" i="153" s="1"/>
  <c r="G36" i="152"/>
  <c r="G35" i="152"/>
  <c r="G34" i="152"/>
  <c r="G41" i="152"/>
  <c r="G39" i="152"/>
  <c r="G38" i="152"/>
  <c r="G33" i="152"/>
  <c r="J29" i="152"/>
  <c r="J26" i="152"/>
  <c r="J23" i="152"/>
  <c r="J20" i="152"/>
  <c r="F8" i="132" l="1"/>
  <c r="F42" i="132" s="1"/>
  <c r="D166" i="159"/>
  <c r="D166" i="115"/>
  <c r="C6" i="147"/>
  <c r="D7" i="81"/>
  <c r="D7" i="160"/>
  <c r="D89" i="160"/>
  <c r="D89" i="81"/>
  <c r="D9" i="158"/>
  <c r="D27" i="158"/>
  <c r="D39" i="157"/>
  <c r="D7" i="157"/>
  <c r="AB9" i="103"/>
  <c r="AB33" i="103"/>
  <c r="K178" i="161"/>
  <c r="K96" i="161"/>
  <c r="L13" i="161"/>
  <c r="J332" i="155"/>
  <c r="K7" i="155"/>
  <c r="J90" i="155"/>
  <c r="J170" i="155"/>
  <c r="J252" i="155"/>
  <c r="J252" i="70"/>
  <c r="J333" i="70"/>
  <c r="J89" i="70"/>
  <c r="K7" i="70"/>
  <c r="J170" i="70"/>
  <c r="S12" i="161"/>
  <c r="K6" i="159"/>
  <c r="T6" i="155"/>
  <c r="R6" i="70"/>
  <c r="O3" i="130"/>
  <c r="K6" i="115"/>
  <c r="I13" i="161"/>
  <c r="V9" i="103"/>
  <c r="F7" i="159"/>
  <c r="F7" i="155"/>
  <c r="F7" i="70"/>
  <c r="G6" i="144"/>
  <c r="E4" i="130"/>
  <c r="W9" i="103"/>
  <c r="E7" i="115"/>
  <c r="F9" i="103"/>
  <c r="F7" i="115"/>
  <c r="G9" i="103"/>
  <c r="E7" i="159"/>
  <c r="E7" i="155"/>
  <c r="E7" i="70"/>
  <c r="F6" i="144"/>
  <c r="H13" i="161"/>
  <c r="D4" i="130"/>
  <c r="F8" i="81"/>
  <c r="J8" i="81"/>
  <c r="H9" i="156"/>
  <c r="L8" i="103"/>
  <c r="M8" i="147"/>
  <c r="G5" i="144"/>
  <c r="E3" i="130"/>
  <c r="K6" i="70"/>
  <c r="F8" i="160"/>
  <c r="J8" i="160"/>
  <c r="I12" i="161"/>
  <c r="T12" i="161"/>
  <c r="D27" i="95"/>
  <c r="H6" i="159"/>
  <c r="L6" i="159"/>
  <c r="F6" i="115"/>
  <c r="J6" i="115"/>
  <c r="F6" i="155"/>
  <c r="U6" i="155"/>
  <c r="F6" i="70"/>
  <c r="S6" i="70"/>
  <c r="P3" i="130"/>
  <c r="H8" i="81"/>
  <c r="L8" i="81"/>
  <c r="G8" i="103"/>
  <c r="W8" i="103"/>
  <c r="D39" i="91"/>
  <c r="I5" i="144"/>
  <c r="F6" i="159"/>
  <c r="J6" i="159"/>
  <c r="H6" i="115"/>
  <c r="L6" i="115"/>
  <c r="Y7" i="147"/>
  <c r="K6" i="155"/>
  <c r="H8" i="160"/>
  <c r="L8" i="160"/>
  <c r="H9" i="141"/>
  <c r="G10" i="161"/>
  <c r="L12" i="161"/>
  <c r="H3" i="130"/>
  <c r="K3" i="130" s="1"/>
  <c r="D6" i="157"/>
  <c r="D71" i="157"/>
  <c r="D72" i="91"/>
  <c r="D52" i="95"/>
  <c r="D52" i="158"/>
  <c r="F6" i="141"/>
  <c r="D5" i="91"/>
  <c r="F6" i="156"/>
  <c r="D9" i="95"/>
  <c r="D6" i="91"/>
  <c r="H7" i="115"/>
  <c r="G87" i="115"/>
  <c r="G168" i="115"/>
  <c r="H7" i="159"/>
  <c r="G168" i="159"/>
  <c r="G87" i="159"/>
  <c r="AA33" i="103"/>
  <c r="AA9" i="103"/>
  <c r="H9" i="153"/>
  <c r="H6" i="153"/>
  <c r="H10" i="153"/>
  <c r="H7" i="153"/>
  <c r="H8" i="153"/>
  <c r="H11" i="153"/>
  <c r="H12" i="153"/>
  <c r="G37" i="152"/>
  <c r="H14" i="153" s="1"/>
  <c r="I8" i="147" s="1"/>
  <c r="Z57" i="152"/>
  <c r="T1" i="144" s="1"/>
  <c r="O43" i="152"/>
  <c r="C19" i="156" s="1"/>
  <c r="C35" i="156" s="1"/>
  <c r="O44" i="152"/>
  <c r="C20" i="156" s="1"/>
  <c r="C36" i="156" s="1"/>
  <c r="Q44" i="152"/>
  <c r="C20" i="141" s="1"/>
  <c r="C36" i="141" s="1"/>
  <c r="Q43" i="152"/>
  <c r="C19" i="141" s="1"/>
  <c r="C35" i="141" s="1"/>
  <c r="O45" i="152"/>
  <c r="C21" i="156" s="1"/>
  <c r="C37" i="156" s="1"/>
  <c r="Q45" i="152"/>
  <c r="C21" i="141" s="1"/>
  <c r="C37" i="141" s="1"/>
  <c r="G62" i="152"/>
  <c r="G58" i="152"/>
  <c r="F1" i="144" s="1"/>
  <c r="X57" i="152"/>
  <c r="R1" i="144" s="1"/>
  <c r="V57" i="152"/>
  <c r="P1" i="144" s="1"/>
  <c r="T57" i="152"/>
  <c r="N1" i="144" s="1"/>
  <c r="Z60" i="152"/>
  <c r="X60" i="152"/>
  <c r="V60" i="152"/>
  <c r="T60" i="152"/>
  <c r="Q36" i="152"/>
  <c r="C12" i="141" s="1"/>
  <c r="C28" i="141" s="1"/>
  <c r="Q40" i="152"/>
  <c r="C16" i="141" s="1"/>
  <c r="C32" i="141" s="1"/>
  <c r="O36" i="152"/>
  <c r="C12" i="156" s="1"/>
  <c r="C28" i="156" s="1"/>
  <c r="O40" i="152"/>
  <c r="C16" i="156" s="1"/>
  <c r="C32" i="156" s="1"/>
  <c r="Q37" i="152"/>
  <c r="C13" i="141" s="1"/>
  <c r="C29" i="141" s="1"/>
  <c r="Q41" i="152"/>
  <c r="C17" i="141" s="1"/>
  <c r="C33" i="141" s="1"/>
  <c r="O37" i="152"/>
  <c r="C13" i="156" s="1"/>
  <c r="C29" i="156" s="1"/>
  <c r="O41" i="152"/>
  <c r="C17" i="156" s="1"/>
  <c r="C33" i="156" s="1"/>
  <c r="Q38" i="152"/>
  <c r="C14" i="141" s="1"/>
  <c r="C30" i="141" s="1"/>
  <c r="Q42" i="152"/>
  <c r="C18" i="141" s="1"/>
  <c r="C34" i="141" s="1"/>
  <c r="Q35" i="152"/>
  <c r="C11" i="141" s="1"/>
  <c r="C27" i="141" s="1"/>
  <c r="O38" i="152"/>
  <c r="C14" i="156" s="1"/>
  <c r="C30" i="156" s="1"/>
  <c r="O42" i="152"/>
  <c r="C18" i="156" s="1"/>
  <c r="C34" i="156" s="1"/>
  <c r="O35" i="152"/>
  <c r="C11" i="156" s="1"/>
  <c r="C27" i="156" s="1"/>
  <c r="Q39" i="152"/>
  <c r="C15" i="141" s="1"/>
  <c r="C31" i="141" s="1"/>
  <c r="Q34" i="152"/>
  <c r="C10" i="141" s="1"/>
  <c r="C26" i="141" s="1"/>
  <c r="O39" i="152"/>
  <c r="C15" i="156" s="1"/>
  <c r="C31" i="156" s="1"/>
  <c r="I49" i="152"/>
  <c r="L58" i="152"/>
  <c r="K6" i="144" s="1"/>
  <c r="Z59" i="152"/>
  <c r="T6" i="144" s="1"/>
  <c r="V59" i="152"/>
  <c r="P6" i="144" s="1"/>
  <c r="X59" i="152"/>
  <c r="R6" i="144" s="1"/>
  <c r="T59" i="152"/>
  <c r="N6" i="144" s="1"/>
  <c r="AA59" i="152"/>
  <c r="U6" i="144" s="1"/>
  <c r="W59" i="152"/>
  <c r="Q6" i="144" s="1"/>
  <c r="K58" i="152"/>
  <c r="Y59" i="152"/>
  <c r="S6" i="144" s="1"/>
  <c r="U59" i="152"/>
  <c r="O6" i="144" s="1"/>
  <c r="G49" i="152"/>
  <c r="I59" i="152" s="1"/>
  <c r="G46" i="152"/>
  <c r="G57" i="152" s="1"/>
  <c r="G45" i="152"/>
  <c r="T1" i="132" s="1"/>
  <c r="J38" i="152"/>
  <c r="G53" i="152" s="1"/>
  <c r="G40" i="152"/>
  <c r="J35" i="152"/>
  <c r="J37" i="152"/>
  <c r="O53" i="152" s="1"/>
  <c r="J34" i="152"/>
  <c r="O34" i="152"/>
  <c r="C10" i="156" s="1"/>
  <c r="C26" i="156" s="1"/>
  <c r="J36" i="152"/>
  <c r="I2" i="160" l="1"/>
  <c r="I2" i="81"/>
  <c r="G2" i="160"/>
  <c r="G2" i="81"/>
  <c r="X7" i="70"/>
  <c r="M7" i="115"/>
  <c r="Y13" i="161"/>
  <c r="U4" i="130"/>
  <c r="M7" i="159"/>
  <c r="Z7" i="155"/>
  <c r="M9" i="141"/>
  <c r="R25" i="141"/>
  <c r="M25" i="141"/>
  <c r="AB25" i="141"/>
  <c r="W25" i="141"/>
  <c r="R9" i="141"/>
  <c r="W9" i="141"/>
  <c r="H25" i="141"/>
  <c r="AB9" i="141"/>
  <c r="F86" i="159"/>
  <c r="F167" i="159"/>
  <c r="S250" i="70"/>
  <c r="S87" i="70"/>
  <c r="S168" i="70" s="1"/>
  <c r="S331" i="70"/>
  <c r="J86" i="115"/>
  <c r="J167" i="115"/>
  <c r="F90" i="160"/>
  <c r="N8" i="160"/>
  <c r="N90" i="160" s="1"/>
  <c r="V8" i="160"/>
  <c r="V90" i="160" s="1"/>
  <c r="C3" i="140"/>
  <c r="C21" i="140" s="1"/>
  <c r="V8" i="81"/>
  <c r="V90" i="81" s="1"/>
  <c r="N8" i="81"/>
  <c r="N90" i="81" s="1"/>
  <c r="F90" i="81"/>
  <c r="E333" i="70"/>
  <c r="E252" i="70"/>
  <c r="E170" i="70"/>
  <c r="E89" i="70"/>
  <c r="F168" i="115"/>
  <c r="F87" i="115"/>
  <c r="F168" i="159"/>
  <c r="F87" i="159"/>
  <c r="S177" i="161"/>
  <c r="S95" i="161"/>
  <c r="D6" i="70"/>
  <c r="D6" i="155"/>
  <c r="G12" i="161"/>
  <c r="T8" i="160"/>
  <c r="T90" i="160" s="1"/>
  <c r="L90" i="160"/>
  <c r="AB8" i="160"/>
  <c r="AB90" i="160" s="1"/>
  <c r="AB8" i="81"/>
  <c r="AB90" i="81" s="1"/>
  <c r="T8" i="81"/>
  <c r="T90" i="81" s="1"/>
  <c r="F3" i="140"/>
  <c r="F21" i="140" s="1"/>
  <c r="L90" i="81"/>
  <c r="T177" i="161"/>
  <c r="T95" i="161"/>
  <c r="AB32" i="103"/>
  <c r="AB8" i="103"/>
  <c r="E332" i="155"/>
  <c r="E90" i="155"/>
  <c r="E252" i="155"/>
  <c r="E170" i="155"/>
  <c r="R87" i="70"/>
  <c r="R168" i="70" s="1"/>
  <c r="R250" i="70"/>
  <c r="R331" i="70"/>
  <c r="K2" i="160"/>
  <c r="K2" i="81"/>
  <c r="D168" i="70"/>
  <c r="D168" i="155"/>
  <c r="G94" i="161"/>
  <c r="H87" i="115"/>
  <c r="H168" i="115"/>
  <c r="L177" i="161"/>
  <c r="O12" i="161"/>
  <c r="L95" i="161"/>
  <c r="H90" i="160"/>
  <c r="X8" i="160"/>
  <c r="X90" i="160" s="1"/>
  <c r="P8" i="160"/>
  <c r="P90" i="160" s="1"/>
  <c r="H167" i="115"/>
  <c r="H86" i="115"/>
  <c r="X8" i="81"/>
  <c r="X90" i="81" s="1"/>
  <c r="P8" i="81"/>
  <c r="D3" i="140"/>
  <c r="D21" i="140" s="1"/>
  <c r="H90" i="81"/>
  <c r="U250" i="155"/>
  <c r="U88" i="155"/>
  <c r="U330" i="155"/>
  <c r="U169" i="155"/>
  <c r="L167" i="159"/>
  <c r="L86" i="159"/>
  <c r="I177" i="161"/>
  <c r="I95" i="161"/>
  <c r="M9" i="156"/>
  <c r="W25" i="156"/>
  <c r="AB25" i="156"/>
  <c r="W9" i="156"/>
  <c r="M25" i="156"/>
  <c r="R25" i="156"/>
  <c r="H25" i="156"/>
  <c r="AB9" i="156"/>
  <c r="R9" i="156"/>
  <c r="H178" i="161"/>
  <c r="H96" i="161"/>
  <c r="E87" i="159"/>
  <c r="E168" i="159"/>
  <c r="E168" i="115"/>
  <c r="E87" i="115"/>
  <c r="F170" i="70"/>
  <c r="F333" i="70"/>
  <c r="F89" i="70"/>
  <c r="F252" i="70"/>
  <c r="I96" i="161"/>
  <c r="I178" i="161"/>
  <c r="T330" i="155"/>
  <c r="T88" i="155"/>
  <c r="T169" i="155"/>
  <c r="T250" i="155"/>
  <c r="K89" i="70"/>
  <c r="K170" i="70"/>
  <c r="K252" i="70"/>
  <c r="K333" i="70"/>
  <c r="L167" i="115"/>
  <c r="L86" i="115"/>
  <c r="F250" i="70"/>
  <c r="F331" i="70"/>
  <c r="F87" i="70"/>
  <c r="F168" i="70" s="1"/>
  <c r="F167" i="115"/>
  <c r="F86" i="115"/>
  <c r="K87" i="70"/>
  <c r="K168" i="70" s="1"/>
  <c r="K331" i="70"/>
  <c r="N6" i="70"/>
  <c r="K250" i="70"/>
  <c r="AL9" i="103"/>
  <c r="AL33" i="103" s="1"/>
  <c r="V33" i="103"/>
  <c r="K90" i="155"/>
  <c r="K170" i="155"/>
  <c r="K252" i="155"/>
  <c r="K332" i="155"/>
  <c r="S1" i="132"/>
  <c r="A6" i="91"/>
  <c r="E2" i="160"/>
  <c r="E2" i="81"/>
  <c r="H7" i="161"/>
  <c r="F2" i="103"/>
  <c r="V2" i="103" s="1"/>
  <c r="AL2" i="103" s="1"/>
  <c r="E1" i="155"/>
  <c r="E1" i="70"/>
  <c r="AQ9" i="103"/>
  <c r="AQ33" i="103"/>
  <c r="H87" i="159"/>
  <c r="H168" i="159"/>
  <c r="G92" i="161"/>
  <c r="G175" i="161"/>
  <c r="K88" i="155"/>
  <c r="K169" i="155"/>
  <c r="K250" i="155"/>
  <c r="P6" i="155"/>
  <c r="K330" i="155"/>
  <c r="J167" i="159"/>
  <c r="J86" i="159"/>
  <c r="AM8" i="103"/>
  <c r="AM32" i="103" s="1"/>
  <c r="W32" i="103"/>
  <c r="F88" i="155"/>
  <c r="F250" i="155"/>
  <c r="F330" i="155"/>
  <c r="F169" i="155"/>
  <c r="H167" i="159"/>
  <c r="H86" i="159"/>
  <c r="J90" i="160"/>
  <c r="R8" i="160"/>
  <c r="R90" i="160" s="1"/>
  <c r="Z8" i="160"/>
  <c r="Z90" i="160" s="1"/>
  <c r="Z8" i="81"/>
  <c r="Z90" i="81" s="1"/>
  <c r="R8" i="81"/>
  <c r="R90" i="81" s="1"/>
  <c r="E3" i="140"/>
  <c r="E21" i="140" s="1"/>
  <c r="J90" i="81"/>
  <c r="AM9" i="103"/>
  <c r="AM33" i="103" s="1"/>
  <c r="W33" i="103"/>
  <c r="F170" i="155"/>
  <c r="F252" i="155"/>
  <c r="F332" i="155"/>
  <c r="F90" i="155"/>
  <c r="K86" i="115"/>
  <c r="K167" i="115"/>
  <c r="K86" i="159"/>
  <c r="K167" i="159"/>
  <c r="L178" i="161"/>
  <c r="L96" i="161"/>
  <c r="AR33" i="103"/>
  <c r="AR9" i="103"/>
  <c r="H15" i="153"/>
  <c r="J8" i="147" s="1"/>
  <c r="H62" i="152"/>
  <c r="H58" i="152"/>
  <c r="G1" i="144" s="1"/>
  <c r="W60" i="152"/>
  <c r="U60" i="152"/>
  <c r="AA60" i="152"/>
  <c r="Y60" i="152"/>
  <c r="H51" i="152"/>
  <c r="E5" i="103" s="1"/>
  <c r="G47" i="152"/>
  <c r="J57" i="152" s="1"/>
  <c r="I1" i="144" s="1"/>
  <c r="R35" i="152"/>
  <c r="D11" i="141" s="1"/>
  <c r="D27" i="141" s="1"/>
  <c r="R39" i="152"/>
  <c r="D15" i="141" s="1"/>
  <c r="D31" i="141" s="1"/>
  <c r="R43" i="152"/>
  <c r="D19" i="141" s="1"/>
  <c r="D35" i="141" s="1"/>
  <c r="R36" i="152"/>
  <c r="D12" i="141" s="1"/>
  <c r="D28" i="141" s="1"/>
  <c r="R40" i="152"/>
  <c r="D16" i="141" s="1"/>
  <c r="D32" i="141" s="1"/>
  <c r="R44" i="152"/>
  <c r="D20" i="141" s="1"/>
  <c r="D36" i="141" s="1"/>
  <c r="R37" i="152"/>
  <c r="D13" i="141" s="1"/>
  <c r="D29" i="141" s="1"/>
  <c r="R41" i="152"/>
  <c r="D17" i="141" s="1"/>
  <c r="D33" i="141" s="1"/>
  <c r="R45" i="152"/>
  <c r="D21" i="141" s="1"/>
  <c r="D37" i="141" s="1"/>
  <c r="R38" i="152"/>
  <c r="D14" i="141" s="1"/>
  <c r="D30" i="141" s="1"/>
  <c r="R42" i="152"/>
  <c r="D18" i="141" s="1"/>
  <c r="D34" i="141" s="1"/>
  <c r="R34" i="152"/>
  <c r="D10" i="141" s="1"/>
  <c r="D26" i="141" s="1"/>
  <c r="L57" i="152"/>
  <c r="K1" i="144" s="1"/>
  <c r="G50" i="152"/>
  <c r="J59" i="152" s="1"/>
  <c r="U56" i="152"/>
  <c r="U57" i="152" s="1"/>
  <c r="O1" i="144" s="1"/>
  <c r="G48" i="152"/>
  <c r="H57" i="152" s="1"/>
  <c r="K38" i="152"/>
  <c r="H53" i="152" s="1"/>
  <c r="AA56" i="152"/>
  <c r="W56" i="152"/>
  <c r="K57" i="152"/>
  <c r="J1" i="144" s="1"/>
  <c r="Y56" i="152"/>
  <c r="I57" i="152"/>
  <c r="H1" i="144" s="1"/>
  <c r="K53" i="152"/>
  <c r="P39" i="152"/>
  <c r="D15" i="156" s="1"/>
  <c r="D31" i="156" s="1"/>
  <c r="P44" i="152"/>
  <c r="D20" i="156" s="1"/>
  <c r="D36" i="156" s="1"/>
  <c r="P45" i="152"/>
  <c r="D21" i="156" s="1"/>
  <c r="D37" i="156" s="1"/>
  <c r="K39" i="152"/>
  <c r="P53" i="152" s="1"/>
  <c r="P42" i="152"/>
  <c r="D18" i="156" s="1"/>
  <c r="D34" i="156" s="1"/>
  <c r="P38" i="152"/>
  <c r="D14" i="156" s="1"/>
  <c r="D30" i="156" s="1"/>
  <c r="P43" i="152"/>
  <c r="D19" i="156" s="1"/>
  <c r="D35" i="156" s="1"/>
  <c r="P36" i="152"/>
  <c r="D12" i="156" s="1"/>
  <c r="D28" i="156" s="1"/>
  <c r="K35" i="152"/>
  <c r="P40" i="152"/>
  <c r="D16" i="156" s="1"/>
  <c r="D32" i="156" s="1"/>
  <c r="K34" i="152"/>
  <c r="P35" i="152"/>
  <c r="D11" i="156" s="1"/>
  <c r="D27" i="156" s="1"/>
  <c r="P37" i="152"/>
  <c r="D13" i="156" s="1"/>
  <c r="D29" i="156" s="1"/>
  <c r="P41" i="152"/>
  <c r="D17" i="156" s="1"/>
  <c r="D33" i="156" s="1"/>
  <c r="P34" i="152"/>
  <c r="D10" i="156" s="1"/>
  <c r="D26" i="156" s="1"/>
  <c r="K36" i="152"/>
  <c r="F2" i="160" l="1"/>
  <c r="F2" i="81"/>
  <c r="U2" i="160"/>
  <c r="M2" i="160"/>
  <c r="O2" i="81"/>
  <c r="W2" i="81"/>
  <c r="P330" i="155"/>
  <c r="AF330" i="155" s="1"/>
  <c r="P250" i="155"/>
  <c r="AF250" i="155" s="1"/>
  <c r="P169" i="155"/>
  <c r="P88" i="155"/>
  <c r="AF88" i="155" s="1"/>
  <c r="Y178" i="161"/>
  <c r="Y96" i="161"/>
  <c r="J2" i="160"/>
  <c r="J2" i="81"/>
  <c r="N169" i="70"/>
  <c r="N87" i="70"/>
  <c r="AD87" i="70" s="1"/>
  <c r="N331" i="70"/>
  <c r="AD331" i="70" s="1"/>
  <c r="N250" i="70"/>
  <c r="AD250" i="70" s="1"/>
  <c r="S2" i="81"/>
  <c r="AA2" i="81"/>
  <c r="Z170" i="155"/>
  <c r="Z332" i="155"/>
  <c r="Z90" i="155"/>
  <c r="Z252" i="155"/>
  <c r="M87" i="115"/>
  <c r="M168" i="115"/>
  <c r="Q2" i="81"/>
  <c r="Y2" i="81"/>
  <c r="H2" i="160"/>
  <c r="H2" i="81"/>
  <c r="O2" i="160"/>
  <c r="W2" i="160"/>
  <c r="A27" i="95"/>
  <c r="A39" i="91"/>
  <c r="L2" i="160"/>
  <c r="L2" i="81"/>
  <c r="I7" i="161"/>
  <c r="G2" i="103"/>
  <c r="W2" i="103" s="1"/>
  <c r="AM2" i="103" s="1"/>
  <c r="F1" i="155"/>
  <c r="F1" i="70"/>
  <c r="M2" i="81"/>
  <c r="U2" i="81"/>
  <c r="P90" i="81"/>
  <c r="L3" i="140"/>
  <c r="L21" i="140" s="1"/>
  <c r="O95" i="161"/>
  <c r="AE95" i="161" s="1"/>
  <c r="O177" i="161"/>
  <c r="AE177" i="161" s="1"/>
  <c r="AA2" i="160"/>
  <c r="S2" i="160"/>
  <c r="AR32" i="103"/>
  <c r="AR8" i="103"/>
  <c r="M87" i="159"/>
  <c r="M168" i="159"/>
  <c r="X333" i="70"/>
  <c r="X170" i="70"/>
  <c r="X89" i="70"/>
  <c r="X252" i="70"/>
  <c r="Y2" i="160"/>
  <c r="Q2" i="160"/>
  <c r="N53" i="152"/>
  <c r="R53" i="152"/>
  <c r="W57" i="152"/>
  <c r="Q1" i="144" s="1"/>
  <c r="AA57" i="152"/>
  <c r="U1" i="144" s="1"/>
  <c r="Y57" i="152"/>
  <c r="S1" i="144" s="1"/>
  <c r="T2" i="160" l="1"/>
  <c r="AB2" i="160"/>
  <c r="Y7" i="161"/>
  <c r="Z1" i="155"/>
  <c r="X1" i="70"/>
  <c r="AB2" i="81"/>
  <c r="T2" i="81"/>
  <c r="P2" i="81"/>
  <c r="X2" i="81"/>
  <c r="Z2" i="81"/>
  <c r="R2" i="81"/>
  <c r="N2" i="81"/>
  <c r="V2" i="81"/>
  <c r="P2" i="160"/>
  <c r="X2" i="160"/>
  <c r="R2" i="160"/>
  <c r="Z2" i="160"/>
  <c r="N2" i="160"/>
  <c r="V2" i="160"/>
  <c r="M33" i="140"/>
  <c r="M36" i="140"/>
  <c r="M32" i="140"/>
  <c r="M34" i="140" l="1"/>
  <c r="M18" i="140"/>
  <c r="M15" i="140"/>
  <c r="M37" i="140"/>
  <c r="M14" i="140"/>
  <c r="M10" i="140"/>
  <c r="M16" i="140" l="1"/>
  <c r="M19" i="140"/>
  <c r="M24" i="140" l="1"/>
  <c r="M25" i="140" l="1"/>
  <c r="M26" i="140" s="1"/>
  <c r="M28" i="140"/>
  <c r="M29" i="140" s="1"/>
  <c r="M7" i="140"/>
  <c r="M6" i="140"/>
  <c r="M11" i="140" s="1"/>
  <c r="M8" i="140" l="1"/>
</calcChain>
</file>

<file path=xl/comments1.xml><?xml version="1.0" encoding="utf-8"?>
<comments xmlns="http://schemas.openxmlformats.org/spreadsheetml/2006/main">
  <authors>
    <author>Maria Glifberg</author>
  </authors>
  <commentList>
    <comment ref="T44" authorId="0">
      <text>
        <r>
          <rPr>
            <b/>
            <sz val="9"/>
            <color indexed="81"/>
            <rFont val="Tahoma"/>
            <family val="2"/>
          </rPr>
          <t>Maria Glifberg:</t>
        </r>
        <r>
          <rPr>
            <sz val="9"/>
            <color indexed="81"/>
            <rFont val="Tahoma"/>
            <family val="2"/>
          </rPr>
          <t xml:space="preserve">
Hämtar enbart EBT men legalt tar vi även med raden Discontinued operations med andelen 49%
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Maria Glifberg:</t>
        </r>
        <r>
          <rPr>
            <sz val="9"/>
            <color indexed="81"/>
            <rFont val="Tahoma"/>
            <family val="2"/>
          </rPr>
          <t xml:space="preserve">
Vi måste justera för att komma till vår andel</t>
        </r>
      </text>
    </comment>
    <comment ref="V71" authorId="0">
      <text>
        <r>
          <rPr>
            <b/>
            <sz val="9"/>
            <color indexed="81"/>
            <rFont val="Tahoma"/>
            <family val="2"/>
          </rPr>
          <t>Maria Glifberg:</t>
        </r>
        <r>
          <rPr>
            <sz val="9"/>
            <color indexed="81"/>
            <rFont val="Tahoma"/>
            <family val="2"/>
          </rPr>
          <t xml:space="preserve">
Avrundningsetta
</t>
        </r>
      </text>
    </comment>
    <comment ref="X71" authorId="0">
      <text>
        <r>
          <rPr>
            <b/>
            <sz val="9"/>
            <color indexed="81"/>
            <rFont val="Tahoma"/>
            <family val="2"/>
          </rPr>
          <t>Maria Glifberg:</t>
        </r>
        <r>
          <rPr>
            <sz val="9"/>
            <color indexed="81"/>
            <rFont val="Tahoma"/>
            <family val="2"/>
          </rPr>
          <t xml:space="preserve">
Avrundningsetta
</t>
        </r>
      </text>
    </comment>
  </commentList>
</comments>
</file>

<file path=xl/comments2.xml><?xml version="1.0" encoding="utf-8"?>
<comments xmlns="http://schemas.openxmlformats.org/spreadsheetml/2006/main">
  <authors>
    <author>Marie-Louise Flodström (Konsult)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Marie-Louise Flodström (Konsult):</t>
        </r>
        <r>
          <rPr>
            <sz val="9"/>
            <color indexed="81"/>
            <rFont val="Tahoma"/>
            <family val="2"/>
          </rPr>
          <t xml:space="preserve">
Uppdatera gruppen TOT_UTL under Edit dimension - Groups 
 Co Group så att den innehåller de bolag som ni vill ha med</t>
        </r>
      </text>
    </comment>
  </commentList>
</comments>
</file>

<file path=xl/comments3.xml><?xml version="1.0" encoding="utf-8"?>
<comments xmlns="http://schemas.openxmlformats.org/spreadsheetml/2006/main">
  <authors>
    <author>Marie-Louise Flodström (Konsult)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Marie-Louise Flodström (Konsult):</t>
        </r>
        <r>
          <rPr>
            <sz val="9"/>
            <color indexed="81"/>
            <rFont val="Tahoma"/>
            <family val="2"/>
          </rPr>
          <t xml:space="preserve">
Uppdatera gruppen TOT_UTL under Edit dimension - Groups 
 Co Group så att den innehåller de bolag som ni vill ha med</t>
        </r>
      </text>
    </comment>
  </commentList>
</comments>
</file>

<file path=xl/sharedStrings.xml><?xml version="1.0" encoding="utf-8"?>
<sst xmlns="http://schemas.openxmlformats.org/spreadsheetml/2006/main" count="3519" uniqueCount="603">
  <si>
    <t>EBITA</t>
  </si>
  <si>
    <t>EBT</t>
  </si>
  <si>
    <t xml:space="preserve">HL Display </t>
  </si>
  <si>
    <t>%</t>
  </si>
  <si>
    <t>AH Industries</t>
  </si>
  <si>
    <t>DIAB</t>
  </si>
  <si>
    <t>Summa</t>
  </si>
  <si>
    <t>LTM</t>
  </si>
  <si>
    <t>FY</t>
  </si>
  <si>
    <t xml:space="preserve"> </t>
  </si>
  <si>
    <t>911400+911500+945100+911600</t>
  </si>
  <si>
    <t>940200+912700+940400+940600+911900+940300+940100+940500</t>
  </si>
  <si>
    <t>945500-932400-932500+910400+910600+910601+910700+910900-791000+897000+811100+911101+911200+911300</t>
  </si>
  <si>
    <t>922300+923450-914998-912499-916000+922100-235030-235040-233520-233530</t>
  </si>
  <si>
    <t>N</t>
  </si>
  <si>
    <t>Hafa Bathroom Group</t>
  </si>
  <si>
    <t>Bolag</t>
  </si>
  <si>
    <t>Konto</t>
  </si>
  <si>
    <t>Namn</t>
  </si>
  <si>
    <t>EBT*</t>
  </si>
  <si>
    <t>* Resultat med återlagda räntekostnader på aktieägarlån.</t>
  </si>
  <si>
    <t>kv 1</t>
  </si>
  <si>
    <t>kv 2</t>
  </si>
  <si>
    <t>Bisnode</t>
  </si>
  <si>
    <t>GS-Hydro</t>
  </si>
  <si>
    <t>anställda</t>
  </si>
  <si>
    <t>mässigt värde</t>
  </si>
  <si>
    <t>andelar</t>
  </si>
  <si>
    <t>Mkr</t>
  </si>
  <si>
    <t>kv 3</t>
  </si>
  <si>
    <t>kv 4</t>
  </si>
  <si>
    <t>929910+235030+235040+233520+233530+284501+284502</t>
  </si>
  <si>
    <t>Nettoomsättning</t>
  </si>
  <si>
    <t>verksamhet</t>
  </si>
  <si>
    <t xml:space="preserve">capital </t>
  </si>
  <si>
    <t>Ratos resultat före skatt</t>
  </si>
  <si>
    <t>MCC</t>
  </si>
  <si>
    <t>Summa resultat/resultatandelar</t>
  </si>
  <si>
    <t>Summa exitresultat</t>
  </si>
  <si>
    <t xml:space="preserve">Centralt netto </t>
  </si>
  <si>
    <t>Koncernens resultat före skatt</t>
  </si>
  <si>
    <t xml:space="preserve">1) Dotterföretagens resultat ingår med 100% och intresseföretagens resultat med respektive ägarandel. </t>
  </si>
  <si>
    <t xml:space="preserve"> -772000-772300-772350-772360-772400-772600-772700-772800-773010-773030-777000-782200-807100-773020-773015-773025-773035-781050-781060-781080-781090-781500-781110-781120-781130-782100-782400-782500-783200-783600</t>
  </si>
  <si>
    <t xml:space="preserve"> -940200-912700-940400-940600</t>
  </si>
  <si>
    <t>Maj</t>
  </si>
  <si>
    <t>TOTAL</t>
  </si>
  <si>
    <t>EBITDA</t>
  </si>
  <si>
    <t xml:space="preserve">EBITA </t>
  </si>
  <si>
    <t>EBIT</t>
  </si>
  <si>
    <t>Omsättning</t>
  </si>
  <si>
    <t>Arcus</t>
  </si>
  <si>
    <t>Övrigt</t>
  </si>
  <si>
    <t>Euromaint</t>
  </si>
  <si>
    <t>Kassaflöde från löpande verksamhet</t>
  </si>
  <si>
    <t>före förändring av rörelsekapital</t>
  </si>
  <si>
    <t>Förändringar i rörelsekapital</t>
  </si>
  <si>
    <t>Investeringar i anläggningstillgångar</t>
  </si>
  <si>
    <t>Avyttring av anläggningstillgångar</t>
  </si>
  <si>
    <t xml:space="preserve">Kassaflöde före förvärv och </t>
  </si>
  <si>
    <t>avyttring av företag</t>
  </si>
  <si>
    <t>Nettoinvestringar i företag</t>
  </si>
  <si>
    <t>Kassaflöde efter investeringar</t>
  </si>
  <si>
    <t>Förändring i lån</t>
  </si>
  <si>
    <t>Nyemission</t>
  </si>
  <si>
    <t>Lämnad utdelning</t>
  </si>
  <si>
    <t>Periodens kassaflöde</t>
  </si>
  <si>
    <t>Betalda räntor</t>
  </si>
  <si>
    <t>Kassaflöde f förvärv och avyttring</t>
  </si>
  <si>
    <t>av företag exklusive betalda räntor</t>
  </si>
  <si>
    <t>Kassaflöde från löp verks</t>
  </si>
  <si>
    <t>Kassaflöde från fin.verks</t>
  </si>
  <si>
    <t>Nettoinvest i inneh utan best inflytande</t>
  </si>
  <si>
    <t>Nettoinv i inneh utan best inflytande</t>
  </si>
  <si>
    <t>Nettoinv i innehav utan best inflytande</t>
  </si>
  <si>
    <t>Resultat från innehav</t>
  </si>
  <si>
    <t>2010 kv 1-3</t>
  </si>
  <si>
    <t xml:space="preserve">Lokal valuta </t>
  </si>
  <si>
    <t>DKK</t>
  </si>
  <si>
    <t>NOK</t>
  </si>
  <si>
    <t>EUR</t>
  </si>
  <si>
    <t>Mobile Climate Control</t>
  </si>
  <si>
    <t>SUMMA FRÅGETECKEN</t>
  </si>
  <si>
    <t>PROGNOS</t>
  </si>
  <si>
    <t>Andelar</t>
  </si>
  <si>
    <t>Utveckling Ratos innehav</t>
  </si>
  <si>
    <t>Innehavsanalys 100%</t>
  </si>
  <si>
    <t>Innehavsanalys Andelar</t>
  </si>
  <si>
    <t>EBITA-marginal</t>
  </si>
  <si>
    <t>EBT-marginal</t>
  </si>
  <si>
    <t>Lokal valuta</t>
  </si>
  <si>
    <t>SEK</t>
  </si>
  <si>
    <t>KVD</t>
  </si>
  <si>
    <t>Legalt</t>
  </si>
  <si>
    <t>Diff</t>
  </si>
  <si>
    <t>Januari</t>
  </si>
  <si>
    <t>Februari</t>
  </si>
  <si>
    <t>Mars</t>
  </si>
  <si>
    <t>April</t>
  </si>
  <si>
    <t>Juni</t>
  </si>
  <si>
    <t>Juli</t>
  </si>
  <si>
    <t>Augusti</t>
  </si>
  <si>
    <t>September</t>
  </si>
  <si>
    <t>Oktober</t>
  </si>
  <si>
    <t>November</t>
  </si>
  <si>
    <t>December</t>
  </si>
  <si>
    <t>Operativt</t>
  </si>
  <si>
    <t>Kommentar</t>
  </si>
  <si>
    <t>Justering</t>
  </si>
  <si>
    <t>legalt</t>
  </si>
  <si>
    <t>Redovisad EBITA</t>
  </si>
  <si>
    <t>Redovisad EBT</t>
  </si>
  <si>
    <t>JÄMST i EBITA</t>
  </si>
  <si>
    <t>JÄMST under EBITA</t>
  </si>
  <si>
    <t>JÄMST total i EBT</t>
  </si>
  <si>
    <t>Operativ EBITA</t>
  </si>
  <si>
    <t>Operativ EBT</t>
  </si>
  <si>
    <t>Jämförelsestörande poster 100%</t>
  </si>
  <si>
    <t>JÄMST inkluderade i EBITA</t>
  </si>
  <si>
    <t xml:space="preserve">Operativ EBITA </t>
  </si>
  <si>
    <t xml:space="preserve">Operativ EBT </t>
  </si>
  <si>
    <t>Kassaflöde, ackumulerat - jämförelse med föregående år</t>
  </si>
  <si>
    <t>Brygga Operativt (Ratos innehavstabell) - Legalt (Ratos resultaträkning)</t>
  </si>
  <si>
    <t>Avskrivningar</t>
  </si>
  <si>
    <t>Aibel</t>
  </si>
  <si>
    <t>Arcus-Gruppen (83%)</t>
  </si>
  <si>
    <t>GS-Hydro (100%)</t>
  </si>
  <si>
    <t>Hafa Bathroom Group (100%)</t>
  </si>
  <si>
    <t>HL Display (99%)</t>
  </si>
  <si>
    <t>Mobile Climate Control (100%)</t>
  </si>
  <si>
    <t>Aibel (32%)</t>
  </si>
  <si>
    <t>Nebula</t>
  </si>
  <si>
    <t>Nordic Cinema Group</t>
  </si>
  <si>
    <t>Nebula (72%)</t>
  </si>
  <si>
    <t>Nordic Cinema Group (58%)</t>
  </si>
  <si>
    <t>HENT</t>
  </si>
  <si>
    <t>Biolin Scientific (100%)</t>
  </si>
  <si>
    <t xml:space="preserve">KVD </t>
  </si>
  <si>
    <t>EBITA och EBITA-marginalanalys per kvartal</t>
  </si>
  <si>
    <t>EBITA marginal</t>
  </si>
  <si>
    <t>Operativ EBITA marginal</t>
  </si>
  <si>
    <t>100% exkl Aibel</t>
  </si>
  <si>
    <t>Andelar exkl Aibel</t>
  </si>
  <si>
    <t>Andel</t>
  </si>
  <si>
    <t>Bisnode (70%)</t>
  </si>
  <si>
    <t>DIAB (96%)</t>
  </si>
  <si>
    <t>Euromaint (100%)</t>
  </si>
  <si>
    <t>HENT (73%)</t>
  </si>
  <si>
    <t>KVD (100%)</t>
  </si>
  <si>
    <t>Förändring, exklusive Aibel</t>
  </si>
  <si>
    <t>AH Industries (70%)</t>
  </si>
  <si>
    <t>Exitresultat</t>
  </si>
  <si>
    <t>Nedskrivningar</t>
  </si>
  <si>
    <t>Centralt netto</t>
  </si>
  <si>
    <t>En kvartalrapport - där månadstal inte finns med</t>
  </si>
  <si>
    <t>En månadsrapport - där månaden syns</t>
  </si>
  <si>
    <t>Ratos resultat i sammandrag  och Utveckling Ratos innehav (s. 2)</t>
  </si>
  <si>
    <t>Ratos resultat (s.3)</t>
  </si>
  <si>
    <t>2014</t>
  </si>
  <si>
    <t>14/13</t>
  </si>
  <si>
    <t>JUN</t>
  </si>
  <si>
    <t>Räntebärande nettoskuld</t>
  </si>
  <si>
    <t xml:space="preserve">Resultaträkning per innehav, kartal </t>
  </si>
  <si>
    <t>Kassaflöde per innehav, kvartal</t>
  </si>
  <si>
    <t>Resultatatandelar från innehav</t>
  </si>
  <si>
    <t>Centrala intäkter och kostnader</t>
  </si>
  <si>
    <t>Omvärderingar/ Nedskrivningar</t>
  </si>
  <si>
    <t>Operativ EBITA-marginal</t>
  </si>
  <si>
    <t>Exit SB Seating</t>
  </si>
  <si>
    <t>Exit Inwido</t>
  </si>
  <si>
    <t>kv 1-2</t>
  </si>
  <si>
    <t>Jøtul (93%)</t>
  </si>
  <si>
    <t>Nedskrivning Jøtul</t>
  </si>
  <si>
    <t>Kassaflöde före förvärv och avyttring av företag</t>
  </si>
  <si>
    <t>Redovisad EBITA (Mkr)</t>
  </si>
  <si>
    <t>Redovisad EBT (Mkr)</t>
  </si>
  <si>
    <t>2 versioner!</t>
  </si>
  <si>
    <t>kvartal</t>
  </si>
  <si>
    <t>kv 1-13</t>
  </si>
  <si>
    <t>kv 2-13</t>
  </si>
  <si>
    <t>kv 3-13</t>
  </si>
  <si>
    <t>kv 4-13</t>
  </si>
  <si>
    <t>kv 1 -14</t>
  </si>
  <si>
    <t>kv 2-14</t>
  </si>
  <si>
    <t>kv 1-14</t>
  </si>
  <si>
    <t>kv 1-09</t>
  </si>
  <si>
    <t>kv 2-09</t>
  </si>
  <si>
    <t>kv 3-09</t>
  </si>
  <si>
    <t>kv 4-09</t>
  </si>
  <si>
    <t>kv 1-10</t>
  </si>
  <si>
    <t>kv 2-10</t>
  </si>
  <si>
    <t>kv 3-10</t>
  </si>
  <si>
    <t>kv 4-10</t>
  </si>
  <si>
    <t>kv 1-11</t>
  </si>
  <si>
    <t>kv 2-11</t>
  </si>
  <si>
    <t>kv 3-11</t>
  </si>
  <si>
    <t>kv 4-11</t>
  </si>
  <si>
    <t>kv 1-12</t>
  </si>
  <si>
    <t>kv 2-12</t>
  </si>
  <si>
    <t>kv 3-12</t>
  </si>
  <si>
    <t>kv 4-12</t>
  </si>
  <si>
    <t>Jämst i EBITA (Mkr)</t>
  </si>
  <si>
    <t>Jämst, total i EBT</t>
  </si>
  <si>
    <t>Summa exkl Aibel</t>
  </si>
  <si>
    <t>Summa totalt</t>
  </si>
  <si>
    <t>Totalt</t>
  </si>
  <si>
    <t>Rörelsekostnader</t>
  </si>
  <si>
    <t>Övriga rörelseintäkter</t>
  </si>
  <si>
    <t>Övriga externa kostnader</t>
  </si>
  <si>
    <t xml:space="preserve">Redovisad EBT </t>
  </si>
  <si>
    <t>jun</t>
  </si>
  <si>
    <t>Kassaflöde från den löpande verksamheten</t>
  </si>
  <si>
    <t>Före förändring av rörelsekapital</t>
  </si>
  <si>
    <t>Förändring av rörelsekapital</t>
  </si>
  <si>
    <t>Räntebärande nettoskuld och kassaflöde från den löpande verksamheten</t>
  </si>
  <si>
    <t>Resultatandel i intresseföretag</t>
  </si>
  <si>
    <t>Vinst / förlust från exits</t>
  </si>
  <si>
    <t>Nedskrivning av immateriella tillgångar</t>
  </si>
  <si>
    <t>Nedskrivning av goodwill</t>
  </si>
  <si>
    <t>Ränteintäkter</t>
  </si>
  <si>
    <t>Finansiella intäkter</t>
  </si>
  <si>
    <t>Räntekostnader</t>
  </si>
  <si>
    <t>Syntetiska instrument</t>
  </si>
  <si>
    <t>Förändring av derivat</t>
  </si>
  <si>
    <t>Valutakursdifferenser</t>
  </si>
  <si>
    <t>Finansiella kostnader</t>
  </si>
  <si>
    <t>Finansiellt netto</t>
  </si>
  <si>
    <t>Rör ej, kopplingar till Aaro</t>
  </si>
  <si>
    <t>samt rubriker</t>
  </si>
  <si>
    <t>Inställningar:</t>
  </si>
  <si>
    <t>Ange:</t>
  </si>
  <si>
    <t>Innevarande år</t>
  </si>
  <si>
    <t>Innevarande månad</t>
  </si>
  <si>
    <t>= får ändras namn</t>
  </si>
  <si>
    <t>Valuta</t>
  </si>
  <si>
    <t>MSEK</t>
  </si>
  <si>
    <t>Röd text = RÖR EJ</t>
  </si>
  <si>
    <t>Månad</t>
  </si>
  <si>
    <t>nr AARO</t>
  </si>
  <si>
    <t>Slut datum</t>
  </si>
  <si>
    <t>År</t>
  </si>
  <si>
    <t>Fg år</t>
  </si>
  <si>
    <t>01</t>
  </si>
  <si>
    <t>13/12</t>
  </si>
  <si>
    <t>02</t>
  </si>
  <si>
    <t>03</t>
  </si>
  <si>
    <t>15/14</t>
  </si>
  <si>
    <t>LOC</t>
  </si>
  <si>
    <t>04</t>
  </si>
  <si>
    <t>16/15</t>
  </si>
  <si>
    <t>05</t>
  </si>
  <si>
    <t>17/16</t>
  </si>
  <si>
    <t>06</t>
  </si>
  <si>
    <t>07</t>
  </si>
  <si>
    <t>USD</t>
  </si>
  <si>
    <t>08</t>
  </si>
  <si>
    <t>09</t>
  </si>
  <si>
    <t>10</t>
  </si>
  <si>
    <t>11</t>
  </si>
  <si>
    <t>12</t>
  </si>
  <si>
    <t>VMNAMN</t>
  </si>
  <si>
    <t>VMÅN</t>
  </si>
  <si>
    <t>VÅR</t>
  </si>
  <si>
    <t>VFGÅR</t>
  </si>
  <si>
    <t>VLTM</t>
  </si>
  <si>
    <t>VVAL</t>
  </si>
  <si>
    <t>Valda värden</t>
  </si>
  <si>
    <t>Aaro innehavsanalyser</t>
  </si>
  <si>
    <t>Kod</t>
  </si>
  <si>
    <t>AHIAS</t>
  </si>
  <si>
    <t>ARCUS</t>
  </si>
  <si>
    <t>BIOLIN</t>
  </si>
  <si>
    <t>BISNODE</t>
  </si>
  <si>
    <t>EMGR</t>
  </si>
  <si>
    <t>GSHYDRO</t>
  </si>
  <si>
    <t>HAFA</t>
  </si>
  <si>
    <t>HLDISP</t>
  </si>
  <si>
    <t>INWIDO</t>
  </si>
  <si>
    <t>JOTUL</t>
  </si>
  <si>
    <t>NEBULA</t>
  </si>
  <si>
    <t>NCGHO</t>
  </si>
  <si>
    <t>AIBEL</t>
  </si>
  <si>
    <t>Radmall</t>
  </si>
  <si>
    <t>= RÖR EJ</t>
  </si>
  <si>
    <t>Får ändras till namn. Raderna får flyttas om inom ramen</t>
  </si>
  <si>
    <t>Använda texter</t>
  </si>
  <si>
    <t>Kolumner till Innehavsanalys</t>
  </si>
  <si>
    <t>VKV</t>
  </si>
  <si>
    <t>feb</t>
  </si>
  <si>
    <t>mar</t>
  </si>
  <si>
    <t>apr</t>
  </si>
  <si>
    <t>maj</t>
  </si>
  <si>
    <t>jul</t>
  </si>
  <si>
    <t>aug</t>
  </si>
  <si>
    <t>sep</t>
  </si>
  <si>
    <t>okt</t>
  </si>
  <si>
    <t>nov</t>
  </si>
  <si>
    <t>dec</t>
  </si>
  <si>
    <t>TNETSALES</t>
  </si>
  <si>
    <t>PQ</t>
  </si>
  <si>
    <t>RATOS</t>
  </si>
  <si>
    <t>TEBITA</t>
  </si>
  <si>
    <t>TEBITA_OP</t>
  </si>
  <si>
    <t>TEBTXSHL</t>
  </si>
  <si>
    <t>TEBT_OP</t>
  </si>
  <si>
    <t>SHARE</t>
  </si>
  <si>
    <t>PM</t>
  </si>
  <si>
    <t>EO_ITEBITA</t>
  </si>
  <si>
    <t>EO_UTEBITA</t>
  </si>
  <si>
    <t>EO_TEBT</t>
  </si>
  <si>
    <t>Jämförelsestörande poster Andelar</t>
  </si>
  <si>
    <t>TEBT</t>
  </si>
  <si>
    <t>legal period</t>
  </si>
  <si>
    <t xml:space="preserve">Biolin </t>
  </si>
  <si>
    <t>Kolumner till Resultat</t>
  </si>
  <si>
    <t>Prognos andel</t>
  </si>
  <si>
    <t>jan-feb</t>
  </si>
  <si>
    <t>jan-apr</t>
  </si>
  <si>
    <t>jan-maj</t>
  </si>
  <si>
    <t>jan-jul</t>
  </si>
  <si>
    <t>jan-aug</t>
  </si>
  <si>
    <t>kv 1-3</t>
  </si>
  <si>
    <t>jan-okt</t>
  </si>
  <si>
    <t>jan-nov</t>
  </si>
  <si>
    <t xml:space="preserve">kv 1-4 </t>
  </si>
  <si>
    <t xml:space="preserve">kv 4 </t>
  </si>
  <si>
    <t>ADJAIBEL</t>
  </si>
  <si>
    <t>TOT_UTL</t>
  </si>
  <si>
    <t>I år</t>
  </si>
  <si>
    <t>FG år</t>
  </si>
  <si>
    <t>Exclusive Aibel</t>
  </si>
  <si>
    <t>TCFXBECO</t>
  </si>
  <si>
    <t>KO_I_NDEPT</t>
  </si>
  <si>
    <t>01-31</t>
  </si>
  <si>
    <t>02-28</t>
  </si>
  <si>
    <t>04-30</t>
  </si>
  <si>
    <t>05-31</t>
  </si>
  <si>
    <t>07-31</t>
  </si>
  <si>
    <t>08-31</t>
  </si>
  <si>
    <t>10-31</t>
  </si>
  <si>
    <t>11-30</t>
  </si>
  <si>
    <t>Jämst under EBITA (Mkr)</t>
  </si>
  <si>
    <t>TOPEXP</t>
  </si>
  <si>
    <t>TOOEXP</t>
  </si>
  <si>
    <t>TRESGRXASS</t>
  </si>
  <si>
    <t>TRESGRXGR</t>
  </si>
  <si>
    <t>TEBITDA</t>
  </si>
  <si>
    <t>TDEP_D</t>
  </si>
  <si>
    <t>TIMP_D</t>
  </si>
  <si>
    <t>TIMPPPA</t>
  </si>
  <si>
    <t>TEBIT</t>
  </si>
  <si>
    <t>TFINCXINT</t>
  </si>
  <si>
    <t>TFINCXFINC</t>
  </si>
  <si>
    <t>TFEXPINTXP</t>
  </si>
  <si>
    <t>TINTEXPPEN</t>
  </si>
  <si>
    <t>TSYNT</t>
  </si>
  <si>
    <t>TCHDER</t>
  </si>
  <si>
    <t>TEXCHDIFF</t>
  </si>
  <si>
    <t>TFEXPXFEXP</t>
  </si>
  <si>
    <t>TFNET</t>
  </si>
  <si>
    <t>TOOINC</t>
  </si>
  <si>
    <t>Räntekostnad pensioner</t>
  </si>
  <si>
    <t>Om kolumn C innehåller valuta</t>
  </si>
  <si>
    <t>så kommer siffror</t>
  </si>
  <si>
    <t>KO_I_DEPT</t>
  </si>
  <si>
    <t>C10_TCFBWC</t>
  </si>
  <si>
    <t>C10_TCFWC</t>
  </si>
  <si>
    <t>C10_TCFOP</t>
  </si>
  <si>
    <t>M</t>
  </si>
  <si>
    <t>O</t>
  </si>
  <si>
    <t>P</t>
  </si>
  <si>
    <t>Q</t>
  </si>
  <si>
    <t>R</t>
  </si>
  <si>
    <t>S</t>
  </si>
  <si>
    <t>T</t>
  </si>
  <si>
    <t>TCFAQA</t>
  </si>
  <si>
    <t>TCFDIA</t>
  </si>
  <si>
    <t>TCFINVCO</t>
  </si>
  <si>
    <t>TCFCHLOAN</t>
  </si>
  <si>
    <t>TCFNCI</t>
  </si>
  <si>
    <t>TCFNEWISS</t>
  </si>
  <si>
    <t>TCFDIVP</t>
  </si>
  <si>
    <t>C10_TCFFAC</t>
  </si>
  <si>
    <t>C10_TCF</t>
  </si>
  <si>
    <t>Kassaflöde, kvartal- jämförelse med föregående år</t>
  </si>
  <si>
    <t>Ange år och månadsnummer</t>
  </si>
  <si>
    <t>Logga på Aaro via Tillägg - Aaro -Logon</t>
  </si>
  <si>
    <t>Välj Aaro Retrieve All</t>
  </si>
  <si>
    <t>Ha endast denna XL bok öppen</t>
  </si>
  <si>
    <t>Om många XL böcker är öppna</t>
  </si>
  <si>
    <t>Välj Aaro Retrive Multiple sheets, välj de ark som tillhör denna XL bok</t>
  </si>
  <si>
    <t>Ordning på bolag - bokstavsordning</t>
  </si>
  <si>
    <t>Kolumnmall</t>
  </si>
  <si>
    <t>X</t>
  </si>
  <si>
    <t>TCFEXINV</t>
  </si>
  <si>
    <t>LEDIL</t>
  </si>
  <si>
    <t>MEUR</t>
  </si>
  <si>
    <t>Månadskolumner (nya)</t>
  </si>
  <si>
    <t>AH</t>
  </si>
  <si>
    <t>Eurom</t>
  </si>
  <si>
    <t>Hafa</t>
  </si>
  <si>
    <t xml:space="preserve">HL Disp </t>
  </si>
  <si>
    <t>NCG</t>
  </si>
  <si>
    <t>Kolumner hämtas från Aaro inställningar - kolumnmall</t>
  </si>
  <si>
    <t>Används på : Ratos innehav Bolagstabell</t>
  </si>
  <si>
    <t>tot</t>
  </si>
  <si>
    <t>Skall EBT på denn flik vara TEBTEXSHL?</t>
  </si>
  <si>
    <t>Operativ EBT*</t>
  </si>
  <si>
    <t>Valutatabell</t>
  </si>
  <si>
    <t>TFNETXSHL</t>
  </si>
  <si>
    <t>TCFOTHUTL</t>
  </si>
  <si>
    <t>Att välja Aaro Retrieve All i kombo med många andra arbetsböcker blir för tungt och är inte att rekommendera då det kan bli för tungt</t>
  </si>
  <si>
    <t>Verksamhet</t>
  </si>
  <si>
    <t>Sum ex Aibel</t>
  </si>
  <si>
    <t>Sum Aibel</t>
  </si>
  <si>
    <t>Avsrivningar</t>
  </si>
  <si>
    <t>Exkl Aibel</t>
  </si>
  <si>
    <t>Ledil</t>
  </si>
  <si>
    <t>Arcus-Gruppen</t>
  </si>
  <si>
    <t>Biolin Scientific</t>
  </si>
  <si>
    <t>Jan</t>
  </si>
  <si>
    <t>EBT-margianal</t>
  </si>
  <si>
    <t xml:space="preserve">Ledningsrapport </t>
  </si>
  <si>
    <t>Januari 2015</t>
  </si>
  <si>
    <t>Total nettoomsättning</t>
  </si>
  <si>
    <t>Total EBITA</t>
  </si>
  <si>
    <t>Total Operativ EBITA</t>
  </si>
  <si>
    <t>Total EBT</t>
  </si>
  <si>
    <t>Total Operativ EBT</t>
  </si>
  <si>
    <t>Totala JÄMST i EBITA</t>
  </si>
  <si>
    <t>Totala JÄMST under EBITA</t>
  </si>
  <si>
    <t>Total JÄMST i EBT</t>
  </si>
  <si>
    <t>Total operativ EBITA</t>
  </si>
  <si>
    <t>Total JÄMST i EBITA</t>
  </si>
  <si>
    <t>Total JÄMST under EBITA</t>
  </si>
  <si>
    <t>Utveckling Ratos innehav (s. 4-5)</t>
  </si>
  <si>
    <t>Innehavsanalys, 100% Omsättning, EBITA, EBT (s.6-8)</t>
  </si>
  <si>
    <t>Jämförelsestörande poster 100% (s.9-10)</t>
  </si>
  <si>
    <t>Innehavsanalys, Andelar (s. 11-13)</t>
  </si>
  <si>
    <t>Jämförelsestörande poster, andelar (s.14-15)</t>
  </si>
  <si>
    <t>Resultaträkning per innehav, ackumulerat (s.16-17)</t>
  </si>
  <si>
    <t>Ratos innehav lokal valuta (s.18)</t>
  </si>
  <si>
    <t>Innehavsanalys 100% - Valutajusterat (s.19-20)</t>
  </si>
  <si>
    <t>Brygga Operativt - Legalt (s.21)</t>
  </si>
  <si>
    <t>Skillnad avser avvecklad verksamhet</t>
  </si>
  <si>
    <t>Redovisas som intresseföretag legalt</t>
  </si>
  <si>
    <t>SB Seating (85%)</t>
  </si>
  <si>
    <t>Nedskrivning AH Industries</t>
  </si>
  <si>
    <t>Nedskrivning Hafa Bathroom Group</t>
  </si>
  <si>
    <t>Exit ÅUV</t>
  </si>
  <si>
    <t>Prognos</t>
  </si>
  <si>
    <t>Jan-Dec</t>
  </si>
  <si>
    <t>På denna måste man lägga in valuta i kolumn C nedan brevid bolagskoden</t>
  </si>
  <si>
    <t>OBS manuell hantering</t>
  </si>
  <si>
    <t>Inwido</t>
  </si>
  <si>
    <t>Kommentarer MG.</t>
  </si>
  <si>
    <t>Saknade JÄMST för Aibel i perioderna 1403, 1404, 1405 och 1407 - lades in av MG i Aaro</t>
  </si>
  <si>
    <t>Ledningsrapport kvartal 1</t>
  </si>
  <si>
    <t>Januari - mars 2015</t>
  </si>
  <si>
    <t>Kommentarer avseende Ledningsrapport 1503</t>
  </si>
  <si>
    <t>Fixa layouten i fliken Ratos resultat före skatt</t>
  </si>
  <si>
    <t>I fliken räntebärande nettoskuld så tar vi med upplupen ränta vilket vi inte gör i fliken Ratos innehav - bolagstabell</t>
  </si>
  <si>
    <t>- hur hantera??</t>
  </si>
  <si>
    <t>I fliken räntebärande nettoskuld måte vi gå in och nolla ut siffrorna för kassaflöde i de fall vi inte har/skall rappotera något kassaflöde -jmf tex NCG 1403</t>
  </si>
  <si>
    <t>Generellt</t>
  </si>
  <si>
    <t>Kört Macro på hela filen 150325 och det verkar fungera på alla flikar</t>
  </si>
  <si>
    <t>Prickat alla flikar mot UTL 1412 respektive 1403 med följande synpunkter:</t>
  </si>
  <si>
    <t>- fel andel för DIAB visar i i fliken Ratos innehav - bolagstabell - fliken visar 95, 565 med det skall vara 96,0685. Rätt andel används dock vid beräkning av andelar i fliken Innehavsanlays Andelar</t>
  </si>
  <si>
    <t>Ansvarig:</t>
  </si>
  <si>
    <t>MLF</t>
  </si>
  <si>
    <t>- Fliken Ratos innehav visar fel EBITA för Inwido jmf med UTL 1412. Inwido ser konstig ut redan i OCRAdär versionerna Utfall och proforma1 visar olika resultat i RR trots att man inte kan se att resultatet skiljer sig åt på någon rad. JÄMST skiljer mellan utfall, -75 mkr och proforma1, -80 mkr.</t>
  </si>
  <si>
    <t>kv 3-14</t>
  </si>
  <si>
    <t>kv 4-14</t>
  </si>
  <si>
    <t>kv 1-15</t>
  </si>
  <si>
    <t>EBITA och EBITA-marginal Ratos-portfölj (senaste fem kvartalen)</t>
  </si>
  <si>
    <t>fr o m kv 2 2015</t>
  </si>
  <si>
    <t>Diagrammen ska vara senaste sex kvartalen - men vi har data endast för fem nu - börjar med sex kvartal</t>
  </si>
  <si>
    <t>Omsättning Ratos-portfölj (senaste fem kvartalen)</t>
  </si>
  <si>
    <t>Finansiella</t>
  </si>
  <si>
    <t>poster</t>
  </si>
  <si>
    <t>kv-1-4 14</t>
  </si>
  <si>
    <t>kv 1-3 14</t>
  </si>
  <si>
    <t>kv 1-2 14</t>
  </si>
  <si>
    <t>kv 1-2 13</t>
  </si>
  <si>
    <t>kv 1-3 13</t>
  </si>
  <si>
    <t>kv-1-4 13</t>
  </si>
  <si>
    <t>kv 1-2 12</t>
  </si>
  <si>
    <t>kv 1-3 12</t>
  </si>
  <si>
    <t>kv-1-4 12</t>
  </si>
  <si>
    <t>kv 1-2 11</t>
  </si>
  <si>
    <t>kv 1-3 11</t>
  </si>
  <si>
    <t>kv-1-4 11</t>
  </si>
  <si>
    <t>kv 1-2 10</t>
  </si>
  <si>
    <t>kv 1-3 10</t>
  </si>
  <si>
    <t>kv-1-4 10</t>
  </si>
  <si>
    <t>kv 1 10</t>
  </si>
  <si>
    <t xml:space="preserve">Övriga </t>
  </si>
  <si>
    <t>Förvaltningskostnader</t>
  </si>
  <si>
    <t>Tagit bort kopplingen till Aaro Inställningar i fliken Ratos innehav bolagstabell då vi måste kunna ange bolagsnamn med kommentarshänvisning</t>
  </si>
  <si>
    <t>HL Display</t>
  </si>
  <si>
    <t>-</t>
  </si>
  <si>
    <t>{92FDAB03-5848-4972-9E24-00BA1C30F55F}</t>
  </si>
  <si>
    <t>B</t>
  </si>
  <si>
    <t>"AARO Report State" - Do not change or remove this sheet!</t>
  </si>
  <si>
    <t>Varav resultat från innehaven (5 år)</t>
  </si>
  <si>
    <t>Varav intäkter och kostnader i Ratos AB och centrala bolag (5 år)</t>
  </si>
  <si>
    <t>Räntebärande nettoskuld och kassaflöde (s. )</t>
  </si>
  <si>
    <t>Ratos-koncerns legala resultat</t>
  </si>
  <si>
    <t>Kv 1</t>
  </si>
  <si>
    <t>Redovisas som intresseföretag legalt samt att avvecklad versamhet ingår i EBT legalt</t>
  </si>
  <si>
    <t>Aktieägarlåneräntor</t>
  </si>
  <si>
    <t xml:space="preserve">&lt;?xml version="1.0"?&gt;_x000D_
&lt;AaroXLReportState&gt;&lt;ActiveReportList/&gt;&lt;/AaroXLReportState&gt;_x000D_
</t>
  </si>
  <si>
    <t>Utveckling Ratos innehav (s. 3-4)</t>
  </si>
  <si>
    <t>Ratos resultat för skatt (s.5)</t>
  </si>
  <si>
    <t>Ratos resultat före skatt  - Graf (s.6)</t>
  </si>
  <si>
    <t>Ratos innehav - Graf (s.9)</t>
  </si>
  <si>
    <t>Räntebärande nettoskuld och kassaflöde (s.17) )</t>
  </si>
  <si>
    <t>Jämförelsestörande poster 100% (s.18)</t>
  </si>
  <si>
    <t>Jämförelsestörande poster andelar (s.20)</t>
  </si>
  <si>
    <t>Resultaträkning per innehav, ackumulerat (s.22)</t>
  </si>
  <si>
    <t>Kassaflöde per innehav, ackumulerat (s.24)</t>
  </si>
  <si>
    <t>Ratos innehav lokal valuta (s.26)</t>
  </si>
  <si>
    <t>Innehavsanalys 100% - Valutajusterat (s.27)</t>
  </si>
  <si>
    <t>Brygga Operativt - Legalt (s.29)</t>
  </si>
  <si>
    <t>Inwido (31%)</t>
  </si>
  <si>
    <t>Ledil (66%)</t>
  </si>
  <si>
    <t>Ratos resultat före skatt (5 år)</t>
  </si>
  <si>
    <t>kv-1-115</t>
  </si>
  <si>
    <t>Ratos innehav per 2015-03-31 med historik</t>
  </si>
  <si>
    <t>Ratos innehav - Bolagstabell (s. 7)</t>
  </si>
  <si>
    <t>EBITA och EBITA-marginalanalys per kvartal (s.9)</t>
  </si>
  <si>
    <t>Innehavsanalys, 100% Omsättning, EBITA, EBT (s.11)</t>
  </si>
  <si>
    <t>Innehavsanalys, Andelar Omsättning, EBITA, EBT (s.14)</t>
  </si>
  <si>
    <t>Sen ändring av 2014 års resultat, beaktad i 2015 års legala resultat.</t>
  </si>
  <si>
    <t/>
  </si>
  <si>
    <t>Jøtul</t>
  </si>
  <si>
    <t>Resultat/Resultatandelar före skatt 1)</t>
  </si>
  <si>
    <t>41639</t>
  </si>
  <si>
    <t>='Meny Aaro'!G62</t>
  </si>
  <si>
    <t>='Meny Aaro'!H62</t>
  </si>
  <si>
    <t>='Meny Aaro'!G53</t>
  </si>
  <si>
    <t>='Meny Aaro'!H53</t>
  </si>
  <si>
    <t>='Meny Aaro'!K53</t>
  </si>
  <si>
    <t>='Meny Aaro'!N53</t>
  </si>
  <si>
    <t>='Meny Aaro'!O53</t>
  </si>
  <si>
    <t>='Meny Aaro'!P53</t>
  </si>
  <si>
    <t>='Meny Aaro'!R53</t>
  </si>
  <si>
    <t>=K2</t>
  </si>
  <si>
    <t>=L2</t>
  </si>
  <si>
    <t>=M2</t>
  </si>
  <si>
    <t>=N2</t>
  </si>
  <si>
    <t>=P2</t>
  </si>
  <si>
    <t>=Q2</t>
  </si>
  <si>
    <t>=U2</t>
  </si>
  <si>
    <t>Avskrivningar B</t>
  </si>
  <si>
    <t>Investeringar C</t>
  </si>
  <si>
    <t>Kassaflöde D</t>
  </si>
  <si>
    <t>kapital E</t>
  </si>
  <si>
    <t xml:space="preserve"> nettoskulder E</t>
  </si>
  <si>
    <t>=U8</t>
  </si>
  <si>
    <t>=AK8</t>
  </si>
  <si>
    <t>=BA8</t>
  </si>
  <si>
    <t>=M1</t>
  </si>
  <si>
    <t>=N1</t>
  </si>
  <si>
    <t>=O1</t>
  </si>
  <si>
    <t>=P1</t>
  </si>
  <si>
    <t>=$I$2</t>
  </si>
  <si>
    <t>=$J$2</t>
  </si>
  <si>
    <t>=$M$2</t>
  </si>
  <si>
    <t>=R8</t>
  </si>
  <si>
    <t>=S8</t>
  </si>
  <si>
    <t>=N7</t>
  </si>
  <si>
    <t>=O7</t>
  </si>
  <si>
    <t>15-03-31</t>
  </si>
  <si>
    <t>Ratos's holdings at 31 March 2015</t>
  </si>
  <si>
    <t>SEKm</t>
  </si>
  <si>
    <t>Net sales</t>
  </si>
  <si>
    <r>
      <t xml:space="preserve">Adjusted EBITA </t>
    </r>
    <r>
      <rPr>
        <vertAlign val="superscript"/>
        <sz val="12"/>
        <color theme="0"/>
        <rFont val="Gill Sans MT"/>
        <family val="2"/>
      </rPr>
      <t>A)</t>
    </r>
  </si>
  <si>
    <r>
      <t xml:space="preserve">Invest-ments </t>
    </r>
    <r>
      <rPr>
        <vertAlign val="superscript"/>
        <sz val="12"/>
        <color theme="0"/>
        <rFont val="Gill Sans MT"/>
        <family val="2"/>
      </rPr>
      <t>B)</t>
    </r>
  </si>
  <si>
    <r>
      <t xml:space="preserve">Cash   flow </t>
    </r>
    <r>
      <rPr>
        <vertAlign val="superscript"/>
        <sz val="12"/>
        <color theme="0"/>
        <rFont val="Gill Sans MT"/>
        <family val="2"/>
      </rPr>
      <t>C)</t>
    </r>
  </si>
  <si>
    <t>Interest-bearing net debt</t>
  </si>
  <si>
    <t>Consoli-dated value</t>
  </si>
  <si>
    <t>Ratos's holding</t>
  </si>
  <si>
    <t>Q 1</t>
  </si>
  <si>
    <t>Total 100%</t>
  </si>
  <si>
    <t>Change</t>
  </si>
  <si>
    <t>Total adjusted for holding</t>
  </si>
  <si>
    <t>A)     EBITA, excluding items affecting comparability</t>
  </si>
  <si>
    <t xml:space="preserve">B)     Investments excluding business combinations. </t>
  </si>
  <si>
    <t>C)     Cash flow from operating activities and investing activities before acquisition and disposal of companies.</t>
  </si>
  <si>
    <t>All figures in the above table relate to 100% of each holding, except consolidated value. In order to facilitate comparisons between years and provide a comparable structure, where appropriate some holdings are reported pro forma, as stated in the notes below.</t>
  </si>
  <si>
    <t>1) AH Industries’ Tower &amp; Foundation operations are recognised as discontinued operations for 2015 and 2014 in accordance with IFRS.</t>
  </si>
  <si>
    <t>2) Biolin Scientific’s earnings for 2014 are pro forma taking into account the discontinued operations Osstell.</t>
  </si>
  <si>
    <t>3) Bisnode’s operations in France are recognised as discontinued operations for 2014 in accordance with IFRS.</t>
  </si>
  <si>
    <t>5) Ledil’s operations for 2014 are pro forma taking into account Ratos’s acquisition and new financing.</t>
  </si>
  <si>
    <t xml:space="preserve">6) Nordic Cinema Group has been adjusted for 2014 and is now stated on the basis of IFRS-adapted accounting.
</t>
  </si>
  <si>
    <r>
      <t xml:space="preserve">AH Industries </t>
    </r>
    <r>
      <rPr>
        <vertAlign val="superscript"/>
        <sz val="10"/>
        <rFont val="Gill Sans MT"/>
        <family val="2"/>
      </rPr>
      <t>1)</t>
    </r>
  </si>
  <si>
    <r>
      <t xml:space="preserve">Biolin Scientific </t>
    </r>
    <r>
      <rPr>
        <vertAlign val="superscript"/>
        <sz val="10"/>
        <rFont val="Gill Sans MT"/>
        <family val="2"/>
      </rPr>
      <t>2)</t>
    </r>
  </si>
  <si>
    <r>
      <t xml:space="preserve">Bisnode </t>
    </r>
    <r>
      <rPr>
        <vertAlign val="superscript"/>
        <sz val="10"/>
        <rFont val="Gill Sans MT"/>
        <family val="2"/>
      </rPr>
      <t>3)</t>
    </r>
  </si>
  <si>
    <r>
      <t xml:space="preserve">Euromaint </t>
    </r>
    <r>
      <rPr>
        <vertAlign val="superscript"/>
        <sz val="10"/>
        <rFont val="Gill Sans MT"/>
        <family val="2"/>
      </rPr>
      <t>4)</t>
    </r>
  </si>
  <si>
    <r>
      <t xml:space="preserve">Ledil </t>
    </r>
    <r>
      <rPr>
        <vertAlign val="superscript"/>
        <sz val="10"/>
        <rFont val="Gill Sans MT"/>
        <family val="2"/>
      </rPr>
      <t>5)</t>
    </r>
  </si>
  <si>
    <r>
      <t xml:space="preserve">Nordic Cinema Group </t>
    </r>
    <r>
      <rPr>
        <vertAlign val="superscript"/>
        <sz val="10"/>
        <rFont val="Gill Sans MT"/>
        <family val="2"/>
      </rPr>
      <t>6)</t>
    </r>
  </si>
  <si>
    <t>4) Euromaint’s operations in Germany and Belgium are recognised as discontinued operations for 2014 in accordance with IFRS.</t>
  </si>
  <si>
    <t>Depre-ciation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</si>
</sst>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(* #,##0.00_);_(* \(#,##0.00\);_(* &quot;-&quot;??_);_(@_)"/>
    <numFmt numFmtId="165" formatCode="_-* #,##0.00\ [$€-1]_-;\-* #,##0.00\ [$€-1]_-;_-* &quot;-&quot;??\ [$€-1]_-"/>
    <numFmt numFmtId="166" formatCode="0.0000"/>
    <numFmt numFmtId="167" formatCode="#,##0.000"/>
    <numFmt numFmtId="168" formatCode="0.000"/>
    <numFmt numFmtId="169" formatCode="0.0000_)"/>
    <numFmt numFmtId="170" formatCode="0.0"/>
    <numFmt numFmtId="171" formatCode="_ * #,##0_ ;_ * \-#,##0_ ;_ * &quot;-&quot;??_ ;_ @_ "/>
    <numFmt numFmtId="172" formatCode="&quot;På&quot;;&quot;På&quot;;&quot;Av&quot;"/>
    <numFmt numFmtId="173" formatCode="#,##0.0"/>
    <numFmt numFmtId="174" formatCode="0.0%"/>
    <numFmt numFmtId="175" formatCode="0.00000"/>
    <numFmt numFmtId="176" formatCode="#,##0.00000"/>
  </numFmts>
  <fonts count="12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Times New Roman"/>
      <family val="1"/>
    </font>
    <font>
      <sz val="10"/>
      <name val="Verdana"/>
      <family val="2"/>
    </font>
    <font>
      <sz val="10"/>
      <name val="Courier"/>
      <family val="3"/>
    </font>
    <font>
      <sz val="10"/>
      <name val="Palatino"/>
      <family val="1"/>
    </font>
    <font>
      <b/>
      <sz val="14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2"/>
      <name val="Arial MT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rgb="FF9C6500"/>
      <name val="Ratos Gill Book"/>
      <family val="2"/>
    </font>
    <font>
      <sz val="11"/>
      <name val="Gill Sans MT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9"/>
      <name val="Gill Sans MT"/>
      <family val="2"/>
    </font>
    <font>
      <sz val="9"/>
      <name val="Gill Sans MT"/>
      <family val="2"/>
    </font>
    <font>
      <b/>
      <sz val="9"/>
      <name val="Gill Sans MT"/>
      <family val="2"/>
    </font>
    <font>
      <sz val="9"/>
      <color rgb="FFFF0000"/>
      <name val="Gill Sans MT"/>
      <family val="2"/>
    </font>
    <font>
      <sz val="9"/>
      <color indexed="8"/>
      <name val="Gill Sans MT"/>
      <family val="2"/>
    </font>
    <font>
      <sz val="9"/>
      <color theme="0"/>
      <name val="Gill Sans MT"/>
      <family val="2"/>
    </font>
    <font>
      <b/>
      <sz val="9"/>
      <color indexed="9"/>
      <name val="Gill Sans MT"/>
      <family val="2"/>
    </font>
    <font>
      <b/>
      <sz val="9"/>
      <color theme="0"/>
      <name val="Gill Sans MT"/>
      <family val="2"/>
    </font>
    <font>
      <b/>
      <sz val="9"/>
      <color rgb="FFFF0000"/>
      <name val="Gill Sans MT"/>
      <family val="2"/>
    </font>
    <font>
      <sz val="25"/>
      <name val="Gill Sans MT Std Book"/>
      <family val="2"/>
    </font>
    <font>
      <sz val="10"/>
      <name val="Gill Sans MT Std Book"/>
      <family val="2"/>
    </font>
    <font>
      <sz val="12"/>
      <name val="Gill Sans MT Std Book"/>
      <family val="2"/>
    </font>
    <font>
      <sz val="22"/>
      <color rgb="FF4C6178"/>
      <name val="Gill Sans MT Std Book"/>
      <family val="2"/>
    </font>
    <font>
      <sz val="30"/>
      <color rgb="FF4C6178"/>
      <name val="Gill Sans MT Std Book"/>
      <family val="2"/>
    </font>
    <font>
      <sz val="26"/>
      <color rgb="FF4C6178"/>
      <name val="Gill Sans MT Std Book"/>
      <family val="2"/>
    </font>
    <font>
      <sz val="12"/>
      <color theme="0"/>
      <name val="Gill Sans MT"/>
      <family val="2"/>
    </font>
    <font>
      <sz val="9"/>
      <color theme="1"/>
      <name val="Gill Sans MT"/>
      <family val="2"/>
    </font>
    <font>
      <b/>
      <sz val="9"/>
      <color theme="1"/>
      <name val="Gill Sans MT"/>
      <family val="2"/>
    </font>
    <font>
      <sz val="11"/>
      <color theme="1"/>
      <name val="Gill Sans MT Std Book"/>
      <family val="2"/>
    </font>
    <font>
      <sz val="12"/>
      <color rgb="FF4C6178"/>
      <name val="Gill Sans MT Std Book"/>
      <family val="2"/>
    </font>
    <font>
      <sz val="20"/>
      <color rgb="FF4C6178"/>
      <name val="Gill Sans MT Std Book"/>
      <family val="2"/>
    </font>
    <font>
      <sz val="10"/>
      <color theme="0"/>
      <name val="Gill Sans MT"/>
      <family val="2"/>
    </font>
    <font>
      <sz val="9"/>
      <color theme="3"/>
      <name val="Gill Sans MT"/>
      <family val="2"/>
    </font>
    <font>
      <sz val="14"/>
      <name val="Gill Sans MT Std Book"/>
      <family val="2"/>
    </font>
    <font>
      <b/>
      <i/>
      <sz val="9"/>
      <name val="Gill Sans MT"/>
      <family val="2"/>
    </font>
    <font>
      <sz val="10"/>
      <name val="Gill Sans MT"/>
      <family val="2"/>
    </font>
    <font>
      <b/>
      <sz val="11"/>
      <name val="Gill Sans MT"/>
      <family val="2"/>
    </font>
    <font>
      <sz val="12"/>
      <name val="Gill Sans MT"/>
      <family val="2"/>
    </font>
    <font>
      <b/>
      <sz val="12"/>
      <name val="Gill Sans MT"/>
      <family val="2"/>
    </font>
    <font>
      <b/>
      <sz val="10"/>
      <name val="Gill Sans MT"/>
      <family val="2"/>
    </font>
    <font>
      <sz val="18"/>
      <name val="Gill Sans MT"/>
      <family val="2"/>
    </font>
    <font>
      <sz val="14"/>
      <name val="Gill Sans MT"/>
      <family val="2"/>
    </font>
    <font>
      <sz val="12"/>
      <color indexed="8"/>
      <name val="Gill Sans MT"/>
      <family val="2"/>
    </font>
    <font>
      <b/>
      <sz val="15"/>
      <name val="Gill Sans MT"/>
      <family val="2"/>
    </font>
    <font>
      <sz val="15"/>
      <color theme="0"/>
      <name val="Gill Sans MT"/>
      <family val="2"/>
    </font>
    <font>
      <b/>
      <sz val="12"/>
      <color theme="0"/>
      <name val="Gill Sans MT"/>
      <family val="2"/>
    </font>
    <font>
      <vertAlign val="superscript"/>
      <sz val="12"/>
      <color theme="0"/>
      <name val="Gill Sans MT"/>
      <family val="2"/>
    </font>
    <font>
      <b/>
      <sz val="10"/>
      <color indexed="9"/>
      <name val="Gill Sans MT"/>
      <family val="2"/>
    </font>
    <font>
      <b/>
      <sz val="10"/>
      <color theme="0"/>
      <name val="Gill Sans MT"/>
      <family val="2"/>
    </font>
    <font>
      <b/>
      <i/>
      <sz val="9"/>
      <color indexed="9"/>
      <name val="Gill Sans MT"/>
      <family val="2"/>
    </font>
    <font>
      <i/>
      <sz val="14"/>
      <name val="Gill Sans MT Std Book"/>
      <family val="2"/>
    </font>
    <font>
      <sz val="26"/>
      <color rgb="FFFF0000"/>
      <name val="Gill Sans MT Std Book"/>
      <family val="2"/>
    </font>
    <font>
      <sz val="11"/>
      <color indexed="9"/>
      <name val="Gill Sans MT"/>
      <family val="2"/>
    </font>
    <font>
      <sz val="12"/>
      <color indexed="9"/>
      <name val="Gill Sans MT"/>
      <family val="2"/>
    </font>
    <font>
      <sz val="11"/>
      <color theme="0"/>
      <name val="Gill Sans MT"/>
      <family val="2"/>
    </font>
    <font>
      <b/>
      <sz val="12"/>
      <color indexed="9"/>
      <name val="Gill Sans MT"/>
      <family val="2"/>
    </font>
    <font>
      <i/>
      <sz val="11"/>
      <color theme="0"/>
      <name val="Gill Sans MT"/>
      <family val="2"/>
    </font>
    <font>
      <b/>
      <sz val="11"/>
      <color rgb="FFFF0000"/>
      <name val="Gill Sans MT"/>
      <family val="2"/>
    </font>
    <font>
      <sz val="11"/>
      <name val="Arial"/>
      <family val="2"/>
    </font>
    <font>
      <b/>
      <sz val="14"/>
      <name val="Gill Sans MT"/>
      <family val="2"/>
    </font>
    <font>
      <sz val="11"/>
      <color rgb="FFFF0000"/>
      <name val="Gill Sans MT"/>
      <family val="2"/>
    </font>
    <font>
      <b/>
      <sz val="11"/>
      <name val="Arial"/>
      <family val="2"/>
    </font>
    <font>
      <sz val="11"/>
      <name val="Cambria"/>
      <family val="1"/>
    </font>
    <font>
      <sz val="11"/>
      <color rgb="FFFF0000"/>
      <name val="Arial"/>
      <family val="2"/>
    </font>
    <font>
      <b/>
      <sz val="12"/>
      <name val="Cambria"/>
      <family val="1"/>
    </font>
    <font>
      <b/>
      <sz val="11"/>
      <color theme="1"/>
      <name val="Calibri"/>
      <family val="2"/>
      <scheme val="minor"/>
    </font>
    <font>
      <sz val="12"/>
      <color rgb="FFFF0000"/>
      <name val="Gill Sans MT"/>
      <family val="2"/>
    </font>
    <font>
      <b/>
      <sz val="16"/>
      <color rgb="FFFF0000"/>
      <name val="Gill Sans MT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b/>
      <sz val="8"/>
      <name val="Gill Sans MT"/>
      <family val="2"/>
    </font>
    <font>
      <sz val="8"/>
      <color rgb="FFFF0000"/>
      <name val="Arial"/>
      <family val="2"/>
    </font>
    <font>
      <b/>
      <sz val="14"/>
      <color rgb="FFFF0000"/>
      <name val="Gill Sans MT"/>
      <family val="2"/>
    </font>
    <font>
      <sz val="10"/>
      <color rgb="FFFF0000"/>
      <name val="Gill Sans MT"/>
      <family val="2"/>
    </font>
    <font>
      <sz val="10"/>
      <color indexed="9"/>
      <name val="Gill Sans MT"/>
      <family val="2"/>
    </font>
    <font>
      <b/>
      <sz val="12"/>
      <color rgb="FFFF0000"/>
      <name val="Arial"/>
      <family val="2"/>
    </font>
    <font>
      <b/>
      <sz val="10"/>
      <color theme="1"/>
      <name val="Gill Sans MT"/>
      <family val="2"/>
    </font>
    <font>
      <sz val="10"/>
      <color theme="1"/>
      <name val="Gill Sans MT"/>
      <family val="2"/>
    </font>
    <font>
      <i/>
      <sz val="11"/>
      <name val="Gill Sans MT"/>
      <family val="2"/>
    </font>
    <font>
      <b/>
      <i/>
      <sz val="11"/>
      <name val="Gill Sans MT"/>
      <family val="2"/>
    </font>
    <font>
      <vertAlign val="superscript"/>
      <sz val="10"/>
      <name val="Gill Sans MT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BFBFB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CC"/>
      </patternFill>
    </fill>
    <fill>
      <patternFill patternType="solid">
        <fgColor rgb="FF4C6178"/>
        <bgColor indexed="64"/>
      </patternFill>
    </fill>
    <fill>
      <patternFill patternType="solid">
        <fgColor rgb="FFC5C5C7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rgb="FFEAEAEA"/>
      </bottom>
      <diagonal/>
    </border>
    <border>
      <left/>
      <right/>
      <top style="thin">
        <color rgb="FFEAEAEA"/>
      </top>
      <bottom style="thin">
        <color indexed="64"/>
      </bottom>
      <diagonal/>
    </border>
    <border>
      <left style="thin">
        <color rgb="FFEAEAEA"/>
      </left>
      <right/>
      <top/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rgb="FFEAEAEA"/>
      </bottom>
      <diagonal/>
    </border>
    <border>
      <left/>
      <right style="thin">
        <color indexed="64"/>
      </right>
      <top/>
      <bottom style="thin">
        <color rgb="FFEAEAEA"/>
      </bottom>
      <diagonal/>
    </border>
    <border>
      <left/>
      <right/>
      <top style="thin">
        <color indexed="64"/>
      </top>
      <bottom style="thin">
        <color rgb="FFEAEAEA"/>
      </bottom>
      <diagonal/>
    </border>
    <border>
      <left/>
      <right/>
      <top style="thin">
        <color rgb="FFEAEAEA"/>
      </top>
      <bottom style="thin">
        <color rgb="FFEAEAEA"/>
      </bottom>
      <diagonal/>
    </border>
    <border>
      <left/>
      <right/>
      <top/>
      <bottom style="thin">
        <color rgb="FFDBDFE4"/>
      </bottom>
      <diagonal/>
    </border>
    <border>
      <left style="thin">
        <color rgb="FFEAEAEA"/>
      </left>
      <right style="thin">
        <color rgb="FFEAEAEA"/>
      </right>
      <top style="thin">
        <color indexed="64"/>
      </top>
      <bottom/>
      <diagonal/>
    </border>
    <border>
      <left style="thin">
        <color rgb="FFEAEAEA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EAEAEA"/>
      </top>
      <bottom style="thin">
        <color indexed="64"/>
      </bottom>
      <diagonal/>
    </border>
    <border>
      <left style="thin">
        <color rgb="FFEAEAEA"/>
      </left>
      <right style="thin">
        <color indexed="64"/>
      </right>
      <top/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thin">
        <color rgb="FFEAEAEA"/>
      </bottom>
      <diagonal/>
    </border>
    <border>
      <left/>
      <right style="thin">
        <color theme="0"/>
      </right>
      <top style="thin">
        <color rgb="FFEAEAEA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EAEAEA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EAEAEA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</borders>
  <cellStyleXfs count="1433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28" fillId="3" borderId="0" applyNumberFormat="0" applyBorder="0" applyAlignment="0" applyProtection="0"/>
    <xf numFmtId="0" fontId="19" fillId="20" borderId="1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165" fontId="1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21" fillId="0" borderId="3" applyNumberFormat="0" applyFill="0" applyAlignment="0" applyProtection="0"/>
    <xf numFmtId="0" fontId="22" fillId="4" borderId="0" applyNumberFormat="0" applyBorder="0" applyAlignment="0" applyProtection="0"/>
    <xf numFmtId="0" fontId="11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1" fillId="0" borderId="3" applyNumberFormat="0" applyFill="0" applyAlignment="0" applyProtection="0"/>
    <xf numFmtId="3" fontId="12" fillId="22" borderId="0" applyFon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0" fillId="0" borderId="0"/>
    <xf numFmtId="0" fontId="16" fillId="24" borderId="7" applyNumberFormat="0" applyFont="0" applyAlignment="0" applyProtection="0"/>
    <xf numFmtId="0" fontId="13" fillId="0" borderId="0"/>
    <xf numFmtId="0" fontId="28" fillId="3" borderId="0" applyNumberFormat="0" applyBorder="0" applyAlignment="0" applyProtection="0"/>
    <xf numFmtId="0" fontId="31" fillId="20" borderId="8" applyNumberFormat="0" applyAlignment="0" applyProtection="0"/>
    <xf numFmtId="9" fontId="1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3" fontId="14" fillId="0" borderId="0" applyFont="0" applyFill="0" applyBorder="0" applyAlignment="0" applyProtection="0">
      <alignment horizontal="left"/>
    </xf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9" fillId="0" borderId="0"/>
    <xf numFmtId="0" fontId="10" fillId="0" borderId="0"/>
    <xf numFmtId="0" fontId="19" fillId="20" borderId="1" applyNumberFormat="0" applyAlignment="0" applyProtection="0"/>
    <xf numFmtId="0" fontId="22" fillId="4" borderId="0" applyNumberFormat="0" applyBorder="0" applyAlignment="0" applyProtection="0"/>
    <xf numFmtId="0" fontId="23" fillId="7" borderId="1" applyNumberFormat="0" applyAlignment="0" applyProtection="0"/>
    <xf numFmtId="0" fontId="10" fillId="24" borderId="7" applyNumberFormat="0" applyFont="0" applyAlignment="0" applyProtection="0"/>
    <xf numFmtId="0" fontId="15" fillId="0" borderId="9">
      <alignment horizontal="centerContinuous"/>
    </xf>
    <xf numFmtId="0" fontId="30" fillId="0" borderId="10" applyNumberFormat="0" applyFill="0" applyAlignment="0" applyProtection="0"/>
    <xf numFmtId="169" fontId="38" fillId="0" borderId="0"/>
    <xf numFmtId="0" fontId="8" fillId="0" borderId="0"/>
    <xf numFmtId="0" fontId="40" fillId="36" borderId="28" applyNumberFormat="0" applyAlignment="0" applyProtection="0"/>
    <xf numFmtId="0" fontId="39" fillId="0" borderId="27" applyNumberFormat="0" applyFill="0" applyAlignment="0" applyProtection="0"/>
    <xf numFmtId="9" fontId="17" fillId="0" borderId="0" applyFont="0" applyFill="0" applyBorder="0" applyAlignment="0" applyProtection="0"/>
    <xf numFmtId="0" fontId="41" fillId="35" borderId="28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10" fillId="24" borderId="7" applyNumberFormat="0" applyFont="0" applyAlignment="0" applyProtection="0"/>
    <xf numFmtId="0" fontId="42" fillId="37" borderId="0" applyNumberFormat="0" applyBorder="0" applyAlignment="0" applyProtection="0"/>
    <xf numFmtId="0" fontId="41" fillId="35" borderId="28" applyNumberFormat="0" applyAlignment="0" applyProtection="0"/>
    <xf numFmtId="170" fontId="10" fillId="0" borderId="0" applyFont="0" applyFill="0" applyBorder="0" applyAlignment="0" applyProtection="0"/>
    <xf numFmtId="0" fontId="40" fillId="36" borderId="28" applyNumberFormat="0" applyAlignment="0" applyProtection="0"/>
    <xf numFmtId="0" fontId="39" fillId="0" borderId="27" applyNumberFormat="0" applyFill="0" applyAlignment="0" applyProtection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43" fillId="0" borderId="0" applyFont="0" applyFill="0" applyBorder="0" applyAlignment="0" applyProtection="0"/>
    <xf numFmtId="0" fontId="10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55" borderId="2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3" fillId="0" borderId="0"/>
    <xf numFmtId="0" fontId="10" fillId="0" borderId="0"/>
    <xf numFmtId="0" fontId="27" fillId="23" borderId="0" applyNumberFormat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9" fillId="20" borderId="1" applyNumberFormat="0" applyAlignment="0" applyProtection="0"/>
    <xf numFmtId="0" fontId="22" fillId="4" borderId="0" applyNumberFormat="0" applyBorder="0" applyAlignment="0" applyProtection="0"/>
    <xf numFmtId="0" fontId="23" fillId="7" borderId="1" applyNumberFormat="0" applyAlignment="0" applyProtection="0"/>
    <xf numFmtId="0" fontId="10" fillId="24" borderId="7" applyNumberFormat="0" applyFont="0" applyAlignment="0" applyProtection="0"/>
    <xf numFmtId="0" fontId="15" fillId="0" borderId="9">
      <alignment horizontal="centerContinuous"/>
    </xf>
    <xf numFmtId="0" fontId="30" fillId="0" borderId="10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</cellStyleXfs>
  <cellXfs count="1051">
    <xf numFmtId="0" fontId="0" fillId="0" borderId="0" xfId="0"/>
    <xf numFmtId="0" fontId="10" fillId="0" borderId="0" xfId="0" applyFont="1"/>
    <xf numFmtId="0" fontId="0" fillId="0" borderId="0" xfId="0" applyBorder="1"/>
    <xf numFmtId="0" fontId="35" fillId="0" borderId="0" xfId="0" applyFont="1"/>
    <xf numFmtId="0" fontId="0" fillId="30" borderId="0" xfId="0" applyFill="1"/>
    <xf numFmtId="0" fontId="45" fillId="0" borderId="0" xfId="0" applyFont="1"/>
    <xf numFmtId="0" fontId="49" fillId="22" borderId="0" xfId="48" applyFont="1" applyFill="1" applyBorder="1"/>
    <xf numFmtId="0" fontId="49" fillId="0" borderId="0" xfId="48" applyFont="1"/>
    <xf numFmtId="0" fontId="49" fillId="22" borderId="0" xfId="48" applyFont="1" applyFill="1" applyBorder="1" applyAlignment="1">
      <alignment horizontal="right"/>
    </xf>
    <xf numFmtId="0" fontId="49" fillId="0" borderId="0" xfId="48" applyFont="1" applyFill="1" applyBorder="1"/>
    <xf numFmtId="0" fontId="49" fillId="0" borderId="0" xfId="48" applyFont="1" applyFill="1"/>
    <xf numFmtId="0" fontId="49" fillId="22" borderId="0" xfId="48" applyFont="1" applyFill="1" applyBorder="1" applyAlignment="1"/>
    <xf numFmtId="0" fontId="50" fillId="22" borderId="0" xfId="48" applyFont="1" applyFill="1" applyBorder="1" applyAlignment="1"/>
    <xf numFmtId="0" fontId="49" fillId="22" borderId="0" xfId="48" applyFont="1" applyFill="1" applyBorder="1" applyAlignment="1">
      <alignment vertical="center" wrapText="1"/>
    </xf>
    <xf numFmtId="168" fontId="49" fillId="0" borderId="0" xfId="48" applyNumberFormat="1" applyFont="1"/>
    <xf numFmtId="0" fontId="49" fillId="22" borderId="0" xfId="48" applyFont="1" applyFill="1" applyBorder="1" applyAlignment="1">
      <alignment vertical="center"/>
    </xf>
    <xf numFmtId="3" fontId="49" fillId="30" borderId="0" xfId="48" applyNumberFormat="1" applyFont="1" applyFill="1" applyBorder="1" applyAlignment="1">
      <alignment horizontal="right" vertical="center" wrapText="1"/>
    </xf>
    <xf numFmtId="3" fontId="49" fillId="22" borderId="0" xfId="48" applyNumberFormat="1" applyFont="1" applyFill="1" applyBorder="1" applyAlignment="1">
      <alignment horizontal="right" vertical="center" wrapText="1"/>
    </xf>
    <xf numFmtId="3" fontId="49" fillId="22" borderId="0" xfId="48" applyNumberFormat="1" applyFont="1" applyFill="1" applyBorder="1" applyAlignment="1">
      <alignment vertical="center"/>
    </xf>
    <xf numFmtId="3" fontId="49" fillId="30" borderId="0" xfId="48" applyNumberFormat="1" applyFont="1" applyFill="1" applyBorder="1" applyAlignment="1">
      <alignment vertical="center"/>
    </xf>
    <xf numFmtId="0" fontId="50" fillId="22" borderId="0" xfId="48" applyFont="1" applyFill="1" applyBorder="1"/>
    <xf numFmtId="9" fontId="50" fillId="30" borderId="0" xfId="53" applyNumberFormat="1" applyFont="1" applyFill="1" applyBorder="1" applyAlignment="1">
      <alignment horizontal="left"/>
    </xf>
    <xf numFmtId="3" fontId="49" fillId="22" borderId="0" xfId="48" applyNumberFormat="1" applyFont="1" applyFill="1" applyBorder="1"/>
    <xf numFmtId="3" fontId="50" fillId="22" borderId="0" xfId="53" applyNumberFormat="1" applyFont="1" applyFill="1" applyBorder="1" applyAlignment="1">
      <alignment horizontal="center"/>
    </xf>
    <xf numFmtId="3" fontId="50" fillId="30" borderId="0" xfId="53" applyNumberFormat="1" applyFont="1" applyFill="1" applyBorder="1" applyAlignment="1">
      <alignment horizontal="center"/>
    </xf>
    <xf numFmtId="166" fontId="49" fillId="0" borderId="0" xfId="48" applyNumberFormat="1" applyFont="1" applyFill="1" applyBorder="1" applyAlignment="1">
      <alignment horizontal="right" vertical="center" wrapText="1"/>
    </xf>
    <xf numFmtId="167" fontId="50" fillId="22" borderId="0" xfId="48" applyNumberFormat="1" applyFont="1" applyFill="1" applyBorder="1"/>
    <xf numFmtId="3" fontId="50" fillId="22" borderId="0" xfId="48" applyNumberFormat="1" applyFont="1" applyFill="1" applyBorder="1"/>
    <xf numFmtId="0" fontId="50" fillId="22" borderId="0" xfId="48" applyFont="1" applyFill="1" applyBorder="1" applyAlignment="1">
      <alignment vertical="center"/>
    </xf>
    <xf numFmtId="0" fontId="50" fillId="22" borderId="0" xfId="48" applyFont="1" applyFill="1" applyBorder="1" applyAlignment="1">
      <alignment horizontal="right" vertical="center"/>
    </xf>
    <xf numFmtId="3" fontId="50" fillId="22" borderId="0" xfId="48" applyNumberFormat="1" applyFont="1" applyFill="1" applyBorder="1" applyAlignment="1" applyProtection="1">
      <alignment horizontal="right" vertical="center"/>
      <protection locked="0"/>
    </xf>
    <xf numFmtId="0" fontId="49" fillId="0" borderId="0" xfId="48" applyFont="1" applyFill="1" applyBorder="1" applyAlignment="1">
      <alignment vertical="center"/>
    </xf>
    <xf numFmtId="3" fontId="49" fillId="22" borderId="0" xfId="48" applyNumberFormat="1" applyFont="1" applyFill="1" applyBorder="1" applyAlignment="1">
      <alignment horizontal="right"/>
    </xf>
    <xf numFmtId="0" fontId="49" fillId="0" borderId="0" xfId="0" applyFont="1"/>
    <xf numFmtId="0" fontId="49" fillId="22" borderId="0" xfId="0" applyFont="1" applyFill="1" applyBorder="1" applyAlignment="1">
      <alignment horizontal="right"/>
    </xf>
    <xf numFmtId="0" fontId="49" fillId="22" borderId="0" xfId="0" applyFont="1" applyFill="1" applyBorder="1"/>
    <xf numFmtId="0" fontId="49" fillId="0" borderId="0" xfId="0" applyFont="1" applyFill="1" applyBorder="1"/>
    <xf numFmtId="0" fontId="49" fillId="0" borderId="0" xfId="0" applyFont="1" applyFill="1"/>
    <xf numFmtId="0" fontId="49" fillId="22" borderId="0" xfId="0" applyFont="1" applyFill="1" applyBorder="1" applyAlignment="1">
      <alignment horizontal="left"/>
    </xf>
    <xf numFmtId="0" fontId="49" fillId="0" borderId="0" xfId="0" applyFont="1" applyBorder="1"/>
    <xf numFmtId="0" fontId="50" fillId="22" borderId="0" xfId="0" applyFont="1" applyFill="1" applyBorder="1"/>
    <xf numFmtId="0" fontId="49" fillId="30" borderId="0" xfId="0" applyFont="1" applyFill="1" applyBorder="1" applyAlignment="1">
      <alignment horizontal="right"/>
    </xf>
    <xf numFmtId="0" fontId="49" fillId="22" borderId="0" xfId="0" applyFont="1" applyFill="1" applyBorder="1" applyAlignment="1">
      <alignment wrapText="1"/>
    </xf>
    <xf numFmtId="0" fontId="49" fillId="30" borderId="0" xfId="0" applyFont="1" applyFill="1" applyBorder="1" applyAlignment="1">
      <alignment wrapText="1"/>
    </xf>
    <xf numFmtId="0" fontId="54" fillId="25" borderId="0" xfId="0" applyFont="1" applyFill="1" applyBorder="1" applyAlignment="1">
      <alignment horizontal="right" wrapText="1"/>
    </xf>
    <xf numFmtId="0" fontId="54" fillId="22" borderId="0" xfId="0" applyFont="1" applyFill="1" applyBorder="1" applyAlignment="1">
      <alignment horizontal="center" wrapText="1"/>
    </xf>
    <xf numFmtId="0" fontId="54" fillId="25" borderId="0" xfId="0" applyFont="1" applyFill="1" applyBorder="1" applyAlignment="1">
      <alignment horizontal="right" vertical="center" wrapText="1"/>
    </xf>
    <xf numFmtId="0" fontId="50" fillId="22" borderId="0" xfId="0" applyFont="1" applyFill="1" applyBorder="1" applyAlignment="1">
      <alignment horizontal="right" wrapText="1"/>
    </xf>
    <xf numFmtId="0" fontId="55" fillId="0" borderId="0" xfId="0" applyFont="1" applyFill="1" applyBorder="1" applyAlignment="1">
      <alignment horizontal="right" wrapText="1"/>
    </xf>
    <xf numFmtId="0" fontId="49" fillId="30" borderId="0" xfId="48" applyFont="1" applyFill="1" applyBorder="1" applyAlignment="1">
      <alignment vertical="center" wrapText="1"/>
    </xf>
    <xf numFmtId="0" fontId="49" fillId="30" borderId="0" xfId="0" applyFont="1" applyFill="1" applyBorder="1"/>
    <xf numFmtId="3" fontId="49" fillId="30" borderId="0" xfId="0" applyNumberFormat="1" applyFont="1" applyFill="1" applyBorder="1" applyAlignment="1">
      <alignment horizontal="right" wrapText="1"/>
    </xf>
    <xf numFmtId="9" fontId="49" fillId="30" borderId="0" xfId="53" applyFont="1" applyFill="1" applyBorder="1" applyAlignment="1">
      <alignment horizontal="right"/>
    </xf>
    <xf numFmtId="0" fontId="49" fillId="30" borderId="0" xfId="0" applyFont="1" applyFill="1" applyBorder="1" applyAlignment="1">
      <alignment horizontal="right" wrapText="1"/>
    </xf>
    <xf numFmtId="3" fontId="53" fillId="30" borderId="0" xfId="0" applyNumberFormat="1" applyFont="1" applyFill="1" applyBorder="1" applyAlignment="1">
      <alignment horizontal="right" wrapText="1"/>
    </xf>
    <xf numFmtId="3" fontId="53" fillId="0" borderId="0" xfId="0" applyNumberFormat="1" applyFont="1" applyFill="1" applyBorder="1" applyAlignment="1">
      <alignment horizontal="right" wrapText="1"/>
    </xf>
    <xf numFmtId="0" fontId="49" fillId="30" borderId="0" xfId="48" applyFont="1" applyFill="1" applyBorder="1" applyAlignment="1">
      <alignment vertical="center"/>
    </xf>
    <xf numFmtId="3" fontId="49" fillId="41" borderId="0" xfId="0" applyNumberFormat="1" applyFont="1" applyFill="1" applyBorder="1" applyAlignment="1">
      <alignment horizontal="right" wrapText="1"/>
    </xf>
    <xf numFmtId="9" fontId="49" fillId="41" borderId="0" xfId="53" applyFont="1" applyFill="1" applyBorder="1" applyAlignment="1">
      <alignment horizontal="right"/>
    </xf>
    <xf numFmtId="3" fontId="49" fillId="41" borderId="0" xfId="0" applyNumberFormat="1" applyFont="1" applyFill="1" applyBorder="1"/>
    <xf numFmtId="9" fontId="49" fillId="41" borderId="0" xfId="0" applyNumberFormat="1" applyFont="1" applyFill="1" applyBorder="1" applyAlignment="1">
      <alignment horizontal="right" wrapText="1"/>
    </xf>
    <xf numFmtId="9" fontId="49" fillId="30" borderId="0" xfId="0" applyNumberFormat="1" applyFont="1" applyFill="1" applyBorder="1" applyAlignment="1">
      <alignment horizontal="right" wrapText="1"/>
    </xf>
    <xf numFmtId="0" fontId="49" fillId="30" borderId="0" xfId="0" applyFont="1" applyFill="1"/>
    <xf numFmtId="0" fontId="49" fillId="22" borderId="0" xfId="0" applyFont="1" applyFill="1" applyBorder="1" applyAlignment="1">
      <alignment horizontal="left" wrapText="1"/>
    </xf>
    <xf numFmtId="0" fontId="49" fillId="38" borderId="0" xfId="48" applyFont="1" applyFill="1" applyBorder="1" applyAlignment="1">
      <alignment vertical="center"/>
    </xf>
    <xf numFmtId="3" fontId="50" fillId="22" borderId="20" xfId="0" applyNumberFormat="1" applyFont="1" applyFill="1" applyBorder="1" applyAlignment="1">
      <alignment horizontal="right"/>
    </xf>
    <xf numFmtId="9" fontId="49" fillId="30" borderId="20" xfId="53" applyFont="1" applyFill="1" applyBorder="1" applyAlignment="1">
      <alignment horizontal="right"/>
    </xf>
    <xf numFmtId="9" fontId="50" fillId="30" borderId="20" xfId="53" applyFont="1" applyFill="1" applyBorder="1" applyAlignment="1">
      <alignment horizontal="right"/>
    </xf>
    <xf numFmtId="3" fontId="50" fillId="22" borderId="0" xfId="0" applyNumberFormat="1" applyFont="1" applyFill="1" applyBorder="1" applyAlignment="1">
      <alignment horizontal="right"/>
    </xf>
    <xf numFmtId="9" fontId="50" fillId="22" borderId="20" xfId="0" applyNumberFormat="1" applyFont="1" applyFill="1" applyBorder="1" applyAlignment="1">
      <alignment horizontal="right"/>
    </xf>
    <xf numFmtId="3" fontId="55" fillId="0" borderId="0" xfId="0" applyNumberFormat="1" applyFont="1" applyFill="1" applyBorder="1" applyAlignment="1">
      <alignment horizontal="right"/>
    </xf>
    <xf numFmtId="9" fontId="49" fillId="30" borderId="0" xfId="53" applyFont="1" applyFill="1" applyBorder="1" applyAlignment="1">
      <alignment horizontal="right" wrapText="1"/>
    </xf>
    <xf numFmtId="3" fontId="49" fillId="0" borderId="0" xfId="0" applyNumberFormat="1" applyFont="1" applyBorder="1"/>
    <xf numFmtId="0" fontId="54" fillId="22" borderId="0" xfId="0" applyFont="1" applyFill="1" applyBorder="1" applyAlignment="1">
      <alignment horizontal="right" wrapText="1"/>
    </xf>
    <xf numFmtId="3" fontId="49" fillId="30" borderId="0" xfId="0" applyNumberFormat="1" applyFont="1" applyFill="1" applyBorder="1"/>
    <xf numFmtId="0" fontId="49" fillId="38" borderId="0" xfId="48" applyFont="1" applyFill="1" applyBorder="1" applyAlignment="1">
      <alignment vertical="center" wrapText="1"/>
    </xf>
    <xf numFmtId="3" fontId="50" fillId="30" borderId="0" xfId="0" applyNumberFormat="1" applyFont="1" applyFill="1" applyBorder="1" applyAlignment="1">
      <alignment horizontal="right"/>
    </xf>
    <xf numFmtId="9" fontId="50" fillId="22" borderId="0" xfId="0" applyNumberFormat="1" applyFont="1" applyFill="1" applyBorder="1" applyAlignment="1">
      <alignment horizontal="right"/>
    </xf>
    <xf numFmtId="0" fontId="49" fillId="0" borderId="0" xfId="0" applyFont="1" applyAlignment="1">
      <alignment horizontal="left"/>
    </xf>
    <xf numFmtId="9" fontId="49" fillId="0" borderId="0" xfId="53" applyFont="1" applyFill="1" applyBorder="1" applyAlignment="1">
      <alignment horizontal="right"/>
    </xf>
    <xf numFmtId="3" fontId="49" fillId="57" borderId="0" xfId="0" applyNumberFormat="1" applyFont="1" applyFill="1" applyBorder="1" applyAlignment="1">
      <alignment horizontal="right" wrapText="1"/>
    </xf>
    <xf numFmtId="0" fontId="49" fillId="0" borderId="30" xfId="0" applyFont="1" applyFill="1" applyBorder="1"/>
    <xf numFmtId="3" fontId="49" fillId="0" borderId="30" xfId="0" applyNumberFormat="1" applyFont="1" applyFill="1" applyBorder="1" applyAlignment="1">
      <alignment horizontal="right" wrapText="1"/>
    </xf>
    <xf numFmtId="9" fontId="49" fillId="0" borderId="30" xfId="53" applyFont="1" applyFill="1" applyBorder="1" applyAlignment="1">
      <alignment horizontal="right"/>
    </xf>
    <xf numFmtId="3" fontId="49" fillId="57" borderId="30" xfId="0" applyNumberFormat="1" applyFont="1" applyFill="1" applyBorder="1" applyAlignment="1">
      <alignment horizontal="right" wrapText="1"/>
    </xf>
    <xf numFmtId="0" fontId="49" fillId="0" borderId="0" xfId="0" applyFont="1" applyFill="1" applyBorder="1" applyAlignment="1">
      <alignment horizontal="right"/>
    </xf>
    <xf numFmtId="0" fontId="49" fillId="0" borderId="0" xfId="0" applyNumberFormat="1" applyFont="1" applyFill="1"/>
    <xf numFmtId="0" fontId="57" fillId="22" borderId="0" xfId="86" applyFont="1" applyFill="1"/>
    <xf numFmtId="0" fontId="57" fillId="56" borderId="0" xfId="86" applyFont="1" applyFill="1"/>
    <xf numFmtId="0" fontId="58" fillId="22" borderId="0" xfId="86" applyFont="1" applyFill="1" applyAlignment="1">
      <alignment horizontal="left"/>
    </xf>
    <xf numFmtId="49" fontId="60" fillId="22" borderId="0" xfId="86" applyNumberFormat="1" applyFont="1" applyFill="1" applyAlignment="1">
      <alignment horizontal="left"/>
    </xf>
    <xf numFmtId="49" fontId="61" fillId="22" borderId="0" xfId="86" applyNumberFormat="1" applyFont="1" applyFill="1" applyAlignment="1">
      <alignment horizontal="left"/>
    </xf>
    <xf numFmtId="49" fontId="62" fillId="22" borderId="0" xfId="86" applyNumberFormat="1" applyFont="1" applyFill="1" applyAlignment="1">
      <alignment horizontal="left"/>
    </xf>
    <xf numFmtId="0" fontId="57" fillId="22" borderId="0" xfId="86" applyFont="1" applyFill="1" applyAlignment="1">
      <alignment vertical="center"/>
    </xf>
    <xf numFmtId="0" fontId="59" fillId="22" borderId="0" xfId="86" applyFont="1" applyFill="1" applyAlignment="1">
      <alignment vertical="center"/>
    </xf>
    <xf numFmtId="0" fontId="60" fillId="22" borderId="0" xfId="0" applyFont="1" applyFill="1" applyBorder="1"/>
    <xf numFmtId="17" fontId="50" fillId="22" borderId="0" xfId="48" applyNumberFormat="1" applyFont="1" applyFill="1" applyBorder="1" applyAlignment="1">
      <alignment horizontal="left"/>
    </xf>
    <xf numFmtId="17" fontId="50" fillId="22" borderId="0" xfId="48" applyNumberFormat="1" applyFont="1" applyFill="1" applyBorder="1" applyAlignment="1">
      <alignment horizontal="right"/>
    </xf>
    <xf numFmtId="17" fontId="50" fillId="30" borderId="0" xfId="48" applyNumberFormat="1" applyFont="1" applyFill="1" applyBorder="1" applyAlignment="1">
      <alignment horizontal="right"/>
    </xf>
    <xf numFmtId="0" fontId="49" fillId="0" borderId="11" xfId="0" applyFont="1" applyFill="1" applyBorder="1"/>
    <xf numFmtId="0" fontId="49" fillId="0" borderId="11" xfId="48" applyFont="1" applyFill="1" applyBorder="1"/>
    <xf numFmtId="3" fontId="49" fillId="30" borderId="0" xfId="48" applyNumberFormat="1" applyFont="1" applyFill="1" applyBorder="1" applyAlignment="1">
      <alignment horizontal="right"/>
    </xf>
    <xf numFmtId="3" fontId="49" fillId="30" borderId="11" xfId="48" applyNumberFormat="1" applyFont="1" applyFill="1" applyBorder="1" applyAlignment="1">
      <alignment horizontal="right"/>
    </xf>
    <xf numFmtId="3" fontId="49" fillId="0" borderId="0" xfId="48" applyNumberFormat="1" applyFont="1"/>
    <xf numFmtId="3" fontId="49" fillId="0" borderId="0" xfId="0" applyNumberFormat="1" applyFont="1"/>
    <xf numFmtId="0" fontId="49" fillId="30" borderId="0" xfId="48" applyFont="1" applyFill="1"/>
    <xf numFmtId="17" fontId="60" fillId="22" borderId="0" xfId="48" applyNumberFormat="1" applyFont="1" applyFill="1" applyBorder="1" applyAlignment="1">
      <alignment horizontal="left"/>
    </xf>
    <xf numFmtId="0" fontId="50" fillId="57" borderId="0" xfId="48" applyFont="1" applyFill="1" applyBorder="1" applyAlignment="1">
      <alignment horizontal="right" wrapText="1"/>
    </xf>
    <xf numFmtId="3" fontId="50" fillId="57" borderId="0" xfId="48" applyNumberFormat="1" applyFont="1" applyFill="1" applyBorder="1" applyAlignment="1">
      <alignment horizontal="right"/>
    </xf>
    <xf numFmtId="3" fontId="49" fillId="30" borderId="30" xfId="48" applyNumberFormat="1" applyFont="1" applyFill="1" applyBorder="1" applyAlignment="1">
      <alignment horizontal="right"/>
    </xf>
    <xf numFmtId="9" fontId="49" fillId="0" borderId="11" xfId="53" applyFont="1" applyFill="1" applyBorder="1" applyAlignment="1">
      <alignment horizontal="right"/>
    </xf>
    <xf numFmtId="0" fontId="58" fillId="0" borderId="0" xfId="0" applyFont="1"/>
    <xf numFmtId="0" fontId="58" fillId="0" borderId="18" xfId="0" applyFont="1" applyBorder="1"/>
    <xf numFmtId="0" fontId="58" fillId="0" borderId="20" xfId="0" applyFont="1" applyBorder="1"/>
    <xf numFmtId="0" fontId="58" fillId="0" borderId="0" xfId="0" applyFont="1" applyBorder="1"/>
    <xf numFmtId="0" fontId="58" fillId="0" borderId="0" xfId="0" applyFont="1" applyBorder="1" applyAlignment="1">
      <alignment wrapText="1"/>
    </xf>
    <xf numFmtId="0" fontId="67" fillId="0" borderId="0" xfId="0" applyFont="1"/>
    <xf numFmtId="17" fontId="68" fillId="22" borderId="0" xfId="48" applyNumberFormat="1" applyFont="1" applyFill="1" applyBorder="1" applyAlignment="1">
      <alignment horizontal="left"/>
    </xf>
    <xf numFmtId="0" fontId="60" fillId="0" borderId="0" xfId="126" applyFont="1"/>
    <xf numFmtId="0" fontId="64" fillId="0" borderId="0" xfId="126" applyFont="1"/>
    <xf numFmtId="3" fontId="64" fillId="0" borderId="40" xfId="126" applyNumberFormat="1" applyFont="1" applyBorder="1"/>
    <xf numFmtId="174" fontId="49" fillId="0" borderId="0" xfId="127" applyNumberFormat="1" applyFont="1" applyBorder="1"/>
    <xf numFmtId="9" fontId="53" fillId="0" borderId="0" xfId="126" applyNumberFormat="1" applyFont="1" applyFill="1" applyAlignment="1">
      <alignment horizontal="left"/>
    </xf>
    <xf numFmtId="0" fontId="53" fillId="0" borderId="0" xfId="126" applyFont="1" applyFill="1" applyBorder="1" applyAlignment="1">
      <alignment vertical="top" wrapText="1"/>
    </xf>
    <xf numFmtId="3" fontId="50" fillId="0" borderId="20" xfId="0" applyNumberFormat="1" applyFont="1" applyBorder="1"/>
    <xf numFmtId="0" fontId="50" fillId="0" borderId="0" xfId="0" applyFont="1"/>
    <xf numFmtId="0" fontId="54" fillId="0" borderId="0" xfId="0" applyFont="1" applyFill="1" applyBorder="1" applyAlignment="1"/>
    <xf numFmtId="0" fontId="60" fillId="22" borderId="0" xfId="0" applyFont="1" applyFill="1" applyBorder="1" applyAlignment="1">
      <alignment horizontal="left"/>
    </xf>
    <xf numFmtId="9" fontId="50" fillId="0" borderId="20" xfId="53" applyFont="1" applyFill="1" applyBorder="1" applyAlignment="1">
      <alignment horizontal="right"/>
    </xf>
    <xf numFmtId="0" fontId="71" fillId="22" borderId="0" xfId="86" applyFont="1" applyFill="1" applyBorder="1" applyAlignment="1">
      <alignment horizontal="left" vertical="center"/>
    </xf>
    <xf numFmtId="0" fontId="71" fillId="22" borderId="0" xfId="86" applyFont="1" applyFill="1" applyBorder="1" applyAlignment="1">
      <alignment vertical="center"/>
    </xf>
    <xf numFmtId="0" fontId="71" fillId="22" borderId="0" xfId="86" applyFont="1" applyFill="1" applyAlignment="1">
      <alignment horizontal="left" vertical="center"/>
    </xf>
    <xf numFmtId="3" fontId="49" fillId="30" borderId="30" xfId="0" applyNumberFormat="1" applyFont="1" applyFill="1" applyBorder="1"/>
    <xf numFmtId="14" fontId="60" fillId="22" borderId="0" xfId="0" applyNumberFormat="1" applyFont="1" applyFill="1" applyBorder="1"/>
    <xf numFmtId="3" fontId="49" fillId="0" borderId="0" xfId="48" applyNumberFormat="1" applyFont="1" applyFill="1" applyBorder="1"/>
    <xf numFmtId="0" fontId="49" fillId="0" borderId="0" xfId="0" applyFont="1" applyFill="1" applyAlignment="1">
      <alignment horizontal="right"/>
    </xf>
    <xf numFmtId="0" fontId="49" fillId="22" borderId="11" xfId="0" applyFont="1" applyFill="1" applyBorder="1"/>
    <xf numFmtId="3" fontId="50" fillId="30" borderId="20" xfId="0" applyNumberFormat="1" applyFont="1" applyFill="1" applyBorder="1"/>
    <xf numFmtId="9" fontId="50" fillId="0" borderId="0" xfId="0" applyNumberFormat="1" applyFont="1" applyAlignment="1">
      <alignment horizontal="left"/>
    </xf>
    <xf numFmtId="9" fontId="50" fillId="30" borderId="0" xfId="0" applyNumberFormat="1" applyFont="1" applyFill="1" applyAlignment="1">
      <alignment horizontal="left"/>
    </xf>
    <xf numFmtId="0" fontId="49" fillId="22" borderId="30" xfId="0" applyFont="1" applyFill="1" applyBorder="1"/>
    <xf numFmtId="0" fontId="60" fillId="22" borderId="0" xfId="48" applyFont="1" applyFill="1" applyBorder="1"/>
    <xf numFmtId="0" fontId="49" fillId="0" borderId="0" xfId="48" applyFont="1" applyFill="1" applyBorder="1" applyAlignment="1"/>
    <xf numFmtId="3" fontId="49" fillId="22" borderId="0" xfId="48" applyNumberFormat="1" applyFont="1" applyFill="1" applyBorder="1" applyAlignment="1"/>
    <xf numFmtId="3" fontId="49" fillId="0" borderId="0" xfId="48" applyNumberFormat="1" applyFont="1" applyFill="1" applyBorder="1" applyAlignment="1"/>
    <xf numFmtId="0" fontId="49" fillId="0" borderId="0" xfId="48" applyFont="1" applyFill="1" applyBorder="1" applyAlignment="1">
      <alignment vertical="center" wrapText="1"/>
    </xf>
    <xf numFmtId="0" fontId="49" fillId="30" borderId="0" xfId="48" applyFont="1" applyFill="1" applyBorder="1"/>
    <xf numFmtId="3" fontId="55" fillId="30" borderId="0" xfId="0" applyNumberFormat="1" applyFont="1" applyFill="1" applyBorder="1"/>
    <xf numFmtId="3" fontId="55" fillId="30" borderId="0" xfId="53" applyNumberFormat="1" applyFont="1" applyFill="1" applyBorder="1" applyAlignment="1">
      <alignment horizontal="center"/>
    </xf>
    <xf numFmtId="3" fontId="55" fillId="30" borderId="0" xfId="53" applyNumberFormat="1" applyFont="1" applyFill="1" applyBorder="1" applyAlignment="1">
      <alignment horizontal="right"/>
    </xf>
    <xf numFmtId="0" fontId="49" fillId="22" borderId="0" xfId="0" applyFont="1" applyFill="1" applyBorder="1" applyAlignment="1"/>
    <xf numFmtId="3" fontId="49" fillId="30" borderId="0" xfId="48" applyNumberFormat="1" applyFont="1" applyFill="1" applyBorder="1" applyAlignment="1"/>
    <xf numFmtId="0" fontId="49" fillId="22" borderId="11" xfId="0" applyFont="1" applyFill="1" applyBorder="1" applyAlignment="1"/>
    <xf numFmtId="0" fontId="50" fillId="22" borderId="0" xfId="0" applyFont="1" applyFill="1" applyBorder="1" applyAlignment="1"/>
    <xf numFmtId="0" fontId="49" fillId="0" borderId="0" xfId="0" applyFont="1" applyFill="1" applyBorder="1" applyAlignment="1">
      <alignment vertical="center"/>
    </xf>
    <xf numFmtId="3" fontId="49" fillId="22" borderId="0" xfId="48" applyNumberFormat="1" applyFont="1" applyFill="1" applyBorder="1" applyAlignment="1">
      <alignment vertical="center" wrapText="1"/>
    </xf>
    <xf numFmtId="3" fontId="49" fillId="30" borderId="0" xfId="48" applyNumberFormat="1" applyFont="1" applyFill="1" applyBorder="1"/>
    <xf numFmtId="0" fontId="50" fillId="0" borderId="0" xfId="48" applyFont="1" applyFill="1" applyBorder="1" applyAlignment="1">
      <alignment vertical="center"/>
    </xf>
    <xf numFmtId="0" fontId="50" fillId="0" borderId="0" xfId="48" applyFont="1" applyFill="1" applyBorder="1" applyAlignment="1"/>
    <xf numFmtId="9" fontId="49" fillId="22" borderId="0" xfId="53" applyFont="1" applyFill="1" applyBorder="1"/>
    <xf numFmtId="169" fontId="52" fillId="30" borderId="0" xfId="71" applyFont="1" applyFill="1" applyBorder="1"/>
    <xf numFmtId="0" fontId="43" fillId="22" borderId="0" xfId="48" applyFont="1" applyFill="1" applyBorder="1" applyAlignment="1">
      <alignment vertical="center"/>
    </xf>
    <xf numFmtId="0" fontId="43" fillId="0" borderId="0" xfId="48" applyFont="1" applyFill="1" applyBorder="1" applyAlignment="1"/>
    <xf numFmtId="0" fontId="43" fillId="22" borderId="0" xfId="48" applyFont="1" applyFill="1" applyBorder="1" applyAlignment="1">
      <alignment vertical="center" wrapText="1"/>
    </xf>
    <xf numFmtId="3" fontId="50" fillId="22" borderId="0" xfId="48" applyNumberFormat="1" applyFont="1" applyFill="1" applyBorder="1" applyAlignment="1">
      <alignment vertical="center"/>
    </xf>
    <xf numFmtId="0" fontId="49" fillId="0" borderId="14" xfId="0" applyFont="1" applyFill="1" applyBorder="1" applyAlignment="1">
      <alignment vertical="center"/>
    </xf>
    <xf numFmtId="3" fontId="50" fillId="0" borderId="0" xfId="48" applyNumberFormat="1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49" fillId="0" borderId="20" xfId="0" applyFont="1" applyBorder="1"/>
    <xf numFmtId="0" fontId="60" fillId="0" borderId="0" xfId="48" applyFont="1" applyFill="1" applyBorder="1"/>
    <xf numFmtId="0" fontId="49" fillId="0" borderId="11" xfId="0" applyFont="1" applyFill="1" applyBorder="1" applyAlignment="1">
      <alignment vertical="center"/>
    </xf>
    <xf numFmtId="0" fontId="50" fillId="0" borderId="11" xfId="0" applyFont="1" applyFill="1" applyBorder="1" applyAlignment="1">
      <alignment vertical="center"/>
    </xf>
    <xf numFmtId="0" fontId="75" fillId="22" borderId="0" xfId="48" applyFont="1" applyFill="1" applyBorder="1"/>
    <xf numFmtId="0" fontId="73" fillId="0" borderId="0" xfId="48" applyFont="1"/>
    <xf numFmtId="0" fontId="75" fillId="22" borderId="0" xfId="48" applyFont="1" applyFill="1" applyBorder="1" applyAlignment="1">
      <alignment horizontal="right"/>
    </xf>
    <xf numFmtId="0" fontId="43" fillId="28" borderId="0" xfId="48" applyNumberFormat="1" applyFont="1" applyFill="1"/>
    <xf numFmtId="0" fontId="43" fillId="31" borderId="0" xfId="48" applyNumberFormat="1" applyFont="1" applyFill="1"/>
    <xf numFmtId="0" fontId="73" fillId="29" borderId="0" xfId="48" applyFont="1" applyFill="1" applyBorder="1"/>
    <xf numFmtId="0" fontId="73" fillId="22" borderId="0" xfId="48" applyFont="1" applyFill="1" applyBorder="1"/>
    <xf numFmtId="0" fontId="75" fillId="22" borderId="0" xfId="48" applyFont="1" applyFill="1" applyBorder="1" applyAlignment="1"/>
    <xf numFmtId="0" fontId="78" fillId="22" borderId="0" xfId="48" applyFont="1" applyFill="1" applyBorder="1" applyAlignment="1"/>
    <xf numFmtId="14" fontId="79" fillId="22" borderId="0" xfId="48" applyNumberFormat="1" applyFont="1" applyFill="1" applyBorder="1" applyAlignment="1"/>
    <xf numFmtId="0" fontId="80" fillId="22" borderId="0" xfId="48" applyFont="1" applyFill="1" applyBorder="1" applyAlignment="1"/>
    <xf numFmtId="0" fontId="81" fillId="22" borderId="0" xfId="48" applyFont="1" applyFill="1" applyBorder="1" applyAlignment="1"/>
    <xf numFmtId="0" fontId="63" fillId="32" borderId="0" xfId="48" applyFont="1" applyFill="1" applyBorder="1" applyAlignment="1">
      <alignment horizontal="right" wrapText="1"/>
    </xf>
    <xf numFmtId="0" fontId="63" fillId="32" borderId="0" xfId="48" applyFont="1" applyFill="1" applyBorder="1" applyAlignment="1">
      <alignment horizontal="right"/>
    </xf>
    <xf numFmtId="0" fontId="63" fillId="32" borderId="12" xfId="48" applyFont="1" applyFill="1" applyBorder="1" applyAlignment="1">
      <alignment horizontal="right"/>
    </xf>
    <xf numFmtId="0" fontId="75" fillId="22" borderId="0" xfId="48" applyFont="1" applyFill="1" applyBorder="1" applyAlignment="1">
      <alignment vertical="center" wrapText="1"/>
    </xf>
    <xf numFmtId="0" fontId="63" fillId="32" borderId="11" xfId="48" applyFont="1" applyFill="1" applyBorder="1" applyAlignment="1">
      <alignment horizontal="right"/>
    </xf>
    <xf numFmtId="14" fontId="63" fillId="32" borderId="11" xfId="48" applyNumberFormat="1" applyFont="1" applyFill="1" applyBorder="1" applyAlignment="1">
      <alignment horizontal="right"/>
    </xf>
    <xf numFmtId="173" fontId="43" fillId="0" borderId="0" xfId="48" applyNumberFormat="1" applyFont="1" applyFill="1" applyBorder="1" applyAlignment="1">
      <alignment horizontal="right" wrapText="1"/>
    </xf>
    <xf numFmtId="9" fontId="43" fillId="0" borderId="0" xfId="48" applyNumberFormat="1" applyFont="1" applyFill="1" applyBorder="1" applyAlignment="1">
      <alignment horizontal="right" wrapText="1"/>
    </xf>
    <xf numFmtId="9" fontId="49" fillId="0" borderId="0" xfId="48" applyNumberFormat="1" applyFont="1" applyFill="1" applyBorder="1" applyAlignment="1">
      <alignment horizontal="right" wrapText="1"/>
    </xf>
    <xf numFmtId="3" fontId="43" fillId="22" borderId="0" xfId="48" applyNumberFormat="1" applyFont="1" applyFill="1" applyBorder="1" applyAlignment="1">
      <alignment horizontal="right" wrapText="1"/>
    </xf>
    <xf numFmtId="1" fontId="43" fillId="0" borderId="0" xfId="48" applyNumberFormat="1" applyFont="1" applyFill="1" applyBorder="1" applyAlignment="1">
      <alignment horizontal="right" wrapText="1"/>
    </xf>
    <xf numFmtId="3" fontId="43" fillId="0" borderId="0" xfId="48" applyNumberFormat="1" applyFont="1" applyFill="1" applyBorder="1" applyAlignment="1">
      <alignment horizontal="right" wrapText="1"/>
    </xf>
    <xf numFmtId="3" fontId="43" fillId="0" borderId="0" xfId="48" applyNumberFormat="1" applyFont="1" applyFill="1" applyBorder="1" applyAlignment="1">
      <alignment horizontal="right" vertical="center" wrapText="1"/>
    </xf>
    <xf numFmtId="9" fontId="43" fillId="22" borderId="12" xfId="48" applyNumberFormat="1" applyFont="1" applyFill="1" applyBorder="1"/>
    <xf numFmtId="168" fontId="73" fillId="0" borderId="0" xfId="48" applyNumberFormat="1" applyFont="1"/>
    <xf numFmtId="3" fontId="43" fillId="22" borderId="0" xfId="48" applyNumberFormat="1" applyFont="1" applyFill="1" applyBorder="1" applyAlignment="1">
      <alignment horizontal="right" vertical="center" wrapText="1"/>
    </xf>
    <xf numFmtId="1" fontId="43" fillId="22" borderId="0" xfId="48" applyNumberFormat="1" applyFont="1" applyFill="1" applyBorder="1" applyAlignment="1">
      <alignment horizontal="right" vertical="center" wrapText="1"/>
    </xf>
    <xf numFmtId="1" fontId="43" fillId="22" borderId="0" xfId="48" applyNumberFormat="1" applyFont="1" applyFill="1" applyBorder="1" applyAlignment="1">
      <alignment vertical="center"/>
    </xf>
    <xf numFmtId="9" fontId="43" fillId="0" borderId="0" xfId="48" applyNumberFormat="1" applyFont="1" applyFill="1" applyBorder="1" applyAlignment="1">
      <alignment horizontal="right" vertical="center" wrapText="1"/>
    </xf>
    <xf numFmtId="1" fontId="43" fillId="0" borderId="0" xfId="48" applyNumberFormat="1" applyFont="1" applyFill="1" applyBorder="1" applyAlignment="1">
      <alignment horizontal="right" vertical="center" wrapText="1"/>
    </xf>
    <xf numFmtId="3" fontId="43" fillId="30" borderId="0" xfId="48" applyNumberFormat="1" applyFont="1" applyFill="1" applyBorder="1" applyAlignment="1">
      <alignment horizontal="right" vertical="center" wrapText="1"/>
    </xf>
    <xf numFmtId="9" fontId="49" fillId="30" borderId="0" xfId="48" applyNumberFormat="1" applyFont="1" applyFill="1" applyBorder="1" applyAlignment="1">
      <alignment horizontal="right" wrapText="1"/>
    </xf>
    <xf numFmtId="0" fontId="76" fillId="22" borderId="0" xfId="48" applyFont="1" applyFill="1" applyBorder="1"/>
    <xf numFmtId="3" fontId="76" fillId="22" borderId="0" xfId="48" applyNumberFormat="1" applyFont="1" applyFill="1" applyBorder="1"/>
    <xf numFmtId="3" fontId="76" fillId="30" borderId="0" xfId="48" applyNumberFormat="1" applyFont="1" applyFill="1" applyBorder="1"/>
    <xf numFmtId="3" fontId="76" fillId="22" borderId="16" xfId="48" applyNumberFormat="1" applyFont="1" applyFill="1" applyBorder="1"/>
    <xf numFmtId="0" fontId="76" fillId="22" borderId="0" xfId="48" applyFont="1" applyFill="1" applyBorder="1" applyAlignment="1">
      <alignment vertical="center"/>
    </xf>
    <xf numFmtId="0" fontId="75" fillId="22" borderId="0" xfId="48" applyFont="1" applyFill="1" applyBorder="1" applyAlignment="1">
      <alignment vertical="center"/>
    </xf>
    <xf numFmtId="3" fontId="76" fillId="22" borderId="0" xfId="48" applyNumberFormat="1" applyFont="1" applyFill="1" applyBorder="1" applyAlignment="1" applyProtection="1">
      <alignment horizontal="right" vertical="center"/>
      <protection locked="0"/>
    </xf>
    <xf numFmtId="0" fontId="75" fillId="0" borderId="0" xfId="48" applyFont="1" applyFill="1" applyBorder="1" applyAlignment="1">
      <alignment vertical="center"/>
    </xf>
    <xf numFmtId="0" fontId="76" fillId="22" borderId="0" xfId="48" applyFont="1" applyFill="1" applyBorder="1" applyAlignment="1">
      <alignment horizontal="right" vertical="center"/>
    </xf>
    <xf numFmtId="9" fontId="75" fillId="22" borderId="0" xfId="53" applyFont="1" applyFill="1" applyBorder="1" applyAlignment="1">
      <alignment horizontal="right"/>
    </xf>
    <xf numFmtId="0" fontId="82" fillId="0" borderId="0" xfId="48" applyFont="1" applyFill="1" applyBorder="1" applyAlignment="1"/>
    <xf numFmtId="49" fontId="83" fillId="0" borderId="0" xfId="48" applyNumberFormat="1" applyFont="1" applyFill="1" applyBorder="1" applyAlignment="1">
      <alignment horizontal="center" vertical="top"/>
    </xf>
    <xf numFmtId="0" fontId="77" fillId="0" borderId="0" xfId="0" applyFont="1" applyFill="1" applyBorder="1" applyAlignment="1">
      <alignment vertical="top"/>
    </xf>
    <xf numFmtId="0" fontId="85" fillId="0" borderId="0" xfId="0" applyFont="1" applyFill="1" applyBorder="1" applyAlignment="1">
      <alignment horizontal="right" wrapText="1"/>
    </xf>
    <xf numFmtId="0" fontId="83" fillId="0" borderId="0" xfId="48" applyFont="1" applyFill="1" applyBorder="1"/>
    <xf numFmtId="0" fontId="86" fillId="0" borderId="0" xfId="48" applyFont="1" applyFill="1" applyBorder="1" applyAlignment="1">
      <alignment horizontal="right"/>
    </xf>
    <xf numFmtId="0" fontId="63" fillId="0" borderId="0" xfId="48" applyFont="1" applyFill="1" applyBorder="1" applyAlignment="1">
      <alignment horizontal="right"/>
    </xf>
    <xf numFmtId="0" fontId="76" fillId="0" borderId="0" xfId="48" applyFont="1" applyFill="1" applyBorder="1"/>
    <xf numFmtId="3" fontId="76" fillId="0" borderId="0" xfId="48" applyNumberFormat="1" applyFont="1" applyFill="1" applyBorder="1"/>
    <xf numFmtId="9" fontId="76" fillId="0" borderId="0" xfId="53" applyNumberFormat="1" applyFont="1" applyFill="1" applyBorder="1" applyAlignment="1">
      <alignment horizontal="left"/>
    </xf>
    <xf numFmtId="9" fontId="76" fillId="22" borderId="0" xfId="53" applyNumberFormat="1" applyFont="1" applyFill="1" applyBorder="1" applyAlignment="1">
      <alignment horizontal="left"/>
    </xf>
    <xf numFmtId="0" fontId="76" fillId="22" borderId="0" xfId="48" applyFont="1" applyFill="1" applyBorder="1" applyAlignment="1">
      <alignment horizontal="right"/>
    </xf>
    <xf numFmtId="9" fontId="76" fillId="22" borderId="0" xfId="53" applyFont="1" applyFill="1" applyBorder="1" applyAlignment="1">
      <alignment horizontal="left"/>
    </xf>
    <xf numFmtId="167" fontId="75" fillId="22" borderId="0" xfId="48" applyNumberFormat="1" applyFont="1" applyFill="1" applyBorder="1"/>
    <xf numFmtId="3" fontId="75" fillId="22" borderId="0" xfId="48" applyNumberFormat="1" applyFont="1" applyFill="1" applyBorder="1"/>
    <xf numFmtId="3" fontId="75" fillId="30" borderId="0" xfId="48" applyNumberFormat="1" applyFont="1" applyFill="1" applyBorder="1"/>
    <xf numFmtId="3" fontId="76" fillId="22" borderId="0" xfId="53" applyNumberFormat="1" applyFont="1" applyFill="1" applyBorder="1" applyAlignment="1">
      <alignment horizontal="center"/>
    </xf>
    <xf numFmtId="166" fontId="43" fillId="0" borderId="0" xfId="48" applyNumberFormat="1" applyFont="1" applyFill="1" applyBorder="1" applyAlignment="1">
      <alignment horizontal="right" vertical="center" wrapText="1"/>
    </xf>
    <xf numFmtId="167" fontId="76" fillId="22" borderId="0" xfId="48" applyNumberFormat="1" applyFont="1" applyFill="1" applyBorder="1"/>
    <xf numFmtId="166" fontId="75" fillId="22" borderId="0" xfId="48" applyNumberFormat="1" applyFont="1" applyFill="1" applyBorder="1" applyAlignment="1">
      <alignment horizontal="right" vertical="center"/>
    </xf>
    <xf numFmtId="3" fontId="75" fillId="22" borderId="0" xfId="48" applyNumberFormat="1" applyFont="1" applyFill="1" applyBorder="1" applyAlignment="1">
      <alignment horizontal="right"/>
    </xf>
    <xf numFmtId="0" fontId="76" fillId="22" borderId="0" xfId="48" applyFont="1" applyFill="1" applyBorder="1" applyAlignment="1"/>
    <xf numFmtId="0" fontId="60" fillId="22" borderId="0" xfId="48" applyFont="1" applyFill="1" applyBorder="1" applyAlignment="1"/>
    <xf numFmtId="0" fontId="60" fillId="22" borderId="0" xfId="48" applyFont="1" applyFill="1" applyBorder="1" applyAlignment="1">
      <alignment vertical="center"/>
    </xf>
    <xf numFmtId="173" fontId="43" fillId="0" borderId="0" xfId="48" applyNumberFormat="1" applyFont="1" applyFill="1" applyBorder="1" applyAlignment="1">
      <alignment horizontal="right"/>
    </xf>
    <xf numFmtId="0" fontId="82" fillId="56" borderId="0" xfId="48" applyFont="1" applyFill="1" applyBorder="1" applyAlignment="1"/>
    <xf numFmtId="49" fontId="69" fillId="56" borderId="0" xfId="0" applyNumberFormat="1" applyFont="1" applyFill="1" applyBorder="1" applyAlignment="1">
      <alignment horizontal="center"/>
    </xf>
    <xf numFmtId="0" fontId="69" fillId="56" borderId="0" xfId="0" applyFont="1" applyFill="1" applyBorder="1" applyAlignment="1">
      <alignment horizontal="center"/>
    </xf>
    <xf numFmtId="0" fontId="63" fillId="56" borderId="0" xfId="48" applyFont="1" applyFill="1" applyBorder="1"/>
    <xf numFmtId="0" fontId="69" fillId="56" borderId="0" xfId="48" applyFont="1" applyFill="1" applyBorder="1" applyAlignment="1">
      <alignment horizontal="right"/>
    </xf>
    <xf numFmtId="0" fontId="63" fillId="56" borderId="0" xfId="48" applyFont="1" applyFill="1" applyBorder="1" applyAlignment="1">
      <alignment horizontal="right"/>
    </xf>
    <xf numFmtId="0" fontId="69" fillId="56" borderId="0" xfId="48" applyFont="1" applyFill="1" applyBorder="1" applyAlignment="1">
      <alignment horizontal="right" wrapText="1"/>
    </xf>
    <xf numFmtId="0" fontId="69" fillId="56" borderId="0" xfId="0" applyFont="1" applyFill="1" applyBorder="1" applyAlignment="1">
      <alignment horizontal="right" wrapText="1"/>
    </xf>
    <xf numFmtId="0" fontId="43" fillId="0" borderId="30" xfId="48" applyFont="1" applyFill="1" applyBorder="1" applyAlignment="1"/>
    <xf numFmtId="9" fontId="43" fillId="0" borderId="30" xfId="48" applyNumberFormat="1" applyFont="1" applyFill="1" applyBorder="1" applyAlignment="1">
      <alignment horizontal="right" wrapText="1"/>
    </xf>
    <xf numFmtId="9" fontId="49" fillId="0" borderId="30" xfId="48" applyNumberFormat="1" applyFont="1" applyFill="1" applyBorder="1" applyAlignment="1">
      <alignment horizontal="right" wrapText="1"/>
    </xf>
    <xf numFmtId="173" fontId="43" fillId="0" borderId="30" xfId="48" applyNumberFormat="1" applyFont="1" applyFill="1" applyBorder="1" applyAlignment="1">
      <alignment horizontal="left"/>
    </xf>
    <xf numFmtId="0" fontId="73" fillId="22" borderId="36" xfId="48" applyFont="1" applyFill="1" applyBorder="1" applyAlignment="1"/>
    <xf numFmtId="3" fontId="73" fillId="57" borderId="30" xfId="48" applyNumberFormat="1" applyFont="1" applyFill="1" applyBorder="1" applyAlignment="1">
      <alignment horizontal="right" wrapText="1"/>
    </xf>
    <xf numFmtId="3" fontId="73" fillId="22" borderId="30" xfId="48" applyNumberFormat="1" applyFont="1" applyFill="1" applyBorder="1" applyAlignment="1">
      <alignment horizontal="right" wrapText="1"/>
    </xf>
    <xf numFmtId="0" fontId="73" fillId="22" borderId="43" xfId="48" applyFont="1" applyFill="1" applyBorder="1" applyAlignment="1"/>
    <xf numFmtId="3" fontId="73" fillId="57" borderId="31" xfId="48" applyNumberFormat="1" applyFont="1" applyFill="1" applyBorder="1" applyAlignment="1">
      <alignment horizontal="right" wrapText="1"/>
    </xf>
    <xf numFmtId="0" fontId="73" fillId="22" borderId="0" xfId="48" applyFont="1" applyFill="1" applyBorder="1" applyAlignment="1"/>
    <xf numFmtId="0" fontId="77" fillId="22" borderId="0" xfId="48" applyFont="1" applyFill="1" applyBorder="1"/>
    <xf numFmtId="0" fontId="73" fillId="22" borderId="0" xfId="48" applyFont="1" applyFill="1" applyBorder="1" applyAlignment="1">
      <alignment vertical="center"/>
    </xf>
    <xf numFmtId="9" fontId="77" fillId="22" borderId="0" xfId="53" applyNumberFormat="1" applyFont="1" applyFill="1" applyBorder="1" applyAlignment="1">
      <alignment horizontal="left"/>
    </xf>
    <xf numFmtId="0" fontId="77" fillId="30" borderId="0" xfId="48" applyFont="1" applyFill="1" applyBorder="1"/>
    <xf numFmtId="9" fontId="77" fillId="30" borderId="0" xfId="53" applyNumberFormat="1" applyFont="1" applyFill="1" applyBorder="1" applyAlignment="1">
      <alignment horizontal="left"/>
    </xf>
    <xf numFmtId="0" fontId="77" fillId="30" borderId="0" xfId="48" applyFont="1" applyFill="1" applyBorder="1" applyAlignment="1">
      <alignment horizontal="right"/>
    </xf>
    <xf numFmtId="167" fontId="73" fillId="22" borderId="0" xfId="48" applyNumberFormat="1" applyFont="1" applyFill="1" applyBorder="1"/>
    <xf numFmtId="3" fontId="77" fillId="22" borderId="0" xfId="53" applyNumberFormat="1" applyFont="1" applyFill="1" applyBorder="1" applyAlignment="1">
      <alignment horizontal="center"/>
    </xf>
    <xf numFmtId="3" fontId="77" fillId="30" borderId="0" xfId="53" applyNumberFormat="1" applyFont="1" applyFill="1" applyBorder="1" applyAlignment="1">
      <alignment horizontal="center"/>
    </xf>
    <xf numFmtId="166" fontId="73" fillId="0" borderId="0" xfId="48" applyNumberFormat="1" applyFont="1" applyFill="1" applyBorder="1" applyAlignment="1">
      <alignment horizontal="right" vertical="center" wrapText="1"/>
    </xf>
    <xf numFmtId="3" fontId="77" fillId="22" borderId="0" xfId="53" applyNumberFormat="1" applyFont="1" applyFill="1" applyBorder="1" applyAlignment="1">
      <alignment horizontal="right"/>
    </xf>
    <xf numFmtId="0" fontId="50" fillId="30" borderId="20" xfId="0" applyFont="1" applyFill="1" applyBorder="1"/>
    <xf numFmtId="0" fontId="55" fillId="30" borderId="0" xfId="48" applyFont="1" applyFill="1" applyBorder="1"/>
    <xf numFmtId="3" fontId="55" fillId="30" borderId="0" xfId="48" applyNumberFormat="1" applyFont="1" applyFill="1" applyBorder="1"/>
    <xf numFmtId="0" fontId="49" fillId="0" borderId="11" xfId="0" applyFont="1" applyFill="1" applyBorder="1" applyAlignment="1"/>
    <xf numFmtId="3" fontId="49" fillId="22" borderId="11" xfId="48" applyNumberFormat="1" applyFont="1" applyFill="1" applyBorder="1" applyAlignment="1">
      <alignment vertical="center"/>
    </xf>
    <xf numFmtId="0" fontId="50" fillId="0" borderId="18" xfId="0" applyFont="1" applyFill="1" applyBorder="1" applyAlignment="1">
      <alignment vertical="center"/>
    </xf>
    <xf numFmtId="0" fontId="50" fillId="0" borderId="14" xfId="0" applyFont="1" applyFill="1" applyBorder="1" applyAlignment="1">
      <alignment vertical="center"/>
    </xf>
    <xf numFmtId="0" fontId="50" fillId="0" borderId="15" xfId="0" applyFont="1" applyFill="1" applyBorder="1" applyAlignment="1"/>
    <xf numFmtId="3" fontId="50" fillId="22" borderId="21" xfId="48" applyNumberFormat="1" applyFont="1" applyFill="1" applyBorder="1" applyAlignment="1">
      <alignment vertical="center"/>
    </xf>
    <xf numFmtId="0" fontId="50" fillId="0" borderId="0" xfId="0" applyFont="1" applyFill="1" applyBorder="1" applyAlignment="1"/>
    <xf numFmtId="3" fontId="49" fillId="30" borderId="0" xfId="48" applyNumberFormat="1" applyFont="1" applyFill="1" applyBorder="1" applyAlignment="1">
      <alignment vertical="center" wrapText="1"/>
    </xf>
    <xf numFmtId="0" fontId="50" fillId="30" borderId="11" xfId="48" applyFont="1" applyFill="1" applyBorder="1" applyAlignment="1">
      <alignment vertical="center"/>
    </xf>
    <xf numFmtId="3" fontId="50" fillId="30" borderId="11" xfId="48" applyNumberFormat="1" applyFont="1" applyFill="1" applyBorder="1" applyAlignment="1">
      <alignment vertical="center"/>
    </xf>
    <xf numFmtId="0" fontId="50" fillId="0" borderId="22" xfId="0" applyFont="1" applyFill="1" applyBorder="1" applyAlignment="1">
      <alignment vertical="center"/>
    </xf>
    <xf numFmtId="3" fontId="50" fillId="0" borderId="16" xfId="48" applyNumberFormat="1" applyFont="1" applyFill="1" applyBorder="1" applyAlignment="1">
      <alignment vertical="center"/>
    </xf>
    <xf numFmtId="0" fontId="50" fillId="0" borderId="17" xfId="0" applyFont="1" applyFill="1" applyBorder="1" applyAlignment="1">
      <alignment vertical="center"/>
    </xf>
    <xf numFmtId="0" fontId="49" fillId="0" borderId="17" xfId="0" applyFont="1" applyFill="1" applyBorder="1" applyAlignment="1">
      <alignment vertical="center"/>
    </xf>
    <xf numFmtId="0" fontId="50" fillId="0" borderId="25" xfId="0" applyFont="1" applyFill="1" applyBorder="1" applyAlignment="1"/>
    <xf numFmtId="0" fontId="50" fillId="30" borderId="0" xfId="48" applyFont="1" applyFill="1" applyBorder="1" applyAlignment="1">
      <alignment vertical="center"/>
    </xf>
    <xf numFmtId="3" fontId="49" fillId="22" borderId="20" xfId="48" applyNumberFormat="1" applyFont="1" applyFill="1" applyBorder="1" applyAlignment="1">
      <alignment vertical="center"/>
    </xf>
    <xf numFmtId="0" fontId="49" fillId="0" borderId="31" xfId="0" applyFont="1" applyFill="1" applyBorder="1" applyAlignment="1">
      <alignment vertical="center"/>
    </xf>
    <xf numFmtId="0" fontId="49" fillId="0" borderId="39" xfId="0" applyFont="1" applyFill="1" applyBorder="1" applyAlignment="1">
      <alignment vertical="center"/>
    </xf>
    <xf numFmtId="0" fontId="55" fillId="0" borderId="0" xfId="0" applyFont="1" applyFill="1" applyBorder="1" applyAlignment="1">
      <alignment horizontal="center" wrapText="1"/>
    </xf>
    <xf numFmtId="0" fontId="54" fillId="25" borderId="0" xfId="0" applyFont="1" applyFill="1" applyBorder="1" applyAlignment="1">
      <alignment horizontal="center" wrapText="1"/>
    </xf>
    <xf numFmtId="0" fontId="87" fillId="25" borderId="0" xfId="0" applyFont="1" applyFill="1" applyBorder="1" applyAlignment="1">
      <alignment horizontal="right" wrapText="1"/>
    </xf>
    <xf numFmtId="0" fontId="54" fillId="25" borderId="0" xfId="0" applyFont="1" applyFill="1" applyBorder="1" applyAlignment="1">
      <alignment horizontal="center" vertical="center" wrapText="1"/>
    </xf>
    <xf numFmtId="0" fontId="54" fillId="25" borderId="0" xfId="0" applyFont="1" applyFill="1" applyBorder="1" applyAlignment="1">
      <alignment horizontal="right" vertical="justify" wrapText="1"/>
    </xf>
    <xf numFmtId="9" fontId="49" fillId="0" borderId="0" xfId="53" applyFont="1" applyBorder="1"/>
    <xf numFmtId="9" fontId="49" fillId="30" borderId="0" xfId="53" applyNumberFormat="1" applyFont="1" applyFill="1" applyBorder="1" applyAlignment="1">
      <alignment horizontal="right" wrapText="1"/>
    </xf>
    <xf numFmtId="0" fontId="49" fillId="0" borderId="0" xfId="0" applyFont="1" applyAlignment="1">
      <alignment horizontal="right"/>
    </xf>
    <xf numFmtId="0" fontId="49" fillId="0" borderId="0" xfId="0" applyFont="1" applyAlignment="1">
      <alignment vertical="top"/>
    </xf>
    <xf numFmtId="0" fontId="50" fillId="22" borderId="0" xfId="0" applyFont="1" applyFill="1" applyBorder="1" applyAlignment="1">
      <alignment horizontal="right" vertical="top" wrapText="1"/>
    </xf>
    <xf numFmtId="0" fontId="69" fillId="56" borderId="0" xfId="48" applyFont="1" applyFill="1" applyBorder="1"/>
    <xf numFmtId="0" fontId="69" fillId="56" borderId="0" xfId="48" applyFont="1" applyFill="1" applyBorder="1" applyAlignment="1">
      <alignment horizontal="left"/>
    </xf>
    <xf numFmtId="3" fontId="49" fillId="57" borderId="30" xfId="0" applyNumberFormat="1" applyFont="1" applyFill="1" applyBorder="1"/>
    <xf numFmtId="3" fontId="50" fillId="57" borderId="20" xfId="0" applyNumberFormat="1" applyFont="1" applyFill="1" applyBorder="1"/>
    <xf numFmtId="9" fontId="50" fillId="57" borderId="0" xfId="0" applyNumberFormat="1" applyFont="1" applyFill="1" applyAlignment="1">
      <alignment horizontal="left"/>
    </xf>
    <xf numFmtId="0" fontId="49" fillId="57" borderId="0" xfId="0" applyFont="1" applyFill="1" applyBorder="1" applyAlignment="1"/>
    <xf numFmtId="0" fontId="50" fillId="57" borderId="0" xfId="0" applyFont="1" applyFill="1" applyBorder="1" applyAlignment="1"/>
    <xf numFmtId="0" fontId="50" fillId="57" borderId="0" xfId="0" applyFont="1" applyFill="1" applyBorder="1" applyAlignment="1">
      <alignment vertical="center"/>
    </xf>
    <xf numFmtId="0" fontId="50" fillId="57" borderId="0" xfId="48" applyFont="1" applyFill="1" applyBorder="1"/>
    <xf numFmtId="0" fontId="50" fillId="57" borderId="38" xfId="48" applyFont="1" applyFill="1" applyBorder="1" applyAlignment="1">
      <alignment vertical="center"/>
    </xf>
    <xf numFmtId="0" fontId="50" fillId="57" borderId="0" xfId="48" applyFont="1" applyFill="1" applyBorder="1" applyAlignment="1">
      <alignment vertical="center"/>
    </xf>
    <xf numFmtId="173" fontId="43" fillId="57" borderId="30" xfId="48" applyNumberFormat="1" applyFont="1" applyFill="1" applyBorder="1" applyAlignment="1">
      <alignment horizontal="right" wrapText="1"/>
    </xf>
    <xf numFmtId="173" fontId="43" fillId="57" borderId="0" xfId="48" applyNumberFormat="1" applyFont="1" applyFill="1" applyBorder="1" applyAlignment="1">
      <alignment horizontal="right" wrapText="1"/>
    </xf>
    <xf numFmtId="0" fontId="88" fillId="22" borderId="0" xfId="86" applyFont="1" applyFill="1" applyBorder="1" applyAlignment="1">
      <alignment horizontal="left" vertical="center"/>
    </xf>
    <xf numFmtId="49" fontId="89" fillId="22" borderId="0" xfId="86" applyNumberFormat="1" applyFont="1" applyFill="1" applyAlignment="1">
      <alignment horizontal="left"/>
    </xf>
    <xf numFmtId="3" fontId="73" fillId="0" borderId="30" xfId="0" applyNumberFormat="1" applyFont="1" applyFill="1" applyBorder="1" applyAlignment="1">
      <alignment horizontal="right" wrapText="1"/>
    </xf>
    <xf numFmtId="9" fontId="73" fillId="0" borderId="30" xfId="53" applyFont="1" applyFill="1" applyBorder="1" applyAlignment="1">
      <alignment horizontal="right"/>
    </xf>
    <xf numFmtId="3" fontId="73" fillId="57" borderId="30" xfId="0" applyNumberFormat="1" applyFont="1" applyFill="1" applyBorder="1" applyAlignment="1">
      <alignment horizontal="right" wrapText="1"/>
    </xf>
    <xf numFmtId="3" fontId="77" fillId="22" borderId="30" xfId="0" applyNumberFormat="1" applyFont="1" applyFill="1" applyBorder="1" applyAlignment="1">
      <alignment horizontal="right"/>
    </xf>
    <xf numFmtId="0" fontId="73" fillId="0" borderId="0" xfId="0" applyFont="1" applyBorder="1"/>
    <xf numFmtId="3" fontId="55" fillId="0" borderId="0" xfId="53" applyNumberFormat="1" applyFont="1" applyFill="1" applyBorder="1" applyAlignment="1">
      <alignment horizontal="center"/>
    </xf>
    <xf numFmtId="3" fontId="49" fillId="0" borderId="0" xfId="0" applyNumberFormat="1" applyFont="1" applyFill="1" applyBorder="1"/>
    <xf numFmtId="0" fontId="90" fillId="56" borderId="0" xfId="0" applyFont="1" applyFill="1" applyBorder="1" applyAlignment="1">
      <alignment horizontal="left"/>
    </xf>
    <xf numFmtId="0" fontId="90" fillId="56" borderId="0" xfId="0" applyFont="1" applyFill="1" applyBorder="1" applyAlignment="1">
      <alignment horizontal="right" wrapText="1"/>
    </xf>
    <xf numFmtId="0" fontId="91" fillId="56" borderId="0" xfId="0" applyFont="1" applyFill="1" applyBorder="1" applyAlignment="1">
      <alignment horizontal="right" wrapText="1"/>
    </xf>
    <xf numFmtId="0" fontId="92" fillId="56" borderId="0" xfId="0" applyFont="1" applyFill="1" applyBorder="1"/>
    <xf numFmtId="2" fontId="91" fillId="56" borderId="0" xfId="0" quotePrefix="1" applyNumberFormat="1" applyFont="1" applyFill="1" applyBorder="1" applyAlignment="1">
      <alignment horizontal="right" wrapText="1"/>
    </xf>
    <xf numFmtId="49" fontId="91" fillId="56" borderId="34" xfId="0" quotePrefix="1" applyNumberFormat="1" applyFont="1" applyFill="1" applyBorder="1" applyAlignment="1">
      <alignment horizontal="right" wrapText="1"/>
    </xf>
    <xf numFmtId="49" fontId="91" fillId="56" borderId="0" xfId="0" quotePrefix="1" applyNumberFormat="1" applyFont="1" applyFill="1" applyBorder="1" applyAlignment="1">
      <alignment horizontal="right" wrapText="1"/>
    </xf>
    <xf numFmtId="49" fontId="91" fillId="56" borderId="0" xfId="0" applyNumberFormat="1" applyFont="1" applyFill="1" applyBorder="1" applyAlignment="1">
      <alignment horizontal="right" wrapText="1"/>
    </xf>
    <xf numFmtId="1" fontId="73" fillId="0" borderId="30" xfId="53" applyNumberFormat="1" applyFont="1" applyFill="1" applyBorder="1" applyAlignment="1">
      <alignment horizontal="right"/>
    </xf>
    <xf numFmtId="49" fontId="93" fillId="56" borderId="0" xfId="0" quotePrefix="1" applyNumberFormat="1" applyFont="1" applyFill="1" applyBorder="1" applyAlignment="1">
      <alignment horizontal="right" wrapText="1"/>
    </xf>
    <xf numFmtId="3" fontId="73" fillId="0" borderId="0" xfId="0" applyNumberFormat="1" applyFont="1" applyFill="1" applyBorder="1" applyAlignment="1">
      <alignment horizontal="right" wrapText="1"/>
    </xf>
    <xf numFmtId="0" fontId="73" fillId="0" borderId="0" xfId="0" applyFont="1" applyFill="1" applyBorder="1"/>
    <xf numFmtId="9" fontId="73" fillId="0" borderId="0" xfId="53" applyFont="1" applyFill="1" applyBorder="1" applyAlignment="1">
      <alignment horizontal="right" wrapText="1"/>
    </xf>
    <xf numFmtId="173" fontId="73" fillId="0" borderId="0" xfId="0" applyNumberFormat="1" applyFont="1" applyFill="1" applyBorder="1" applyAlignment="1">
      <alignment horizontal="right" wrapText="1"/>
    </xf>
    <xf numFmtId="170" fontId="73" fillId="0" borderId="0" xfId="0" applyNumberFormat="1" applyFont="1" applyFill="1" applyBorder="1" applyAlignment="1">
      <alignment horizontal="right" wrapText="1"/>
    </xf>
    <xf numFmtId="3" fontId="73" fillId="0" borderId="0" xfId="0" applyNumberFormat="1" applyFont="1" applyFill="1" applyBorder="1"/>
    <xf numFmtId="0" fontId="92" fillId="56" borderId="0" xfId="0" applyFont="1" applyFill="1" applyBorder="1" applyAlignment="1">
      <alignment vertical="center"/>
    </xf>
    <xf numFmtId="0" fontId="92" fillId="56" borderId="0" xfId="0" applyFont="1" applyFill="1" applyBorder="1" applyAlignment="1">
      <alignment horizontal="right" vertical="center" wrapText="1"/>
    </xf>
    <xf numFmtId="0" fontId="92" fillId="56" borderId="0" xfId="0" applyFont="1" applyFill="1" applyBorder="1" applyAlignment="1">
      <alignment horizontal="center" vertical="center" wrapText="1"/>
    </xf>
    <xf numFmtId="0" fontId="94" fillId="56" borderId="0" xfId="0" applyFont="1" applyFill="1" applyBorder="1" applyAlignment="1">
      <alignment horizontal="right" vertical="center" wrapText="1"/>
    </xf>
    <xf numFmtId="0" fontId="90" fillId="56" borderId="0" xfId="0" applyFont="1" applyFill="1" applyBorder="1" applyAlignment="1">
      <alignment vertical="center"/>
    </xf>
    <xf numFmtId="0" fontId="90" fillId="56" borderId="0" xfId="0" applyFont="1" applyFill="1" applyBorder="1" applyAlignment="1">
      <alignment horizontal="right" vertical="center" wrapText="1"/>
    </xf>
    <xf numFmtId="0" fontId="90" fillId="56" borderId="0" xfId="0" applyFont="1" applyFill="1" applyBorder="1" applyAlignment="1">
      <alignment horizontal="center" vertical="center" wrapText="1"/>
    </xf>
    <xf numFmtId="9" fontId="74" fillId="22" borderId="0" xfId="0" applyNumberFormat="1" applyFont="1" applyFill="1" applyBorder="1" applyAlignment="1">
      <alignment horizontal="right"/>
    </xf>
    <xf numFmtId="0" fontId="92" fillId="56" borderId="0" xfId="0" applyFont="1" applyFill="1" applyBorder="1" applyAlignment="1">
      <alignment horizontal="right" wrapText="1"/>
    </xf>
    <xf numFmtId="0" fontId="63" fillId="56" borderId="0" xfId="126" applyFont="1" applyFill="1" applyAlignment="1">
      <alignment vertical="center"/>
    </xf>
    <xf numFmtId="0" fontId="63" fillId="56" borderId="0" xfId="126" applyFont="1" applyFill="1" applyBorder="1" applyAlignment="1">
      <alignment horizontal="right" vertical="center" wrapText="1"/>
    </xf>
    <xf numFmtId="9" fontId="63" fillId="56" borderId="0" xfId="126" applyNumberFormat="1" applyFont="1" applyFill="1" applyAlignment="1">
      <alignment horizontal="left" vertical="center"/>
    </xf>
    <xf numFmtId="9" fontId="90" fillId="56" borderId="0" xfId="0" applyNumberFormat="1" applyFont="1" applyFill="1" applyBorder="1" applyAlignment="1">
      <alignment horizontal="left" vertical="center"/>
    </xf>
    <xf numFmtId="0" fontId="90" fillId="56" borderId="0" xfId="0" applyFont="1" applyFill="1" applyBorder="1" applyAlignment="1">
      <alignment horizontal="centerContinuous" vertical="center"/>
    </xf>
    <xf numFmtId="0" fontId="90" fillId="56" borderId="0" xfId="0" applyFont="1" applyFill="1" applyBorder="1" applyAlignment="1">
      <alignment horizontal="right" vertical="center"/>
    </xf>
    <xf numFmtId="0" fontId="92" fillId="56" borderId="0" xfId="48" applyFont="1" applyFill="1" applyBorder="1" applyAlignment="1">
      <alignment horizontal="left"/>
    </xf>
    <xf numFmtId="0" fontId="43" fillId="22" borderId="0" xfId="48" applyFont="1" applyFill="1" applyBorder="1"/>
    <xf numFmtId="3" fontId="92" fillId="56" borderId="0" xfId="53" applyNumberFormat="1" applyFont="1" applyFill="1" applyBorder="1" applyAlignment="1">
      <alignment horizontal="left" textRotation="90"/>
    </xf>
    <xf numFmtId="0" fontId="43" fillId="0" borderId="0" xfId="48" applyFont="1" applyFill="1" applyBorder="1" applyAlignment="1">
      <alignment vertical="center"/>
    </xf>
    <xf numFmtId="0" fontId="43" fillId="0" borderId="0" xfId="0" applyFont="1" applyFill="1"/>
    <xf numFmtId="0" fontId="92" fillId="56" borderId="34" xfId="0" applyFont="1" applyFill="1" applyBorder="1" applyAlignment="1">
      <alignment horizontal="left" vertical="center" wrapText="1"/>
    </xf>
    <xf numFmtId="0" fontId="92" fillId="56" borderId="0" xfId="0" applyFont="1" applyFill="1" applyBorder="1" applyAlignment="1">
      <alignment horizontal="left" vertical="center" wrapText="1"/>
    </xf>
    <xf numFmtId="0" fontId="48" fillId="0" borderId="11" xfId="0" applyFont="1" applyFill="1" applyBorder="1" applyAlignment="1">
      <alignment vertical="center"/>
    </xf>
    <xf numFmtId="0" fontId="90" fillId="56" borderId="0" xfId="0" applyFont="1" applyFill="1" applyBorder="1" applyAlignment="1">
      <alignment horizontal="right" vertical="center" wrapText="1"/>
    </xf>
    <xf numFmtId="0" fontId="43" fillId="30" borderId="0" xfId="0" applyFont="1" applyFill="1"/>
    <xf numFmtId="0" fontId="43" fillId="30" borderId="0" xfId="0" applyFont="1" applyFill="1" applyBorder="1" applyAlignment="1">
      <alignment horizontal="right"/>
    </xf>
    <xf numFmtId="0" fontId="43" fillId="30" borderId="0" xfId="0" applyFont="1" applyFill="1" applyBorder="1" applyAlignment="1">
      <alignment horizontal="left"/>
    </xf>
    <xf numFmtId="0" fontId="43" fillId="30" borderId="0" xfId="0" applyFont="1" applyFill="1" applyBorder="1"/>
    <xf numFmtId="0" fontId="43" fillId="30" borderId="0" xfId="0" applyFont="1" applyFill="1" applyAlignment="1">
      <alignment horizontal="left"/>
    </xf>
    <xf numFmtId="0" fontId="95" fillId="30" borderId="0" xfId="0" applyFont="1" applyFill="1" applyBorder="1" applyAlignment="1">
      <alignment horizontal="left"/>
    </xf>
    <xf numFmtId="0" fontId="96" fillId="30" borderId="0" xfId="0" applyFont="1" applyFill="1"/>
    <xf numFmtId="0" fontId="97" fillId="30" borderId="0" xfId="0" applyFont="1" applyFill="1"/>
    <xf numFmtId="0" fontId="43" fillId="58" borderId="0" xfId="0" applyFont="1" applyFill="1" applyAlignment="1">
      <alignment horizontal="left"/>
    </xf>
    <xf numFmtId="0" fontId="43" fillId="59" borderId="0" xfId="0" applyFont="1" applyFill="1"/>
    <xf numFmtId="0" fontId="43" fillId="30" borderId="0" xfId="0" quotePrefix="1" applyFont="1" applyFill="1"/>
    <xf numFmtId="0" fontId="43" fillId="42" borderId="0" xfId="0" applyFont="1" applyFill="1"/>
    <xf numFmtId="0" fontId="98" fillId="30" borderId="0" xfId="0" applyFont="1" applyFill="1"/>
    <xf numFmtId="0" fontId="74" fillId="30" borderId="0" xfId="0" applyFont="1" applyFill="1" applyAlignment="1">
      <alignment horizontal="left"/>
    </xf>
    <xf numFmtId="0" fontId="99" fillId="30" borderId="0" xfId="0" applyFont="1" applyFill="1" applyAlignment="1">
      <alignment horizontal="left"/>
    </xf>
    <xf numFmtId="0" fontId="74" fillId="30" borderId="0" xfId="0" applyFont="1" applyFill="1" applyBorder="1" applyAlignment="1">
      <alignment horizontal="left"/>
    </xf>
    <xf numFmtId="0" fontId="99" fillId="30" borderId="0" xfId="0" applyFont="1" applyFill="1" applyBorder="1" applyAlignment="1">
      <alignment horizontal="left"/>
    </xf>
    <xf numFmtId="0" fontId="96" fillId="30" borderId="0" xfId="0" applyFont="1" applyFill="1" applyAlignment="1">
      <alignment horizontal="left"/>
    </xf>
    <xf numFmtId="0" fontId="100" fillId="30" borderId="0" xfId="0" applyFont="1" applyFill="1" applyAlignment="1">
      <alignment vertical="center"/>
    </xf>
    <xf numFmtId="0" fontId="43" fillId="59" borderId="0" xfId="0" applyFont="1" applyFill="1" applyAlignment="1">
      <alignment horizontal="left"/>
    </xf>
    <xf numFmtId="0" fontId="96" fillId="59" borderId="0" xfId="0" applyFont="1" applyFill="1" applyAlignment="1">
      <alignment horizontal="left"/>
    </xf>
    <xf numFmtId="49" fontId="101" fillId="30" borderId="0" xfId="0" applyNumberFormat="1" applyFont="1" applyFill="1" applyAlignment="1">
      <alignment horizontal="left"/>
    </xf>
    <xf numFmtId="0" fontId="101" fillId="30" borderId="0" xfId="0" applyFont="1" applyFill="1" applyAlignment="1">
      <alignment horizontal="left"/>
    </xf>
    <xf numFmtId="49" fontId="96" fillId="59" borderId="0" xfId="0" applyNumberFormat="1" applyFont="1" applyFill="1" applyBorder="1" applyAlignment="1">
      <alignment horizontal="left"/>
    </xf>
    <xf numFmtId="0" fontId="98" fillId="30" borderId="0" xfId="0" applyFont="1" applyFill="1" applyAlignment="1">
      <alignment horizontal="left"/>
    </xf>
    <xf numFmtId="0" fontId="43" fillId="59" borderId="0" xfId="0" applyFont="1" applyFill="1" applyBorder="1" applyAlignment="1">
      <alignment horizontal="left"/>
    </xf>
    <xf numFmtId="0" fontId="10" fillId="30" borderId="0" xfId="0" applyFont="1" applyFill="1" applyAlignment="1">
      <alignment vertical="center"/>
    </xf>
    <xf numFmtId="0" fontId="43" fillId="0" borderId="0" xfId="0" applyFont="1" applyFill="1" applyAlignment="1">
      <alignment horizontal="left"/>
    </xf>
    <xf numFmtId="0" fontId="102" fillId="30" borderId="0" xfId="0" applyFont="1" applyFill="1" applyAlignment="1">
      <alignment vertical="center"/>
    </xf>
    <xf numFmtId="49" fontId="98" fillId="30" borderId="0" xfId="0" applyNumberFormat="1" applyFont="1" applyFill="1" applyAlignment="1">
      <alignment horizontal="left"/>
    </xf>
    <xf numFmtId="0" fontId="43" fillId="30" borderId="18" xfId="0" applyFont="1" applyFill="1" applyBorder="1" applyAlignment="1">
      <alignment horizontal="left"/>
    </xf>
    <xf numFmtId="0" fontId="43" fillId="30" borderId="20" xfId="0" applyFont="1" applyFill="1" applyBorder="1" applyAlignment="1">
      <alignment horizontal="left"/>
    </xf>
    <xf numFmtId="0" fontId="43" fillId="30" borderId="19" xfId="0" applyFont="1" applyFill="1" applyBorder="1" applyAlignment="1">
      <alignment horizontal="left"/>
    </xf>
    <xf numFmtId="0" fontId="43" fillId="30" borderId="18" xfId="0" applyFont="1" applyFill="1" applyBorder="1"/>
    <xf numFmtId="0" fontId="43" fillId="30" borderId="19" xfId="0" applyFont="1" applyFill="1" applyBorder="1"/>
    <xf numFmtId="0" fontId="98" fillId="30" borderId="14" xfId="0" applyFont="1" applyFill="1" applyBorder="1" applyAlignment="1">
      <alignment horizontal="left"/>
    </xf>
    <xf numFmtId="0" fontId="98" fillId="30" borderId="0" xfId="0" applyFont="1" applyFill="1" applyBorder="1" applyAlignment="1">
      <alignment horizontal="left"/>
    </xf>
    <xf numFmtId="0" fontId="98" fillId="30" borderId="12" xfId="0" applyFont="1" applyFill="1" applyBorder="1" applyAlignment="1">
      <alignment horizontal="left"/>
    </xf>
    <xf numFmtId="0" fontId="98" fillId="30" borderId="14" xfId="0" applyFont="1" applyFill="1" applyBorder="1"/>
    <xf numFmtId="0" fontId="98" fillId="30" borderId="12" xfId="0" applyFont="1" applyFill="1" applyBorder="1"/>
    <xf numFmtId="0" fontId="98" fillId="30" borderId="15" xfId="0" applyFont="1" applyFill="1" applyBorder="1" applyAlignment="1">
      <alignment horizontal="left"/>
    </xf>
    <xf numFmtId="0" fontId="98" fillId="30" borderId="11" xfId="0" applyFont="1" applyFill="1" applyBorder="1" applyAlignment="1">
      <alignment horizontal="left"/>
    </xf>
    <xf numFmtId="0" fontId="98" fillId="30" borderId="13" xfId="0" applyFont="1" applyFill="1" applyBorder="1" applyAlignment="1">
      <alignment horizontal="left"/>
    </xf>
    <xf numFmtId="0" fontId="98" fillId="30" borderId="15" xfId="0" applyFont="1" applyFill="1" applyBorder="1"/>
    <xf numFmtId="0" fontId="98" fillId="30" borderId="13" xfId="0" applyFont="1" applyFill="1" applyBorder="1"/>
    <xf numFmtId="0" fontId="101" fillId="30" borderId="0" xfId="0" applyFont="1" applyFill="1"/>
    <xf numFmtId="0" fontId="98" fillId="30" borderId="0" xfId="0" applyFont="1" applyFill="1" applyBorder="1" applyAlignment="1">
      <alignment horizontal="right"/>
    </xf>
    <xf numFmtId="0" fontId="98" fillId="40" borderId="0" xfId="0" applyFont="1" applyFill="1"/>
    <xf numFmtId="0" fontId="98" fillId="40" borderId="0" xfId="0" applyFont="1" applyFill="1" applyAlignment="1">
      <alignment horizontal="left"/>
    </xf>
    <xf numFmtId="0" fontId="101" fillId="40" borderId="0" xfId="0" applyFont="1" applyFill="1" applyAlignment="1">
      <alignment horizontal="left"/>
    </xf>
    <xf numFmtId="0" fontId="43" fillId="40" borderId="0" xfId="0" applyFont="1" applyFill="1" applyBorder="1" applyAlignment="1">
      <alignment horizontal="left"/>
    </xf>
    <xf numFmtId="0" fontId="98" fillId="30" borderId="0" xfId="0" quotePrefix="1" applyFont="1" applyFill="1"/>
    <xf numFmtId="0" fontId="0" fillId="59" borderId="0" xfId="0" applyFill="1"/>
    <xf numFmtId="0" fontId="10" fillId="0" borderId="0" xfId="0" quotePrefix="1" applyFont="1"/>
    <xf numFmtId="3" fontId="0" fillId="0" borderId="22" xfId="0" applyNumberFormat="1" applyFill="1" applyBorder="1"/>
    <xf numFmtId="3" fontId="0" fillId="0" borderId="17" xfId="0" applyNumberFormat="1" applyFill="1" applyBorder="1"/>
    <xf numFmtId="0" fontId="37" fillId="59" borderId="24" xfId="67" applyFont="1" applyFill="1" applyBorder="1" applyAlignment="1">
      <alignment horizontal="left"/>
    </xf>
    <xf numFmtId="3" fontId="0" fillId="0" borderId="17" xfId="0" applyNumberFormat="1" applyFill="1" applyBorder="1" applyAlignment="1">
      <alignment horizontal="left"/>
    </xf>
    <xf numFmtId="3" fontId="10" fillId="0" borderId="17" xfId="0" applyNumberFormat="1" applyFont="1" applyFill="1" applyBorder="1"/>
    <xf numFmtId="0" fontId="50" fillId="59" borderId="47" xfId="0" applyFont="1" applyFill="1" applyBorder="1"/>
    <xf numFmtId="0" fontId="50" fillId="22" borderId="24" xfId="0" applyFont="1" applyFill="1" applyBorder="1"/>
    <xf numFmtId="3" fontId="10" fillId="0" borderId="25" xfId="0" applyNumberFormat="1" applyFont="1" applyFill="1" applyBorder="1"/>
    <xf numFmtId="3" fontId="35" fillId="59" borderId="26" xfId="0" applyNumberFormat="1" applyFont="1" applyFill="1" applyBorder="1"/>
    <xf numFmtId="0" fontId="36" fillId="59" borderId="23" xfId="67" applyFont="1" applyFill="1" applyBorder="1" applyAlignment="1">
      <alignment horizontal="left"/>
    </xf>
    <xf numFmtId="0" fontId="36" fillId="59" borderId="24" xfId="67" applyFont="1" applyFill="1" applyBorder="1" applyAlignment="1">
      <alignment horizontal="left"/>
    </xf>
    <xf numFmtId="0" fontId="36" fillId="59" borderId="48" xfId="67" applyFont="1" applyFill="1" applyBorder="1" applyAlignment="1">
      <alignment horizontal="left"/>
    </xf>
    <xf numFmtId="0" fontId="0" fillId="0" borderId="17" xfId="0" applyBorder="1"/>
    <xf numFmtId="0" fontId="50" fillId="22" borderId="47" xfId="0" applyFont="1" applyFill="1" applyBorder="1"/>
    <xf numFmtId="0" fontId="0" fillId="59" borderId="24" xfId="0" applyFill="1" applyBorder="1"/>
    <xf numFmtId="0" fontId="0" fillId="0" borderId="24" xfId="0" applyBorder="1"/>
    <xf numFmtId="0" fontId="64" fillId="0" borderId="0" xfId="0" applyFont="1" applyBorder="1" applyAlignment="1">
      <alignment horizontal="left"/>
    </xf>
    <xf numFmtId="0" fontId="64" fillId="22" borderId="0" xfId="0" applyFont="1" applyFill="1" applyBorder="1" applyAlignment="1">
      <alignment horizontal="left"/>
    </xf>
    <xf numFmtId="0" fontId="64" fillId="22" borderId="0" xfId="0" applyFont="1" applyFill="1" applyBorder="1" applyAlignment="1">
      <alignment horizontal="left" wrapText="1"/>
    </xf>
    <xf numFmtId="0" fontId="65" fillId="22" borderId="0" xfId="48" applyFont="1" applyFill="1" applyBorder="1" applyAlignment="1">
      <alignment horizontal="left" vertical="top"/>
    </xf>
    <xf numFmtId="3" fontId="64" fillId="30" borderId="0" xfId="44" applyNumberFormat="1" applyFont="1" applyFill="1" applyBorder="1" applyAlignment="1">
      <alignment horizontal="left" wrapText="1"/>
    </xf>
    <xf numFmtId="0" fontId="64" fillId="0" borderId="0" xfId="44" applyFont="1" applyFill="1" applyBorder="1" applyAlignment="1">
      <alignment horizontal="left"/>
    </xf>
    <xf numFmtId="3" fontId="64" fillId="22" borderId="0" xfId="44" applyNumberFormat="1" applyFont="1" applyFill="1" applyBorder="1" applyAlignment="1">
      <alignment horizontal="left" wrapText="1"/>
    </xf>
    <xf numFmtId="0" fontId="64" fillId="39" borderId="0" xfId="0" applyFont="1" applyFill="1" applyBorder="1" applyAlignment="1">
      <alignment horizontal="left" wrapText="1"/>
    </xf>
    <xf numFmtId="0" fontId="49" fillId="22" borderId="0" xfId="0" applyFont="1" applyFill="1" applyBorder="1" applyAlignment="1">
      <alignment horizontal="left" vertical="top" wrapText="1"/>
    </xf>
    <xf numFmtId="3" fontId="49" fillId="0" borderId="0" xfId="0" applyNumberFormat="1" applyFont="1" applyFill="1" applyBorder="1" applyAlignment="1">
      <alignment horizontal="left"/>
    </xf>
    <xf numFmtId="0" fontId="49" fillId="22" borderId="0" xfId="0" applyFont="1" applyFill="1" applyBorder="1" applyAlignment="1">
      <alignment horizontal="left" vertical="top"/>
    </xf>
    <xf numFmtId="0" fontId="49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50" fillId="22" borderId="0" xfId="0" applyFont="1" applyFill="1" applyBorder="1" applyAlignment="1">
      <alignment horizontal="left"/>
    </xf>
    <xf numFmtId="0" fontId="92" fillId="56" borderId="0" xfId="0" applyFont="1" applyFill="1" applyBorder="1" applyAlignment="1">
      <alignment horizontal="left" vertical="center"/>
    </xf>
    <xf numFmtId="0" fontId="90" fillId="56" borderId="0" xfId="0" applyFont="1" applyFill="1" applyBorder="1" applyAlignment="1">
      <alignment horizontal="left" vertical="center"/>
    </xf>
    <xf numFmtId="49" fontId="98" fillId="30" borderId="49" xfId="0" applyNumberFormat="1" applyFont="1" applyFill="1" applyBorder="1" applyAlignment="1">
      <alignment horizontal="left"/>
    </xf>
    <xf numFmtId="49" fontId="98" fillId="30" borderId="50" xfId="0" applyNumberFormat="1" applyFont="1" applyFill="1" applyBorder="1" applyAlignment="1">
      <alignment horizontal="left"/>
    </xf>
    <xf numFmtId="49" fontId="43" fillId="0" borderId="50" xfId="0" applyNumberFormat="1" applyFont="1" applyFill="1" applyBorder="1" applyAlignment="1">
      <alignment horizontal="left"/>
    </xf>
    <xf numFmtId="49" fontId="98" fillId="30" borderId="50" xfId="0" applyNumberFormat="1" applyFont="1" applyFill="1" applyBorder="1"/>
    <xf numFmtId="0" fontId="98" fillId="30" borderId="0" xfId="0" applyNumberFormat="1" applyFont="1" applyFill="1" applyBorder="1" applyAlignment="1">
      <alignment horizontal="left"/>
    </xf>
    <xf numFmtId="3" fontId="50" fillId="22" borderId="0" xfId="0" applyNumberFormat="1" applyFont="1" applyFill="1" applyBorder="1" applyAlignment="1">
      <alignment horizontal="left"/>
    </xf>
    <xf numFmtId="3" fontId="49" fillId="0" borderId="0" xfId="0" applyNumberFormat="1" applyFont="1" applyBorder="1" applyAlignment="1">
      <alignment horizontal="left"/>
    </xf>
    <xf numFmtId="0" fontId="56" fillId="22" borderId="0" xfId="0" applyFont="1" applyFill="1" applyBorder="1" applyAlignment="1">
      <alignment wrapText="1"/>
    </xf>
    <xf numFmtId="0" fontId="90" fillId="56" borderId="0" xfId="0" applyFont="1" applyFill="1" applyBorder="1" applyAlignment="1">
      <alignment horizontal="right" vertical="center" wrapText="1"/>
    </xf>
    <xf numFmtId="0" fontId="92" fillId="56" borderId="0" xfId="0" applyFont="1" applyFill="1" applyBorder="1" applyAlignment="1">
      <alignment horizontal="center" vertical="center" wrapText="1"/>
    </xf>
    <xf numFmtId="0" fontId="90" fillId="56" borderId="0" xfId="0" applyFont="1" applyFill="1" applyBorder="1" applyAlignment="1">
      <alignment horizontal="right" vertical="center" wrapText="1"/>
    </xf>
    <xf numFmtId="3" fontId="65" fillId="30" borderId="0" xfId="44" applyNumberFormat="1" applyFont="1" applyFill="1" applyBorder="1" applyAlignment="1">
      <alignment horizontal="left" wrapText="1"/>
    </xf>
    <xf numFmtId="3" fontId="50" fillId="0" borderId="0" xfId="0" applyNumberFormat="1" applyFont="1" applyFill="1" applyBorder="1" applyAlignment="1">
      <alignment horizontal="left"/>
    </xf>
    <xf numFmtId="0" fontId="50" fillId="30" borderId="0" xfId="0" applyFont="1" applyFill="1"/>
    <xf numFmtId="9" fontId="50" fillId="30" borderId="0" xfId="0" applyNumberFormat="1" applyFont="1" applyFill="1" applyBorder="1" applyAlignment="1">
      <alignment horizontal="right"/>
    </xf>
    <xf numFmtId="0" fontId="92" fillId="30" borderId="0" xfId="0" applyFont="1" applyFill="1" applyBorder="1" applyAlignment="1">
      <alignment horizontal="right" vertical="center" wrapText="1"/>
    </xf>
    <xf numFmtId="9" fontId="74" fillId="30" borderId="0" xfId="0" applyNumberFormat="1" applyFont="1" applyFill="1" applyBorder="1" applyAlignment="1">
      <alignment horizontal="right"/>
    </xf>
    <xf numFmtId="3" fontId="50" fillId="22" borderId="0" xfId="48" applyNumberFormat="1" applyFont="1" applyFill="1" applyBorder="1" applyAlignment="1">
      <alignment vertical="center" wrapText="1"/>
    </xf>
    <xf numFmtId="0" fontId="90" fillId="56" borderId="0" xfId="0" applyFont="1" applyFill="1" applyBorder="1" applyAlignment="1">
      <alignment vertical="center" wrapText="1"/>
    </xf>
    <xf numFmtId="0" fontId="90" fillId="56" borderId="0" xfId="0" applyFont="1" applyFill="1" applyBorder="1" applyAlignment="1">
      <alignment horizontal="left" vertical="center" wrapText="1"/>
    </xf>
    <xf numFmtId="3" fontId="49" fillId="0" borderId="30" xfId="0" applyNumberFormat="1" applyFont="1" applyFill="1" applyBorder="1" applyAlignment="1">
      <alignment horizontal="left" wrapText="1"/>
    </xf>
    <xf numFmtId="0" fontId="92" fillId="56" borderId="0" xfId="0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left"/>
    </xf>
    <xf numFmtId="0" fontId="51" fillId="22" borderId="0" xfId="0" applyFont="1" applyFill="1" applyBorder="1" applyAlignment="1">
      <alignment horizontal="left"/>
    </xf>
    <xf numFmtId="0" fontId="51" fillId="0" borderId="0" xfId="0" applyFont="1"/>
    <xf numFmtId="0" fontId="51" fillId="0" borderId="0" xfId="48" applyFont="1"/>
    <xf numFmtId="0" fontId="51" fillId="0" borderId="0" xfId="48" applyFont="1" applyAlignment="1">
      <alignment horizontal="left"/>
    </xf>
    <xf numFmtId="0" fontId="51" fillId="30" borderId="0" xfId="48" applyFont="1" applyFill="1" applyAlignment="1">
      <alignment horizontal="left"/>
    </xf>
    <xf numFmtId="0" fontId="98" fillId="30" borderId="0" xfId="0" applyNumberFormat="1" applyFont="1" applyFill="1" applyAlignment="1">
      <alignment horizontal="left"/>
    </xf>
    <xf numFmtId="1" fontId="49" fillId="57" borderId="30" xfId="48" applyNumberFormat="1" applyFont="1" applyFill="1" applyBorder="1" applyAlignment="1">
      <alignment horizontal="right"/>
    </xf>
    <xf numFmtId="1" fontId="49" fillId="57" borderId="11" xfId="48" applyNumberFormat="1" applyFont="1" applyFill="1" applyBorder="1" applyAlignment="1">
      <alignment horizontal="right"/>
    </xf>
    <xf numFmtId="1" fontId="50" fillId="57" borderId="0" xfId="48" applyNumberFormat="1" applyFont="1" applyFill="1" applyBorder="1" applyAlignment="1">
      <alignment horizontal="right"/>
    </xf>
    <xf numFmtId="1" fontId="50" fillId="57" borderId="0" xfId="48" applyNumberFormat="1" applyFont="1" applyFill="1" applyAlignment="1">
      <alignment horizontal="right"/>
    </xf>
    <xf numFmtId="1" fontId="49" fillId="57" borderId="0" xfId="48" applyNumberFormat="1" applyFont="1" applyFill="1" applyBorder="1" applyAlignment="1">
      <alignment horizontal="right"/>
    </xf>
    <xf numFmtId="1" fontId="50" fillId="0" borderId="0" xfId="48" applyNumberFormat="1" applyFont="1" applyFill="1" applyAlignment="1">
      <alignment horizontal="right"/>
    </xf>
    <xf numFmtId="1" fontId="49" fillId="30" borderId="30" xfId="48" applyNumberFormat="1" applyFont="1" applyFill="1" applyBorder="1" applyAlignment="1">
      <alignment horizontal="right"/>
    </xf>
    <xf numFmtId="1" fontId="49" fillId="30" borderId="11" xfId="48" applyNumberFormat="1" applyFont="1" applyFill="1" applyBorder="1" applyAlignment="1">
      <alignment horizontal="right"/>
    </xf>
    <xf numFmtId="0" fontId="98" fillId="30" borderId="51" xfId="0" applyNumberFormat="1" applyFont="1" applyFill="1" applyBorder="1" applyAlignment="1">
      <alignment horizontal="left"/>
    </xf>
    <xf numFmtId="49" fontId="51" fillId="0" borderId="0" xfId="0" applyNumberFormat="1" applyFont="1"/>
    <xf numFmtId="0" fontId="51" fillId="0" borderId="0" xfId="0" applyFont="1" applyAlignment="1">
      <alignment horizontal="left"/>
    </xf>
    <xf numFmtId="3" fontId="50" fillId="0" borderId="0" xfId="48" applyNumberFormat="1" applyFont="1" applyFill="1" applyBorder="1" applyAlignment="1">
      <alignment horizontal="right"/>
    </xf>
    <xf numFmtId="3" fontId="49" fillId="0" borderId="11" xfId="48" applyNumberFormat="1" applyFont="1" applyFill="1" applyBorder="1" applyAlignment="1">
      <alignment horizontal="right"/>
    </xf>
    <xf numFmtId="0" fontId="49" fillId="22" borderId="0" xfId="48" applyFont="1" applyFill="1" applyBorder="1" applyAlignment="1">
      <alignment horizontal="left"/>
    </xf>
    <xf numFmtId="3" fontId="49" fillId="0" borderId="0" xfId="0" applyNumberFormat="1" applyFont="1" applyFill="1" applyBorder="1" applyAlignment="1">
      <alignment horizontal="right" wrapText="1"/>
    </xf>
    <xf numFmtId="0" fontId="56" fillId="0" borderId="0" xfId="48" applyFont="1"/>
    <xf numFmtId="0" fontId="49" fillId="22" borderId="0" xfId="48" applyNumberFormat="1" applyFont="1" applyFill="1" applyBorder="1"/>
    <xf numFmtId="0" fontId="49" fillId="22" borderId="0" xfId="48" applyNumberFormat="1" applyFont="1" applyFill="1" applyBorder="1" applyAlignment="1">
      <alignment horizontal="right"/>
    </xf>
    <xf numFmtId="0" fontId="49" fillId="22" borderId="0" xfId="48" applyNumberFormat="1" applyFont="1" applyFill="1" applyBorder="1" applyAlignment="1"/>
    <xf numFmtId="0" fontId="62" fillId="22" borderId="0" xfId="48" applyNumberFormat="1" applyFont="1" applyFill="1" applyBorder="1" applyAlignment="1"/>
    <xf numFmtId="0" fontId="52" fillId="22" borderId="0" xfId="48" applyNumberFormat="1" applyFont="1" applyFill="1" applyBorder="1" applyAlignment="1"/>
    <xf numFmtId="0" fontId="50" fillId="22" borderId="0" xfId="48" applyNumberFormat="1" applyFont="1" applyFill="1" applyBorder="1" applyAlignment="1"/>
    <xf numFmtId="0" fontId="63" fillId="56" borderId="18" xfId="48" applyNumberFormat="1" applyFont="1" applyFill="1" applyBorder="1" applyAlignment="1"/>
    <xf numFmtId="0" fontId="63" fillId="56" borderId="41" xfId="48" applyNumberFormat="1" applyFont="1" applyFill="1" applyBorder="1" applyAlignment="1">
      <alignment horizontal="right" wrapText="1"/>
    </xf>
    <xf numFmtId="0" fontId="63" fillId="56" borderId="20" xfId="48" applyNumberFormat="1" applyFont="1" applyFill="1" applyBorder="1" applyAlignment="1">
      <alignment horizontal="right" wrapText="1"/>
    </xf>
    <xf numFmtId="0" fontId="63" fillId="56" borderId="42" xfId="48" applyNumberFormat="1" applyFont="1" applyFill="1" applyBorder="1" applyAlignment="1">
      <alignment horizontal="right" wrapText="1"/>
    </xf>
    <xf numFmtId="0" fontId="63" fillId="56" borderId="14" xfId="48" applyNumberFormat="1" applyFont="1" applyFill="1" applyBorder="1" applyAlignment="1"/>
    <xf numFmtId="0" fontId="63" fillId="56" borderId="0" xfId="48" applyNumberFormat="1" applyFont="1" applyFill="1" applyBorder="1" applyAlignment="1">
      <alignment horizontal="right"/>
    </xf>
    <xf numFmtId="0" fontId="63" fillId="56" borderId="0" xfId="0" applyNumberFormat="1" applyFont="1" applyFill="1" applyBorder="1" applyAlignment="1">
      <alignment horizontal="right"/>
    </xf>
    <xf numFmtId="0" fontId="63" fillId="56" borderId="33" xfId="48" applyNumberFormat="1" applyFont="1" applyFill="1" applyBorder="1" applyAlignment="1">
      <alignment horizontal="right" vertical="center" wrapText="1"/>
    </xf>
    <xf numFmtId="0" fontId="63" fillId="56" borderId="0" xfId="48" applyNumberFormat="1" applyFont="1" applyFill="1" applyBorder="1" applyAlignment="1">
      <alignment horizontal="right" vertical="center"/>
    </xf>
    <xf numFmtId="0" fontId="63" fillId="56" borderId="0" xfId="48" applyNumberFormat="1" applyFont="1" applyFill="1" applyBorder="1" applyAlignment="1">
      <alignment horizontal="right" vertical="center" wrapText="1"/>
    </xf>
    <xf numFmtId="0" fontId="63" fillId="56" borderId="44" xfId="48" applyNumberFormat="1" applyFont="1" applyFill="1" applyBorder="1" applyAlignment="1">
      <alignment horizontal="right" vertical="center" wrapText="1"/>
    </xf>
    <xf numFmtId="0" fontId="63" fillId="56" borderId="14" xfId="48" applyNumberFormat="1" applyFont="1" applyFill="1" applyBorder="1"/>
    <xf numFmtId="0" fontId="63" fillId="56" borderId="0" xfId="48" quotePrefix="1" applyNumberFormat="1" applyFont="1" applyFill="1" applyBorder="1" applyAlignment="1">
      <alignment horizontal="right"/>
    </xf>
    <xf numFmtId="0" fontId="63" fillId="56" borderId="33" xfId="48" applyNumberFormat="1" applyFont="1" applyFill="1" applyBorder="1" applyAlignment="1">
      <alignment horizontal="right"/>
    </xf>
    <xf numFmtId="0" fontId="63" fillId="56" borderId="44" xfId="48" applyNumberFormat="1" applyFont="1" applyFill="1" applyBorder="1" applyAlignment="1">
      <alignment horizontal="right"/>
    </xf>
    <xf numFmtId="16" fontId="43" fillId="59" borderId="0" xfId="0" quotePrefix="1" applyNumberFormat="1" applyFont="1" applyFill="1" applyAlignment="1">
      <alignment horizontal="left"/>
    </xf>
    <xf numFmtId="16" fontId="43" fillId="59" borderId="0" xfId="0" quotePrefix="1" applyNumberFormat="1" applyFont="1" applyFill="1" applyBorder="1" applyAlignment="1">
      <alignment horizontal="left"/>
    </xf>
    <xf numFmtId="0" fontId="43" fillId="59" borderId="0" xfId="0" quotePrefix="1" applyFont="1" applyFill="1" applyBorder="1" applyAlignment="1">
      <alignment horizontal="left"/>
    </xf>
    <xf numFmtId="0" fontId="43" fillId="59" borderId="0" xfId="0" quotePrefix="1" applyFont="1" applyFill="1" applyAlignment="1">
      <alignment horizontal="left"/>
    </xf>
    <xf numFmtId="0" fontId="49" fillId="30" borderId="0" xfId="48" applyFont="1" applyFill="1" applyBorder="1" applyAlignment="1"/>
    <xf numFmtId="0" fontId="51" fillId="27" borderId="0" xfId="48" applyFont="1" applyFill="1"/>
    <xf numFmtId="0" fontId="56" fillId="0" borderId="0" xfId="0" applyFont="1"/>
    <xf numFmtId="0" fontId="56" fillId="0" borderId="0" xfId="0" applyFont="1" applyAlignment="1">
      <alignment vertical="top"/>
    </xf>
    <xf numFmtId="1" fontId="49" fillId="22" borderId="0" xfId="48" applyNumberFormat="1" applyFont="1" applyFill="1" applyBorder="1" applyAlignment="1">
      <alignment vertical="center"/>
    </xf>
    <xf numFmtId="1" fontId="49" fillId="22" borderId="0" xfId="48" applyNumberFormat="1" applyFont="1" applyFill="1" applyBorder="1"/>
    <xf numFmtId="49" fontId="75" fillId="22" borderId="14" xfId="48" applyNumberFormat="1" applyFont="1" applyFill="1" applyBorder="1" applyAlignment="1">
      <alignment horizontal="right"/>
    </xf>
    <xf numFmtId="0" fontId="75" fillId="22" borderId="20" xfId="48" applyFont="1" applyFill="1" applyBorder="1" applyAlignment="1">
      <alignment horizontal="right"/>
    </xf>
    <xf numFmtId="0" fontId="75" fillId="22" borderId="13" xfId="48" applyFont="1" applyFill="1" applyBorder="1"/>
    <xf numFmtId="0" fontId="75" fillId="22" borderId="11" xfId="48" applyFont="1" applyFill="1" applyBorder="1"/>
    <xf numFmtId="0" fontId="75" fillId="22" borderId="15" xfId="48" applyFont="1" applyFill="1" applyBorder="1"/>
    <xf numFmtId="49" fontId="75" fillId="22" borderId="12" xfId="48" applyNumberFormat="1" applyFont="1" applyFill="1" applyBorder="1"/>
    <xf numFmtId="0" fontId="75" fillId="22" borderId="20" xfId="48" applyFont="1" applyFill="1" applyBorder="1"/>
    <xf numFmtId="0" fontId="75" fillId="22" borderId="18" xfId="48" applyFont="1" applyFill="1" applyBorder="1"/>
    <xf numFmtId="0" fontId="103" fillId="0" borderId="0" xfId="1310" applyFont="1" applyFill="1" applyAlignment="1">
      <alignment horizontal="left"/>
    </xf>
    <xf numFmtId="0" fontId="49" fillId="26" borderId="3" xfId="44" applyNumberFormat="1" applyFont="1" applyFill="1"/>
    <xf numFmtId="0" fontId="75" fillId="22" borderId="0" xfId="48" applyFont="1" applyFill="1" applyBorder="1" applyAlignment="1">
      <alignment horizontal="left"/>
    </xf>
    <xf numFmtId="49" fontId="75" fillId="22" borderId="12" xfId="48" applyNumberFormat="1" applyFont="1" applyFill="1" applyBorder="1" applyAlignment="1">
      <alignment horizontal="right"/>
    </xf>
    <xf numFmtId="49" fontId="75" fillId="22" borderId="14" xfId="48" applyNumberFormat="1" applyFont="1" applyFill="1" applyBorder="1"/>
    <xf numFmtId="0" fontId="104" fillId="22" borderId="0" xfId="48" applyFont="1" applyFill="1" applyBorder="1" applyAlignment="1"/>
    <xf numFmtId="0" fontId="75" fillId="22" borderId="11" xfId="48" applyFont="1" applyFill="1" applyBorder="1" applyAlignment="1">
      <alignment horizontal="right"/>
    </xf>
    <xf numFmtId="0" fontId="75" fillId="22" borderId="19" xfId="48" applyFont="1" applyFill="1" applyBorder="1"/>
    <xf numFmtId="173" fontId="43" fillId="30" borderId="30" xfId="48" applyNumberFormat="1" applyFont="1" applyFill="1" applyBorder="1" applyAlignment="1">
      <alignment horizontal="right" wrapText="1"/>
    </xf>
    <xf numFmtId="49" fontId="75" fillId="22" borderId="0" xfId="48" applyNumberFormat="1" applyFont="1" applyFill="1" applyBorder="1" applyAlignment="1">
      <alignment horizontal="right"/>
    </xf>
    <xf numFmtId="49" fontId="75" fillId="22" borderId="0" xfId="48" applyNumberFormat="1" applyFont="1" applyFill="1" applyBorder="1"/>
    <xf numFmtId="0" fontId="56" fillId="0" borderId="0" xfId="48" applyFont="1" applyFill="1" applyBorder="1" applyAlignment="1"/>
    <xf numFmtId="0" fontId="70" fillId="0" borderId="0" xfId="0" applyFont="1" applyBorder="1"/>
    <xf numFmtId="0" fontId="3" fillId="0" borderId="0" xfId="1310" applyFill="1" applyAlignment="1">
      <alignment horizontal="left"/>
    </xf>
    <xf numFmtId="0" fontId="103" fillId="0" borderId="0" xfId="1310" applyFont="1" applyAlignment="1">
      <alignment horizontal="left"/>
    </xf>
    <xf numFmtId="0" fontId="3" fillId="0" borderId="0" xfId="1310" applyAlignment="1">
      <alignment horizontal="left"/>
    </xf>
    <xf numFmtId="0" fontId="51" fillId="22" borderId="0" xfId="0" applyFont="1" applyFill="1" applyBorder="1"/>
    <xf numFmtId="0" fontId="51" fillId="22" borderId="0" xfId="0" applyFont="1" applyFill="1" applyBorder="1" applyAlignment="1">
      <alignment wrapText="1"/>
    </xf>
    <xf numFmtId="0" fontId="56" fillId="22" borderId="0" xfId="0" applyFont="1" applyFill="1" applyBorder="1" applyAlignment="1">
      <alignment horizontal="left" wrapText="1"/>
    </xf>
    <xf numFmtId="3" fontId="51" fillId="30" borderId="0" xfId="0" applyNumberFormat="1" applyFont="1" applyFill="1" applyBorder="1" applyAlignment="1">
      <alignment wrapText="1"/>
    </xf>
    <xf numFmtId="0" fontId="51" fillId="22" borderId="0" xfId="0" applyNumberFormat="1" applyFont="1" applyFill="1" applyBorder="1"/>
    <xf numFmtId="3" fontId="73" fillId="22" borderId="30" xfId="0" applyNumberFormat="1" applyFont="1" applyFill="1" applyBorder="1" applyAlignment="1">
      <alignment horizontal="right"/>
    </xf>
    <xf numFmtId="0" fontId="51" fillId="0" borderId="0" xfId="0" applyNumberFormat="1" applyFont="1"/>
    <xf numFmtId="3" fontId="50" fillId="57" borderId="11" xfId="0" applyNumberFormat="1" applyFont="1" applyFill="1" applyBorder="1"/>
    <xf numFmtId="0" fontId="105" fillId="0" borderId="0" xfId="126" applyFont="1"/>
    <xf numFmtId="0" fontId="49" fillId="22" borderId="31" xfId="0" applyFont="1" applyFill="1" applyBorder="1"/>
    <xf numFmtId="0" fontId="45" fillId="30" borderId="0" xfId="0" applyFont="1" applyFill="1"/>
    <xf numFmtId="3" fontId="51" fillId="0" borderId="0" xfId="0" applyNumberFormat="1" applyFont="1" applyBorder="1"/>
    <xf numFmtId="3" fontId="50" fillId="30" borderId="0" xfId="0" applyNumberFormat="1" applyFont="1" applyFill="1" applyBorder="1"/>
    <xf numFmtId="3" fontId="50" fillId="0" borderId="0" xfId="0" applyNumberFormat="1" applyFont="1" applyBorder="1"/>
    <xf numFmtId="3" fontId="50" fillId="57" borderId="0" xfId="0" applyNumberFormat="1" applyFont="1" applyFill="1" applyBorder="1"/>
    <xf numFmtId="3" fontId="56" fillId="22" borderId="0" xfId="48" applyNumberFormat="1" applyFont="1" applyFill="1" applyBorder="1"/>
    <xf numFmtId="0" fontId="51" fillId="22" borderId="0" xfId="48" applyFont="1" applyFill="1" applyBorder="1" applyAlignment="1">
      <alignment horizontal="right"/>
    </xf>
    <xf numFmtId="0" fontId="56" fillId="22" borderId="0" xfId="48" applyFont="1" applyFill="1" applyBorder="1"/>
    <xf numFmtId="0" fontId="56" fillId="22" borderId="0" xfId="48" applyFont="1" applyFill="1" applyBorder="1" applyAlignment="1"/>
    <xf numFmtId="3" fontId="51" fillId="22" borderId="0" xfId="48" applyNumberFormat="1" applyFont="1" applyFill="1" applyBorder="1"/>
    <xf numFmtId="0" fontId="51" fillId="0" borderId="0" xfId="0" applyFont="1" applyFill="1"/>
    <xf numFmtId="0" fontId="50" fillId="22" borderId="30" xfId="0" applyFont="1" applyFill="1" applyBorder="1"/>
    <xf numFmtId="3" fontId="51" fillId="0" borderId="0" xfId="0" applyNumberFormat="1" applyFont="1"/>
    <xf numFmtId="3" fontId="50" fillId="0" borderId="11" xfId="0" applyNumberFormat="1" applyFont="1" applyBorder="1"/>
    <xf numFmtId="3" fontId="56" fillId="22" borderId="0" xfId="48" applyNumberFormat="1" applyFont="1" applyFill="1" applyBorder="1" applyAlignment="1"/>
    <xf numFmtId="0" fontId="51" fillId="26" borderId="3" xfId="44" applyNumberFormat="1" applyFont="1" applyFill="1"/>
    <xf numFmtId="0" fontId="56" fillId="22" borderId="0" xfId="48" applyFont="1" applyFill="1" applyBorder="1" applyAlignment="1">
      <alignment vertical="center"/>
    </xf>
    <xf numFmtId="0" fontId="44" fillId="0" borderId="0" xfId="1376" applyFont="1"/>
    <xf numFmtId="0" fontId="51" fillId="22" borderId="0" xfId="48" applyFont="1" applyFill="1" applyBorder="1" applyAlignment="1">
      <alignment vertical="center"/>
    </xf>
    <xf numFmtId="0" fontId="51" fillId="30" borderId="0" xfId="48" applyFont="1" applyFill="1" applyBorder="1" applyAlignment="1">
      <alignment vertical="center"/>
    </xf>
    <xf numFmtId="0" fontId="51" fillId="22" borderId="0" xfId="48" applyFont="1" applyFill="1" applyBorder="1" applyAlignment="1">
      <alignment vertical="center" wrapText="1"/>
    </xf>
    <xf numFmtId="49" fontId="51" fillId="22" borderId="0" xfId="48" applyNumberFormat="1" applyFont="1" applyFill="1" applyBorder="1" applyAlignment="1"/>
    <xf numFmtId="0" fontId="51" fillId="22" borderId="0" xfId="48" applyFont="1" applyFill="1" applyBorder="1" applyAlignment="1"/>
    <xf numFmtId="0" fontId="51" fillId="22" borderId="0" xfId="48" applyFont="1" applyFill="1" applyBorder="1"/>
    <xf numFmtId="0" fontId="92" fillId="56" borderId="0" xfId="0" applyFont="1" applyFill="1" applyBorder="1" applyAlignment="1">
      <alignment horizontal="center" vertical="center" wrapText="1"/>
    </xf>
    <xf numFmtId="0" fontId="43" fillId="30" borderId="20" xfId="0" applyFont="1" applyFill="1" applyBorder="1"/>
    <xf numFmtId="0" fontId="43" fillId="30" borderId="14" xfId="0" applyFont="1" applyFill="1" applyBorder="1"/>
    <xf numFmtId="0" fontId="43" fillId="30" borderId="12" xfId="0" applyFont="1" applyFill="1" applyBorder="1"/>
    <xf numFmtId="0" fontId="43" fillId="30" borderId="15" xfId="0" applyFont="1" applyFill="1" applyBorder="1"/>
    <xf numFmtId="0" fontId="43" fillId="30" borderId="11" xfId="0" applyFont="1" applyFill="1" applyBorder="1"/>
    <xf numFmtId="0" fontId="43" fillId="30" borderId="13" xfId="0" applyFont="1" applyFill="1" applyBorder="1"/>
    <xf numFmtId="0" fontId="53" fillId="30" borderId="0" xfId="126" applyFont="1" applyFill="1" applyBorder="1" applyAlignment="1">
      <alignment vertical="top" wrapText="1"/>
    </xf>
    <xf numFmtId="0" fontId="53" fillId="34" borderId="0" xfId="126" applyFont="1" applyFill="1" applyBorder="1" applyAlignment="1">
      <alignment vertical="top" wrapText="1"/>
    </xf>
    <xf numFmtId="3" fontId="73" fillId="57" borderId="52" xfId="48" applyNumberFormat="1" applyFont="1" applyFill="1" applyBorder="1" applyAlignment="1">
      <alignment horizontal="right" wrapText="1"/>
    </xf>
    <xf numFmtId="3" fontId="73" fillId="57" borderId="53" xfId="48" applyNumberFormat="1" applyFont="1" applyFill="1" applyBorder="1" applyAlignment="1">
      <alignment horizontal="right" wrapText="1"/>
    </xf>
    <xf numFmtId="0" fontId="92" fillId="56" borderId="18" xfId="0" applyFont="1" applyFill="1" applyBorder="1" applyAlignment="1">
      <alignment horizontal="left" vertical="center"/>
    </xf>
    <xf numFmtId="0" fontId="92" fillId="56" borderId="20" xfId="0" applyFont="1" applyFill="1" applyBorder="1" applyAlignment="1">
      <alignment horizontal="right" vertical="center" wrapText="1"/>
    </xf>
    <xf numFmtId="0" fontId="92" fillId="56" borderId="20" xfId="0" applyFont="1" applyFill="1" applyBorder="1" applyAlignment="1">
      <alignment horizontal="center" vertical="center" wrapText="1"/>
    </xf>
    <xf numFmtId="0" fontId="92" fillId="56" borderId="19" xfId="0" applyFont="1" applyFill="1" applyBorder="1" applyAlignment="1">
      <alignment horizontal="right" vertical="center" wrapText="1"/>
    </xf>
    <xf numFmtId="9" fontId="92" fillId="56" borderId="14" xfId="0" applyNumberFormat="1" applyFont="1" applyFill="1" applyBorder="1" applyAlignment="1">
      <alignment horizontal="left" vertical="center"/>
    </xf>
    <xf numFmtId="0" fontId="92" fillId="56" borderId="12" xfId="0" applyFont="1" applyFill="1" applyBorder="1" applyAlignment="1">
      <alignment horizontal="right" vertical="center" wrapText="1"/>
    </xf>
    <xf numFmtId="0" fontId="63" fillId="56" borderId="18" xfId="0" applyFont="1" applyFill="1" applyBorder="1"/>
    <xf numFmtId="0" fontId="63" fillId="56" borderId="20" xfId="0" applyFont="1" applyFill="1" applyBorder="1"/>
    <xf numFmtId="0" fontId="63" fillId="56" borderId="20" xfId="0" applyFont="1" applyFill="1" applyBorder="1" applyAlignment="1"/>
    <xf numFmtId="0" fontId="91" fillId="56" borderId="14" xfId="0" applyFont="1" applyFill="1" applyBorder="1" applyAlignment="1"/>
    <xf numFmtId="3" fontId="73" fillId="22" borderId="14" xfId="0" applyNumberFormat="1" applyFont="1" applyFill="1" applyBorder="1" applyAlignment="1">
      <alignment horizontal="left"/>
    </xf>
    <xf numFmtId="3" fontId="73" fillId="22" borderId="15" xfId="0" applyNumberFormat="1" applyFont="1" applyFill="1" applyBorder="1" applyAlignment="1">
      <alignment horizontal="left"/>
    </xf>
    <xf numFmtId="3" fontId="73" fillId="57" borderId="11" xfId="0" applyNumberFormat="1" applyFont="1" applyFill="1" applyBorder="1" applyAlignment="1">
      <alignment horizontal="right" wrapText="1"/>
    </xf>
    <xf numFmtId="3" fontId="73" fillId="0" borderId="11" xfId="0" applyNumberFormat="1" applyFont="1" applyFill="1" applyBorder="1" applyAlignment="1">
      <alignment horizontal="right" wrapText="1"/>
    </xf>
    <xf numFmtId="49" fontId="91" fillId="56" borderId="12" xfId="0" quotePrefix="1" applyNumberFormat="1" applyFont="1" applyFill="1" applyBorder="1" applyAlignment="1">
      <alignment horizontal="right" wrapText="1"/>
    </xf>
    <xf numFmtId="3" fontId="73" fillId="22" borderId="37" xfId="0" applyNumberFormat="1" applyFont="1" applyFill="1" applyBorder="1" applyAlignment="1">
      <alignment horizontal="right"/>
    </xf>
    <xf numFmtId="3" fontId="73" fillId="0" borderId="37" xfId="0" applyNumberFormat="1" applyFont="1" applyFill="1" applyBorder="1" applyAlignment="1">
      <alignment horizontal="right" wrapText="1"/>
    </xf>
    <xf numFmtId="3" fontId="73" fillId="0" borderId="13" xfId="0" applyNumberFormat="1" applyFont="1" applyFill="1" applyBorder="1" applyAlignment="1">
      <alignment horizontal="right" wrapText="1"/>
    </xf>
    <xf numFmtId="3" fontId="77" fillId="22" borderId="0" xfId="53" applyNumberFormat="1" applyFont="1" applyFill="1" applyBorder="1" applyAlignment="1"/>
    <xf numFmtId="3" fontId="77" fillId="57" borderId="0" xfId="53" applyNumberFormat="1" applyFont="1" applyFill="1" applyBorder="1" applyAlignment="1">
      <alignment horizontal="right"/>
    </xf>
    <xf numFmtId="9" fontId="77" fillId="22" borderId="0" xfId="53" applyFont="1" applyFill="1" applyBorder="1" applyAlignment="1">
      <alignment horizontal="right"/>
    </xf>
    <xf numFmtId="1" fontId="50" fillId="30" borderId="0" xfId="48" applyNumberFormat="1" applyFont="1" applyFill="1" applyBorder="1" applyAlignment="1">
      <alignment horizontal="right"/>
    </xf>
    <xf numFmtId="1" fontId="50" fillId="30" borderId="11" xfId="48" applyNumberFormat="1" applyFont="1" applyFill="1" applyBorder="1" applyAlignment="1">
      <alignment horizontal="right"/>
    </xf>
    <xf numFmtId="0" fontId="10" fillId="0" borderId="17" xfId="0" applyFont="1" applyFill="1" applyBorder="1"/>
    <xf numFmtId="0" fontId="50" fillId="59" borderId="54" xfId="0" applyFont="1" applyFill="1" applyBorder="1"/>
    <xf numFmtId="0" fontId="106" fillId="0" borderId="0" xfId="0" applyFont="1"/>
    <xf numFmtId="0" fontId="107" fillId="0" borderId="0" xfId="0" applyFont="1"/>
    <xf numFmtId="3" fontId="107" fillId="0" borderId="26" xfId="0" applyNumberFormat="1" applyFont="1" applyFill="1" applyBorder="1"/>
    <xf numFmtId="0" fontId="106" fillId="0" borderId="22" xfId="0" applyFont="1" applyBorder="1"/>
    <xf numFmtId="3" fontId="106" fillId="0" borderId="16" xfId="0" applyNumberFormat="1" applyFont="1" applyFill="1" applyBorder="1"/>
    <xf numFmtId="0" fontId="106" fillId="0" borderId="25" xfId="0" applyFont="1" applyBorder="1"/>
    <xf numFmtId="0" fontId="108" fillId="59" borderId="21" xfId="67" applyFont="1" applyFill="1" applyBorder="1" applyAlignment="1">
      <alignment horizontal="left"/>
    </xf>
    <xf numFmtId="0" fontId="106" fillId="0" borderId="16" xfId="0" applyFont="1" applyBorder="1"/>
    <xf numFmtId="0" fontId="109" fillId="30" borderId="21" xfId="0" applyFont="1" applyFill="1" applyBorder="1"/>
    <xf numFmtId="0" fontId="106" fillId="0" borderId="21" xfId="0" applyFont="1" applyBorder="1"/>
    <xf numFmtId="0" fontId="109" fillId="22" borderId="21" xfId="0" applyFont="1" applyFill="1" applyBorder="1"/>
    <xf numFmtId="0" fontId="110" fillId="0" borderId="16" xfId="0" applyFont="1" applyBorder="1"/>
    <xf numFmtId="0" fontId="110" fillId="0" borderId="23" xfId="0" applyFont="1" applyBorder="1"/>
    <xf numFmtId="3" fontId="49" fillId="57" borderId="0" xfId="48" applyNumberFormat="1" applyFont="1" applyFill="1" applyBorder="1" applyAlignment="1">
      <alignment horizontal="right"/>
    </xf>
    <xf numFmtId="3" fontId="49" fillId="22" borderId="11" xfId="48" applyNumberFormat="1" applyFont="1" applyFill="1" applyBorder="1" applyAlignment="1">
      <alignment horizontal="right"/>
    </xf>
    <xf numFmtId="3" fontId="50" fillId="22" borderId="0" xfId="48" applyNumberFormat="1" applyFont="1" applyFill="1" applyBorder="1" applyAlignment="1">
      <alignment horizontal="right"/>
    </xf>
    <xf numFmtId="3" fontId="72" fillId="22" borderId="11" xfId="48" applyNumberFormat="1" applyFont="1" applyFill="1" applyBorder="1" applyAlignment="1">
      <alignment horizontal="right" vertical="center"/>
    </xf>
    <xf numFmtId="3" fontId="50" fillId="57" borderId="0" xfId="48" applyNumberFormat="1" applyFont="1" applyFill="1" applyBorder="1" applyAlignment="1">
      <alignment horizontal="right" vertical="center"/>
    </xf>
    <xf numFmtId="3" fontId="49" fillId="22" borderId="0" xfId="48" applyNumberFormat="1" applyFont="1" applyFill="1" applyBorder="1" applyAlignment="1">
      <alignment horizontal="right" vertical="center"/>
    </xf>
    <xf numFmtId="3" fontId="49" fillId="30" borderId="0" xfId="48" applyNumberFormat="1" applyFont="1" applyFill="1" applyBorder="1" applyAlignment="1">
      <alignment horizontal="right" vertical="center"/>
    </xf>
    <xf numFmtId="49" fontId="10" fillId="0" borderId="0" xfId="0" applyNumberFormat="1" applyFont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43" fillId="0" borderId="0" xfId="48" applyFont="1" applyFill="1" applyBorder="1" applyAlignment="1">
      <alignment horizontal="center" vertical="center"/>
    </xf>
    <xf numFmtId="0" fontId="43" fillId="22" borderId="0" xfId="48" applyFont="1" applyFill="1" applyBorder="1" applyAlignment="1">
      <alignment horizontal="center" vertical="center"/>
    </xf>
    <xf numFmtId="0" fontId="49" fillId="0" borderId="3" xfId="44" applyNumberFormat="1" applyFont="1" applyFill="1"/>
    <xf numFmtId="0" fontId="0" fillId="0" borderId="0" xfId="0" applyFill="1"/>
    <xf numFmtId="3" fontId="49" fillId="0" borderId="0" xfId="48" applyNumberFormat="1" applyFont="1" applyFill="1" applyBorder="1" applyAlignment="1">
      <alignment horizontal="right"/>
    </xf>
    <xf numFmtId="3" fontId="72" fillId="0" borderId="11" xfId="48" applyNumberFormat="1" applyFont="1" applyFill="1" applyBorder="1" applyAlignment="1">
      <alignment horizontal="right" vertical="center"/>
    </xf>
    <xf numFmtId="3" fontId="50" fillId="0" borderId="0" xfId="48" applyNumberFormat="1" applyFont="1" applyFill="1" applyBorder="1" applyAlignment="1">
      <alignment horizontal="right" vertical="center"/>
    </xf>
    <xf numFmtId="3" fontId="49" fillId="0" borderId="0" xfId="48" applyNumberFormat="1" applyFont="1" applyFill="1" applyBorder="1" applyAlignment="1">
      <alignment horizontal="right" vertical="center"/>
    </xf>
    <xf numFmtId="169" fontId="52" fillId="0" borderId="0" xfId="71" applyFont="1" applyFill="1" applyBorder="1"/>
    <xf numFmtId="3" fontId="49" fillId="0" borderId="0" xfId="0" applyNumberFormat="1" applyFont="1" applyFill="1"/>
    <xf numFmtId="0" fontId="51" fillId="0" borderId="0" xfId="48" applyFont="1" applyFill="1" applyBorder="1"/>
    <xf numFmtId="3" fontId="49" fillId="0" borderId="0" xfId="0" applyNumberFormat="1" applyFont="1" applyAlignment="1">
      <alignment horizontal="right"/>
    </xf>
    <xf numFmtId="3" fontId="49" fillId="0" borderId="0" xfId="0" applyNumberFormat="1" applyFont="1" applyFill="1" applyBorder="1" applyAlignment="1">
      <alignment horizontal="right"/>
    </xf>
    <xf numFmtId="3" fontId="49" fillId="22" borderId="11" xfId="48" applyNumberFormat="1" applyFont="1" applyFill="1" applyBorder="1" applyAlignment="1">
      <alignment horizontal="right" vertical="center" wrapText="1"/>
    </xf>
    <xf numFmtId="3" fontId="49" fillId="22" borderId="39" xfId="48" applyNumberFormat="1" applyFont="1" applyFill="1" applyBorder="1" applyAlignment="1">
      <alignment horizontal="right" vertical="center"/>
    </xf>
    <xf numFmtId="3" fontId="50" fillId="22" borderId="0" xfId="48" applyNumberFormat="1" applyFont="1" applyFill="1" applyBorder="1" applyAlignment="1">
      <alignment horizontal="right" vertical="center"/>
    </xf>
    <xf numFmtId="3" fontId="49" fillId="22" borderId="31" xfId="48" applyNumberFormat="1" applyFont="1" applyFill="1" applyBorder="1" applyAlignment="1">
      <alignment horizontal="right" vertical="center"/>
    </xf>
    <xf numFmtId="3" fontId="50" fillId="22" borderId="11" xfId="48" applyNumberFormat="1" applyFont="1" applyFill="1" applyBorder="1" applyAlignment="1">
      <alignment horizontal="right" vertical="center"/>
    </xf>
    <xf numFmtId="0" fontId="69" fillId="56" borderId="0" xfId="0" applyFont="1" applyFill="1" applyBorder="1" applyAlignment="1">
      <alignment vertical="top"/>
    </xf>
    <xf numFmtId="49" fontId="51" fillId="22" borderId="0" xfId="0" applyNumberFormat="1" applyFont="1" applyFill="1" applyBorder="1"/>
    <xf numFmtId="0" fontId="75" fillId="22" borderId="0" xfId="48" applyNumberFormat="1" applyFont="1" applyFill="1" applyBorder="1"/>
    <xf numFmtId="0" fontId="69" fillId="56" borderId="0" xfId="0" applyNumberFormat="1" applyFont="1" applyFill="1" applyBorder="1" applyAlignment="1">
      <alignment horizontal="center"/>
    </xf>
    <xf numFmtId="0" fontId="90" fillId="56" borderId="0" xfId="0" applyFont="1" applyFill="1" applyBorder="1" applyAlignment="1">
      <alignment horizontal="center" vertical="center" wrapText="1"/>
    </xf>
    <xf numFmtId="0" fontId="92" fillId="56" borderId="0" xfId="0" applyFont="1" applyFill="1" applyBorder="1" applyAlignment="1">
      <alignment horizontal="center" vertical="center" wrapText="1"/>
    </xf>
    <xf numFmtId="3" fontId="10" fillId="0" borderId="17" xfId="0" applyNumberFormat="1" applyFont="1" applyFill="1" applyBorder="1" applyAlignment="1">
      <alignment horizontal="left"/>
    </xf>
    <xf numFmtId="3" fontId="49" fillId="30" borderId="11" xfId="48" applyNumberFormat="1" applyFont="1" applyFill="1" applyBorder="1" applyAlignment="1">
      <alignment vertical="center"/>
    </xf>
    <xf numFmtId="3" fontId="49" fillId="30" borderId="11" xfId="48" applyNumberFormat="1" applyFont="1" applyFill="1" applyBorder="1" applyAlignment="1">
      <alignment horizontal="right" vertical="center" wrapText="1"/>
    </xf>
    <xf numFmtId="3" fontId="73" fillId="22" borderId="31" xfId="48" applyNumberFormat="1" applyFont="1" applyFill="1" applyBorder="1" applyAlignment="1">
      <alignment horizontal="right" wrapText="1"/>
    </xf>
    <xf numFmtId="0" fontId="77" fillId="22" borderId="20" xfId="48" applyFont="1" applyFill="1" applyBorder="1"/>
    <xf numFmtId="3" fontId="77" fillId="22" borderId="20" xfId="48" applyNumberFormat="1" applyFont="1" applyFill="1" applyBorder="1"/>
    <xf numFmtId="3" fontId="77" fillId="30" borderId="20" xfId="48" applyNumberFormat="1" applyFont="1" applyFill="1" applyBorder="1"/>
    <xf numFmtId="3" fontId="49" fillId="30" borderId="20" xfId="48" applyNumberFormat="1" applyFont="1" applyFill="1" applyBorder="1"/>
    <xf numFmtId="0" fontId="92" fillId="56" borderId="20" xfId="0" applyFont="1" applyFill="1" applyBorder="1" applyAlignment="1">
      <alignment horizontal="left" vertical="center"/>
    </xf>
    <xf numFmtId="9" fontId="92" fillId="56" borderId="0" xfId="0" applyNumberFormat="1" applyFont="1" applyFill="1" applyBorder="1" applyAlignment="1">
      <alignment horizontal="left" vertical="center"/>
    </xf>
    <xf numFmtId="0" fontId="50" fillId="0" borderId="0" xfId="0" applyFont="1" applyFill="1" applyBorder="1" applyAlignment="1">
      <alignment horizontal="left"/>
    </xf>
    <xf numFmtId="0" fontId="92" fillId="56" borderId="20" xfId="0" applyFont="1" applyFill="1" applyBorder="1" applyAlignment="1">
      <alignment horizontal="right" vertical="center"/>
    </xf>
    <xf numFmtId="9" fontId="92" fillId="56" borderId="0" xfId="0" applyNumberFormat="1" applyFont="1" applyFill="1" applyBorder="1" applyAlignment="1">
      <alignment horizontal="right" vertical="center"/>
    </xf>
    <xf numFmtId="0" fontId="60" fillId="22" borderId="0" xfId="0" applyFont="1" applyFill="1" applyBorder="1" applyAlignment="1">
      <alignment horizontal="right"/>
    </xf>
    <xf numFmtId="0" fontId="50" fillId="22" borderId="0" xfId="0" applyFont="1" applyFill="1" applyBorder="1" applyAlignment="1">
      <alignment horizontal="right"/>
    </xf>
    <xf numFmtId="0" fontId="92" fillId="56" borderId="0" xfId="0" applyFont="1" applyFill="1" applyBorder="1" applyAlignment="1">
      <alignment horizontal="right" vertical="center"/>
    </xf>
    <xf numFmtId="0" fontId="49" fillId="0" borderId="0" xfId="0" applyFont="1" applyBorder="1" applyAlignment="1">
      <alignment horizontal="right"/>
    </xf>
    <xf numFmtId="0" fontId="0" fillId="30" borderId="0" xfId="0" applyFill="1" applyAlignment="1">
      <alignment horizontal="right"/>
    </xf>
    <xf numFmtId="0" fontId="49" fillId="22" borderId="0" xfId="0" applyFont="1" applyFill="1" applyBorder="1" applyAlignment="1">
      <alignment horizontal="center"/>
    </xf>
    <xf numFmtId="3" fontId="50" fillId="30" borderId="0" xfId="48" applyNumberFormat="1" applyFont="1" applyFill="1" applyBorder="1" applyAlignment="1">
      <alignment horizontal="right" vertical="center"/>
    </xf>
    <xf numFmtId="3" fontId="92" fillId="30" borderId="0" xfId="53" applyNumberFormat="1" applyFont="1" applyFill="1" applyBorder="1" applyAlignment="1">
      <alignment horizontal="left" textRotation="90"/>
    </xf>
    <xf numFmtId="3" fontId="49" fillId="30" borderId="0" xfId="0" applyNumberFormat="1" applyFont="1" applyFill="1" applyAlignment="1">
      <alignment horizontal="right"/>
    </xf>
    <xf numFmtId="0" fontId="51" fillId="33" borderId="0" xfId="0" applyFont="1" applyFill="1"/>
    <xf numFmtId="14" fontId="49" fillId="30" borderId="0" xfId="0" applyNumberFormat="1" applyFont="1" applyFill="1" applyBorder="1" applyAlignment="1"/>
    <xf numFmtId="0" fontId="51" fillId="30" borderId="0" xfId="0" applyFont="1" applyFill="1" applyAlignment="1">
      <alignment horizontal="right"/>
    </xf>
    <xf numFmtId="0" fontId="98" fillId="30" borderId="0" xfId="0" applyFont="1" applyFill="1" applyBorder="1" applyAlignment="1">
      <alignment horizontal="right" vertical="center" wrapText="1"/>
    </xf>
    <xf numFmtId="0" fontId="51" fillId="30" borderId="0" xfId="0" applyFont="1" applyFill="1"/>
    <xf numFmtId="3" fontId="51" fillId="30" borderId="0" xfId="48" applyNumberFormat="1" applyFont="1" applyFill="1" applyBorder="1"/>
    <xf numFmtId="0" fontId="51" fillId="30" borderId="3" xfId="44" applyNumberFormat="1" applyFont="1" applyFill="1"/>
    <xf numFmtId="3" fontId="49" fillId="30" borderId="39" xfId="48" applyNumberFormat="1" applyFont="1" applyFill="1" applyBorder="1" applyAlignment="1">
      <alignment horizontal="right" vertical="center"/>
    </xf>
    <xf numFmtId="3" fontId="49" fillId="30" borderId="31" xfId="48" applyNumberFormat="1" applyFont="1" applyFill="1" applyBorder="1" applyAlignment="1">
      <alignment horizontal="right" vertical="center"/>
    </xf>
    <xf numFmtId="3" fontId="50" fillId="30" borderId="11" xfId="48" applyNumberFormat="1" applyFont="1" applyFill="1" applyBorder="1" applyAlignment="1">
      <alignment horizontal="right" vertical="center"/>
    </xf>
    <xf numFmtId="3" fontId="50" fillId="30" borderId="0" xfId="48" applyNumberFormat="1" applyFont="1" applyFill="1" applyBorder="1" applyAlignment="1">
      <alignment vertical="center"/>
    </xf>
    <xf numFmtId="3" fontId="50" fillId="30" borderId="16" xfId="48" applyNumberFormat="1" applyFont="1" applyFill="1" applyBorder="1" applyAlignment="1">
      <alignment vertical="center"/>
    </xf>
    <xf numFmtId="3" fontId="50" fillId="30" borderId="21" xfId="48" applyNumberFormat="1" applyFont="1" applyFill="1" applyBorder="1" applyAlignment="1">
      <alignment vertical="center"/>
    </xf>
    <xf numFmtId="3" fontId="49" fillId="30" borderId="0" xfId="0" applyNumberFormat="1" applyFont="1" applyFill="1"/>
    <xf numFmtId="3" fontId="49" fillId="30" borderId="20" xfId="48" applyNumberFormat="1" applyFont="1" applyFill="1" applyBorder="1" applyAlignment="1">
      <alignment vertical="center"/>
    </xf>
    <xf numFmtId="0" fontId="92" fillId="56" borderId="0" xfId="0" applyFont="1" applyFill="1" applyBorder="1" applyAlignment="1">
      <alignment horizontal="center" vertical="center" wrapText="1"/>
    </xf>
    <xf numFmtId="49" fontId="106" fillId="0" borderId="0" xfId="0" applyNumberFormat="1" applyFont="1"/>
    <xf numFmtId="174" fontId="49" fillId="0" borderId="0" xfId="53" applyNumberFormat="1" applyFont="1" applyFill="1" applyBorder="1" applyAlignment="1">
      <alignment horizontal="right"/>
    </xf>
    <xf numFmtId="174" fontId="50" fillId="0" borderId="0" xfId="53" applyNumberFormat="1" applyFont="1" applyFill="1" applyBorder="1" applyAlignment="1">
      <alignment horizontal="right"/>
    </xf>
    <xf numFmtId="0" fontId="111" fillId="22" borderId="0" xfId="48" applyFont="1" applyFill="1" applyBorder="1" applyAlignment="1">
      <alignment vertical="center"/>
    </xf>
    <xf numFmtId="175" fontId="49" fillId="0" borderId="0" xfId="0" applyNumberFormat="1" applyFont="1"/>
    <xf numFmtId="175" fontId="49" fillId="0" borderId="0" xfId="0" applyNumberFormat="1" applyFont="1" applyFill="1" applyBorder="1" applyAlignment="1">
      <alignment horizontal="left"/>
    </xf>
    <xf numFmtId="175" fontId="50" fillId="0" borderId="0" xfId="0" applyNumberFormat="1" applyFont="1" applyFill="1" applyBorder="1" applyAlignment="1">
      <alignment horizontal="left"/>
    </xf>
    <xf numFmtId="175" fontId="49" fillId="22" borderId="0" xfId="0" applyNumberFormat="1" applyFont="1" applyFill="1" applyBorder="1" applyAlignment="1">
      <alignment horizontal="left"/>
    </xf>
    <xf numFmtId="175" fontId="64" fillId="30" borderId="0" xfId="44" applyNumberFormat="1" applyFont="1" applyFill="1" applyBorder="1" applyAlignment="1">
      <alignment horizontal="left" wrapText="1"/>
    </xf>
    <xf numFmtId="175" fontId="49" fillId="0" borderId="0" xfId="0" applyNumberFormat="1" applyFont="1" applyBorder="1" applyAlignment="1">
      <alignment horizontal="left"/>
    </xf>
    <xf numFmtId="175" fontId="49" fillId="0" borderId="0" xfId="0" applyNumberFormat="1" applyFont="1" applyBorder="1" applyAlignment="1">
      <alignment horizontal="left" vertical="top"/>
    </xf>
    <xf numFmtId="176" fontId="64" fillId="30" borderId="0" xfId="44" applyNumberFormat="1" applyFont="1" applyFill="1" applyBorder="1" applyAlignment="1">
      <alignment horizontal="left" wrapText="1"/>
    </xf>
    <xf numFmtId="0" fontId="69" fillId="56" borderId="0" xfId="48" applyFont="1" applyFill="1" applyBorder="1" applyAlignment="1">
      <alignment horizontal="center"/>
    </xf>
    <xf numFmtId="9" fontId="73" fillId="0" borderId="11" xfId="53" applyFont="1" applyFill="1" applyBorder="1" applyAlignment="1">
      <alignment horizontal="right"/>
    </xf>
    <xf numFmtId="1" fontId="73" fillId="0" borderId="11" xfId="53" applyNumberFormat="1" applyFont="1" applyFill="1" applyBorder="1" applyAlignment="1">
      <alignment horizontal="right"/>
    </xf>
    <xf numFmtId="0" fontId="77" fillId="0" borderId="20" xfId="0" applyFont="1" applyFill="1" applyBorder="1"/>
    <xf numFmtId="3" fontId="77" fillId="0" borderId="20" xfId="0" applyNumberFormat="1" applyFont="1" applyFill="1" applyBorder="1" applyAlignment="1">
      <alignment horizontal="right"/>
    </xf>
    <xf numFmtId="9" fontId="73" fillId="0" borderId="20" xfId="53" applyFont="1" applyFill="1" applyBorder="1" applyAlignment="1">
      <alignment horizontal="right"/>
    </xf>
    <xf numFmtId="9" fontId="77" fillId="0" borderId="20" xfId="53" applyFont="1" applyFill="1" applyBorder="1" applyAlignment="1">
      <alignment horizontal="right"/>
    </xf>
    <xf numFmtId="173" fontId="77" fillId="0" borderId="20" xfId="0" applyNumberFormat="1" applyFont="1" applyFill="1" applyBorder="1" applyAlignment="1">
      <alignment horizontal="right"/>
    </xf>
    <xf numFmtId="170" fontId="77" fillId="0" borderId="20" xfId="0" applyNumberFormat="1" applyFont="1" applyFill="1" applyBorder="1" applyAlignment="1">
      <alignment horizontal="right"/>
    </xf>
    <xf numFmtId="170" fontId="73" fillId="0" borderId="20" xfId="53" applyNumberFormat="1" applyFont="1" applyFill="1" applyBorder="1" applyAlignment="1">
      <alignment horizontal="right"/>
    </xf>
    <xf numFmtId="0" fontId="44" fillId="0" borderId="0" xfId="1310" applyFont="1" applyAlignment="1">
      <alignment horizontal="left"/>
    </xf>
    <xf numFmtId="0" fontId="44" fillId="0" borderId="0" xfId="1310" applyFont="1" applyFill="1" applyAlignment="1">
      <alignment horizontal="left"/>
    </xf>
    <xf numFmtId="0" fontId="1" fillId="0" borderId="0" xfId="1310" applyFont="1" applyAlignment="1">
      <alignment horizontal="left"/>
    </xf>
    <xf numFmtId="0" fontId="1" fillId="0" borderId="0" xfId="1310" applyFont="1" applyFill="1" applyAlignment="1">
      <alignment horizontal="left"/>
    </xf>
    <xf numFmtId="0" fontId="74" fillId="30" borderId="0" xfId="0" applyFont="1" applyFill="1" applyBorder="1"/>
    <xf numFmtId="0" fontId="98" fillId="30" borderId="0" xfId="0" applyFont="1" applyFill="1" applyBorder="1"/>
    <xf numFmtId="0" fontId="63" fillId="56" borderId="20" xfId="48" applyNumberFormat="1" applyFont="1" applyFill="1" applyBorder="1" applyAlignment="1">
      <alignment horizontal="right"/>
    </xf>
    <xf numFmtId="3" fontId="92" fillId="56" borderId="0" xfId="53" applyNumberFormat="1" applyFont="1" applyFill="1" applyBorder="1" applyAlignment="1">
      <alignment horizontal="right" textRotation="90"/>
    </xf>
    <xf numFmtId="3" fontId="92" fillId="56" borderId="0" xfId="53" applyNumberFormat="1" applyFont="1" applyFill="1" applyBorder="1" applyAlignment="1">
      <alignment horizontal="center" textRotation="90"/>
    </xf>
    <xf numFmtId="3" fontId="92" fillId="0" borderId="0" xfId="53" applyNumberFormat="1" applyFont="1" applyFill="1" applyBorder="1" applyAlignment="1">
      <alignment horizontal="center" textRotation="90"/>
    </xf>
    <xf numFmtId="3" fontId="69" fillId="56" borderId="0" xfId="53" applyNumberFormat="1" applyFont="1" applyFill="1" applyBorder="1" applyAlignment="1">
      <alignment horizontal="left" textRotation="90"/>
    </xf>
    <xf numFmtId="3" fontId="69" fillId="30" borderId="0" xfId="53" applyNumberFormat="1" applyFont="1" applyFill="1" applyBorder="1" applyAlignment="1">
      <alignment horizontal="left" textRotation="90"/>
    </xf>
    <xf numFmtId="3" fontId="50" fillId="30" borderId="0" xfId="0" applyNumberFormat="1" applyFont="1" applyFill="1" applyBorder="1" applyAlignment="1">
      <alignment horizontal="left"/>
    </xf>
    <xf numFmtId="9" fontId="50" fillId="30" borderId="0" xfId="0" applyNumberFormat="1" applyFont="1" applyFill="1" applyBorder="1" applyAlignment="1">
      <alignment horizontal="center"/>
    </xf>
    <xf numFmtId="0" fontId="90" fillId="56" borderId="0" xfId="0" applyFont="1" applyFill="1" applyBorder="1" applyAlignment="1">
      <alignment horizontal="center" vertical="center" wrapText="1"/>
    </xf>
    <xf numFmtId="0" fontId="90" fillId="56" borderId="0" xfId="0" applyFont="1" applyFill="1" applyBorder="1" applyAlignment="1">
      <alignment horizontal="center" vertical="center" wrapText="1"/>
    </xf>
    <xf numFmtId="9" fontId="76" fillId="0" borderId="0" xfId="0" applyNumberFormat="1" applyFont="1" applyBorder="1" applyAlignment="1">
      <alignment horizontal="left"/>
    </xf>
    <xf numFmtId="1" fontId="49" fillId="0" borderId="0" xfId="0" applyNumberFormat="1" applyFont="1"/>
    <xf numFmtId="1" fontId="49" fillId="0" borderId="0" xfId="48" applyNumberFormat="1" applyFont="1"/>
    <xf numFmtId="0" fontId="77" fillId="0" borderId="0" xfId="0" applyFont="1" applyFill="1" applyBorder="1" applyAlignment="1">
      <alignment horizontal="left"/>
    </xf>
    <xf numFmtId="3" fontId="73" fillId="57" borderId="0" xfId="0" applyNumberFormat="1" applyFont="1" applyFill="1" applyBorder="1" applyAlignment="1">
      <alignment horizontal="right" wrapText="1"/>
    </xf>
    <xf numFmtId="9" fontId="73" fillId="0" borderId="0" xfId="53" applyFont="1" applyFill="1" applyBorder="1" applyAlignment="1">
      <alignment horizontal="right"/>
    </xf>
    <xf numFmtId="0" fontId="73" fillId="0" borderId="30" xfId="0" applyFont="1" applyFill="1" applyBorder="1" applyAlignment="1">
      <alignment horizontal="left"/>
    </xf>
    <xf numFmtId="3" fontId="73" fillId="22" borderId="11" xfId="0" applyNumberFormat="1" applyFont="1" applyFill="1" applyBorder="1" applyAlignment="1">
      <alignment horizontal="left"/>
    </xf>
    <xf numFmtId="3" fontId="73" fillId="57" borderId="11" xfId="0" applyNumberFormat="1" applyFont="1" applyFill="1" applyBorder="1" applyAlignment="1">
      <alignment horizontal="right"/>
    </xf>
    <xf numFmtId="3" fontId="73" fillId="22" borderId="11" xfId="0" applyNumberFormat="1" applyFont="1" applyFill="1" applyBorder="1" applyAlignment="1">
      <alignment horizontal="right"/>
    </xf>
    <xf numFmtId="9" fontId="73" fillId="30" borderId="11" xfId="53" applyFont="1" applyFill="1" applyBorder="1" applyAlignment="1">
      <alignment horizontal="right"/>
    </xf>
    <xf numFmtId="9" fontId="73" fillId="22" borderId="11" xfId="0" applyNumberFormat="1" applyFont="1" applyFill="1" applyBorder="1" applyAlignment="1">
      <alignment horizontal="right"/>
    </xf>
    <xf numFmtId="3" fontId="73" fillId="22" borderId="0" xfId="0" applyNumberFormat="1" applyFont="1" applyFill="1" applyBorder="1" applyAlignment="1">
      <alignment horizontal="left"/>
    </xf>
    <xf numFmtId="3" fontId="73" fillId="57" borderId="0" xfId="0" applyNumberFormat="1" applyFont="1" applyFill="1" applyBorder="1" applyAlignment="1">
      <alignment horizontal="right"/>
    </xf>
    <xf numFmtId="3" fontId="73" fillId="22" borderId="0" xfId="0" applyNumberFormat="1" applyFont="1" applyFill="1" applyBorder="1" applyAlignment="1">
      <alignment horizontal="right"/>
    </xf>
    <xf numFmtId="9" fontId="73" fillId="30" borderId="0" xfId="53" applyFont="1" applyFill="1" applyBorder="1" applyAlignment="1">
      <alignment horizontal="right"/>
    </xf>
    <xf numFmtId="9" fontId="73" fillId="22" borderId="0" xfId="0" applyNumberFormat="1" applyFont="1" applyFill="1" applyBorder="1" applyAlignment="1">
      <alignment horizontal="right"/>
    </xf>
    <xf numFmtId="3" fontId="77" fillId="22" borderId="0" xfId="0" applyNumberFormat="1" applyFont="1" applyFill="1" applyBorder="1" applyAlignment="1">
      <alignment horizontal="left"/>
    </xf>
    <xf numFmtId="0" fontId="73" fillId="0" borderId="0" xfId="0" applyFont="1" applyFill="1" applyBorder="1" applyAlignment="1">
      <alignment horizontal="left"/>
    </xf>
    <xf numFmtId="3" fontId="73" fillId="57" borderId="31" xfId="0" applyNumberFormat="1" applyFont="1" applyFill="1" applyBorder="1" applyAlignment="1">
      <alignment horizontal="right" wrapText="1"/>
    </xf>
    <xf numFmtId="3" fontId="73" fillId="0" borderId="31" xfId="0" applyNumberFormat="1" applyFont="1" applyFill="1" applyBorder="1" applyAlignment="1">
      <alignment horizontal="right" wrapText="1"/>
    </xf>
    <xf numFmtId="9" fontId="73" fillId="0" borderId="31" xfId="53" applyFont="1" applyFill="1" applyBorder="1" applyAlignment="1">
      <alignment horizontal="right"/>
    </xf>
    <xf numFmtId="3" fontId="73" fillId="30" borderId="0" xfId="0" applyNumberFormat="1" applyFont="1" applyFill="1" applyBorder="1" applyAlignment="1">
      <alignment horizontal="right"/>
    </xf>
    <xf numFmtId="3" fontId="112" fillId="22" borderId="0" xfId="0" applyNumberFormat="1" applyFont="1" applyFill="1" applyBorder="1" applyAlignment="1">
      <alignment horizontal="right"/>
    </xf>
    <xf numFmtId="3" fontId="73" fillId="57" borderId="20" xfId="0" applyNumberFormat="1" applyFont="1" applyFill="1" applyBorder="1" applyAlignment="1">
      <alignment horizontal="right"/>
    </xf>
    <xf numFmtId="3" fontId="73" fillId="22" borderId="20" xfId="0" applyNumberFormat="1" applyFont="1" applyFill="1" applyBorder="1" applyAlignment="1">
      <alignment horizontal="right"/>
    </xf>
    <xf numFmtId="9" fontId="73" fillId="30" borderId="20" xfId="53" applyFont="1" applyFill="1" applyBorder="1" applyAlignment="1">
      <alignment horizontal="right"/>
    </xf>
    <xf numFmtId="3" fontId="73" fillId="30" borderId="20" xfId="0" applyNumberFormat="1" applyFont="1" applyFill="1" applyBorder="1" applyAlignment="1">
      <alignment horizontal="right"/>
    </xf>
    <xf numFmtId="9" fontId="73" fillId="22" borderId="20" xfId="0" applyNumberFormat="1" applyFont="1" applyFill="1" applyBorder="1" applyAlignment="1">
      <alignment horizontal="right"/>
    </xf>
    <xf numFmtId="0" fontId="73" fillId="30" borderId="0" xfId="0" applyFont="1" applyFill="1" applyBorder="1"/>
    <xf numFmtId="3" fontId="77" fillId="30" borderId="0" xfId="0" applyNumberFormat="1" applyFont="1" applyFill="1" applyBorder="1" applyAlignment="1">
      <alignment horizontal="right"/>
    </xf>
    <xf numFmtId="3" fontId="77" fillId="57" borderId="0" xfId="0" applyNumberFormat="1" applyFont="1" applyFill="1" applyBorder="1" applyAlignment="1">
      <alignment horizontal="right"/>
    </xf>
    <xf numFmtId="3" fontId="77" fillId="30" borderId="11" xfId="0" applyNumberFormat="1" applyFont="1" applyFill="1" applyBorder="1" applyAlignment="1">
      <alignment horizontal="right"/>
    </xf>
    <xf numFmtId="3" fontId="77" fillId="57" borderId="11" xfId="0" applyNumberFormat="1" applyFont="1" applyFill="1" applyBorder="1" applyAlignment="1">
      <alignment horizontal="right"/>
    </xf>
    <xf numFmtId="0" fontId="73" fillId="0" borderId="30" xfId="0" applyFont="1" applyFill="1" applyBorder="1" applyAlignment="1">
      <alignment vertical="center"/>
    </xf>
    <xf numFmtId="3" fontId="73" fillId="0" borderId="30" xfId="0" applyNumberFormat="1" applyFont="1" applyFill="1" applyBorder="1" applyAlignment="1">
      <alignment horizontal="right" vertical="center" wrapText="1"/>
    </xf>
    <xf numFmtId="9" fontId="73" fillId="0" borderId="30" xfId="53" applyFont="1" applyFill="1" applyBorder="1" applyAlignment="1">
      <alignment horizontal="right" vertical="center"/>
    </xf>
    <xf numFmtId="0" fontId="73" fillId="0" borderId="30" xfId="0" applyFont="1" applyFill="1" applyBorder="1" applyAlignment="1">
      <alignment horizontal="right" vertical="center" wrapText="1"/>
    </xf>
    <xf numFmtId="3" fontId="73" fillId="57" borderId="30" xfId="0" applyNumberFormat="1" applyFont="1" applyFill="1" applyBorder="1" applyAlignment="1">
      <alignment horizontal="right" vertical="center" wrapText="1"/>
    </xf>
    <xf numFmtId="9" fontId="73" fillId="0" borderId="32" xfId="53" applyFont="1" applyFill="1" applyBorder="1" applyAlignment="1">
      <alignment horizontal="left" vertical="center"/>
    </xf>
    <xf numFmtId="3" fontId="73" fillId="0" borderId="0" xfId="0" applyNumberFormat="1" applyFont="1"/>
    <xf numFmtId="0" fontId="77" fillId="22" borderId="20" xfId="0" applyFont="1" applyFill="1" applyBorder="1" applyAlignment="1">
      <alignment vertical="center"/>
    </xf>
    <xf numFmtId="3" fontId="77" fillId="22" borderId="20" xfId="0" applyNumberFormat="1" applyFont="1" applyFill="1" applyBorder="1" applyAlignment="1">
      <alignment horizontal="right" vertical="center"/>
    </xf>
    <xf numFmtId="9" fontId="77" fillId="30" borderId="20" xfId="53" applyFont="1" applyFill="1" applyBorder="1" applyAlignment="1">
      <alignment horizontal="right" vertical="center"/>
    </xf>
    <xf numFmtId="9" fontId="77" fillId="22" borderId="0" xfId="53" applyNumberFormat="1" applyFont="1" applyFill="1" applyBorder="1" applyAlignment="1">
      <alignment horizontal="right" vertical="center"/>
    </xf>
    <xf numFmtId="9" fontId="73" fillId="30" borderId="20" xfId="53" applyFont="1" applyFill="1" applyBorder="1" applyAlignment="1">
      <alignment horizontal="right" vertical="center"/>
    </xf>
    <xf numFmtId="3" fontId="77" fillId="57" borderId="20" xfId="0" applyNumberFormat="1" applyFont="1" applyFill="1" applyBorder="1" applyAlignment="1">
      <alignment horizontal="right" vertical="center"/>
    </xf>
    <xf numFmtId="3" fontId="77" fillId="30" borderId="20" xfId="0" applyNumberFormat="1" applyFont="1" applyFill="1" applyBorder="1" applyAlignment="1">
      <alignment horizontal="right" vertical="center"/>
    </xf>
    <xf numFmtId="9" fontId="77" fillId="30" borderId="35" xfId="53" applyFont="1" applyFill="1" applyBorder="1" applyAlignment="1">
      <alignment horizontal="left" vertical="center"/>
    </xf>
    <xf numFmtId="3" fontId="73" fillId="30" borderId="0" xfId="0" applyNumberFormat="1" applyFont="1" applyFill="1" applyBorder="1" applyAlignment="1">
      <alignment horizontal="right" wrapText="1"/>
    </xf>
    <xf numFmtId="9" fontId="73" fillId="30" borderId="0" xfId="53" applyFont="1" applyFill="1" applyBorder="1" applyAlignment="1">
      <alignment horizontal="left"/>
    </xf>
    <xf numFmtId="3" fontId="73" fillId="0" borderId="0" xfId="0" applyNumberFormat="1" applyFont="1" applyFill="1" applyBorder="1" applyAlignment="1">
      <alignment horizontal="right" vertical="center" wrapText="1"/>
    </xf>
    <xf numFmtId="9" fontId="73" fillId="0" borderId="0" xfId="53" applyFont="1" applyFill="1" applyBorder="1" applyAlignment="1">
      <alignment horizontal="right" vertical="center"/>
    </xf>
    <xf numFmtId="0" fontId="73" fillId="0" borderId="0" xfId="0" applyFont="1" applyFill="1" applyBorder="1" applyAlignment="1">
      <alignment horizontal="right" vertical="center" wrapText="1"/>
    </xf>
    <xf numFmtId="3" fontId="73" fillId="0" borderId="0" xfId="0" applyNumberFormat="1" applyFont="1" applyFill="1" applyBorder="1" applyAlignment="1">
      <alignment horizontal="right" vertical="center"/>
    </xf>
    <xf numFmtId="3" fontId="73" fillId="22" borderId="0" xfId="53" applyNumberFormat="1" applyFont="1" applyFill="1" applyBorder="1" applyAlignment="1">
      <alignment horizontal="right" vertical="center"/>
    </xf>
    <xf numFmtId="3" fontId="77" fillId="22" borderId="20" xfId="0" applyNumberFormat="1" applyFont="1" applyFill="1" applyBorder="1" applyAlignment="1">
      <alignment horizontal="left"/>
    </xf>
    <xf numFmtId="3" fontId="77" fillId="57" borderId="20" xfId="0" applyNumberFormat="1" applyFont="1" applyFill="1" applyBorder="1" applyAlignment="1">
      <alignment horizontal="right"/>
    </xf>
    <xf numFmtId="3" fontId="77" fillId="22" borderId="20" xfId="0" applyNumberFormat="1" applyFont="1" applyFill="1" applyBorder="1" applyAlignment="1">
      <alignment horizontal="right"/>
    </xf>
    <xf numFmtId="9" fontId="77" fillId="30" borderId="20" xfId="53" applyFont="1" applyFill="1" applyBorder="1" applyAlignment="1">
      <alignment horizontal="right"/>
    </xf>
    <xf numFmtId="9" fontId="77" fillId="22" borderId="20" xfId="0" applyNumberFormat="1" applyFont="1" applyFill="1" applyBorder="1" applyAlignment="1">
      <alignment horizontal="right"/>
    </xf>
    <xf numFmtId="3" fontId="73" fillId="30" borderId="0" xfId="0" applyNumberFormat="1" applyFont="1" applyFill="1" applyBorder="1" applyAlignment="1">
      <alignment horizontal="left" wrapText="1"/>
    </xf>
    <xf numFmtId="9" fontId="73" fillId="30" borderId="0" xfId="53" applyFont="1" applyFill="1" applyBorder="1" applyAlignment="1">
      <alignment horizontal="right" wrapText="1"/>
    </xf>
    <xf numFmtId="3" fontId="77" fillId="22" borderId="11" xfId="0" applyNumberFormat="1" applyFont="1" applyFill="1" applyBorder="1" applyAlignment="1">
      <alignment horizontal="left"/>
    </xf>
    <xf numFmtId="3" fontId="77" fillId="22" borderId="11" xfId="0" applyNumberFormat="1" applyFont="1" applyFill="1" applyBorder="1" applyAlignment="1">
      <alignment horizontal="right"/>
    </xf>
    <xf numFmtId="3" fontId="77" fillId="22" borderId="0" xfId="0" applyNumberFormat="1" applyFont="1" applyFill="1" applyBorder="1" applyAlignment="1">
      <alignment horizontal="right"/>
    </xf>
    <xf numFmtId="9" fontId="77" fillId="30" borderId="0" xfId="53" applyFont="1" applyFill="1" applyBorder="1" applyAlignment="1">
      <alignment horizontal="right"/>
    </xf>
    <xf numFmtId="9" fontId="77" fillId="22" borderId="0" xfId="0" applyNumberFormat="1" applyFont="1" applyFill="1" applyBorder="1" applyAlignment="1">
      <alignment horizontal="right"/>
    </xf>
    <xf numFmtId="9" fontId="77" fillId="30" borderId="0" xfId="0" applyNumberFormat="1" applyFont="1" applyFill="1" applyBorder="1" applyAlignment="1">
      <alignment horizontal="right"/>
    </xf>
    <xf numFmtId="174" fontId="73" fillId="0" borderId="30" xfId="53" applyNumberFormat="1" applyFont="1" applyFill="1" applyBorder="1" applyAlignment="1">
      <alignment horizontal="right"/>
    </xf>
    <xf numFmtId="174" fontId="73" fillId="0" borderId="31" xfId="53" applyNumberFormat="1" applyFont="1" applyFill="1" applyBorder="1" applyAlignment="1">
      <alignment horizontal="right"/>
    </xf>
    <xf numFmtId="174" fontId="73" fillId="0" borderId="11" xfId="53" applyNumberFormat="1" applyFont="1" applyFill="1" applyBorder="1" applyAlignment="1">
      <alignment horizontal="right"/>
    </xf>
    <xf numFmtId="174" fontId="77" fillId="30" borderId="20" xfId="53" applyNumberFormat="1" applyFont="1" applyFill="1" applyBorder="1" applyAlignment="1">
      <alignment horizontal="right"/>
    </xf>
    <xf numFmtId="174" fontId="73" fillId="30" borderId="0" xfId="53" applyNumberFormat="1" applyFont="1" applyFill="1" applyBorder="1" applyAlignment="1">
      <alignment horizontal="right" wrapText="1"/>
    </xf>
    <xf numFmtId="174" fontId="73" fillId="30" borderId="11" xfId="53" applyNumberFormat="1" applyFont="1" applyFill="1" applyBorder="1" applyAlignment="1">
      <alignment horizontal="right"/>
    </xf>
    <xf numFmtId="174" fontId="77" fillId="30" borderId="0" xfId="53" applyNumberFormat="1" applyFont="1" applyFill="1" applyBorder="1" applyAlignment="1">
      <alignment horizontal="right"/>
    </xf>
    <xf numFmtId="9" fontId="77" fillId="0" borderId="0" xfId="53" applyFont="1" applyFill="1" applyBorder="1" applyAlignment="1">
      <alignment horizontal="right"/>
    </xf>
    <xf numFmtId="0" fontId="77" fillId="0" borderId="30" xfId="0" applyFont="1" applyFill="1" applyBorder="1" applyAlignment="1">
      <alignment horizontal="left"/>
    </xf>
    <xf numFmtId="3" fontId="73" fillId="0" borderId="30" xfId="0" applyNumberFormat="1" applyFont="1" applyFill="1" applyBorder="1" applyAlignment="1">
      <alignment horizontal="left" wrapText="1"/>
    </xf>
    <xf numFmtId="3" fontId="77" fillId="30" borderId="20" xfId="0" applyNumberFormat="1" applyFont="1" applyFill="1" applyBorder="1" applyAlignment="1">
      <alignment horizontal="right"/>
    </xf>
    <xf numFmtId="3" fontId="73" fillId="30" borderId="0" xfId="53" applyNumberFormat="1" applyFont="1" applyFill="1" applyBorder="1" applyAlignment="1">
      <alignment horizontal="right"/>
    </xf>
    <xf numFmtId="0" fontId="69" fillId="56" borderId="0" xfId="0" applyFont="1" applyFill="1" applyBorder="1" applyAlignment="1">
      <alignment horizontal="left" vertical="center"/>
    </xf>
    <xf numFmtId="0" fontId="113" fillId="56" borderId="0" xfId="0" applyFont="1" applyFill="1" applyBorder="1" applyAlignment="1">
      <alignment horizontal="right" vertical="center" wrapText="1"/>
    </xf>
    <xf numFmtId="0" fontId="113" fillId="56" borderId="0" xfId="0" applyFont="1" applyFill="1" applyBorder="1" applyAlignment="1">
      <alignment vertical="center" wrapText="1"/>
    </xf>
    <xf numFmtId="0" fontId="113" fillId="56" borderId="0" xfId="0" applyFont="1" applyFill="1" applyBorder="1" applyAlignment="1">
      <alignment horizontal="left" vertical="center" wrapText="1"/>
    </xf>
    <xf numFmtId="9" fontId="77" fillId="22" borderId="11" xfId="0" applyNumberFormat="1" applyFont="1" applyFill="1" applyBorder="1" applyAlignment="1">
      <alignment horizontal="right"/>
    </xf>
    <xf numFmtId="0" fontId="73" fillId="0" borderId="30" xfId="48" applyFont="1" applyFill="1" applyBorder="1" applyAlignment="1"/>
    <xf numFmtId="173" fontId="73" fillId="57" borderId="30" xfId="48" applyNumberFormat="1" applyFont="1" applyFill="1" applyBorder="1" applyAlignment="1">
      <alignment horizontal="right" wrapText="1"/>
    </xf>
    <xf numFmtId="173" fontId="73" fillId="30" borderId="30" xfId="48" applyNumberFormat="1" applyFont="1" applyFill="1" applyBorder="1" applyAlignment="1">
      <alignment horizontal="right" wrapText="1"/>
    </xf>
    <xf numFmtId="9" fontId="73" fillId="0" borderId="30" xfId="48" applyNumberFormat="1" applyFont="1" applyFill="1" applyBorder="1" applyAlignment="1">
      <alignment horizontal="right" wrapText="1"/>
    </xf>
    <xf numFmtId="173" fontId="73" fillId="0" borderId="30" xfId="48" applyNumberFormat="1" applyFont="1" applyFill="1" applyBorder="1" applyAlignment="1">
      <alignment horizontal="left"/>
    </xf>
    <xf numFmtId="173" fontId="73" fillId="0" borderId="30" xfId="48" applyNumberFormat="1" applyFont="1" applyFill="1" applyBorder="1" applyAlignment="1">
      <alignment horizontal="right"/>
    </xf>
    <xf numFmtId="3" fontId="73" fillId="30" borderId="0" xfId="48" applyNumberFormat="1" applyFont="1" applyFill="1" applyBorder="1" applyAlignment="1">
      <alignment horizontal="right"/>
    </xf>
    <xf numFmtId="3" fontId="77" fillId="30" borderId="0" xfId="48" applyNumberFormat="1" applyFont="1" applyFill="1" applyBorder="1" applyAlignment="1">
      <alignment horizontal="right"/>
    </xf>
    <xf numFmtId="3" fontId="77" fillId="57" borderId="0" xfId="48" applyNumberFormat="1" applyFont="1" applyFill="1" applyBorder="1" applyAlignment="1">
      <alignment horizontal="right"/>
    </xf>
    <xf numFmtId="3" fontId="73" fillId="30" borderId="11" xfId="48" applyNumberFormat="1" applyFont="1" applyFill="1" applyBorder="1" applyAlignment="1">
      <alignment horizontal="right"/>
    </xf>
    <xf numFmtId="3" fontId="77" fillId="30" borderId="0" xfId="48" applyNumberFormat="1" applyFont="1" applyFill="1" applyBorder="1" applyAlignment="1">
      <alignment horizontal="left"/>
    </xf>
    <xf numFmtId="0" fontId="77" fillId="57" borderId="0" xfId="48" applyFont="1" applyFill="1" applyBorder="1" applyAlignment="1">
      <alignment horizontal="right" wrapText="1"/>
    </xf>
    <xf numFmtId="0" fontId="73" fillId="22" borderId="30" xfId="48" applyFont="1" applyFill="1" applyBorder="1" applyAlignment="1">
      <alignment horizontal="left"/>
    </xf>
    <xf numFmtId="1" fontId="73" fillId="57" borderId="30" xfId="48" applyNumberFormat="1" applyFont="1" applyFill="1" applyBorder="1" applyAlignment="1">
      <alignment horizontal="right"/>
    </xf>
    <xf numFmtId="3" fontId="73" fillId="30" borderId="30" xfId="48" applyNumberFormat="1" applyFont="1" applyFill="1" applyBorder="1" applyAlignment="1">
      <alignment horizontal="right"/>
    </xf>
    <xf numFmtId="0" fontId="73" fillId="30" borderId="30" xfId="48" applyFont="1" applyFill="1" applyBorder="1" applyAlignment="1">
      <alignment horizontal="left"/>
    </xf>
    <xf numFmtId="1" fontId="73" fillId="57" borderId="11" xfId="48" applyNumberFormat="1" applyFont="1" applyFill="1" applyBorder="1" applyAlignment="1">
      <alignment horizontal="right"/>
    </xf>
    <xf numFmtId="1" fontId="77" fillId="57" borderId="0" xfId="48" applyNumberFormat="1" applyFont="1" applyFill="1" applyBorder="1" applyAlignment="1">
      <alignment horizontal="right"/>
    </xf>
    <xf numFmtId="1" fontId="77" fillId="0" borderId="0" xfId="48" applyNumberFormat="1" applyFont="1" applyFill="1" applyAlignment="1">
      <alignment horizontal="right"/>
    </xf>
    <xf numFmtId="1" fontId="77" fillId="30" borderId="0" xfId="48" applyNumberFormat="1" applyFont="1" applyFill="1" applyBorder="1" applyAlignment="1">
      <alignment horizontal="right"/>
    </xf>
    <xf numFmtId="0" fontId="73" fillId="0" borderId="30" xfId="48" applyFont="1" applyBorder="1"/>
    <xf numFmtId="0" fontId="73" fillId="30" borderId="30" xfId="48" applyFont="1" applyFill="1" applyBorder="1" applyAlignment="1">
      <alignment horizontal="right"/>
    </xf>
    <xf numFmtId="1" fontId="73" fillId="30" borderId="30" xfId="48" applyNumberFormat="1" applyFont="1" applyFill="1" applyBorder="1" applyAlignment="1">
      <alignment horizontal="right"/>
    </xf>
    <xf numFmtId="0" fontId="73" fillId="30" borderId="11" xfId="48" applyFont="1" applyFill="1" applyBorder="1" applyAlignment="1">
      <alignment horizontal="right"/>
    </xf>
    <xf numFmtId="1" fontId="73" fillId="30" borderId="11" xfId="48" applyNumberFormat="1" applyFont="1" applyFill="1" applyBorder="1" applyAlignment="1">
      <alignment horizontal="right"/>
    </xf>
    <xf numFmtId="1" fontId="73" fillId="0" borderId="11" xfId="48" applyNumberFormat="1" applyFont="1" applyFill="1" applyBorder="1" applyAlignment="1">
      <alignment horizontal="right"/>
    </xf>
    <xf numFmtId="1" fontId="77" fillId="57" borderId="0" xfId="48" applyNumberFormat="1" applyFont="1" applyFill="1" applyAlignment="1">
      <alignment horizontal="right"/>
    </xf>
    <xf numFmtId="0" fontId="77" fillId="22" borderId="0" xfId="48" applyFont="1" applyFill="1"/>
    <xf numFmtId="0" fontId="77" fillId="57" borderId="0" xfId="48" applyFont="1" applyFill="1" applyBorder="1" applyAlignment="1">
      <alignment horizontal="right"/>
    </xf>
    <xf numFmtId="0" fontId="73" fillId="57" borderId="0" xfId="48" applyFont="1" applyFill="1" applyBorder="1" applyAlignment="1">
      <alignment horizontal="right"/>
    </xf>
    <xf numFmtId="1" fontId="73" fillId="57" borderId="0" xfId="48" applyNumberFormat="1" applyFont="1" applyFill="1" applyBorder="1" applyAlignment="1">
      <alignment horizontal="right"/>
    </xf>
    <xf numFmtId="0" fontId="73" fillId="22" borderId="11" xfId="48" applyFont="1" applyFill="1" applyBorder="1"/>
    <xf numFmtId="0" fontId="73" fillId="57" borderId="11" xfId="48" applyFont="1" applyFill="1" applyBorder="1" applyAlignment="1">
      <alignment horizontal="right"/>
    </xf>
    <xf numFmtId="0" fontId="77" fillId="30" borderId="11" xfId="48" applyFont="1" applyFill="1" applyBorder="1" applyAlignment="1">
      <alignment horizontal="right"/>
    </xf>
    <xf numFmtId="1" fontId="77" fillId="30" borderId="11" xfId="48" applyNumberFormat="1" applyFont="1" applyFill="1" applyBorder="1" applyAlignment="1">
      <alignment horizontal="right"/>
    </xf>
    <xf numFmtId="3" fontId="73" fillId="57" borderId="11" xfId="48" applyNumberFormat="1" applyFont="1" applyFill="1" applyBorder="1" applyAlignment="1">
      <alignment horizontal="right"/>
    </xf>
    <xf numFmtId="3" fontId="73" fillId="0" borderId="0" xfId="48" applyNumberFormat="1" applyFont="1"/>
    <xf numFmtId="0" fontId="73" fillId="0" borderId="0" xfId="0" applyFont="1"/>
    <xf numFmtId="0" fontId="73" fillId="30" borderId="0" xfId="48" applyFont="1" applyFill="1" applyBorder="1" applyAlignment="1">
      <alignment horizontal="left"/>
    </xf>
    <xf numFmtId="0" fontId="73" fillId="30" borderId="0" xfId="48" applyFont="1" applyFill="1"/>
    <xf numFmtId="0" fontId="73" fillId="22" borderId="0" xfId="48" applyFont="1" applyFill="1" applyBorder="1" applyAlignment="1">
      <alignment horizontal="left"/>
    </xf>
    <xf numFmtId="1" fontId="49" fillId="30" borderId="0" xfId="48" applyNumberFormat="1" applyFont="1" applyFill="1" applyBorder="1" applyAlignment="1">
      <alignment horizontal="right"/>
    </xf>
    <xf numFmtId="0" fontId="0" fillId="30" borderId="0" xfId="0" applyFill="1" applyBorder="1"/>
    <xf numFmtId="1" fontId="73" fillId="57" borderId="31" xfId="48" applyNumberFormat="1" applyFont="1" applyFill="1" applyBorder="1" applyAlignment="1">
      <alignment horizontal="right"/>
    </xf>
    <xf numFmtId="1" fontId="73" fillId="30" borderId="31" xfId="48" applyNumberFormat="1" applyFont="1" applyFill="1" applyBorder="1" applyAlignment="1">
      <alignment horizontal="right"/>
    </xf>
    <xf numFmtId="9" fontId="73" fillId="30" borderId="56" xfId="53" applyFont="1" applyFill="1" applyBorder="1" applyAlignment="1">
      <alignment horizontal="right"/>
    </xf>
    <xf numFmtId="9" fontId="73" fillId="30" borderId="57" xfId="53" applyFont="1" applyFill="1" applyBorder="1" applyAlignment="1">
      <alignment horizontal="right"/>
    </xf>
    <xf numFmtId="9" fontId="73" fillId="0" borderId="58" xfId="53" applyFont="1" applyFill="1" applyBorder="1" applyAlignment="1">
      <alignment horizontal="right"/>
    </xf>
    <xf numFmtId="9" fontId="77" fillId="0" borderId="55" xfId="53" applyFont="1" applyFill="1" applyBorder="1" applyAlignment="1">
      <alignment horizontal="right"/>
    </xf>
    <xf numFmtId="9" fontId="77" fillId="0" borderId="58" xfId="53" applyFont="1" applyFill="1" applyBorder="1" applyAlignment="1">
      <alignment horizontal="right"/>
    </xf>
    <xf numFmtId="3" fontId="77" fillId="30" borderId="0" xfId="0" applyNumberFormat="1" applyFont="1" applyFill="1" applyBorder="1" applyAlignment="1">
      <alignment horizontal="left"/>
    </xf>
    <xf numFmtId="174" fontId="77" fillId="0" borderId="0" xfId="53" applyNumberFormat="1" applyFont="1" applyFill="1" applyBorder="1" applyAlignment="1">
      <alignment horizontal="right"/>
    </xf>
    <xf numFmtId="174" fontId="73" fillId="0" borderId="0" xfId="53" applyNumberFormat="1" applyFont="1" applyFill="1" applyBorder="1" applyAlignment="1">
      <alignment horizontal="right"/>
    </xf>
    <xf numFmtId="3" fontId="77" fillId="0" borderId="0" xfId="48" applyNumberFormat="1" applyFont="1" applyFill="1" applyAlignment="1">
      <alignment horizontal="right"/>
    </xf>
    <xf numFmtId="3" fontId="77" fillId="30" borderId="0" xfId="48" applyNumberFormat="1" applyFont="1" applyFill="1" applyAlignment="1">
      <alignment horizontal="right"/>
    </xf>
    <xf numFmtId="3" fontId="77" fillId="0" borderId="0" xfId="48" applyNumberFormat="1" applyFont="1" applyFill="1" applyBorder="1" applyAlignment="1">
      <alignment horizontal="right"/>
    </xf>
    <xf numFmtId="3" fontId="73" fillId="0" borderId="30" xfId="48" applyNumberFormat="1" applyFont="1" applyFill="1" applyBorder="1" applyAlignment="1">
      <alignment horizontal="right"/>
    </xf>
    <xf numFmtId="3" fontId="73" fillId="0" borderId="31" xfId="48" applyNumberFormat="1" applyFont="1" applyFill="1" applyBorder="1" applyAlignment="1">
      <alignment horizontal="right"/>
    </xf>
    <xf numFmtId="3" fontId="73" fillId="30" borderId="31" xfId="48" applyNumberFormat="1" applyFont="1" applyFill="1" applyBorder="1" applyAlignment="1">
      <alignment horizontal="right"/>
    </xf>
    <xf numFmtId="3" fontId="73" fillId="0" borderId="11" xfId="48" applyNumberFormat="1" applyFont="1" applyFill="1" applyBorder="1" applyAlignment="1">
      <alignment horizontal="right"/>
    </xf>
    <xf numFmtId="3" fontId="77" fillId="30" borderId="11" xfId="48" applyNumberFormat="1" applyFont="1" applyFill="1" applyBorder="1" applyAlignment="1">
      <alignment horizontal="right"/>
    </xf>
    <xf numFmtId="0" fontId="74" fillId="30" borderId="0" xfId="0" applyFont="1" applyFill="1"/>
    <xf numFmtId="0" fontId="15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wrapText="1"/>
    </xf>
    <xf numFmtId="0" fontId="35" fillId="0" borderId="0" xfId="0" applyFont="1" applyAlignment="1">
      <alignment horizontal="left"/>
    </xf>
    <xf numFmtId="0" fontId="10" fillId="0" borderId="0" xfId="0" quotePrefix="1" applyFont="1" applyAlignment="1">
      <alignment wrapText="1"/>
    </xf>
    <xf numFmtId="0" fontId="10" fillId="0" borderId="0" xfId="0" applyFont="1" applyAlignment="1">
      <alignment vertical="top"/>
    </xf>
    <xf numFmtId="14" fontId="66" fillId="33" borderId="14" xfId="128" applyNumberFormat="1" applyFont="1" applyFill="1" applyBorder="1"/>
    <xf numFmtId="0" fontId="58" fillId="33" borderId="0" xfId="0" applyFont="1" applyFill="1" applyBorder="1"/>
    <xf numFmtId="3" fontId="58" fillId="33" borderId="0" xfId="0" applyNumberFormat="1" applyFont="1" applyFill="1" applyBorder="1"/>
    <xf numFmtId="3" fontId="58" fillId="0" borderId="0" xfId="0" applyNumberFormat="1" applyFont="1" applyBorder="1"/>
    <xf numFmtId="174" fontId="58" fillId="33" borderId="0" xfId="53" applyNumberFormat="1" applyFont="1" applyFill="1" applyBorder="1"/>
    <xf numFmtId="3" fontId="58" fillId="0" borderId="0" xfId="0" applyNumberFormat="1" applyFont="1"/>
    <xf numFmtId="0" fontId="58" fillId="60" borderId="0" xfId="0" applyFont="1" applyFill="1"/>
    <xf numFmtId="0" fontId="58" fillId="0" borderId="19" xfId="0" applyFont="1" applyBorder="1"/>
    <xf numFmtId="0" fontId="58" fillId="33" borderId="12" xfId="0" applyFont="1" applyFill="1" applyBorder="1"/>
    <xf numFmtId="14" fontId="66" fillId="33" borderId="15" xfId="128" applyNumberFormat="1" applyFont="1" applyFill="1" applyBorder="1"/>
    <xf numFmtId="174" fontId="58" fillId="33" borderId="11" xfId="53" applyNumberFormat="1" applyFont="1" applyFill="1" applyBorder="1"/>
    <xf numFmtId="3" fontId="58" fillId="33" borderId="11" xfId="0" applyNumberFormat="1" applyFont="1" applyFill="1" applyBorder="1"/>
    <xf numFmtId="0" fontId="58" fillId="33" borderId="13" xfId="0" applyFont="1" applyFill="1" applyBorder="1"/>
    <xf numFmtId="0" fontId="58" fillId="0" borderId="12" xfId="0" applyFont="1" applyBorder="1"/>
    <xf numFmtId="3" fontId="58" fillId="0" borderId="12" xfId="0" applyNumberFormat="1" applyFont="1" applyBorder="1"/>
    <xf numFmtId="3" fontId="58" fillId="0" borderId="12" xfId="0" applyNumberFormat="1" applyFont="1" applyFill="1" applyBorder="1"/>
    <xf numFmtId="3" fontId="58" fillId="0" borderId="13" xfId="0" applyNumberFormat="1" applyFont="1" applyBorder="1"/>
    <xf numFmtId="0" fontId="58" fillId="0" borderId="0" xfId="0" applyFont="1" applyBorder="1" applyAlignment="1">
      <alignment horizontal="right"/>
    </xf>
    <xf numFmtId="14" fontId="66" fillId="0" borderId="0" xfId="128" applyNumberFormat="1" applyFont="1" applyBorder="1"/>
    <xf numFmtId="0" fontId="58" fillId="0" borderId="0" xfId="0" applyFont="1" applyBorder="1" applyAlignment="1">
      <alignment horizontal="right" wrapText="1"/>
    </xf>
    <xf numFmtId="14" fontId="66" fillId="33" borderId="0" xfId="128" applyNumberFormat="1" applyFont="1" applyFill="1" applyBorder="1"/>
    <xf numFmtId="0" fontId="56" fillId="22" borderId="0" xfId="48" applyNumberFormat="1" applyFont="1" applyFill="1" applyBorder="1" applyAlignment="1">
      <alignment horizontal="left"/>
    </xf>
    <xf numFmtId="9" fontId="77" fillId="30" borderId="11" xfId="53" applyFont="1" applyFill="1" applyBorder="1" applyAlignment="1">
      <alignment horizontal="right"/>
    </xf>
    <xf numFmtId="0" fontId="64" fillId="30" borderId="0" xfId="126" applyFont="1" applyFill="1" applyBorder="1"/>
    <xf numFmtId="0" fontId="63" fillId="30" borderId="0" xfId="126" applyFont="1" applyFill="1" applyBorder="1" applyAlignment="1">
      <alignment horizontal="right" vertical="center" wrapText="1"/>
    </xf>
    <xf numFmtId="0" fontId="73" fillId="30" borderId="31" xfId="48" applyFont="1" applyFill="1" applyBorder="1" applyAlignment="1">
      <alignment horizontal="right"/>
    </xf>
    <xf numFmtId="0" fontId="0" fillId="0" borderId="0" xfId="0" quotePrefix="1" applyAlignment="1">
      <alignment wrapText="1"/>
    </xf>
    <xf numFmtId="0" fontId="114" fillId="0" borderId="0" xfId="0" applyFont="1"/>
    <xf numFmtId="17" fontId="50" fillId="30" borderId="0" xfId="48" applyNumberFormat="1" applyFont="1" applyFill="1" applyBorder="1" applyAlignment="1">
      <alignment horizontal="left"/>
    </xf>
    <xf numFmtId="9" fontId="115" fillId="0" borderId="0" xfId="53" applyFont="1" applyAlignment="1">
      <alignment horizontal="left"/>
    </xf>
    <xf numFmtId="3" fontId="116" fillId="30" borderId="40" xfId="126" applyNumberFormat="1" applyFont="1" applyFill="1" applyBorder="1"/>
    <xf numFmtId="3" fontId="116" fillId="34" borderId="40" xfId="126" applyNumberFormat="1" applyFont="1" applyFill="1" applyBorder="1"/>
    <xf numFmtId="3" fontId="116" fillId="30" borderId="0" xfId="126" applyNumberFormat="1" applyFont="1" applyFill="1" applyBorder="1"/>
    <xf numFmtId="3" fontId="116" fillId="0" borderId="40" xfId="126" applyNumberFormat="1" applyFont="1" applyBorder="1"/>
    <xf numFmtId="0" fontId="116" fillId="0" borderId="40" xfId="126" applyFont="1" applyBorder="1"/>
    <xf numFmtId="0" fontId="116" fillId="0" borderId="0" xfId="126" applyFont="1"/>
    <xf numFmtId="174" fontId="73" fillId="30" borderId="0" xfId="127" applyNumberFormat="1" applyFont="1" applyFill="1"/>
    <xf numFmtId="174" fontId="73" fillId="30" borderId="0" xfId="127" applyNumberFormat="1" applyFont="1" applyFill="1" applyBorder="1"/>
    <xf numFmtId="174" fontId="73" fillId="34" borderId="0" xfId="127" applyNumberFormat="1" applyFont="1" applyFill="1" applyBorder="1"/>
    <xf numFmtId="174" fontId="73" fillId="0" borderId="0" xfId="127" applyNumberFormat="1" applyFont="1" applyBorder="1"/>
    <xf numFmtId="0" fontId="116" fillId="30" borderId="0" xfId="126" applyFont="1" applyFill="1"/>
    <xf numFmtId="3" fontId="116" fillId="34" borderId="0" xfId="126" applyNumberFormat="1" applyFont="1" applyFill="1" applyBorder="1"/>
    <xf numFmtId="0" fontId="115" fillId="0" borderId="0" xfId="126" applyFont="1"/>
    <xf numFmtId="0" fontId="116" fillId="30" borderId="0" xfId="126" applyFont="1" applyFill="1" applyBorder="1"/>
    <xf numFmtId="9" fontId="73" fillId="0" borderId="32" xfId="53" applyFont="1" applyFill="1" applyBorder="1" applyAlignment="1">
      <alignment horizontal="left" vertical="center" wrapText="1"/>
    </xf>
    <xf numFmtId="0" fontId="43" fillId="57" borderId="0" xfId="0" applyFont="1" applyFill="1" applyBorder="1" applyAlignment="1"/>
    <xf numFmtId="3" fontId="43" fillId="57" borderId="0" xfId="48" applyNumberFormat="1" applyFont="1" applyFill="1" applyBorder="1" applyAlignment="1">
      <alignment horizontal="right"/>
    </xf>
    <xf numFmtId="3" fontId="43" fillId="30" borderId="0" xfId="48" applyNumberFormat="1" applyFont="1" applyFill="1" applyBorder="1" applyAlignment="1">
      <alignment horizontal="right"/>
    </xf>
    <xf numFmtId="0" fontId="43" fillId="22" borderId="0" xfId="0" applyFont="1" applyFill="1" applyBorder="1" applyAlignment="1"/>
    <xf numFmtId="3" fontId="43" fillId="22" borderId="0" xfId="48" applyNumberFormat="1" applyFont="1" applyFill="1" applyBorder="1" applyAlignment="1">
      <alignment horizontal="right"/>
    </xf>
    <xf numFmtId="0" fontId="43" fillId="22" borderId="11" xfId="0" applyFont="1" applyFill="1" applyBorder="1" applyAlignment="1"/>
    <xf numFmtId="3" fontId="43" fillId="22" borderId="11" xfId="48" applyNumberFormat="1" applyFont="1" applyFill="1" applyBorder="1" applyAlignment="1">
      <alignment horizontal="right"/>
    </xf>
    <xf numFmtId="0" fontId="74" fillId="22" borderId="0" xfId="0" applyFont="1" applyFill="1" applyBorder="1" applyAlignment="1"/>
    <xf numFmtId="3" fontId="74" fillId="22" borderId="0" xfId="48" applyNumberFormat="1" applyFont="1" applyFill="1" applyBorder="1" applyAlignment="1">
      <alignment horizontal="right"/>
    </xf>
    <xf numFmtId="3" fontId="74" fillId="30" borderId="0" xfId="48" applyNumberFormat="1" applyFont="1" applyFill="1" applyBorder="1" applyAlignment="1">
      <alignment horizontal="right"/>
    </xf>
    <xf numFmtId="0" fontId="74" fillId="57" borderId="0" xfId="0" applyFont="1" applyFill="1" applyBorder="1" applyAlignment="1"/>
    <xf numFmtId="3" fontId="74" fillId="57" borderId="0" xfId="48" applyNumberFormat="1" applyFont="1" applyFill="1" applyBorder="1" applyAlignment="1">
      <alignment horizontal="right"/>
    </xf>
    <xf numFmtId="0" fontId="117" fillId="0" borderId="11" xfId="0" applyFont="1" applyFill="1" applyBorder="1" applyAlignment="1">
      <alignment vertical="center"/>
    </xf>
    <xf numFmtId="3" fontId="118" fillId="22" borderId="11" xfId="48" applyNumberFormat="1" applyFont="1" applyFill="1" applyBorder="1" applyAlignment="1">
      <alignment horizontal="right" vertical="center"/>
    </xf>
    <xf numFmtId="3" fontId="118" fillId="30" borderId="0" xfId="48" applyNumberFormat="1" applyFont="1" applyFill="1" applyBorder="1" applyAlignment="1">
      <alignment horizontal="right" vertical="center"/>
    </xf>
    <xf numFmtId="0" fontId="74" fillId="57" borderId="0" xfId="0" applyFont="1" applyFill="1" applyBorder="1" applyAlignment="1">
      <alignment vertical="center"/>
    </xf>
    <xf numFmtId="3" fontId="74" fillId="57" borderId="0" xfId="48" applyNumberFormat="1" applyFont="1" applyFill="1" applyBorder="1" applyAlignment="1">
      <alignment horizontal="right" vertical="center"/>
    </xf>
    <xf numFmtId="3" fontId="74" fillId="30" borderId="0" xfId="48" applyNumberFormat="1" applyFont="1" applyFill="1" applyBorder="1" applyAlignment="1">
      <alignment horizontal="right" vertical="center"/>
    </xf>
    <xf numFmtId="0" fontId="74" fillId="30" borderId="0" xfId="0" applyFont="1" applyFill="1" applyBorder="1" applyAlignment="1">
      <alignment vertical="center"/>
    </xf>
    <xf numFmtId="3" fontId="43" fillId="22" borderId="18" xfId="48" applyNumberFormat="1" applyFont="1" applyFill="1" applyBorder="1" applyAlignment="1">
      <alignment vertical="center"/>
    </xf>
    <xf numFmtId="3" fontId="43" fillId="22" borderId="20" xfId="48" applyNumberFormat="1" applyFont="1" applyFill="1" applyBorder="1" applyAlignment="1">
      <alignment horizontal="right" vertical="center"/>
    </xf>
    <xf numFmtId="3" fontId="43" fillId="22" borderId="19" xfId="48" applyNumberFormat="1" applyFont="1" applyFill="1" applyBorder="1" applyAlignment="1">
      <alignment horizontal="right" vertical="center"/>
    </xf>
    <xf numFmtId="3" fontId="43" fillId="30" borderId="0" xfId="48" applyNumberFormat="1" applyFont="1" applyFill="1" applyBorder="1" applyAlignment="1">
      <alignment horizontal="right" vertical="center"/>
    </xf>
    <xf numFmtId="3" fontId="43" fillId="22" borderId="18" xfId="48" applyNumberFormat="1" applyFont="1" applyFill="1" applyBorder="1" applyAlignment="1">
      <alignment horizontal="right" vertical="center"/>
    </xf>
    <xf numFmtId="3" fontId="43" fillId="30" borderId="20" xfId="48" applyNumberFormat="1" applyFont="1" applyFill="1" applyBorder="1" applyAlignment="1">
      <alignment horizontal="right" vertical="center"/>
    </xf>
    <xf numFmtId="0" fontId="74" fillId="0" borderId="14" xfId="48" applyFont="1" applyFill="1" applyBorder="1"/>
    <xf numFmtId="3" fontId="74" fillId="30" borderId="12" xfId="48" applyNumberFormat="1" applyFont="1" applyFill="1" applyBorder="1" applyAlignment="1">
      <alignment horizontal="right"/>
    </xf>
    <xf numFmtId="3" fontId="74" fillId="30" borderId="14" xfId="48" applyNumberFormat="1" applyFont="1" applyFill="1" applyBorder="1" applyAlignment="1">
      <alignment horizontal="right"/>
    </xf>
    <xf numFmtId="0" fontId="43" fillId="30" borderId="14" xfId="48" applyFont="1" applyFill="1" applyBorder="1"/>
    <xf numFmtId="3" fontId="43" fillId="30" borderId="12" xfId="48" applyNumberFormat="1" applyFont="1" applyFill="1" applyBorder="1" applyAlignment="1">
      <alignment horizontal="right"/>
    </xf>
    <xf numFmtId="3" fontId="43" fillId="30" borderId="14" xfId="48" applyNumberFormat="1" applyFont="1" applyFill="1" applyBorder="1" applyAlignment="1">
      <alignment horizontal="right"/>
    </xf>
    <xf numFmtId="3" fontId="43" fillId="22" borderId="15" xfId="48" applyNumberFormat="1" applyFont="1" applyFill="1" applyBorder="1" applyAlignment="1">
      <alignment vertical="center"/>
    </xf>
    <xf numFmtId="3" fontId="43" fillId="30" borderId="11" xfId="48" applyNumberFormat="1" applyFont="1" applyFill="1" applyBorder="1" applyAlignment="1">
      <alignment horizontal="right" vertical="center"/>
    </xf>
    <xf numFmtId="3" fontId="43" fillId="30" borderId="13" xfId="48" applyNumberFormat="1" applyFont="1" applyFill="1" applyBorder="1" applyAlignment="1">
      <alignment horizontal="right" vertical="center"/>
    </xf>
    <xf numFmtId="3" fontId="43" fillId="30" borderId="15" xfId="48" applyNumberFormat="1" applyFont="1" applyFill="1" applyBorder="1" applyAlignment="1">
      <alignment horizontal="right" vertical="center"/>
    </xf>
    <xf numFmtId="3" fontId="43" fillId="22" borderId="13" xfId="48" applyNumberFormat="1" applyFont="1" applyFill="1" applyBorder="1" applyAlignment="1">
      <alignment horizontal="right" vertical="center"/>
    </xf>
    <xf numFmtId="3" fontId="43" fillId="30" borderId="11" xfId="48" applyNumberFormat="1" applyFont="1" applyFill="1" applyBorder="1" applyAlignment="1">
      <alignment horizontal="right"/>
    </xf>
    <xf numFmtId="3" fontId="118" fillId="30" borderId="11" xfId="48" applyNumberFormat="1" applyFont="1" applyFill="1" applyBorder="1" applyAlignment="1">
      <alignment horizontal="right" vertical="center"/>
    </xf>
    <xf numFmtId="0" fontId="43" fillId="22" borderId="0" xfId="48" applyFont="1" applyFill="1" applyBorder="1" applyAlignment="1"/>
    <xf numFmtId="3" fontId="43" fillId="22" borderId="0" xfId="48" applyNumberFormat="1" applyFont="1" applyFill="1" applyBorder="1" applyAlignment="1"/>
    <xf numFmtId="3" fontId="43" fillId="30" borderId="0" xfId="48" applyNumberFormat="1" applyFont="1" applyFill="1" applyBorder="1" applyAlignment="1"/>
    <xf numFmtId="0" fontId="43" fillId="0" borderId="11" xfId="0" applyFont="1" applyFill="1" applyBorder="1" applyAlignment="1"/>
    <xf numFmtId="3" fontId="43" fillId="22" borderId="0" xfId="48" applyNumberFormat="1" applyFont="1" applyFill="1" applyBorder="1" applyAlignment="1">
      <alignment vertical="center" wrapText="1"/>
    </xf>
    <xf numFmtId="0" fontId="43" fillId="0" borderId="11" xfId="0" applyFont="1" applyFill="1" applyBorder="1" applyAlignment="1">
      <alignment vertical="center"/>
    </xf>
    <xf numFmtId="3" fontId="43" fillId="22" borderId="11" xfId="48" applyNumberFormat="1" applyFont="1" applyFill="1" applyBorder="1" applyAlignment="1">
      <alignment horizontal="right" vertical="center" wrapText="1"/>
    </xf>
    <xf numFmtId="3" fontId="43" fillId="30" borderId="11" xfId="48" applyNumberFormat="1" applyFont="1" applyFill="1" applyBorder="1" applyAlignment="1">
      <alignment horizontal="right" vertical="center" wrapText="1"/>
    </xf>
    <xf numFmtId="0" fontId="74" fillId="57" borderId="0" xfId="48" applyFont="1" applyFill="1" applyBorder="1" applyAlignment="1">
      <alignment vertical="center"/>
    </xf>
    <xf numFmtId="0" fontId="43" fillId="0" borderId="39" xfId="0" applyFont="1" applyFill="1" applyBorder="1" applyAlignment="1">
      <alignment vertical="center"/>
    </xf>
    <xf numFmtId="3" fontId="43" fillId="22" borderId="39" xfId="48" applyNumberFormat="1" applyFont="1" applyFill="1" applyBorder="1" applyAlignment="1">
      <alignment horizontal="right" vertical="center"/>
    </xf>
    <xf numFmtId="3" fontId="43" fillId="30" borderId="39" xfId="48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vertical="center"/>
    </xf>
    <xf numFmtId="3" fontId="74" fillId="22" borderId="0" xfId="48" applyNumberFormat="1" applyFont="1" applyFill="1" applyBorder="1" applyAlignment="1">
      <alignment horizontal="right" vertical="center"/>
    </xf>
    <xf numFmtId="0" fontId="43" fillId="0" borderId="0" xfId="0" applyFont="1" applyFill="1" applyBorder="1" applyAlignment="1">
      <alignment vertical="center"/>
    </xf>
    <xf numFmtId="3" fontId="43" fillId="22" borderId="0" xfId="48" applyNumberFormat="1" applyFont="1" applyFill="1" applyBorder="1" applyAlignment="1">
      <alignment horizontal="right" vertical="center"/>
    </xf>
    <xf numFmtId="0" fontId="43" fillId="0" borderId="31" xfId="0" applyFont="1" applyFill="1" applyBorder="1" applyAlignment="1">
      <alignment vertical="center"/>
    </xf>
    <xf numFmtId="3" fontId="43" fillId="22" borderId="31" xfId="48" applyNumberFormat="1" applyFont="1" applyFill="1" applyBorder="1" applyAlignment="1">
      <alignment horizontal="right" vertical="center"/>
    </xf>
    <xf numFmtId="3" fontId="43" fillId="30" borderId="31" xfId="48" applyNumberFormat="1" applyFont="1" applyFill="1" applyBorder="1" applyAlignment="1">
      <alignment horizontal="right" vertical="center"/>
    </xf>
    <xf numFmtId="0" fontId="74" fillId="0" borderId="11" xfId="0" applyFont="1" applyFill="1" applyBorder="1" applyAlignment="1">
      <alignment vertical="center"/>
    </xf>
    <xf numFmtId="3" fontId="74" fillId="22" borderId="11" xfId="48" applyNumberFormat="1" applyFont="1" applyFill="1" applyBorder="1" applyAlignment="1">
      <alignment horizontal="right" vertical="center"/>
    </xf>
    <xf numFmtId="3" fontId="74" fillId="30" borderId="11" xfId="48" applyNumberFormat="1" applyFont="1" applyFill="1" applyBorder="1" applyAlignment="1">
      <alignment horizontal="right" vertical="center"/>
    </xf>
    <xf numFmtId="0" fontId="74" fillId="57" borderId="38" xfId="48" applyFont="1" applyFill="1" applyBorder="1" applyAlignment="1">
      <alignment vertical="center"/>
    </xf>
    <xf numFmtId="0" fontId="43" fillId="30" borderId="0" xfId="48" applyFont="1" applyFill="1" applyBorder="1" applyAlignment="1">
      <alignment vertical="center"/>
    </xf>
    <xf numFmtId="3" fontId="58" fillId="30" borderId="0" xfId="0" applyNumberFormat="1" applyFont="1" applyFill="1"/>
    <xf numFmtId="3" fontId="69" fillId="56" borderId="0" xfId="53" applyNumberFormat="1" applyFont="1" applyFill="1" applyBorder="1" applyAlignment="1">
      <alignment horizontal="right" textRotation="90"/>
    </xf>
    <xf numFmtId="3" fontId="69" fillId="30" borderId="0" xfId="53" applyNumberFormat="1" applyFont="1" applyFill="1" applyBorder="1" applyAlignment="1">
      <alignment horizontal="right" textRotation="90"/>
    </xf>
    <xf numFmtId="49" fontId="69" fillId="56" borderId="0" xfId="0" applyNumberFormat="1" applyFont="1" applyFill="1" applyBorder="1" applyAlignment="1">
      <alignment horizontal="right"/>
    </xf>
    <xf numFmtId="49" fontId="69" fillId="56" borderId="0" xfId="0" applyNumberFormat="1" applyFont="1" applyFill="1" applyBorder="1" applyAlignment="1">
      <alignment horizontal="right" wrapText="1"/>
    </xf>
    <xf numFmtId="0" fontId="69" fillId="56" borderId="0" xfId="0" applyFont="1" applyFill="1" applyBorder="1" applyAlignment="1">
      <alignment horizontal="right"/>
    </xf>
    <xf numFmtId="9" fontId="77" fillId="57" borderId="0" xfId="53" applyNumberFormat="1" applyFont="1" applyFill="1" applyBorder="1" applyAlignment="1">
      <alignment horizontal="left"/>
    </xf>
    <xf numFmtId="3" fontId="73" fillId="0" borderId="30" xfId="0" applyNumberFormat="1" applyFont="1" applyFill="1" applyBorder="1" applyAlignment="1">
      <alignment horizontal="left"/>
    </xf>
    <xf numFmtId="3" fontId="73" fillId="0" borderId="31" xfId="0" applyNumberFormat="1" applyFont="1" applyFill="1" applyBorder="1" applyAlignment="1">
      <alignment horizontal="left"/>
    </xf>
    <xf numFmtId="49" fontId="49" fillId="0" borderId="0" xfId="0" applyNumberFormat="1" applyFont="1"/>
    <xf numFmtId="3" fontId="73" fillId="0" borderId="30" xfId="0" applyNumberFormat="1" applyFont="1" applyFill="1" applyBorder="1" applyAlignment="1">
      <alignment vertical="center"/>
    </xf>
    <xf numFmtId="3" fontId="50" fillId="22" borderId="30" xfId="0" applyNumberFormat="1" applyFont="1" applyFill="1" applyBorder="1"/>
    <xf numFmtId="49" fontId="51" fillId="30" borderId="0" xfId="48" applyNumberFormat="1" applyFont="1" applyFill="1" applyBorder="1" applyAlignment="1">
      <alignment vertical="center"/>
    </xf>
    <xf numFmtId="0" fontId="63" fillId="56" borderId="33" xfId="48" quotePrefix="1" applyNumberFormat="1" applyFont="1" applyFill="1" applyBorder="1" applyAlignment="1">
      <alignment horizontal="right"/>
    </xf>
    <xf numFmtId="0" fontId="63" fillId="56" borderId="46" xfId="0" applyNumberFormat="1" applyFont="1" applyFill="1" applyBorder="1" applyAlignment="1">
      <alignment horizontal="right"/>
    </xf>
    <xf numFmtId="3" fontId="73" fillId="57" borderId="37" xfId="48" applyNumberFormat="1" applyFont="1" applyFill="1" applyBorder="1" applyAlignment="1">
      <alignment horizontal="right" wrapText="1"/>
    </xf>
    <xf numFmtId="0" fontId="73" fillId="22" borderId="15" xfId="48" applyFont="1" applyFill="1" applyBorder="1" applyAlignment="1"/>
    <xf numFmtId="3" fontId="73" fillId="57" borderId="11" xfId="48" applyNumberFormat="1" applyFont="1" applyFill="1" applyBorder="1" applyAlignment="1">
      <alignment horizontal="right" wrapText="1"/>
    </xf>
    <xf numFmtId="3" fontId="73" fillId="22" borderId="11" xfId="48" applyNumberFormat="1" applyFont="1" applyFill="1" applyBorder="1" applyAlignment="1">
      <alignment horizontal="right" wrapText="1"/>
    </xf>
    <xf numFmtId="3" fontId="73" fillId="57" borderId="60" xfId="48" applyNumberFormat="1" applyFont="1" applyFill="1" applyBorder="1" applyAlignment="1">
      <alignment horizontal="right" wrapText="1"/>
    </xf>
    <xf numFmtId="3" fontId="73" fillId="57" borderId="13" xfId="48" applyNumberFormat="1" applyFont="1" applyFill="1" applyBorder="1" applyAlignment="1">
      <alignment horizontal="right" wrapText="1"/>
    </xf>
    <xf numFmtId="0" fontId="73" fillId="22" borderId="0" xfId="48" applyFont="1" applyFill="1" applyBorder="1" applyAlignment="1">
      <alignment horizontal="left"/>
    </xf>
    <xf numFmtId="0" fontId="73" fillId="0" borderId="0" xfId="86" applyFont="1" applyAlignment="1"/>
    <xf numFmtId="0" fontId="69" fillId="56" borderId="0" xfId="48" applyFont="1" applyFill="1" applyBorder="1" applyAlignment="1">
      <alignment horizontal="center" wrapText="1"/>
    </xf>
    <xf numFmtId="0" fontId="63" fillId="56" borderId="45" xfId="0" applyNumberFormat="1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59" xfId="0" applyBorder="1" applyAlignment="1">
      <alignment horizontal="center"/>
    </xf>
    <xf numFmtId="0" fontId="90" fillId="56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0" fillId="56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9" fontId="49" fillId="30" borderId="0" xfId="0" applyNumberFormat="1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91" fillId="56" borderId="0" xfId="0" applyFont="1" applyFill="1" applyBorder="1" applyAlignment="1">
      <alignment horizontal="center" wrapText="1"/>
    </xf>
    <xf numFmtId="0" fontId="91" fillId="56" borderId="34" xfId="0" applyFont="1" applyFill="1" applyBorder="1" applyAlignment="1">
      <alignment horizontal="center" wrapText="1"/>
    </xf>
    <xf numFmtId="0" fontId="91" fillId="56" borderId="12" xfId="0" applyFont="1" applyFill="1" applyBorder="1" applyAlignment="1">
      <alignment horizontal="center" wrapText="1"/>
    </xf>
    <xf numFmtId="0" fontId="55" fillId="0" borderId="0" xfId="0" applyFont="1" applyFill="1" applyBorder="1" applyAlignment="1">
      <alignment horizontal="center" wrapText="1"/>
    </xf>
    <xf numFmtId="0" fontId="91" fillId="56" borderId="35" xfId="0" applyFont="1" applyFill="1" applyBorder="1" applyAlignment="1">
      <alignment horizontal="center" wrapText="1"/>
    </xf>
    <xf numFmtId="0" fontId="91" fillId="56" borderId="20" xfId="0" applyFont="1" applyFill="1" applyBorder="1" applyAlignment="1">
      <alignment horizontal="center" wrapText="1"/>
    </xf>
    <xf numFmtId="0" fontId="0" fillId="0" borderId="20" xfId="0" applyBorder="1" applyAlignment="1"/>
    <xf numFmtId="0" fontId="91" fillId="56" borderId="45" xfId="0" applyFont="1" applyFill="1" applyBorder="1" applyAlignment="1">
      <alignment horizontal="center" wrapText="1"/>
    </xf>
    <xf numFmtId="0" fontId="0" fillId="0" borderId="19" xfId="0" applyBorder="1" applyAlignment="1"/>
    <xf numFmtId="49" fontId="63" fillId="56" borderId="0" xfId="48" applyNumberFormat="1" applyFont="1" applyFill="1" applyBorder="1" applyAlignment="1">
      <alignment horizontal="center" vertical="top"/>
    </xf>
    <xf numFmtId="0" fontId="69" fillId="56" borderId="0" xfId="0" applyFont="1" applyFill="1" applyBorder="1" applyAlignment="1">
      <alignment vertical="top"/>
    </xf>
    <xf numFmtId="0" fontId="55" fillId="0" borderId="0" xfId="0" applyFont="1" applyFill="1" applyBorder="1" applyAlignment="1">
      <alignment horizontal="center" vertical="center" wrapText="1"/>
    </xf>
    <xf numFmtId="0" fontId="54" fillId="25" borderId="0" xfId="0" applyFont="1" applyFill="1" applyBorder="1" applyAlignment="1">
      <alignment horizontal="center" vertical="center" wrapText="1"/>
    </xf>
    <xf numFmtId="0" fontId="92" fillId="56" borderId="0" xfId="0" applyFont="1" applyFill="1" applyBorder="1" applyAlignment="1">
      <alignment horizontal="center" vertical="center"/>
    </xf>
    <xf numFmtId="0" fontId="92" fillId="56" borderId="0" xfId="0" applyFont="1" applyFill="1" applyBorder="1" applyAlignment="1">
      <alignment horizontal="center" vertical="center" wrapText="1"/>
    </xf>
  </cellXfs>
  <cellStyles count="1433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Dekorfärg1 10" xfId="132"/>
    <cellStyle name="20% - Dekorfärg1 11" xfId="133"/>
    <cellStyle name="20% - Dekorfärg1 12" xfId="134"/>
    <cellStyle name="20% - Dekorfärg1 13" xfId="135"/>
    <cellStyle name="20% - Dekorfärg1 14" xfId="136"/>
    <cellStyle name="20% - Dekorfärg1 15" xfId="137"/>
    <cellStyle name="20% - Dekorfärg1 16" xfId="138"/>
    <cellStyle name="20% - Dekorfärg1 17" xfId="139"/>
    <cellStyle name="20% - Dekorfärg1 18" xfId="140"/>
    <cellStyle name="20% - Dekorfärg1 19" xfId="141"/>
    <cellStyle name="20% - Dekorfärg1 2" xfId="142"/>
    <cellStyle name="20% - Dekorfärg1 20" xfId="143"/>
    <cellStyle name="20% - Dekorfärg1 21" xfId="144"/>
    <cellStyle name="20% - Dekorfärg1 22" xfId="145"/>
    <cellStyle name="20% - Dekorfärg1 23" xfId="146"/>
    <cellStyle name="20% - Dekorfärg1 24" xfId="147"/>
    <cellStyle name="20% - Dekorfärg1 25" xfId="148"/>
    <cellStyle name="20% - Dekorfärg1 26" xfId="149"/>
    <cellStyle name="20% - Dekorfärg1 27" xfId="150"/>
    <cellStyle name="20% - Dekorfärg1 28" xfId="151"/>
    <cellStyle name="20% - Dekorfärg1 29" xfId="152"/>
    <cellStyle name="20% - Dekorfärg1 3" xfId="153"/>
    <cellStyle name="20% - Dekorfärg1 30" xfId="154"/>
    <cellStyle name="20% - Dekorfärg1 31" xfId="155"/>
    <cellStyle name="20% - Dekorfärg1 32" xfId="156"/>
    <cellStyle name="20% - Dekorfärg1 33" xfId="157"/>
    <cellStyle name="20% - Dekorfärg1 34" xfId="158"/>
    <cellStyle name="20% - Dekorfärg1 35" xfId="159"/>
    <cellStyle name="20% - Dekorfärg1 36" xfId="160"/>
    <cellStyle name="20% - Dekorfärg1 37" xfId="161"/>
    <cellStyle name="20% - Dekorfärg1 38" xfId="162"/>
    <cellStyle name="20% - Dekorfärg1 39" xfId="163"/>
    <cellStyle name="20% - Dekorfärg1 4" xfId="164"/>
    <cellStyle name="20% - Dekorfärg1 40" xfId="165"/>
    <cellStyle name="20% - Dekorfärg1 41" xfId="166"/>
    <cellStyle name="20% - Dekorfärg1 42" xfId="167"/>
    <cellStyle name="20% - Dekorfärg1 43" xfId="168"/>
    <cellStyle name="20% - Dekorfärg1 44" xfId="169"/>
    <cellStyle name="20% - Dekorfärg1 45" xfId="170"/>
    <cellStyle name="20% - Dekorfärg1 46" xfId="171"/>
    <cellStyle name="20% - Dekorfärg1 47" xfId="172"/>
    <cellStyle name="20% - Dekorfärg1 48" xfId="173"/>
    <cellStyle name="20% - Dekorfärg1 49" xfId="174"/>
    <cellStyle name="20% - Dekorfärg1 5" xfId="175"/>
    <cellStyle name="20% - Dekorfärg1 50" xfId="176"/>
    <cellStyle name="20% - Dekorfärg1 51" xfId="177"/>
    <cellStyle name="20% - Dekorfärg1 52" xfId="178"/>
    <cellStyle name="20% - Dekorfärg1 53" xfId="179"/>
    <cellStyle name="20% - Dekorfärg1 54" xfId="180"/>
    <cellStyle name="20% - Dekorfärg1 55" xfId="181"/>
    <cellStyle name="20% - Dekorfärg1 56" xfId="182"/>
    <cellStyle name="20% - Dekorfärg1 57" xfId="183"/>
    <cellStyle name="20% - Dekorfärg1 58" xfId="184"/>
    <cellStyle name="20% - Dekorfärg1 59" xfId="185"/>
    <cellStyle name="20% - Dekorfärg1 6" xfId="186"/>
    <cellStyle name="20% - Dekorfärg1 60" xfId="187"/>
    <cellStyle name="20% - Dekorfärg1 61" xfId="188"/>
    <cellStyle name="20% - Dekorfärg1 62" xfId="189"/>
    <cellStyle name="20% - Dekorfärg1 63" xfId="190"/>
    <cellStyle name="20% - Dekorfärg1 64" xfId="191"/>
    <cellStyle name="20% - Dekorfärg1 65" xfId="192"/>
    <cellStyle name="20% - Dekorfärg1 66" xfId="193"/>
    <cellStyle name="20% - Dekorfärg1 67" xfId="194"/>
    <cellStyle name="20% - Dekorfärg1 68" xfId="195"/>
    <cellStyle name="20% - Dekorfärg1 69" xfId="196"/>
    <cellStyle name="20% - Dekorfärg1 7" xfId="197"/>
    <cellStyle name="20% - Dekorfärg1 70" xfId="198"/>
    <cellStyle name="20% - Dekorfärg1 71" xfId="199"/>
    <cellStyle name="20% - Dekorfärg1 72" xfId="200"/>
    <cellStyle name="20% - Dekorfärg1 73" xfId="201"/>
    <cellStyle name="20% - Dekorfärg1 74" xfId="202"/>
    <cellStyle name="20% - Dekorfärg1 75" xfId="203"/>
    <cellStyle name="20% - Dekorfärg1 76" xfId="204"/>
    <cellStyle name="20% - Dekorfärg1 77" xfId="205"/>
    <cellStyle name="20% - Dekorfärg1 78" xfId="206"/>
    <cellStyle name="20% - Dekorfärg1 79" xfId="207"/>
    <cellStyle name="20% - Dekorfärg1 8" xfId="208"/>
    <cellStyle name="20% - Dekorfärg1 80" xfId="209"/>
    <cellStyle name="20% - Dekorfärg1 81" xfId="210"/>
    <cellStyle name="20% - Dekorfärg1 82" xfId="211"/>
    <cellStyle name="20% - Dekorfärg1 83" xfId="212"/>
    <cellStyle name="20% - Dekorfärg1 84" xfId="213"/>
    <cellStyle name="20% - Dekorfärg1 85" xfId="214"/>
    <cellStyle name="20% - Dekorfärg1 86" xfId="215"/>
    <cellStyle name="20% - Dekorfärg1 9" xfId="216"/>
    <cellStyle name="20% - Dekorfärg2 10" xfId="217"/>
    <cellStyle name="20% - Dekorfärg2 11" xfId="218"/>
    <cellStyle name="20% - Dekorfärg2 12" xfId="219"/>
    <cellStyle name="20% - Dekorfärg2 13" xfId="220"/>
    <cellStyle name="20% - Dekorfärg2 14" xfId="221"/>
    <cellStyle name="20% - Dekorfärg2 15" xfId="222"/>
    <cellStyle name="20% - Dekorfärg2 16" xfId="223"/>
    <cellStyle name="20% - Dekorfärg2 17" xfId="224"/>
    <cellStyle name="20% - Dekorfärg2 18" xfId="225"/>
    <cellStyle name="20% - Dekorfärg2 19" xfId="226"/>
    <cellStyle name="20% - Dekorfärg2 2" xfId="227"/>
    <cellStyle name="20% - Dekorfärg2 20" xfId="228"/>
    <cellStyle name="20% - Dekorfärg2 21" xfId="229"/>
    <cellStyle name="20% - Dekorfärg2 22" xfId="230"/>
    <cellStyle name="20% - Dekorfärg2 23" xfId="231"/>
    <cellStyle name="20% - Dekorfärg2 24" xfId="232"/>
    <cellStyle name="20% - Dekorfärg2 25" xfId="233"/>
    <cellStyle name="20% - Dekorfärg2 26" xfId="234"/>
    <cellStyle name="20% - Dekorfärg2 27" xfId="235"/>
    <cellStyle name="20% - Dekorfärg2 28" xfId="236"/>
    <cellStyle name="20% - Dekorfärg2 29" xfId="237"/>
    <cellStyle name="20% - Dekorfärg2 3" xfId="238"/>
    <cellStyle name="20% - Dekorfärg2 30" xfId="239"/>
    <cellStyle name="20% - Dekorfärg2 31" xfId="240"/>
    <cellStyle name="20% - Dekorfärg2 32" xfId="241"/>
    <cellStyle name="20% - Dekorfärg2 33" xfId="242"/>
    <cellStyle name="20% - Dekorfärg2 34" xfId="243"/>
    <cellStyle name="20% - Dekorfärg2 35" xfId="244"/>
    <cellStyle name="20% - Dekorfärg2 36" xfId="245"/>
    <cellStyle name="20% - Dekorfärg2 37" xfId="246"/>
    <cellStyle name="20% - Dekorfärg2 38" xfId="247"/>
    <cellStyle name="20% - Dekorfärg2 39" xfId="248"/>
    <cellStyle name="20% - Dekorfärg2 4" xfId="249"/>
    <cellStyle name="20% - Dekorfärg2 40" xfId="250"/>
    <cellStyle name="20% - Dekorfärg2 41" xfId="251"/>
    <cellStyle name="20% - Dekorfärg2 42" xfId="252"/>
    <cellStyle name="20% - Dekorfärg2 43" xfId="253"/>
    <cellStyle name="20% - Dekorfärg2 44" xfId="254"/>
    <cellStyle name="20% - Dekorfärg2 45" xfId="255"/>
    <cellStyle name="20% - Dekorfärg2 46" xfId="256"/>
    <cellStyle name="20% - Dekorfärg2 47" xfId="257"/>
    <cellStyle name="20% - Dekorfärg2 48" xfId="258"/>
    <cellStyle name="20% - Dekorfärg2 49" xfId="259"/>
    <cellStyle name="20% - Dekorfärg2 5" xfId="260"/>
    <cellStyle name="20% - Dekorfärg2 50" xfId="261"/>
    <cellStyle name="20% - Dekorfärg2 51" xfId="262"/>
    <cellStyle name="20% - Dekorfärg2 52" xfId="263"/>
    <cellStyle name="20% - Dekorfärg2 53" xfId="264"/>
    <cellStyle name="20% - Dekorfärg2 54" xfId="265"/>
    <cellStyle name="20% - Dekorfärg2 55" xfId="266"/>
    <cellStyle name="20% - Dekorfärg2 56" xfId="267"/>
    <cellStyle name="20% - Dekorfärg2 57" xfId="268"/>
    <cellStyle name="20% - Dekorfärg2 58" xfId="269"/>
    <cellStyle name="20% - Dekorfärg2 59" xfId="270"/>
    <cellStyle name="20% - Dekorfärg2 6" xfId="271"/>
    <cellStyle name="20% - Dekorfärg2 60" xfId="272"/>
    <cellStyle name="20% - Dekorfärg2 61" xfId="273"/>
    <cellStyle name="20% - Dekorfärg2 62" xfId="274"/>
    <cellStyle name="20% - Dekorfärg2 63" xfId="275"/>
    <cellStyle name="20% - Dekorfärg2 64" xfId="276"/>
    <cellStyle name="20% - Dekorfärg2 65" xfId="277"/>
    <cellStyle name="20% - Dekorfärg2 66" xfId="278"/>
    <cellStyle name="20% - Dekorfärg2 67" xfId="279"/>
    <cellStyle name="20% - Dekorfärg2 68" xfId="280"/>
    <cellStyle name="20% - Dekorfärg2 69" xfId="281"/>
    <cellStyle name="20% - Dekorfärg2 7" xfId="282"/>
    <cellStyle name="20% - Dekorfärg2 70" xfId="283"/>
    <cellStyle name="20% - Dekorfärg2 71" xfId="284"/>
    <cellStyle name="20% - Dekorfärg2 72" xfId="285"/>
    <cellStyle name="20% - Dekorfärg2 73" xfId="286"/>
    <cellStyle name="20% - Dekorfärg2 74" xfId="287"/>
    <cellStyle name="20% - Dekorfärg2 75" xfId="288"/>
    <cellStyle name="20% - Dekorfärg2 76" xfId="289"/>
    <cellStyle name="20% - Dekorfärg2 77" xfId="290"/>
    <cellStyle name="20% - Dekorfärg2 78" xfId="291"/>
    <cellStyle name="20% - Dekorfärg2 79" xfId="292"/>
    <cellStyle name="20% - Dekorfärg2 8" xfId="293"/>
    <cellStyle name="20% - Dekorfärg2 80" xfId="294"/>
    <cellStyle name="20% - Dekorfärg2 81" xfId="295"/>
    <cellStyle name="20% - Dekorfärg2 82" xfId="296"/>
    <cellStyle name="20% - Dekorfärg2 83" xfId="297"/>
    <cellStyle name="20% - Dekorfärg2 84" xfId="298"/>
    <cellStyle name="20% - Dekorfärg2 85" xfId="299"/>
    <cellStyle name="20% - Dekorfärg2 86" xfId="300"/>
    <cellStyle name="20% - Dekorfärg2 9" xfId="301"/>
    <cellStyle name="20% - Dekorfärg3 10" xfId="302"/>
    <cellStyle name="20% - Dekorfärg3 11" xfId="303"/>
    <cellStyle name="20% - Dekorfärg3 12" xfId="304"/>
    <cellStyle name="20% - Dekorfärg3 13" xfId="305"/>
    <cellStyle name="20% - Dekorfärg3 14" xfId="306"/>
    <cellStyle name="20% - Dekorfärg3 15" xfId="307"/>
    <cellStyle name="20% - Dekorfärg3 16" xfId="308"/>
    <cellStyle name="20% - Dekorfärg3 17" xfId="309"/>
    <cellStyle name="20% - Dekorfärg3 18" xfId="310"/>
    <cellStyle name="20% - Dekorfärg3 19" xfId="311"/>
    <cellStyle name="20% - Dekorfärg3 2" xfId="312"/>
    <cellStyle name="20% - Dekorfärg3 20" xfId="313"/>
    <cellStyle name="20% - Dekorfärg3 21" xfId="314"/>
    <cellStyle name="20% - Dekorfärg3 22" xfId="315"/>
    <cellStyle name="20% - Dekorfärg3 23" xfId="316"/>
    <cellStyle name="20% - Dekorfärg3 24" xfId="317"/>
    <cellStyle name="20% - Dekorfärg3 25" xfId="318"/>
    <cellStyle name="20% - Dekorfärg3 26" xfId="319"/>
    <cellStyle name="20% - Dekorfärg3 27" xfId="320"/>
    <cellStyle name="20% - Dekorfärg3 28" xfId="321"/>
    <cellStyle name="20% - Dekorfärg3 29" xfId="322"/>
    <cellStyle name="20% - Dekorfärg3 3" xfId="323"/>
    <cellStyle name="20% - Dekorfärg3 30" xfId="324"/>
    <cellStyle name="20% - Dekorfärg3 31" xfId="325"/>
    <cellStyle name="20% - Dekorfärg3 32" xfId="326"/>
    <cellStyle name="20% - Dekorfärg3 33" xfId="327"/>
    <cellStyle name="20% - Dekorfärg3 34" xfId="328"/>
    <cellStyle name="20% - Dekorfärg3 35" xfId="329"/>
    <cellStyle name="20% - Dekorfärg3 36" xfId="330"/>
    <cellStyle name="20% - Dekorfärg3 37" xfId="331"/>
    <cellStyle name="20% - Dekorfärg3 38" xfId="332"/>
    <cellStyle name="20% - Dekorfärg3 39" xfId="333"/>
    <cellStyle name="20% - Dekorfärg3 4" xfId="334"/>
    <cellStyle name="20% - Dekorfärg3 40" xfId="335"/>
    <cellStyle name="20% - Dekorfärg3 41" xfId="336"/>
    <cellStyle name="20% - Dekorfärg3 42" xfId="337"/>
    <cellStyle name="20% - Dekorfärg3 43" xfId="338"/>
    <cellStyle name="20% - Dekorfärg3 44" xfId="339"/>
    <cellStyle name="20% - Dekorfärg3 45" xfId="340"/>
    <cellStyle name="20% - Dekorfärg3 46" xfId="341"/>
    <cellStyle name="20% - Dekorfärg3 47" xfId="342"/>
    <cellStyle name="20% - Dekorfärg3 48" xfId="343"/>
    <cellStyle name="20% - Dekorfärg3 49" xfId="344"/>
    <cellStyle name="20% - Dekorfärg3 5" xfId="345"/>
    <cellStyle name="20% - Dekorfärg3 50" xfId="346"/>
    <cellStyle name="20% - Dekorfärg3 51" xfId="347"/>
    <cellStyle name="20% - Dekorfärg3 52" xfId="348"/>
    <cellStyle name="20% - Dekorfärg3 53" xfId="349"/>
    <cellStyle name="20% - Dekorfärg3 54" xfId="350"/>
    <cellStyle name="20% - Dekorfärg3 55" xfId="351"/>
    <cellStyle name="20% - Dekorfärg3 56" xfId="352"/>
    <cellStyle name="20% - Dekorfärg3 57" xfId="353"/>
    <cellStyle name="20% - Dekorfärg3 58" xfId="354"/>
    <cellStyle name="20% - Dekorfärg3 59" xfId="355"/>
    <cellStyle name="20% - Dekorfärg3 6" xfId="356"/>
    <cellStyle name="20% - Dekorfärg3 60" xfId="357"/>
    <cellStyle name="20% - Dekorfärg3 61" xfId="358"/>
    <cellStyle name="20% - Dekorfärg3 62" xfId="359"/>
    <cellStyle name="20% - Dekorfärg3 63" xfId="360"/>
    <cellStyle name="20% - Dekorfärg3 64" xfId="361"/>
    <cellStyle name="20% - Dekorfärg3 65" xfId="362"/>
    <cellStyle name="20% - Dekorfärg3 66" xfId="363"/>
    <cellStyle name="20% - Dekorfärg3 67" xfId="364"/>
    <cellStyle name="20% - Dekorfärg3 68" xfId="365"/>
    <cellStyle name="20% - Dekorfärg3 69" xfId="366"/>
    <cellStyle name="20% - Dekorfärg3 7" xfId="367"/>
    <cellStyle name="20% - Dekorfärg3 70" xfId="368"/>
    <cellStyle name="20% - Dekorfärg3 71" xfId="369"/>
    <cellStyle name="20% - Dekorfärg3 72" xfId="370"/>
    <cellStyle name="20% - Dekorfärg3 73" xfId="371"/>
    <cellStyle name="20% - Dekorfärg3 74" xfId="372"/>
    <cellStyle name="20% - Dekorfärg3 75" xfId="373"/>
    <cellStyle name="20% - Dekorfärg3 76" xfId="374"/>
    <cellStyle name="20% - Dekorfärg3 77" xfId="375"/>
    <cellStyle name="20% - Dekorfärg3 78" xfId="376"/>
    <cellStyle name="20% - Dekorfärg3 79" xfId="377"/>
    <cellStyle name="20% - Dekorfärg3 8" xfId="378"/>
    <cellStyle name="20% - Dekorfärg3 80" xfId="379"/>
    <cellStyle name="20% - Dekorfärg3 81" xfId="380"/>
    <cellStyle name="20% - Dekorfärg3 82" xfId="381"/>
    <cellStyle name="20% - Dekorfärg3 83" xfId="382"/>
    <cellStyle name="20% - Dekorfärg3 84" xfId="383"/>
    <cellStyle name="20% - Dekorfärg3 85" xfId="384"/>
    <cellStyle name="20% - Dekorfärg3 86" xfId="385"/>
    <cellStyle name="20% - Dekorfärg3 9" xfId="386"/>
    <cellStyle name="20% - Dekorfärg4 10" xfId="387"/>
    <cellStyle name="20% - Dekorfärg4 11" xfId="388"/>
    <cellStyle name="20% - Dekorfärg4 12" xfId="389"/>
    <cellStyle name="20% - Dekorfärg4 13" xfId="390"/>
    <cellStyle name="20% - Dekorfärg4 14" xfId="391"/>
    <cellStyle name="20% - Dekorfärg4 15" xfId="392"/>
    <cellStyle name="20% - Dekorfärg4 16" xfId="393"/>
    <cellStyle name="20% - Dekorfärg4 17" xfId="394"/>
    <cellStyle name="20% - Dekorfärg4 18" xfId="395"/>
    <cellStyle name="20% - Dekorfärg4 19" xfId="396"/>
    <cellStyle name="20% - Dekorfärg4 2" xfId="397"/>
    <cellStyle name="20% - Dekorfärg4 20" xfId="398"/>
    <cellStyle name="20% - Dekorfärg4 21" xfId="399"/>
    <cellStyle name="20% - Dekorfärg4 22" xfId="400"/>
    <cellStyle name="20% - Dekorfärg4 23" xfId="401"/>
    <cellStyle name="20% - Dekorfärg4 24" xfId="402"/>
    <cellStyle name="20% - Dekorfärg4 25" xfId="403"/>
    <cellStyle name="20% - Dekorfärg4 26" xfId="404"/>
    <cellStyle name="20% - Dekorfärg4 27" xfId="405"/>
    <cellStyle name="20% - Dekorfärg4 28" xfId="406"/>
    <cellStyle name="20% - Dekorfärg4 29" xfId="407"/>
    <cellStyle name="20% - Dekorfärg4 3" xfId="408"/>
    <cellStyle name="20% - Dekorfärg4 30" xfId="409"/>
    <cellStyle name="20% - Dekorfärg4 31" xfId="410"/>
    <cellStyle name="20% - Dekorfärg4 32" xfId="411"/>
    <cellStyle name="20% - Dekorfärg4 33" xfId="412"/>
    <cellStyle name="20% - Dekorfärg4 34" xfId="413"/>
    <cellStyle name="20% - Dekorfärg4 35" xfId="414"/>
    <cellStyle name="20% - Dekorfärg4 36" xfId="415"/>
    <cellStyle name="20% - Dekorfärg4 37" xfId="416"/>
    <cellStyle name="20% - Dekorfärg4 38" xfId="417"/>
    <cellStyle name="20% - Dekorfärg4 39" xfId="418"/>
    <cellStyle name="20% - Dekorfärg4 4" xfId="419"/>
    <cellStyle name="20% - Dekorfärg4 40" xfId="420"/>
    <cellStyle name="20% - Dekorfärg4 41" xfId="421"/>
    <cellStyle name="20% - Dekorfärg4 42" xfId="422"/>
    <cellStyle name="20% - Dekorfärg4 43" xfId="423"/>
    <cellStyle name="20% - Dekorfärg4 44" xfId="424"/>
    <cellStyle name="20% - Dekorfärg4 45" xfId="425"/>
    <cellStyle name="20% - Dekorfärg4 46" xfId="426"/>
    <cellStyle name="20% - Dekorfärg4 47" xfId="427"/>
    <cellStyle name="20% - Dekorfärg4 48" xfId="428"/>
    <cellStyle name="20% - Dekorfärg4 49" xfId="429"/>
    <cellStyle name="20% - Dekorfärg4 5" xfId="430"/>
    <cellStyle name="20% - Dekorfärg4 50" xfId="431"/>
    <cellStyle name="20% - Dekorfärg4 51" xfId="432"/>
    <cellStyle name="20% - Dekorfärg4 52" xfId="433"/>
    <cellStyle name="20% - Dekorfärg4 53" xfId="434"/>
    <cellStyle name="20% - Dekorfärg4 54" xfId="435"/>
    <cellStyle name="20% - Dekorfärg4 55" xfId="436"/>
    <cellStyle name="20% - Dekorfärg4 56" xfId="437"/>
    <cellStyle name="20% - Dekorfärg4 57" xfId="438"/>
    <cellStyle name="20% - Dekorfärg4 58" xfId="439"/>
    <cellStyle name="20% - Dekorfärg4 59" xfId="440"/>
    <cellStyle name="20% - Dekorfärg4 6" xfId="441"/>
    <cellStyle name="20% - Dekorfärg4 60" xfId="442"/>
    <cellStyle name="20% - Dekorfärg4 61" xfId="443"/>
    <cellStyle name="20% - Dekorfärg4 62" xfId="444"/>
    <cellStyle name="20% - Dekorfärg4 63" xfId="445"/>
    <cellStyle name="20% - Dekorfärg4 64" xfId="446"/>
    <cellStyle name="20% - Dekorfärg4 65" xfId="447"/>
    <cellStyle name="20% - Dekorfärg4 66" xfId="448"/>
    <cellStyle name="20% - Dekorfärg4 67" xfId="449"/>
    <cellStyle name="20% - Dekorfärg4 68" xfId="450"/>
    <cellStyle name="20% - Dekorfärg4 69" xfId="451"/>
    <cellStyle name="20% - Dekorfärg4 7" xfId="452"/>
    <cellStyle name="20% - Dekorfärg4 70" xfId="453"/>
    <cellStyle name="20% - Dekorfärg4 71" xfId="454"/>
    <cellStyle name="20% - Dekorfärg4 72" xfId="455"/>
    <cellStyle name="20% - Dekorfärg4 73" xfId="456"/>
    <cellStyle name="20% - Dekorfärg4 74" xfId="457"/>
    <cellStyle name="20% - Dekorfärg4 75" xfId="458"/>
    <cellStyle name="20% - Dekorfärg4 76" xfId="459"/>
    <cellStyle name="20% - Dekorfärg4 77" xfId="460"/>
    <cellStyle name="20% - Dekorfärg4 78" xfId="461"/>
    <cellStyle name="20% - Dekorfärg4 79" xfId="462"/>
    <cellStyle name="20% - Dekorfärg4 8" xfId="463"/>
    <cellStyle name="20% - Dekorfärg4 80" xfId="464"/>
    <cellStyle name="20% - Dekorfärg4 81" xfId="465"/>
    <cellStyle name="20% - Dekorfärg4 82" xfId="466"/>
    <cellStyle name="20% - Dekorfärg4 83" xfId="467"/>
    <cellStyle name="20% - Dekorfärg4 84" xfId="468"/>
    <cellStyle name="20% - Dekorfärg4 85" xfId="469"/>
    <cellStyle name="20% - Dekorfärg4 86" xfId="470"/>
    <cellStyle name="20% - Dekorfärg4 9" xfId="471"/>
    <cellStyle name="20% - Dekorfärg5 10" xfId="472"/>
    <cellStyle name="20% - Dekorfärg5 11" xfId="473"/>
    <cellStyle name="20% - Dekorfärg5 12" xfId="474"/>
    <cellStyle name="20% - Dekorfärg5 13" xfId="475"/>
    <cellStyle name="20% - Dekorfärg5 14" xfId="476"/>
    <cellStyle name="20% - Dekorfärg5 15" xfId="477"/>
    <cellStyle name="20% - Dekorfärg5 16" xfId="478"/>
    <cellStyle name="20% - Dekorfärg5 17" xfId="479"/>
    <cellStyle name="20% - Dekorfärg5 18" xfId="480"/>
    <cellStyle name="20% - Dekorfärg5 19" xfId="481"/>
    <cellStyle name="20% - Dekorfärg5 2" xfId="482"/>
    <cellStyle name="20% - Dekorfärg5 20" xfId="483"/>
    <cellStyle name="20% - Dekorfärg5 21" xfId="484"/>
    <cellStyle name="20% - Dekorfärg5 22" xfId="485"/>
    <cellStyle name="20% - Dekorfärg5 23" xfId="486"/>
    <cellStyle name="20% - Dekorfärg5 24" xfId="487"/>
    <cellStyle name="20% - Dekorfärg5 25" xfId="488"/>
    <cellStyle name="20% - Dekorfärg5 26" xfId="489"/>
    <cellStyle name="20% - Dekorfärg5 27" xfId="490"/>
    <cellStyle name="20% - Dekorfärg5 28" xfId="491"/>
    <cellStyle name="20% - Dekorfärg5 29" xfId="492"/>
    <cellStyle name="20% - Dekorfärg5 3" xfId="493"/>
    <cellStyle name="20% - Dekorfärg5 30" xfId="494"/>
    <cellStyle name="20% - Dekorfärg5 31" xfId="495"/>
    <cellStyle name="20% - Dekorfärg5 32" xfId="496"/>
    <cellStyle name="20% - Dekorfärg5 33" xfId="497"/>
    <cellStyle name="20% - Dekorfärg5 34" xfId="498"/>
    <cellStyle name="20% - Dekorfärg5 35" xfId="499"/>
    <cellStyle name="20% - Dekorfärg5 36" xfId="500"/>
    <cellStyle name="20% - Dekorfärg5 37" xfId="501"/>
    <cellStyle name="20% - Dekorfärg5 38" xfId="502"/>
    <cellStyle name="20% - Dekorfärg5 39" xfId="503"/>
    <cellStyle name="20% - Dekorfärg5 4" xfId="504"/>
    <cellStyle name="20% - Dekorfärg5 40" xfId="505"/>
    <cellStyle name="20% - Dekorfärg5 41" xfId="506"/>
    <cellStyle name="20% - Dekorfärg5 42" xfId="507"/>
    <cellStyle name="20% - Dekorfärg5 43" xfId="508"/>
    <cellStyle name="20% - Dekorfärg5 44" xfId="509"/>
    <cellStyle name="20% - Dekorfärg5 45" xfId="510"/>
    <cellStyle name="20% - Dekorfärg5 46" xfId="511"/>
    <cellStyle name="20% - Dekorfärg5 47" xfId="512"/>
    <cellStyle name="20% - Dekorfärg5 48" xfId="513"/>
    <cellStyle name="20% - Dekorfärg5 49" xfId="514"/>
    <cellStyle name="20% - Dekorfärg5 5" xfId="515"/>
    <cellStyle name="20% - Dekorfärg5 50" xfId="516"/>
    <cellStyle name="20% - Dekorfärg5 51" xfId="517"/>
    <cellStyle name="20% - Dekorfärg5 52" xfId="518"/>
    <cellStyle name="20% - Dekorfärg5 53" xfId="519"/>
    <cellStyle name="20% - Dekorfärg5 54" xfId="520"/>
    <cellStyle name="20% - Dekorfärg5 55" xfId="521"/>
    <cellStyle name="20% - Dekorfärg5 56" xfId="522"/>
    <cellStyle name="20% - Dekorfärg5 57" xfId="523"/>
    <cellStyle name="20% - Dekorfärg5 58" xfId="524"/>
    <cellStyle name="20% - Dekorfärg5 59" xfId="525"/>
    <cellStyle name="20% - Dekorfärg5 6" xfId="526"/>
    <cellStyle name="20% - Dekorfärg5 60" xfId="527"/>
    <cellStyle name="20% - Dekorfärg5 61" xfId="528"/>
    <cellStyle name="20% - Dekorfärg5 62" xfId="529"/>
    <cellStyle name="20% - Dekorfärg5 63" xfId="530"/>
    <cellStyle name="20% - Dekorfärg5 64" xfId="531"/>
    <cellStyle name="20% - Dekorfärg5 65" xfId="532"/>
    <cellStyle name="20% - Dekorfärg5 66" xfId="533"/>
    <cellStyle name="20% - Dekorfärg5 67" xfId="534"/>
    <cellStyle name="20% - Dekorfärg5 68" xfId="535"/>
    <cellStyle name="20% - Dekorfärg5 69" xfId="536"/>
    <cellStyle name="20% - Dekorfärg5 7" xfId="537"/>
    <cellStyle name="20% - Dekorfärg5 70" xfId="538"/>
    <cellStyle name="20% - Dekorfärg5 71" xfId="539"/>
    <cellStyle name="20% - Dekorfärg5 72" xfId="540"/>
    <cellStyle name="20% - Dekorfärg5 73" xfId="541"/>
    <cellStyle name="20% - Dekorfärg5 74" xfId="542"/>
    <cellStyle name="20% - Dekorfärg5 75" xfId="543"/>
    <cellStyle name="20% - Dekorfärg5 76" xfId="544"/>
    <cellStyle name="20% - Dekorfärg5 77" xfId="545"/>
    <cellStyle name="20% - Dekorfärg5 78" xfId="546"/>
    <cellStyle name="20% - Dekorfärg5 79" xfId="547"/>
    <cellStyle name="20% - Dekorfärg5 8" xfId="548"/>
    <cellStyle name="20% - Dekorfärg5 80" xfId="549"/>
    <cellStyle name="20% - Dekorfärg5 81" xfId="550"/>
    <cellStyle name="20% - Dekorfärg5 82" xfId="551"/>
    <cellStyle name="20% - Dekorfärg5 83" xfId="552"/>
    <cellStyle name="20% - Dekorfärg5 84" xfId="553"/>
    <cellStyle name="20% - Dekorfärg5 85" xfId="554"/>
    <cellStyle name="20% - Dekorfärg5 86" xfId="555"/>
    <cellStyle name="20% - Dekorfärg5 9" xfId="556"/>
    <cellStyle name="20% - Dekorfärg6 10" xfId="557"/>
    <cellStyle name="20% - Dekorfärg6 11" xfId="558"/>
    <cellStyle name="20% - Dekorfärg6 12" xfId="559"/>
    <cellStyle name="20% - Dekorfärg6 13" xfId="560"/>
    <cellStyle name="20% - Dekorfärg6 14" xfId="561"/>
    <cellStyle name="20% - Dekorfärg6 15" xfId="562"/>
    <cellStyle name="20% - Dekorfärg6 16" xfId="563"/>
    <cellStyle name="20% - Dekorfärg6 17" xfId="564"/>
    <cellStyle name="20% - Dekorfärg6 18" xfId="565"/>
    <cellStyle name="20% - Dekorfärg6 19" xfId="566"/>
    <cellStyle name="20% - Dekorfärg6 2" xfId="567"/>
    <cellStyle name="20% - Dekorfärg6 20" xfId="568"/>
    <cellStyle name="20% - Dekorfärg6 21" xfId="569"/>
    <cellStyle name="20% - Dekorfärg6 22" xfId="570"/>
    <cellStyle name="20% - Dekorfärg6 23" xfId="571"/>
    <cellStyle name="20% - Dekorfärg6 24" xfId="572"/>
    <cellStyle name="20% - Dekorfärg6 25" xfId="573"/>
    <cellStyle name="20% - Dekorfärg6 26" xfId="574"/>
    <cellStyle name="20% - Dekorfärg6 27" xfId="575"/>
    <cellStyle name="20% - Dekorfärg6 28" xfId="576"/>
    <cellStyle name="20% - Dekorfärg6 29" xfId="577"/>
    <cellStyle name="20% - Dekorfärg6 3" xfId="578"/>
    <cellStyle name="20% - Dekorfärg6 30" xfId="579"/>
    <cellStyle name="20% - Dekorfärg6 31" xfId="580"/>
    <cellStyle name="20% - Dekorfärg6 32" xfId="581"/>
    <cellStyle name="20% - Dekorfärg6 33" xfId="582"/>
    <cellStyle name="20% - Dekorfärg6 34" xfId="583"/>
    <cellStyle name="20% - Dekorfärg6 35" xfId="584"/>
    <cellStyle name="20% - Dekorfärg6 36" xfId="585"/>
    <cellStyle name="20% - Dekorfärg6 37" xfId="586"/>
    <cellStyle name="20% - Dekorfärg6 38" xfId="587"/>
    <cellStyle name="20% - Dekorfärg6 39" xfId="588"/>
    <cellStyle name="20% - Dekorfärg6 4" xfId="589"/>
    <cellStyle name="20% - Dekorfärg6 40" xfId="590"/>
    <cellStyle name="20% - Dekorfärg6 41" xfId="591"/>
    <cellStyle name="20% - Dekorfärg6 42" xfId="592"/>
    <cellStyle name="20% - Dekorfärg6 43" xfId="593"/>
    <cellStyle name="20% - Dekorfärg6 44" xfId="594"/>
    <cellStyle name="20% - Dekorfärg6 45" xfId="595"/>
    <cellStyle name="20% - Dekorfärg6 46" xfId="596"/>
    <cellStyle name="20% - Dekorfärg6 47" xfId="597"/>
    <cellStyle name="20% - Dekorfärg6 48" xfId="598"/>
    <cellStyle name="20% - Dekorfärg6 49" xfId="599"/>
    <cellStyle name="20% - Dekorfärg6 5" xfId="600"/>
    <cellStyle name="20% - Dekorfärg6 50" xfId="601"/>
    <cellStyle name="20% - Dekorfärg6 51" xfId="602"/>
    <cellStyle name="20% - Dekorfärg6 52" xfId="603"/>
    <cellStyle name="20% - Dekorfärg6 53" xfId="604"/>
    <cellStyle name="20% - Dekorfärg6 54" xfId="605"/>
    <cellStyle name="20% - Dekorfärg6 55" xfId="606"/>
    <cellStyle name="20% - Dekorfärg6 56" xfId="607"/>
    <cellStyle name="20% - Dekorfärg6 57" xfId="608"/>
    <cellStyle name="20% - Dekorfärg6 58" xfId="609"/>
    <cellStyle name="20% - Dekorfärg6 59" xfId="610"/>
    <cellStyle name="20% - Dekorfärg6 6" xfId="611"/>
    <cellStyle name="20% - Dekorfärg6 60" xfId="612"/>
    <cellStyle name="20% - Dekorfärg6 61" xfId="613"/>
    <cellStyle name="20% - Dekorfärg6 62" xfId="614"/>
    <cellStyle name="20% - Dekorfärg6 63" xfId="615"/>
    <cellStyle name="20% - Dekorfärg6 64" xfId="616"/>
    <cellStyle name="20% - Dekorfärg6 65" xfId="617"/>
    <cellStyle name="20% - Dekorfärg6 66" xfId="618"/>
    <cellStyle name="20% - Dekorfärg6 67" xfId="619"/>
    <cellStyle name="20% - Dekorfärg6 68" xfId="620"/>
    <cellStyle name="20% - Dekorfärg6 69" xfId="621"/>
    <cellStyle name="20% - Dekorfärg6 7" xfId="622"/>
    <cellStyle name="20% - Dekorfärg6 70" xfId="623"/>
    <cellStyle name="20% - Dekorfärg6 71" xfId="624"/>
    <cellStyle name="20% - Dekorfärg6 72" xfId="625"/>
    <cellStyle name="20% - Dekorfärg6 73" xfId="626"/>
    <cellStyle name="20% - Dekorfärg6 74" xfId="627"/>
    <cellStyle name="20% - Dekorfärg6 75" xfId="628"/>
    <cellStyle name="20% - Dekorfärg6 76" xfId="629"/>
    <cellStyle name="20% - Dekorfärg6 77" xfId="630"/>
    <cellStyle name="20% - Dekorfärg6 78" xfId="631"/>
    <cellStyle name="20% - Dekorfärg6 79" xfId="632"/>
    <cellStyle name="20% - Dekorfärg6 8" xfId="633"/>
    <cellStyle name="20% - Dekorfärg6 80" xfId="634"/>
    <cellStyle name="20% - Dekorfärg6 81" xfId="635"/>
    <cellStyle name="20% - Dekorfärg6 82" xfId="636"/>
    <cellStyle name="20% - Dekorfärg6 83" xfId="637"/>
    <cellStyle name="20% - Dekorfärg6 84" xfId="638"/>
    <cellStyle name="20% - Dekorfärg6 85" xfId="639"/>
    <cellStyle name="20% - Dekorfärg6 86" xfId="640"/>
    <cellStyle name="20% - Dekorfärg6 9" xfId="641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40% - Dekorfärg1 10" xfId="642"/>
    <cellStyle name="40% - Dekorfärg1 11" xfId="643"/>
    <cellStyle name="40% - Dekorfärg1 12" xfId="644"/>
    <cellStyle name="40% - Dekorfärg1 13" xfId="645"/>
    <cellStyle name="40% - Dekorfärg1 14" xfId="646"/>
    <cellStyle name="40% - Dekorfärg1 15" xfId="647"/>
    <cellStyle name="40% - Dekorfärg1 16" xfId="648"/>
    <cellStyle name="40% - Dekorfärg1 17" xfId="649"/>
    <cellStyle name="40% - Dekorfärg1 18" xfId="650"/>
    <cellStyle name="40% - Dekorfärg1 19" xfId="651"/>
    <cellStyle name="40% - Dekorfärg1 2" xfId="652"/>
    <cellStyle name="40% - Dekorfärg1 20" xfId="653"/>
    <cellStyle name="40% - Dekorfärg1 21" xfId="654"/>
    <cellStyle name="40% - Dekorfärg1 22" xfId="655"/>
    <cellStyle name="40% - Dekorfärg1 23" xfId="656"/>
    <cellStyle name="40% - Dekorfärg1 24" xfId="657"/>
    <cellStyle name="40% - Dekorfärg1 25" xfId="658"/>
    <cellStyle name="40% - Dekorfärg1 26" xfId="659"/>
    <cellStyle name="40% - Dekorfärg1 27" xfId="660"/>
    <cellStyle name="40% - Dekorfärg1 28" xfId="661"/>
    <cellStyle name="40% - Dekorfärg1 29" xfId="662"/>
    <cellStyle name="40% - Dekorfärg1 3" xfId="663"/>
    <cellStyle name="40% - Dekorfärg1 30" xfId="664"/>
    <cellStyle name="40% - Dekorfärg1 31" xfId="665"/>
    <cellStyle name="40% - Dekorfärg1 32" xfId="666"/>
    <cellStyle name="40% - Dekorfärg1 33" xfId="667"/>
    <cellStyle name="40% - Dekorfärg1 34" xfId="668"/>
    <cellStyle name="40% - Dekorfärg1 35" xfId="669"/>
    <cellStyle name="40% - Dekorfärg1 36" xfId="670"/>
    <cellStyle name="40% - Dekorfärg1 37" xfId="671"/>
    <cellStyle name="40% - Dekorfärg1 38" xfId="672"/>
    <cellStyle name="40% - Dekorfärg1 39" xfId="673"/>
    <cellStyle name="40% - Dekorfärg1 4" xfId="674"/>
    <cellStyle name="40% - Dekorfärg1 40" xfId="675"/>
    <cellStyle name="40% - Dekorfärg1 41" xfId="676"/>
    <cellStyle name="40% - Dekorfärg1 42" xfId="677"/>
    <cellStyle name="40% - Dekorfärg1 43" xfId="678"/>
    <cellStyle name="40% - Dekorfärg1 44" xfId="679"/>
    <cellStyle name="40% - Dekorfärg1 45" xfId="680"/>
    <cellStyle name="40% - Dekorfärg1 46" xfId="681"/>
    <cellStyle name="40% - Dekorfärg1 47" xfId="682"/>
    <cellStyle name="40% - Dekorfärg1 48" xfId="683"/>
    <cellStyle name="40% - Dekorfärg1 49" xfId="684"/>
    <cellStyle name="40% - Dekorfärg1 5" xfId="685"/>
    <cellStyle name="40% - Dekorfärg1 50" xfId="686"/>
    <cellStyle name="40% - Dekorfärg1 51" xfId="687"/>
    <cellStyle name="40% - Dekorfärg1 52" xfId="688"/>
    <cellStyle name="40% - Dekorfärg1 53" xfId="689"/>
    <cellStyle name="40% - Dekorfärg1 54" xfId="690"/>
    <cellStyle name="40% - Dekorfärg1 55" xfId="691"/>
    <cellStyle name="40% - Dekorfärg1 56" xfId="692"/>
    <cellStyle name="40% - Dekorfärg1 57" xfId="693"/>
    <cellStyle name="40% - Dekorfärg1 58" xfId="694"/>
    <cellStyle name="40% - Dekorfärg1 59" xfId="695"/>
    <cellStyle name="40% - Dekorfärg1 6" xfId="696"/>
    <cellStyle name="40% - Dekorfärg1 60" xfId="697"/>
    <cellStyle name="40% - Dekorfärg1 61" xfId="698"/>
    <cellStyle name="40% - Dekorfärg1 62" xfId="699"/>
    <cellStyle name="40% - Dekorfärg1 63" xfId="700"/>
    <cellStyle name="40% - Dekorfärg1 64" xfId="701"/>
    <cellStyle name="40% - Dekorfärg1 65" xfId="702"/>
    <cellStyle name="40% - Dekorfärg1 66" xfId="703"/>
    <cellStyle name="40% - Dekorfärg1 67" xfId="704"/>
    <cellStyle name="40% - Dekorfärg1 68" xfId="705"/>
    <cellStyle name="40% - Dekorfärg1 69" xfId="706"/>
    <cellStyle name="40% - Dekorfärg1 7" xfId="707"/>
    <cellStyle name="40% - Dekorfärg1 70" xfId="708"/>
    <cellStyle name="40% - Dekorfärg1 71" xfId="709"/>
    <cellStyle name="40% - Dekorfärg1 72" xfId="710"/>
    <cellStyle name="40% - Dekorfärg1 73" xfId="711"/>
    <cellStyle name="40% - Dekorfärg1 74" xfId="712"/>
    <cellStyle name="40% - Dekorfärg1 75" xfId="713"/>
    <cellStyle name="40% - Dekorfärg1 76" xfId="714"/>
    <cellStyle name="40% - Dekorfärg1 77" xfId="715"/>
    <cellStyle name="40% - Dekorfärg1 78" xfId="716"/>
    <cellStyle name="40% - Dekorfärg1 79" xfId="717"/>
    <cellStyle name="40% - Dekorfärg1 8" xfId="718"/>
    <cellStyle name="40% - Dekorfärg1 80" xfId="719"/>
    <cellStyle name="40% - Dekorfärg1 81" xfId="720"/>
    <cellStyle name="40% - Dekorfärg1 82" xfId="721"/>
    <cellStyle name="40% - Dekorfärg1 83" xfId="722"/>
    <cellStyle name="40% - Dekorfärg1 84" xfId="723"/>
    <cellStyle name="40% - Dekorfärg1 85" xfId="724"/>
    <cellStyle name="40% - Dekorfärg1 86" xfId="725"/>
    <cellStyle name="40% - Dekorfärg1 9" xfId="726"/>
    <cellStyle name="40% - Dekorfärg2 10" xfId="727"/>
    <cellStyle name="40% - Dekorfärg2 11" xfId="728"/>
    <cellStyle name="40% - Dekorfärg2 12" xfId="729"/>
    <cellStyle name="40% - Dekorfärg2 13" xfId="730"/>
    <cellStyle name="40% - Dekorfärg2 14" xfId="731"/>
    <cellStyle name="40% - Dekorfärg2 15" xfId="732"/>
    <cellStyle name="40% - Dekorfärg2 16" xfId="733"/>
    <cellStyle name="40% - Dekorfärg2 17" xfId="734"/>
    <cellStyle name="40% - Dekorfärg2 18" xfId="735"/>
    <cellStyle name="40% - Dekorfärg2 19" xfId="736"/>
    <cellStyle name="40% - Dekorfärg2 2" xfId="737"/>
    <cellStyle name="40% - Dekorfärg2 20" xfId="738"/>
    <cellStyle name="40% - Dekorfärg2 21" xfId="739"/>
    <cellStyle name="40% - Dekorfärg2 22" xfId="740"/>
    <cellStyle name="40% - Dekorfärg2 23" xfId="741"/>
    <cellStyle name="40% - Dekorfärg2 24" xfId="742"/>
    <cellStyle name="40% - Dekorfärg2 25" xfId="743"/>
    <cellStyle name="40% - Dekorfärg2 26" xfId="744"/>
    <cellStyle name="40% - Dekorfärg2 27" xfId="745"/>
    <cellStyle name="40% - Dekorfärg2 28" xfId="746"/>
    <cellStyle name="40% - Dekorfärg2 29" xfId="747"/>
    <cellStyle name="40% - Dekorfärg2 3" xfId="748"/>
    <cellStyle name="40% - Dekorfärg2 30" xfId="749"/>
    <cellStyle name="40% - Dekorfärg2 31" xfId="750"/>
    <cellStyle name="40% - Dekorfärg2 32" xfId="751"/>
    <cellStyle name="40% - Dekorfärg2 33" xfId="752"/>
    <cellStyle name="40% - Dekorfärg2 34" xfId="753"/>
    <cellStyle name="40% - Dekorfärg2 35" xfId="754"/>
    <cellStyle name="40% - Dekorfärg2 36" xfId="755"/>
    <cellStyle name="40% - Dekorfärg2 37" xfId="756"/>
    <cellStyle name="40% - Dekorfärg2 38" xfId="757"/>
    <cellStyle name="40% - Dekorfärg2 39" xfId="758"/>
    <cellStyle name="40% - Dekorfärg2 4" xfId="759"/>
    <cellStyle name="40% - Dekorfärg2 40" xfId="760"/>
    <cellStyle name="40% - Dekorfärg2 41" xfId="761"/>
    <cellStyle name="40% - Dekorfärg2 42" xfId="762"/>
    <cellStyle name="40% - Dekorfärg2 43" xfId="763"/>
    <cellStyle name="40% - Dekorfärg2 44" xfId="764"/>
    <cellStyle name="40% - Dekorfärg2 45" xfId="765"/>
    <cellStyle name="40% - Dekorfärg2 46" xfId="766"/>
    <cellStyle name="40% - Dekorfärg2 47" xfId="767"/>
    <cellStyle name="40% - Dekorfärg2 48" xfId="768"/>
    <cellStyle name="40% - Dekorfärg2 49" xfId="769"/>
    <cellStyle name="40% - Dekorfärg2 5" xfId="770"/>
    <cellStyle name="40% - Dekorfärg2 50" xfId="771"/>
    <cellStyle name="40% - Dekorfärg2 51" xfId="772"/>
    <cellStyle name="40% - Dekorfärg2 52" xfId="773"/>
    <cellStyle name="40% - Dekorfärg2 53" xfId="774"/>
    <cellStyle name="40% - Dekorfärg2 54" xfId="775"/>
    <cellStyle name="40% - Dekorfärg2 55" xfId="776"/>
    <cellStyle name="40% - Dekorfärg2 56" xfId="777"/>
    <cellStyle name="40% - Dekorfärg2 57" xfId="778"/>
    <cellStyle name="40% - Dekorfärg2 58" xfId="779"/>
    <cellStyle name="40% - Dekorfärg2 59" xfId="780"/>
    <cellStyle name="40% - Dekorfärg2 6" xfId="781"/>
    <cellStyle name="40% - Dekorfärg2 60" xfId="782"/>
    <cellStyle name="40% - Dekorfärg2 61" xfId="783"/>
    <cellStyle name="40% - Dekorfärg2 62" xfId="784"/>
    <cellStyle name="40% - Dekorfärg2 63" xfId="785"/>
    <cellStyle name="40% - Dekorfärg2 64" xfId="786"/>
    <cellStyle name="40% - Dekorfärg2 65" xfId="787"/>
    <cellStyle name="40% - Dekorfärg2 66" xfId="788"/>
    <cellStyle name="40% - Dekorfärg2 67" xfId="789"/>
    <cellStyle name="40% - Dekorfärg2 68" xfId="790"/>
    <cellStyle name="40% - Dekorfärg2 69" xfId="791"/>
    <cellStyle name="40% - Dekorfärg2 7" xfId="792"/>
    <cellStyle name="40% - Dekorfärg2 70" xfId="793"/>
    <cellStyle name="40% - Dekorfärg2 71" xfId="794"/>
    <cellStyle name="40% - Dekorfärg2 72" xfId="795"/>
    <cellStyle name="40% - Dekorfärg2 73" xfId="796"/>
    <cellStyle name="40% - Dekorfärg2 74" xfId="797"/>
    <cellStyle name="40% - Dekorfärg2 75" xfId="798"/>
    <cellStyle name="40% - Dekorfärg2 76" xfId="799"/>
    <cellStyle name="40% - Dekorfärg2 77" xfId="800"/>
    <cellStyle name="40% - Dekorfärg2 78" xfId="801"/>
    <cellStyle name="40% - Dekorfärg2 79" xfId="802"/>
    <cellStyle name="40% - Dekorfärg2 8" xfId="803"/>
    <cellStyle name="40% - Dekorfärg2 80" xfId="804"/>
    <cellStyle name="40% - Dekorfärg2 81" xfId="805"/>
    <cellStyle name="40% - Dekorfärg2 82" xfId="806"/>
    <cellStyle name="40% - Dekorfärg2 83" xfId="807"/>
    <cellStyle name="40% - Dekorfärg2 84" xfId="808"/>
    <cellStyle name="40% - Dekorfärg2 85" xfId="809"/>
    <cellStyle name="40% - Dekorfärg2 86" xfId="810"/>
    <cellStyle name="40% - Dekorfärg2 9" xfId="811"/>
    <cellStyle name="40% - Dekorfärg3 10" xfId="812"/>
    <cellStyle name="40% - Dekorfärg3 11" xfId="813"/>
    <cellStyle name="40% - Dekorfärg3 12" xfId="814"/>
    <cellStyle name="40% - Dekorfärg3 13" xfId="815"/>
    <cellStyle name="40% - Dekorfärg3 14" xfId="816"/>
    <cellStyle name="40% - Dekorfärg3 15" xfId="817"/>
    <cellStyle name="40% - Dekorfärg3 16" xfId="818"/>
    <cellStyle name="40% - Dekorfärg3 17" xfId="819"/>
    <cellStyle name="40% - Dekorfärg3 18" xfId="820"/>
    <cellStyle name="40% - Dekorfärg3 19" xfId="821"/>
    <cellStyle name="40% - Dekorfärg3 2" xfId="822"/>
    <cellStyle name="40% - Dekorfärg3 20" xfId="823"/>
    <cellStyle name="40% - Dekorfärg3 21" xfId="824"/>
    <cellStyle name="40% - Dekorfärg3 22" xfId="825"/>
    <cellStyle name="40% - Dekorfärg3 23" xfId="826"/>
    <cellStyle name="40% - Dekorfärg3 24" xfId="827"/>
    <cellStyle name="40% - Dekorfärg3 25" xfId="828"/>
    <cellStyle name="40% - Dekorfärg3 26" xfId="829"/>
    <cellStyle name="40% - Dekorfärg3 27" xfId="830"/>
    <cellStyle name="40% - Dekorfärg3 28" xfId="831"/>
    <cellStyle name="40% - Dekorfärg3 29" xfId="832"/>
    <cellStyle name="40% - Dekorfärg3 3" xfId="833"/>
    <cellStyle name="40% - Dekorfärg3 30" xfId="834"/>
    <cellStyle name="40% - Dekorfärg3 31" xfId="835"/>
    <cellStyle name="40% - Dekorfärg3 32" xfId="836"/>
    <cellStyle name="40% - Dekorfärg3 33" xfId="837"/>
    <cellStyle name="40% - Dekorfärg3 34" xfId="838"/>
    <cellStyle name="40% - Dekorfärg3 35" xfId="839"/>
    <cellStyle name="40% - Dekorfärg3 36" xfId="840"/>
    <cellStyle name="40% - Dekorfärg3 37" xfId="841"/>
    <cellStyle name="40% - Dekorfärg3 38" xfId="842"/>
    <cellStyle name="40% - Dekorfärg3 39" xfId="843"/>
    <cellStyle name="40% - Dekorfärg3 4" xfId="844"/>
    <cellStyle name="40% - Dekorfärg3 40" xfId="845"/>
    <cellStyle name="40% - Dekorfärg3 41" xfId="846"/>
    <cellStyle name="40% - Dekorfärg3 42" xfId="847"/>
    <cellStyle name="40% - Dekorfärg3 43" xfId="848"/>
    <cellStyle name="40% - Dekorfärg3 44" xfId="849"/>
    <cellStyle name="40% - Dekorfärg3 45" xfId="850"/>
    <cellStyle name="40% - Dekorfärg3 46" xfId="851"/>
    <cellStyle name="40% - Dekorfärg3 47" xfId="852"/>
    <cellStyle name="40% - Dekorfärg3 48" xfId="853"/>
    <cellStyle name="40% - Dekorfärg3 49" xfId="854"/>
    <cellStyle name="40% - Dekorfärg3 5" xfId="855"/>
    <cellStyle name="40% - Dekorfärg3 50" xfId="856"/>
    <cellStyle name="40% - Dekorfärg3 51" xfId="857"/>
    <cellStyle name="40% - Dekorfärg3 52" xfId="858"/>
    <cellStyle name="40% - Dekorfärg3 53" xfId="859"/>
    <cellStyle name="40% - Dekorfärg3 54" xfId="860"/>
    <cellStyle name="40% - Dekorfärg3 55" xfId="861"/>
    <cellStyle name="40% - Dekorfärg3 56" xfId="862"/>
    <cellStyle name="40% - Dekorfärg3 57" xfId="863"/>
    <cellStyle name="40% - Dekorfärg3 58" xfId="864"/>
    <cellStyle name="40% - Dekorfärg3 59" xfId="865"/>
    <cellStyle name="40% - Dekorfärg3 6" xfId="866"/>
    <cellStyle name="40% - Dekorfärg3 60" xfId="867"/>
    <cellStyle name="40% - Dekorfärg3 61" xfId="868"/>
    <cellStyle name="40% - Dekorfärg3 62" xfId="869"/>
    <cellStyle name="40% - Dekorfärg3 63" xfId="870"/>
    <cellStyle name="40% - Dekorfärg3 64" xfId="871"/>
    <cellStyle name="40% - Dekorfärg3 65" xfId="872"/>
    <cellStyle name="40% - Dekorfärg3 66" xfId="873"/>
    <cellStyle name="40% - Dekorfärg3 67" xfId="874"/>
    <cellStyle name="40% - Dekorfärg3 68" xfId="875"/>
    <cellStyle name="40% - Dekorfärg3 69" xfId="876"/>
    <cellStyle name="40% - Dekorfärg3 7" xfId="877"/>
    <cellStyle name="40% - Dekorfärg3 70" xfId="878"/>
    <cellStyle name="40% - Dekorfärg3 71" xfId="879"/>
    <cellStyle name="40% - Dekorfärg3 72" xfId="880"/>
    <cellStyle name="40% - Dekorfärg3 73" xfId="881"/>
    <cellStyle name="40% - Dekorfärg3 74" xfId="882"/>
    <cellStyle name="40% - Dekorfärg3 75" xfId="883"/>
    <cellStyle name="40% - Dekorfärg3 76" xfId="884"/>
    <cellStyle name="40% - Dekorfärg3 77" xfId="885"/>
    <cellStyle name="40% - Dekorfärg3 78" xfId="886"/>
    <cellStyle name="40% - Dekorfärg3 79" xfId="887"/>
    <cellStyle name="40% - Dekorfärg3 8" xfId="888"/>
    <cellStyle name="40% - Dekorfärg3 80" xfId="889"/>
    <cellStyle name="40% - Dekorfärg3 81" xfId="890"/>
    <cellStyle name="40% - Dekorfärg3 82" xfId="891"/>
    <cellStyle name="40% - Dekorfärg3 83" xfId="892"/>
    <cellStyle name="40% - Dekorfärg3 84" xfId="893"/>
    <cellStyle name="40% - Dekorfärg3 85" xfId="894"/>
    <cellStyle name="40% - Dekorfärg3 86" xfId="895"/>
    <cellStyle name="40% - Dekorfärg3 9" xfId="896"/>
    <cellStyle name="40% - Dekorfärg4 10" xfId="897"/>
    <cellStyle name="40% - Dekorfärg4 11" xfId="898"/>
    <cellStyle name="40% - Dekorfärg4 12" xfId="899"/>
    <cellStyle name="40% - Dekorfärg4 13" xfId="900"/>
    <cellStyle name="40% - Dekorfärg4 14" xfId="901"/>
    <cellStyle name="40% - Dekorfärg4 15" xfId="902"/>
    <cellStyle name="40% - Dekorfärg4 16" xfId="903"/>
    <cellStyle name="40% - Dekorfärg4 17" xfId="904"/>
    <cellStyle name="40% - Dekorfärg4 18" xfId="905"/>
    <cellStyle name="40% - Dekorfärg4 19" xfId="906"/>
    <cellStyle name="40% - Dekorfärg4 2" xfId="907"/>
    <cellStyle name="40% - Dekorfärg4 20" xfId="908"/>
    <cellStyle name="40% - Dekorfärg4 21" xfId="909"/>
    <cellStyle name="40% - Dekorfärg4 22" xfId="910"/>
    <cellStyle name="40% - Dekorfärg4 23" xfId="911"/>
    <cellStyle name="40% - Dekorfärg4 24" xfId="912"/>
    <cellStyle name="40% - Dekorfärg4 25" xfId="913"/>
    <cellStyle name="40% - Dekorfärg4 26" xfId="914"/>
    <cellStyle name="40% - Dekorfärg4 27" xfId="915"/>
    <cellStyle name="40% - Dekorfärg4 28" xfId="916"/>
    <cellStyle name="40% - Dekorfärg4 29" xfId="917"/>
    <cellStyle name="40% - Dekorfärg4 3" xfId="918"/>
    <cellStyle name="40% - Dekorfärg4 30" xfId="919"/>
    <cellStyle name="40% - Dekorfärg4 31" xfId="920"/>
    <cellStyle name="40% - Dekorfärg4 32" xfId="921"/>
    <cellStyle name="40% - Dekorfärg4 33" xfId="922"/>
    <cellStyle name="40% - Dekorfärg4 34" xfId="923"/>
    <cellStyle name="40% - Dekorfärg4 35" xfId="924"/>
    <cellStyle name="40% - Dekorfärg4 36" xfId="925"/>
    <cellStyle name="40% - Dekorfärg4 37" xfId="926"/>
    <cellStyle name="40% - Dekorfärg4 38" xfId="927"/>
    <cellStyle name="40% - Dekorfärg4 39" xfId="928"/>
    <cellStyle name="40% - Dekorfärg4 4" xfId="929"/>
    <cellStyle name="40% - Dekorfärg4 40" xfId="930"/>
    <cellStyle name="40% - Dekorfärg4 41" xfId="931"/>
    <cellStyle name="40% - Dekorfärg4 42" xfId="932"/>
    <cellStyle name="40% - Dekorfärg4 43" xfId="933"/>
    <cellStyle name="40% - Dekorfärg4 44" xfId="934"/>
    <cellStyle name="40% - Dekorfärg4 45" xfId="935"/>
    <cellStyle name="40% - Dekorfärg4 46" xfId="936"/>
    <cellStyle name="40% - Dekorfärg4 47" xfId="937"/>
    <cellStyle name="40% - Dekorfärg4 48" xfId="938"/>
    <cellStyle name="40% - Dekorfärg4 49" xfId="939"/>
    <cellStyle name="40% - Dekorfärg4 5" xfId="940"/>
    <cellStyle name="40% - Dekorfärg4 50" xfId="941"/>
    <cellStyle name="40% - Dekorfärg4 51" xfId="942"/>
    <cellStyle name="40% - Dekorfärg4 52" xfId="943"/>
    <cellStyle name="40% - Dekorfärg4 53" xfId="944"/>
    <cellStyle name="40% - Dekorfärg4 54" xfId="945"/>
    <cellStyle name="40% - Dekorfärg4 55" xfId="946"/>
    <cellStyle name="40% - Dekorfärg4 56" xfId="947"/>
    <cellStyle name="40% - Dekorfärg4 57" xfId="948"/>
    <cellStyle name="40% - Dekorfärg4 58" xfId="949"/>
    <cellStyle name="40% - Dekorfärg4 59" xfId="950"/>
    <cellStyle name="40% - Dekorfärg4 6" xfId="951"/>
    <cellStyle name="40% - Dekorfärg4 60" xfId="952"/>
    <cellStyle name="40% - Dekorfärg4 61" xfId="953"/>
    <cellStyle name="40% - Dekorfärg4 62" xfId="954"/>
    <cellStyle name="40% - Dekorfärg4 63" xfId="955"/>
    <cellStyle name="40% - Dekorfärg4 64" xfId="956"/>
    <cellStyle name="40% - Dekorfärg4 65" xfId="957"/>
    <cellStyle name="40% - Dekorfärg4 66" xfId="958"/>
    <cellStyle name="40% - Dekorfärg4 67" xfId="959"/>
    <cellStyle name="40% - Dekorfärg4 68" xfId="960"/>
    <cellStyle name="40% - Dekorfärg4 69" xfId="961"/>
    <cellStyle name="40% - Dekorfärg4 7" xfId="962"/>
    <cellStyle name="40% - Dekorfärg4 70" xfId="963"/>
    <cellStyle name="40% - Dekorfärg4 71" xfId="964"/>
    <cellStyle name="40% - Dekorfärg4 72" xfId="965"/>
    <cellStyle name="40% - Dekorfärg4 73" xfId="966"/>
    <cellStyle name="40% - Dekorfärg4 74" xfId="967"/>
    <cellStyle name="40% - Dekorfärg4 75" xfId="968"/>
    <cellStyle name="40% - Dekorfärg4 76" xfId="969"/>
    <cellStyle name="40% - Dekorfärg4 77" xfId="970"/>
    <cellStyle name="40% - Dekorfärg4 78" xfId="971"/>
    <cellStyle name="40% - Dekorfärg4 79" xfId="972"/>
    <cellStyle name="40% - Dekorfärg4 8" xfId="973"/>
    <cellStyle name="40% - Dekorfärg4 80" xfId="974"/>
    <cellStyle name="40% - Dekorfärg4 81" xfId="975"/>
    <cellStyle name="40% - Dekorfärg4 82" xfId="976"/>
    <cellStyle name="40% - Dekorfärg4 83" xfId="977"/>
    <cellStyle name="40% - Dekorfärg4 84" xfId="978"/>
    <cellStyle name="40% - Dekorfärg4 85" xfId="979"/>
    <cellStyle name="40% - Dekorfärg4 86" xfId="980"/>
    <cellStyle name="40% - Dekorfärg4 9" xfId="981"/>
    <cellStyle name="40% - Dekorfärg5 10" xfId="982"/>
    <cellStyle name="40% - Dekorfärg5 11" xfId="983"/>
    <cellStyle name="40% - Dekorfärg5 12" xfId="984"/>
    <cellStyle name="40% - Dekorfärg5 13" xfId="985"/>
    <cellStyle name="40% - Dekorfärg5 14" xfId="986"/>
    <cellStyle name="40% - Dekorfärg5 15" xfId="987"/>
    <cellStyle name="40% - Dekorfärg5 16" xfId="988"/>
    <cellStyle name="40% - Dekorfärg5 17" xfId="989"/>
    <cellStyle name="40% - Dekorfärg5 18" xfId="990"/>
    <cellStyle name="40% - Dekorfärg5 19" xfId="991"/>
    <cellStyle name="40% - Dekorfärg5 2" xfId="992"/>
    <cellStyle name="40% - Dekorfärg5 20" xfId="993"/>
    <cellStyle name="40% - Dekorfärg5 21" xfId="994"/>
    <cellStyle name="40% - Dekorfärg5 22" xfId="995"/>
    <cellStyle name="40% - Dekorfärg5 23" xfId="996"/>
    <cellStyle name="40% - Dekorfärg5 24" xfId="997"/>
    <cellStyle name="40% - Dekorfärg5 25" xfId="998"/>
    <cellStyle name="40% - Dekorfärg5 26" xfId="999"/>
    <cellStyle name="40% - Dekorfärg5 27" xfId="1000"/>
    <cellStyle name="40% - Dekorfärg5 28" xfId="1001"/>
    <cellStyle name="40% - Dekorfärg5 29" xfId="1002"/>
    <cellStyle name="40% - Dekorfärg5 3" xfId="1003"/>
    <cellStyle name="40% - Dekorfärg5 30" xfId="1004"/>
    <cellStyle name="40% - Dekorfärg5 31" xfId="1005"/>
    <cellStyle name="40% - Dekorfärg5 32" xfId="1006"/>
    <cellStyle name="40% - Dekorfärg5 33" xfId="1007"/>
    <cellStyle name="40% - Dekorfärg5 34" xfId="1008"/>
    <cellStyle name="40% - Dekorfärg5 35" xfId="1009"/>
    <cellStyle name="40% - Dekorfärg5 36" xfId="1010"/>
    <cellStyle name="40% - Dekorfärg5 37" xfId="1011"/>
    <cellStyle name="40% - Dekorfärg5 38" xfId="1012"/>
    <cellStyle name="40% - Dekorfärg5 39" xfId="1013"/>
    <cellStyle name="40% - Dekorfärg5 4" xfId="1014"/>
    <cellStyle name="40% - Dekorfärg5 40" xfId="1015"/>
    <cellStyle name="40% - Dekorfärg5 41" xfId="1016"/>
    <cellStyle name="40% - Dekorfärg5 42" xfId="1017"/>
    <cellStyle name="40% - Dekorfärg5 43" xfId="1018"/>
    <cellStyle name="40% - Dekorfärg5 44" xfId="1019"/>
    <cellStyle name="40% - Dekorfärg5 45" xfId="1020"/>
    <cellStyle name="40% - Dekorfärg5 46" xfId="1021"/>
    <cellStyle name="40% - Dekorfärg5 47" xfId="1022"/>
    <cellStyle name="40% - Dekorfärg5 48" xfId="1023"/>
    <cellStyle name="40% - Dekorfärg5 49" xfId="1024"/>
    <cellStyle name="40% - Dekorfärg5 5" xfId="1025"/>
    <cellStyle name="40% - Dekorfärg5 50" xfId="1026"/>
    <cellStyle name="40% - Dekorfärg5 51" xfId="1027"/>
    <cellStyle name="40% - Dekorfärg5 52" xfId="1028"/>
    <cellStyle name="40% - Dekorfärg5 53" xfId="1029"/>
    <cellStyle name="40% - Dekorfärg5 54" xfId="1030"/>
    <cellStyle name="40% - Dekorfärg5 55" xfId="1031"/>
    <cellStyle name="40% - Dekorfärg5 56" xfId="1032"/>
    <cellStyle name="40% - Dekorfärg5 57" xfId="1033"/>
    <cellStyle name="40% - Dekorfärg5 58" xfId="1034"/>
    <cellStyle name="40% - Dekorfärg5 59" xfId="1035"/>
    <cellStyle name="40% - Dekorfärg5 6" xfId="1036"/>
    <cellStyle name="40% - Dekorfärg5 60" xfId="1037"/>
    <cellStyle name="40% - Dekorfärg5 61" xfId="1038"/>
    <cellStyle name="40% - Dekorfärg5 62" xfId="1039"/>
    <cellStyle name="40% - Dekorfärg5 63" xfId="1040"/>
    <cellStyle name="40% - Dekorfärg5 64" xfId="1041"/>
    <cellStyle name="40% - Dekorfärg5 65" xfId="1042"/>
    <cellStyle name="40% - Dekorfärg5 66" xfId="1043"/>
    <cellStyle name="40% - Dekorfärg5 67" xfId="1044"/>
    <cellStyle name="40% - Dekorfärg5 68" xfId="1045"/>
    <cellStyle name="40% - Dekorfärg5 69" xfId="1046"/>
    <cellStyle name="40% - Dekorfärg5 7" xfId="1047"/>
    <cellStyle name="40% - Dekorfärg5 70" xfId="1048"/>
    <cellStyle name="40% - Dekorfärg5 71" xfId="1049"/>
    <cellStyle name="40% - Dekorfärg5 72" xfId="1050"/>
    <cellStyle name="40% - Dekorfärg5 73" xfId="1051"/>
    <cellStyle name="40% - Dekorfärg5 74" xfId="1052"/>
    <cellStyle name="40% - Dekorfärg5 75" xfId="1053"/>
    <cellStyle name="40% - Dekorfärg5 76" xfId="1054"/>
    <cellStyle name="40% - Dekorfärg5 77" xfId="1055"/>
    <cellStyle name="40% - Dekorfärg5 78" xfId="1056"/>
    <cellStyle name="40% - Dekorfärg5 79" xfId="1057"/>
    <cellStyle name="40% - Dekorfärg5 8" xfId="1058"/>
    <cellStyle name="40% - Dekorfärg5 80" xfId="1059"/>
    <cellStyle name="40% - Dekorfärg5 81" xfId="1060"/>
    <cellStyle name="40% - Dekorfärg5 82" xfId="1061"/>
    <cellStyle name="40% - Dekorfärg5 83" xfId="1062"/>
    <cellStyle name="40% - Dekorfärg5 84" xfId="1063"/>
    <cellStyle name="40% - Dekorfärg5 85" xfId="1064"/>
    <cellStyle name="40% - Dekorfärg5 86" xfId="1065"/>
    <cellStyle name="40% - Dekorfärg5 9" xfId="1066"/>
    <cellStyle name="40% - Dekorfärg6 10" xfId="1067"/>
    <cellStyle name="40% - Dekorfärg6 11" xfId="1068"/>
    <cellStyle name="40% - Dekorfärg6 12" xfId="1069"/>
    <cellStyle name="40% - Dekorfärg6 13" xfId="1070"/>
    <cellStyle name="40% - Dekorfärg6 14" xfId="1071"/>
    <cellStyle name="40% - Dekorfärg6 15" xfId="1072"/>
    <cellStyle name="40% - Dekorfärg6 16" xfId="1073"/>
    <cellStyle name="40% - Dekorfärg6 17" xfId="1074"/>
    <cellStyle name="40% - Dekorfärg6 18" xfId="1075"/>
    <cellStyle name="40% - Dekorfärg6 19" xfId="1076"/>
    <cellStyle name="40% - Dekorfärg6 2" xfId="1077"/>
    <cellStyle name="40% - Dekorfärg6 20" xfId="1078"/>
    <cellStyle name="40% - Dekorfärg6 21" xfId="1079"/>
    <cellStyle name="40% - Dekorfärg6 22" xfId="1080"/>
    <cellStyle name="40% - Dekorfärg6 23" xfId="1081"/>
    <cellStyle name="40% - Dekorfärg6 24" xfId="1082"/>
    <cellStyle name="40% - Dekorfärg6 25" xfId="1083"/>
    <cellStyle name="40% - Dekorfärg6 26" xfId="1084"/>
    <cellStyle name="40% - Dekorfärg6 27" xfId="1085"/>
    <cellStyle name="40% - Dekorfärg6 28" xfId="1086"/>
    <cellStyle name="40% - Dekorfärg6 29" xfId="1087"/>
    <cellStyle name="40% - Dekorfärg6 3" xfId="1088"/>
    <cellStyle name="40% - Dekorfärg6 30" xfId="1089"/>
    <cellStyle name="40% - Dekorfärg6 31" xfId="1090"/>
    <cellStyle name="40% - Dekorfärg6 32" xfId="1091"/>
    <cellStyle name="40% - Dekorfärg6 33" xfId="1092"/>
    <cellStyle name="40% - Dekorfärg6 34" xfId="1093"/>
    <cellStyle name="40% - Dekorfärg6 35" xfId="1094"/>
    <cellStyle name="40% - Dekorfärg6 36" xfId="1095"/>
    <cellStyle name="40% - Dekorfärg6 37" xfId="1096"/>
    <cellStyle name="40% - Dekorfärg6 38" xfId="1097"/>
    <cellStyle name="40% - Dekorfärg6 39" xfId="1098"/>
    <cellStyle name="40% - Dekorfärg6 4" xfId="1099"/>
    <cellStyle name="40% - Dekorfärg6 40" xfId="1100"/>
    <cellStyle name="40% - Dekorfärg6 41" xfId="1101"/>
    <cellStyle name="40% - Dekorfärg6 42" xfId="1102"/>
    <cellStyle name="40% - Dekorfärg6 43" xfId="1103"/>
    <cellStyle name="40% - Dekorfärg6 44" xfId="1104"/>
    <cellStyle name="40% - Dekorfärg6 45" xfId="1105"/>
    <cellStyle name="40% - Dekorfärg6 46" xfId="1106"/>
    <cellStyle name="40% - Dekorfärg6 47" xfId="1107"/>
    <cellStyle name="40% - Dekorfärg6 48" xfId="1108"/>
    <cellStyle name="40% - Dekorfärg6 49" xfId="1109"/>
    <cellStyle name="40% - Dekorfärg6 5" xfId="1110"/>
    <cellStyle name="40% - Dekorfärg6 50" xfId="1111"/>
    <cellStyle name="40% - Dekorfärg6 51" xfId="1112"/>
    <cellStyle name="40% - Dekorfärg6 52" xfId="1113"/>
    <cellStyle name="40% - Dekorfärg6 53" xfId="1114"/>
    <cellStyle name="40% - Dekorfärg6 54" xfId="1115"/>
    <cellStyle name="40% - Dekorfärg6 55" xfId="1116"/>
    <cellStyle name="40% - Dekorfärg6 56" xfId="1117"/>
    <cellStyle name="40% - Dekorfärg6 57" xfId="1118"/>
    <cellStyle name="40% - Dekorfärg6 58" xfId="1119"/>
    <cellStyle name="40% - Dekorfärg6 59" xfId="1120"/>
    <cellStyle name="40% - Dekorfärg6 6" xfId="1121"/>
    <cellStyle name="40% - Dekorfärg6 60" xfId="1122"/>
    <cellStyle name="40% - Dekorfärg6 61" xfId="1123"/>
    <cellStyle name="40% - Dekorfärg6 62" xfId="1124"/>
    <cellStyle name="40% - Dekorfärg6 63" xfId="1125"/>
    <cellStyle name="40% - Dekorfärg6 64" xfId="1126"/>
    <cellStyle name="40% - Dekorfärg6 65" xfId="1127"/>
    <cellStyle name="40% - Dekorfärg6 66" xfId="1128"/>
    <cellStyle name="40% - Dekorfärg6 67" xfId="1129"/>
    <cellStyle name="40% - Dekorfärg6 68" xfId="1130"/>
    <cellStyle name="40% - Dekorfärg6 69" xfId="1131"/>
    <cellStyle name="40% - Dekorfärg6 7" xfId="1132"/>
    <cellStyle name="40% - Dekorfärg6 70" xfId="1133"/>
    <cellStyle name="40% - Dekorfärg6 71" xfId="1134"/>
    <cellStyle name="40% - Dekorfärg6 72" xfId="1135"/>
    <cellStyle name="40% - Dekorfärg6 73" xfId="1136"/>
    <cellStyle name="40% - Dekorfärg6 74" xfId="1137"/>
    <cellStyle name="40% - Dekorfärg6 75" xfId="1138"/>
    <cellStyle name="40% - Dekorfärg6 76" xfId="1139"/>
    <cellStyle name="40% - Dekorfärg6 77" xfId="1140"/>
    <cellStyle name="40% - Dekorfärg6 78" xfId="1141"/>
    <cellStyle name="40% - Dekorfärg6 79" xfId="1142"/>
    <cellStyle name="40% - Dekorfärg6 8" xfId="1143"/>
    <cellStyle name="40% - Dekorfärg6 80" xfId="1144"/>
    <cellStyle name="40% - Dekorfärg6 81" xfId="1145"/>
    <cellStyle name="40% - Dekorfärg6 82" xfId="1146"/>
    <cellStyle name="40% - Dekorfärg6 83" xfId="1147"/>
    <cellStyle name="40% - Dekorfärg6 84" xfId="1148"/>
    <cellStyle name="40% - Dekorfärg6 85" xfId="1149"/>
    <cellStyle name="40% - Dekorfärg6 86" xfId="1150"/>
    <cellStyle name="40% - Dekorfärg6 9" xfId="1151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Anteckning" xfId="68" builtinId="10" customBuiltin="1"/>
    <cellStyle name="Anteckning 10" xfId="1152"/>
    <cellStyle name="Anteckning 11" xfId="1153"/>
    <cellStyle name="Anteckning 12" xfId="1154"/>
    <cellStyle name="Anteckning 13" xfId="1155"/>
    <cellStyle name="Anteckning 14" xfId="1156"/>
    <cellStyle name="Anteckning 15" xfId="1157"/>
    <cellStyle name="Anteckning 16" xfId="1158"/>
    <cellStyle name="Anteckning 17" xfId="1159"/>
    <cellStyle name="Anteckning 18" xfId="1160"/>
    <cellStyle name="Anteckning 19" xfId="1161"/>
    <cellStyle name="Anteckning 2" xfId="1162"/>
    <cellStyle name="Anteckning 2 2" xfId="1318"/>
    <cellStyle name="Anteckning 20" xfId="1163"/>
    <cellStyle name="Anteckning 21" xfId="1164"/>
    <cellStyle name="Anteckning 22" xfId="1165"/>
    <cellStyle name="Anteckning 23" xfId="1166"/>
    <cellStyle name="Anteckning 24" xfId="1167"/>
    <cellStyle name="Anteckning 25" xfId="1168"/>
    <cellStyle name="Anteckning 26" xfId="1169"/>
    <cellStyle name="Anteckning 27" xfId="1170"/>
    <cellStyle name="Anteckning 28" xfId="1171"/>
    <cellStyle name="Anteckning 29" xfId="1172"/>
    <cellStyle name="Anteckning 3" xfId="1173"/>
    <cellStyle name="Anteckning 30" xfId="1174"/>
    <cellStyle name="Anteckning 31" xfId="1175"/>
    <cellStyle name="Anteckning 32" xfId="1176"/>
    <cellStyle name="Anteckning 33" xfId="1177"/>
    <cellStyle name="Anteckning 34" xfId="1178"/>
    <cellStyle name="Anteckning 35" xfId="1179"/>
    <cellStyle name="Anteckning 36" xfId="1180"/>
    <cellStyle name="Anteckning 37" xfId="1181"/>
    <cellStyle name="Anteckning 38" xfId="1182"/>
    <cellStyle name="Anteckning 39" xfId="1183"/>
    <cellStyle name="Anteckning 4" xfId="1184"/>
    <cellStyle name="Anteckning 40" xfId="1185"/>
    <cellStyle name="Anteckning 41" xfId="1186"/>
    <cellStyle name="Anteckning 42" xfId="1187"/>
    <cellStyle name="Anteckning 43" xfId="1188"/>
    <cellStyle name="Anteckning 44" xfId="1189"/>
    <cellStyle name="Anteckning 45" xfId="1190"/>
    <cellStyle name="Anteckning 46" xfId="1191"/>
    <cellStyle name="Anteckning 47" xfId="1192"/>
    <cellStyle name="Anteckning 48" xfId="1193"/>
    <cellStyle name="Anteckning 49" xfId="1194"/>
    <cellStyle name="Anteckning 5" xfId="1195"/>
    <cellStyle name="Anteckning 50" xfId="1196"/>
    <cellStyle name="Anteckning 51" xfId="1197"/>
    <cellStyle name="Anteckning 52" xfId="1198"/>
    <cellStyle name="Anteckning 53" xfId="1199"/>
    <cellStyle name="Anteckning 54" xfId="1200"/>
    <cellStyle name="Anteckning 55" xfId="1201"/>
    <cellStyle name="Anteckning 56" xfId="1202"/>
    <cellStyle name="Anteckning 57" xfId="1203"/>
    <cellStyle name="Anteckning 58" xfId="1204"/>
    <cellStyle name="Anteckning 59" xfId="1205"/>
    <cellStyle name="Anteckning 6" xfId="1206"/>
    <cellStyle name="Anteckning 60" xfId="1207"/>
    <cellStyle name="Anteckning 61" xfId="1208"/>
    <cellStyle name="Anteckning 62" xfId="1209"/>
    <cellStyle name="Anteckning 63" xfId="1210"/>
    <cellStyle name="Anteckning 64" xfId="1211"/>
    <cellStyle name="Anteckning 65" xfId="1212"/>
    <cellStyle name="Anteckning 66" xfId="1213"/>
    <cellStyle name="Anteckning 67" xfId="1214"/>
    <cellStyle name="Anteckning 68" xfId="1215"/>
    <cellStyle name="Anteckning 69" xfId="1216"/>
    <cellStyle name="Anteckning 7" xfId="1217"/>
    <cellStyle name="Anteckning 70" xfId="1218"/>
    <cellStyle name="Anteckning 71" xfId="1219"/>
    <cellStyle name="Anteckning 72" xfId="1220"/>
    <cellStyle name="Anteckning 73" xfId="1221"/>
    <cellStyle name="Anteckning 74" xfId="1222"/>
    <cellStyle name="Anteckning 75" xfId="1223"/>
    <cellStyle name="Anteckning 76" xfId="1224"/>
    <cellStyle name="Anteckning 77" xfId="1225"/>
    <cellStyle name="Anteckning 78" xfId="1226"/>
    <cellStyle name="Anteckning 79" xfId="1227"/>
    <cellStyle name="Anteckning 8" xfId="1228"/>
    <cellStyle name="Anteckning 80" xfId="1229"/>
    <cellStyle name="Anteckning 81" xfId="1230"/>
    <cellStyle name="Anteckning 82" xfId="1231"/>
    <cellStyle name="Anteckning 83" xfId="1232"/>
    <cellStyle name="Anteckning 84" xfId="1233"/>
    <cellStyle name="Anteckning 85" xfId="1234"/>
    <cellStyle name="Anteckning 86" xfId="1235"/>
    <cellStyle name="Anteckning 87" xfId="1236"/>
    <cellStyle name="Anteckning 9" xfId="1237"/>
    <cellStyle name="Bad" xfId="25"/>
    <cellStyle name="Berekening" xfId="26"/>
    <cellStyle name="Beräkning" xfId="65" builtinId="22" customBuiltin="1"/>
    <cellStyle name="Beräkning 2" xfId="81"/>
    <cellStyle name="Beräkning 3" xfId="76"/>
    <cellStyle name="Beräkning 4" xfId="1315"/>
    <cellStyle name="Bra" xfId="66" builtinId="26" customBuiltin="1"/>
    <cellStyle name="Bra 2" xfId="1316"/>
    <cellStyle name="Check Cell" xfId="27"/>
    <cellStyle name="Comma 2" xfId="82"/>
    <cellStyle name="Controlecel" xfId="28"/>
    <cellStyle name="Euro" xfId="29"/>
    <cellStyle name="Explanatory Text" xfId="30"/>
    <cellStyle name="Färg6 2" xfId="31"/>
    <cellStyle name="Gekoppelde cel" xfId="32"/>
    <cellStyle name="Goed" xfId="33"/>
    <cellStyle name="Heading" xfId="34"/>
    <cellStyle name="Heading 1" xfId="35"/>
    <cellStyle name="Heading 2" xfId="36"/>
    <cellStyle name="Heading 3" xfId="37"/>
    <cellStyle name="Heading 4" xfId="38"/>
    <cellStyle name="Indata" xfId="67" builtinId="20" customBuiltin="1"/>
    <cellStyle name="Indata 2" xfId="83"/>
    <cellStyle name="Indata 3" xfId="73"/>
    <cellStyle name="Indata 4" xfId="1317"/>
    <cellStyle name="Invoer" xfId="39"/>
    <cellStyle name="Kop 1" xfId="40"/>
    <cellStyle name="Kop 2" xfId="41"/>
    <cellStyle name="Kop 3" xfId="42"/>
    <cellStyle name="Kop 4" xfId="43"/>
    <cellStyle name="Linked Cell" xfId="44"/>
    <cellStyle name="Linked Cell 2" xfId="74"/>
    <cellStyle name="Länkad cell 2" xfId="84"/>
    <cellStyle name="Modellformatet" xfId="45"/>
    <cellStyle name="Neutraal" xfId="46"/>
    <cellStyle name="Neutral" xfId="47" builtinId="28" customBuiltin="1"/>
    <cellStyle name="Neutral 2" xfId="80"/>
    <cellStyle name="Neutral 3" xfId="1312"/>
    <cellStyle name="Normal" xfId="0" builtinId="0"/>
    <cellStyle name="Normal 10" xfId="85"/>
    <cellStyle name="Normal 10 2" xfId="1238"/>
    <cellStyle name="Normal 10 2 2" xfId="1352"/>
    <cellStyle name="Normal 10 2 3" xfId="1409"/>
    <cellStyle name="Normal 10 3" xfId="1324"/>
    <cellStyle name="Normal 10 4" xfId="1381"/>
    <cellStyle name="Normal 11" xfId="86"/>
    <cellStyle name="Normal 11 2" xfId="1239"/>
    <cellStyle name="Normal 12" xfId="87"/>
    <cellStyle name="Normal 12 2" xfId="1240"/>
    <cellStyle name="Normal 12 2 2" xfId="1353"/>
    <cellStyle name="Normal 12 2 3" xfId="1410"/>
    <cellStyle name="Normal 12 3" xfId="1325"/>
    <cellStyle name="Normal 12 4" xfId="1382"/>
    <cellStyle name="Normal 13" xfId="88"/>
    <cellStyle name="Normal 13 2" xfId="1241"/>
    <cellStyle name="Normal 14" xfId="89"/>
    <cellStyle name="Normal 14 2" xfId="1242"/>
    <cellStyle name="Normal 14 2 2" xfId="1354"/>
    <cellStyle name="Normal 14 2 3" xfId="1411"/>
    <cellStyle name="Normal 14 3" xfId="1326"/>
    <cellStyle name="Normal 14 4" xfId="1383"/>
    <cellStyle name="Normal 15" xfId="90"/>
    <cellStyle name="Normal 15 2" xfId="1243"/>
    <cellStyle name="Normal 15 2 2" xfId="1355"/>
    <cellStyle name="Normal 15 2 3" xfId="1412"/>
    <cellStyle name="Normal 15 3" xfId="1327"/>
    <cellStyle name="Normal 15 4" xfId="1384"/>
    <cellStyle name="Normal 16" xfId="91"/>
    <cellStyle name="Normal 16 2" xfId="1244"/>
    <cellStyle name="Normal 16 2 2" xfId="1356"/>
    <cellStyle name="Normal 16 2 3" xfId="1413"/>
    <cellStyle name="Normal 16 3" xfId="1328"/>
    <cellStyle name="Normal 16 4" xfId="1385"/>
    <cellStyle name="Normal 17" xfId="92"/>
    <cellStyle name="Normal 17 2" xfId="1245"/>
    <cellStyle name="Normal 17 2 2" xfId="1357"/>
    <cellStyle name="Normal 17 2 3" xfId="1414"/>
    <cellStyle name="Normal 17 3" xfId="1329"/>
    <cellStyle name="Normal 17 4" xfId="1386"/>
    <cellStyle name="Normal 18" xfId="93"/>
    <cellStyle name="Normal 18 2" xfId="1246"/>
    <cellStyle name="Normal 18 2 2" xfId="1358"/>
    <cellStyle name="Normal 18 2 3" xfId="1415"/>
    <cellStyle name="Normal 18 3" xfId="1330"/>
    <cellStyle name="Normal 18 4" xfId="1387"/>
    <cellStyle name="Normal 19" xfId="94"/>
    <cellStyle name="Normal 19 2" xfId="1247"/>
    <cellStyle name="Normal 19 2 2" xfId="1359"/>
    <cellStyle name="Normal 19 2 3" xfId="1416"/>
    <cellStyle name="Normal 19 3" xfId="1331"/>
    <cellStyle name="Normal 19 4" xfId="1388"/>
    <cellStyle name="Normal 2" xfId="48"/>
    <cellStyle name="Normal 2 2" xfId="95"/>
    <cellStyle name="Normal 20" xfId="96"/>
    <cellStyle name="Normal 20 2" xfId="1248"/>
    <cellStyle name="Normal 20 2 2" xfId="1360"/>
    <cellStyle name="Normal 20 2 3" xfId="1417"/>
    <cellStyle name="Normal 20 3" xfId="1332"/>
    <cellStyle name="Normal 20 4" xfId="1389"/>
    <cellStyle name="Normal 21" xfId="97"/>
    <cellStyle name="Normal 21 2" xfId="1249"/>
    <cellStyle name="Normal 21 2 2" xfId="1361"/>
    <cellStyle name="Normal 21 2 3" xfId="1418"/>
    <cellStyle name="Normal 21 3" xfId="1333"/>
    <cellStyle name="Normal 21 4" xfId="1390"/>
    <cellStyle name="Normal 22" xfId="72"/>
    <cellStyle name="Normal 22 2" xfId="1250"/>
    <cellStyle name="Normal 22 2 2" xfId="1349"/>
    <cellStyle name="Normal 22 2 3" xfId="1406"/>
    <cellStyle name="Normal 22 3" xfId="1321"/>
    <cellStyle name="Normal 22 4" xfId="1378"/>
    <cellStyle name="Normal 23" xfId="124"/>
    <cellStyle name="Normal 23 2" xfId="1251"/>
    <cellStyle name="Normal 23 2 2" xfId="1372"/>
    <cellStyle name="Normal 23 2 3" xfId="1429"/>
    <cellStyle name="Normal 23 3" xfId="1344"/>
    <cellStyle name="Normal 23 4" xfId="1401"/>
    <cellStyle name="Normal 24" xfId="125"/>
    <cellStyle name="Normal 24 2" xfId="1252"/>
    <cellStyle name="Normal 24 2 2" xfId="1373"/>
    <cellStyle name="Normal 24 2 3" xfId="1430"/>
    <cellStyle name="Normal 24 3" xfId="1345"/>
    <cellStyle name="Normal 24 4" xfId="1402"/>
    <cellStyle name="Normal 25" xfId="126"/>
    <cellStyle name="Normal 25 2" xfId="1253"/>
    <cellStyle name="Normal 25 2 2" xfId="1374"/>
    <cellStyle name="Normal 25 2 3" xfId="1431"/>
    <cellStyle name="Normal 25 3" xfId="1346"/>
    <cellStyle name="Normal 25 4" xfId="1403"/>
    <cellStyle name="Normal 26" xfId="1254"/>
    <cellStyle name="Normal 26 2" xfId="1311"/>
    <cellStyle name="Normal 27" xfId="1255"/>
    <cellStyle name="Normal 28" xfId="1256"/>
    <cellStyle name="Normal 29" xfId="1257"/>
    <cellStyle name="Normal 3" xfId="63"/>
    <cellStyle name="Normal 3 2" xfId="78"/>
    <cellStyle name="Normal 3 2 2" xfId="1351"/>
    <cellStyle name="Normal 3 2 2 2" xfId="1408"/>
    <cellStyle name="Normal 3 2 3" xfId="1323"/>
    <cellStyle name="Normal 3 2 4" xfId="1380"/>
    <cellStyle name="Normal 3 3" xfId="1258"/>
    <cellStyle name="Normal 3 3 2" xfId="1348"/>
    <cellStyle name="Normal 3 3 3" xfId="1405"/>
    <cellStyle name="Normal 3 4" xfId="1314"/>
    <cellStyle name="Normal 3 5" xfId="1377"/>
    <cellStyle name="Normal 30" xfId="1259"/>
    <cellStyle name="Normal 31" xfId="1260"/>
    <cellStyle name="Normal 32" xfId="1261"/>
    <cellStyle name="Normal 33" xfId="1262"/>
    <cellStyle name="Normal 34" xfId="1263"/>
    <cellStyle name="Normal 35" xfId="1264"/>
    <cellStyle name="Normal 36" xfId="1265"/>
    <cellStyle name="Normal 37" xfId="1266"/>
    <cellStyle name="Normal 38" xfId="1267"/>
    <cellStyle name="Normal 39" xfId="1268"/>
    <cellStyle name="Normal 4" xfId="64"/>
    <cellStyle name="Normal 4 2" xfId="1269"/>
    <cellStyle name="Normal 40" xfId="1270"/>
    <cellStyle name="Normal 41" xfId="1271"/>
    <cellStyle name="Normal 42" xfId="1272"/>
    <cellStyle name="Normal 43" xfId="1273"/>
    <cellStyle name="Normal 44" xfId="1274"/>
    <cellStyle name="Normal 45" xfId="1275"/>
    <cellStyle name="Normal 46" xfId="1276"/>
    <cellStyle name="Normal 47" xfId="1277"/>
    <cellStyle name="Normal 48" xfId="1278"/>
    <cellStyle name="Normal 49" xfId="1279"/>
    <cellStyle name="Normal 5" xfId="98"/>
    <cellStyle name="Normal 5 2" xfId="1280"/>
    <cellStyle name="Normal 5 2 2" xfId="1362"/>
    <cellStyle name="Normal 5 2 3" xfId="1419"/>
    <cellStyle name="Normal 5 3" xfId="1334"/>
    <cellStyle name="Normal 5 4" xfId="1391"/>
    <cellStyle name="Normal 50" xfId="1281"/>
    <cellStyle name="Normal 51" xfId="1282"/>
    <cellStyle name="Normal 52" xfId="1283"/>
    <cellStyle name="Normal 53" xfId="1284"/>
    <cellStyle name="Normal 54" xfId="1285"/>
    <cellStyle name="Normal 55" xfId="1286"/>
    <cellStyle name="Normal 56" xfId="1287"/>
    <cellStyle name="Normal 57" xfId="1288"/>
    <cellStyle name="Normal 58" xfId="1289"/>
    <cellStyle name="Normal 59" xfId="1290"/>
    <cellStyle name="Normal 6" xfId="99"/>
    <cellStyle name="Normal 6 2" xfId="1291"/>
    <cellStyle name="Normal 6 2 2" xfId="1363"/>
    <cellStyle name="Normal 6 2 3" xfId="1420"/>
    <cellStyle name="Normal 6 3" xfId="1335"/>
    <cellStyle name="Normal 6 4" xfId="1392"/>
    <cellStyle name="Normal 60" xfId="1292"/>
    <cellStyle name="Normal 61" xfId="1293"/>
    <cellStyle name="Normal 62" xfId="1294"/>
    <cellStyle name="Normal 63" xfId="1295"/>
    <cellStyle name="Normal 64" xfId="1296"/>
    <cellStyle name="Normal 65" xfId="1297"/>
    <cellStyle name="Normal 66" xfId="1298"/>
    <cellStyle name="Normal 67" xfId="1299"/>
    <cellStyle name="Normal 68" xfId="1300"/>
    <cellStyle name="Normal 69" xfId="1301"/>
    <cellStyle name="Normal 69 2" xfId="1302"/>
    <cellStyle name="Normal 69 2 2" xfId="1303"/>
    <cellStyle name="Normal 69 2 2 2" xfId="1304"/>
    <cellStyle name="Normal 7" xfId="100"/>
    <cellStyle name="Normal 7 2" xfId="1305"/>
    <cellStyle name="Normal 7 2 2" xfId="1364"/>
    <cellStyle name="Normal 7 2 3" xfId="1421"/>
    <cellStyle name="Normal 7 3" xfId="1336"/>
    <cellStyle name="Normal 7 4" xfId="1393"/>
    <cellStyle name="Normal 70" xfId="1306"/>
    <cellStyle name="Normal 71" xfId="129"/>
    <cellStyle name="Normal 72" xfId="128"/>
    <cellStyle name="Normal 73" xfId="1310"/>
    <cellStyle name="Normal 74" xfId="1376"/>
    <cellStyle name="Normal 8" xfId="101"/>
    <cellStyle name="Normal 8 2" xfId="1307"/>
    <cellStyle name="Normal 8 2 2" xfId="1365"/>
    <cellStyle name="Normal 8 2 3" xfId="1422"/>
    <cellStyle name="Normal 8 3" xfId="1337"/>
    <cellStyle name="Normal 8 4" xfId="1394"/>
    <cellStyle name="Normal 9" xfId="102"/>
    <cellStyle name="Normal 9 2" xfId="1308"/>
    <cellStyle name="Normal 9 2 2" xfId="1366"/>
    <cellStyle name="Normal 9 2 3" xfId="1423"/>
    <cellStyle name="Normal 9 3" xfId="1338"/>
    <cellStyle name="Normal 9 4" xfId="1395"/>
    <cellStyle name="Normal_Kurser månadsvis" xfId="71"/>
    <cellStyle name="Notitie" xfId="49"/>
    <cellStyle name="Notitie 2" xfId="79"/>
    <cellStyle name="Odefinierad" xfId="50"/>
    <cellStyle name="Ongeldig" xfId="51"/>
    <cellStyle name="Output" xfId="52"/>
    <cellStyle name="Percent 2" xfId="77"/>
    <cellStyle name="Percent 2 2" xfId="1350"/>
    <cellStyle name="Percent 2 2 2" xfId="1407"/>
    <cellStyle name="Percent 2 3" xfId="1322"/>
    <cellStyle name="Percent 2 4" xfId="1379"/>
    <cellStyle name="Procent" xfId="53" builtinId="5"/>
    <cellStyle name="Procent 10" xfId="1313"/>
    <cellStyle name="Procent 11" xfId="103"/>
    <cellStyle name="Procent 2" xfId="54"/>
    <cellStyle name="Procent 2 2" xfId="55"/>
    <cellStyle name="Procent 3" xfId="104"/>
    <cellStyle name="Procent 3 2" xfId="130"/>
    <cellStyle name="Procent 4" xfId="105"/>
    <cellStyle name="Procent 5" xfId="106"/>
    <cellStyle name="Procent 6" xfId="107"/>
    <cellStyle name="Procent 7" xfId="108"/>
    <cellStyle name="Procent 7 2" xfId="1367"/>
    <cellStyle name="Procent 7 2 2" xfId="1424"/>
    <cellStyle name="Procent 7 3" xfId="1339"/>
    <cellStyle name="Procent 7 4" xfId="1396"/>
    <cellStyle name="Procent 8" xfId="75"/>
    <cellStyle name="Procent 9" xfId="127"/>
    <cellStyle name="Procent 9 2" xfId="1375"/>
    <cellStyle name="Procent 9 2 2" xfId="1432"/>
    <cellStyle name="Procent 9 3" xfId="1347"/>
    <cellStyle name="Procent 9 4" xfId="1404"/>
    <cellStyle name="Rubrik" xfId="69" builtinId="15" customBuiltin="1"/>
    <cellStyle name="Rubrik 5" xfId="1319"/>
    <cellStyle name="Summa" xfId="70" builtinId="25" customBuiltin="1"/>
    <cellStyle name="Summa 2" xfId="1320"/>
    <cellStyle name="Tal" xfId="56"/>
    <cellStyle name="Titel" xfId="57"/>
    <cellStyle name="Totaal" xfId="58"/>
    <cellStyle name="Tusental 10" xfId="109"/>
    <cellStyle name="Tusental 11" xfId="110"/>
    <cellStyle name="Tusental 12" xfId="111"/>
    <cellStyle name="Tusental 13" xfId="112"/>
    <cellStyle name="Tusental 13 2" xfId="1368"/>
    <cellStyle name="Tusental 13 2 2" xfId="1425"/>
    <cellStyle name="Tusental 13 3" xfId="1340"/>
    <cellStyle name="Tusental 13 4" xfId="1397"/>
    <cellStyle name="Tusental 14" xfId="113"/>
    <cellStyle name="Tusental 14 2" xfId="1369"/>
    <cellStyle name="Tusental 14 2 2" xfId="1426"/>
    <cellStyle name="Tusental 14 3" xfId="1341"/>
    <cellStyle name="Tusental 14 4" xfId="1398"/>
    <cellStyle name="Tusental 15" xfId="114"/>
    <cellStyle name="Tusental 15 2" xfId="1370"/>
    <cellStyle name="Tusental 15 2 2" xfId="1427"/>
    <cellStyle name="Tusental 15 3" xfId="1342"/>
    <cellStyle name="Tusental 15 4" xfId="1399"/>
    <cellStyle name="Tusental 16" xfId="115"/>
    <cellStyle name="Tusental 16 2" xfId="1371"/>
    <cellStyle name="Tusental 16 2 2" xfId="1428"/>
    <cellStyle name="Tusental 16 3" xfId="1343"/>
    <cellStyle name="Tusental 16 4" xfId="1400"/>
    <cellStyle name="Tusental 2" xfId="116"/>
    <cellStyle name="Tusental 2 2" xfId="1309"/>
    <cellStyle name="Tusental 3" xfId="117"/>
    <cellStyle name="Tusental 3 2" xfId="131"/>
    <cellStyle name="Tusental 4" xfId="118"/>
    <cellStyle name="Tusental 5" xfId="119"/>
    <cellStyle name="Tusental 6" xfId="120"/>
    <cellStyle name="Tusental 7" xfId="121"/>
    <cellStyle name="Tusental 8" xfId="122"/>
    <cellStyle name="Tusental 9" xfId="123"/>
    <cellStyle name="Uitvoer" xfId="59"/>
    <cellStyle name="Waarschuwingstekst" xfId="60"/>
    <cellStyle name="Warning Text" xfId="61"/>
    <cellStyle name="Verklarende tekst" xfId="6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8E8892"/>
      <rgbColor rgb="000000FF"/>
      <rgbColor rgb="00BED7FF"/>
      <rgbColor rgb="00D9D9D9"/>
      <rgbColor rgb="00D5FFAA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010000"/>
      <rgbColor rgb="00FFFF00"/>
      <rgbColor rgb="0000FFFF"/>
      <rgbColor rgb="00800080"/>
      <rgbColor rgb="00800000"/>
      <rgbColor rgb="00008080"/>
      <rgbColor rgb="000000FF"/>
      <rgbColor rgb="0000CCFF"/>
      <rgbColor rgb="002CB06E"/>
      <rgbColor rgb="00F7F745"/>
      <rgbColor rgb="00D2064F"/>
      <rgbColor rgb="008CD9F8"/>
      <rgbColor rgb="0035637D"/>
      <rgbColor rgb="00CC99FF"/>
      <rgbColor rgb="00FF8B17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6178"/>
      <color rgb="FFBBB5AB"/>
      <color rgb="FFCCC8C0"/>
      <color rgb="FFEFCCDC"/>
      <color rgb="FF708193"/>
      <color rgb="FF94A0AE"/>
      <color rgb="FFC5C5C7"/>
      <color rgb="FFEAEAEA"/>
      <color rgb="FFDBDFE4"/>
      <color rgb="FFB7C0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390374331550797E-2"/>
          <c:y val="2.1739130434782612E-2"/>
          <c:w val="0.95187165775406102"/>
          <c:h val="0.96739130434782605"/>
        </c:manualLayout>
      </c:layout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70"/>
        <c:holeSize val="65"/>
      </c:doughnutChart>
      <c:spPr>
        <a:noFill/>
        <a:ln w="25400">
          <a:noFill/>
        </a:ln>
      </c:spPr>
    </c:plotArea>
    <c:plotVisOnly val="0"/>
    <c:dispBlanksAs val="zero"/>
    <c:showDLblsOverMax val="0"/>
  </c:chart>
  <c:spPr>
    <a:noFill/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'Ratos resultat graf'!$AK$3</c:f>
              <c:strCache>
                <c:ptCount val="1"/>
                <c:pt idx="0">
                  <c:v>EBT</c:v>
                </c:pt>
              </c:strCache>
            </c:strRef>
          </c:tx>
          <c:spPr>
            <a:solidFill>
              <a:srgbClr val="4C6178"/>
            </a:solidFill>
          </c:spPr>
          <c:invertIfNegative val="0"/>
          <c:cat>
            <c:strRef>
              <c:f>'Ratos resultat graf'!$AJ$9:$AJ$28</c:f>
              <c:strCache>
                <c:ptCount val="20"/>
                <c:pt idx="0">
                  <c:v>kv 2-10</c:v>
                </c:pt>
                <c:pt idx="1">
                  <c:v>kv 3-10</c:v>
                </c:pt>
                <c:pt idx="2">
                  <c:v>kv 4-10</c:v>
                </c:pt>
                <c:pt idx="3">
                  <c:v>kv 1-11</c:v>
                </c:pt>
                <c:pt idx="4">
                  <c:v>kv 2-11</c:v>
                </c:pt>
                <c:pt idx="5">
                  <c:v>kv 3-11</c:v>
                </c:pt>
                <c:pt idx="6">
                  <c:v>kv 4-11</c:v>
                </c:pt>
                <c:pt idx="7">
                  <c:v>kv 1-12</c:v>
                </c:pt>
                <c:pt idx="8">
                  <c:v>kv 2-12</c:v>
                </c:pt>
                <c:pt idx="9">
                  <c:v>kv 3-12</c:v>
                </c:pt>
                <c:pt idx="10">
                  <c:v>kv 4-12</c:v>
                </c:pt>
                <c:pt idx="11">
                  <c:v>kv 1-13</c:v>
                </c:pt>
                <c:pt idx="12">
                  <c:v>kv 2-13</c:v>
                </c:pt>
                <c:pt idx="13">
                  <c:v>kv 3-13</c:v>
                </c:pt>
                <c:pt idx="14">
                  <c:v>kv 4-13</c:v>
                </c:pt>
                <c:pt idx="15">
                  <c:v>kv 1-14</c:v>
                </c:pt>
                <c:pt idx="16">
                  <c:v>kv 2-14</c:v>
                </c:pt>
                <c:pt idx="17">
                  <c:v>kv 3-14</c:v>
                </c:pt>
                <c:pt idx="18">
                  <c:v>kv 4-14</c:v>
                </c:pt>
                <c:pt idx="19">
                  <c:v>kv 1-15</c:v>
                </c:pt>
              </c:strCache>
            </c:strRef>
          </c:cat>
          <c:val>
            <c:numRef>
              <c:f>'Ratos resultat graf'!$AK$9:$AK$28</c:f>
              <c:numCache>
                <c:formatCode>#,##0</c:formatCode>
                <c:ptCount val="20"/>
                <c:pt idx="0">
                  <c:v>350</c:v>
                </c:pt>
                <c:pt idx="1">
                  <c:v>1450</c:v>
                </c:pt>
                <c:pt idx="2">
                  <c:v>821</c:v>
                </c:pt>
                <c:pt idx="3">
                  <c:v>699</c:v>
                </c:pt>
                <c:pt idx="4">
                  <c:v>190</c:v>
                </c:pt>
                <c:pt idx="5">
                  <c:v>46</c:v>
                </c:pt>
                <c:pt idx="6">
                  <c:v>-75</c:v>
                </c:pt>
                <c:pt idx="7">
                  <c:v>6</c:v>
                </c:pt>
                <c:pt idx="8">
                  <c:v>-22</c:v>
                </c:pt>
                <c:pt idx="9">
                  <c:v>1072</c:v>
                </c:pt>
                <c:pt idx="10">
                  <c:v>-289</c:v>
                </c:pt>
                <c:pt idx="11">
                  <c:v>799</c:v>
                </c:pt>
                <c:pt idx="12">
                  <c:v>21</c:v>
                </c:pt>
                <c:pt idx="13">
                  <c:v>252</c:v>
                </c:pt>
                <c:pt idx="14">
                  <c:v>11</c:v>
                </c:pt>
                <c:pt idx="15">
                  <c:v>-25</c:v>
                </c:pt>
                <c:pt idx="16">
                  <c:v>38</c:v>
                </c:pt>
                <c:pt idx="17">
                  <c:v>1369</c:v>
                </c:pt>
                <c:pt idx="18">
                  <c:v>-15</c:v>
                </c:pt>
                <c:pt idx="19">
                  <c:v>143.8092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49634432"/>
        <c:axId val="149652608"/>
      </c:barChart>
      <c:catAx>
        <c:axId val="14963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2700000"/>
          <a:lstStyle/>
          <a:p>
            <a:pPr>
              <a:defRPr/>
            </a:pPr>
            <a:endParaRPr lang="sv-SE"/>
          </a:p>
        </c:txPr>
        <c:crossAx val="149652608"/>
        <c:crosses val="autoZero"/>
        <c:auto val="1"/>
        <c:lblAlgn val="ctr"/>
        <c:lblOffset val="100"/>
        <c:noMultiLvlLbl val="0"/>
      </c:catAx>
      <c:valAx>
        <c:axId val="1496526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496344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916237252200924E-2"/>
          <c:y val="6.1901508270684705E-2"/>
          <c:w val="0.92492270539616672"/>
          <c:h val="0.759675884011108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'Ratos resultat graf'!$AC$3</c:f>
              <c:strCache>
                <c:ptCount val="1"/>
                <c:pt idx="0">
                  <c:v>Resultatatandelar från innehav</c:v>
                </c:pt>
              </c:strCache>
            </c:strRef>
          </c:tx>
          <c:spPr>
            <a:solidFill>
              <a:srgbClr val="4C6178"/>
            </a:solidFill>
          </c:spPr>
          <c:invertIfNegative val="0"/>
          <c:cat>
            <c:strRef>
              <c:f>'Ratos resultat graf'!$AB$9:$AB$28</c:f>
              <c:strCache>
                <c:ptCount val="20"/>
                <c:pt idx="0">
                  <c:v>kv 2-10</c:v>
                </c:pt>
                <c:pt idx="1">
                  <c:v>kv 3-10</c:v>
                </c:pt>
                <c:pt idx="2">
                  <c:v>kv 4-10</c:v>
                </c:pt>
                <c:pt idx="3">
                  <c:v>kv 1-11</c:v>
                </c:pt>
                <c:pt idx="4">
                  <c:v>kv 2-11</c:v>
                </c:pt>
                <c:pt idx="5">
                  <c:v>kv 3-11</c:v>
                </c:pt>
                <c:pt idx="6">
                  <c:v>kv 4-11</c:v>
                </c:pt>
                <c:pt idx="7">
                  <c:v>kv 1-12</c:v>
                </c:pt>
                <c:pt idx="8">
                  <c:v>kv 2-12</c:v>
                </c:pt>
                <c:pt idx="9">
                  <c:v>kv 3-12</c:v>
                </c:pt>
                <c:pt idx="10">
                  <c:v>kv 4-12</c:v>
                </c:pt>
                <c:pt idx="11">
                  <c:v>kv 1-13</c:v>
                </c:pt>
                <c:pt idx="12">
                  <c:v>kv 2-13</c:v>
                </c:pt>
                <c:pt idx="13">
                  <c:v>kv 3-13</c:v>
                </c:pt>
                <c:pt idx="14">
                  <c:v>kv 4-13</c:v>
                </c:pt>
                <c:pt idx="15">
                  <c:v>kv 1-14</c:v>
                </c:pt>
                <c:pt idx="16">
                  <c:v>kv 2-14</c:v>
                </c:pt>
                <c:pt idx="17">
                  <c:v>kv 3-14</c:v>
                </c:pt>
                <c:pt idx="18">
                  <c:v>kv 4-14</c:v>
                </c:pt>
                <c:pt idx="19">
                  <c:v>kv 1-15</c:v>
                </c:pt>
              </c:strCache>
            </c:strRef>
          </c:cat>
          <c:val>
            <c:numRef>
              <c:f>'Ratos resultat graf'!$AC$9:$AC$28</c:f>
              <c:numCache>
                <c:formatCode>#,##0</c:formatCode>
                <c:ptCount val="20"/>
                <c:pt idx="0">
                  <c:v>375</c:v>
                </c:pt>
                <c:pt idx="1">
                  <c:v>524</c:v>
                </c:pt>
                <c:pt idx="2">
                  <c:v>253</c:v>
                </c:pt>
                <c:pt idx="3">
                  <c:v>199</c:v>
                </c:pt>
                <c:pt idx="4">
                  <c:v>202</c:v>
                </c:pt>
                <c:pt idx="5">
                  <c:v>-27</c:v>
                </c:pt>
                <c:pt idx="6">
                  <c:v>172</c:v>
                </c:pt>
                <c:pt idx="7">
                  <c:v>-10</c:v>
                </c:pt>
                <c:pt idx="8">
                  <c:v>72</c:v>
                </c:pt>
                <c:pt idx="9">
                  <c:v>114</c:v>
                </c:pt>
                <c:pt idx="10">
                  <c:v>-205</c:v>
                </c:pt>
                <c:pt idx="11">
                  <c:v>-39</c:v>
                </c:pt>
                <c:pt idx="12">
                  <c:v>41</c:v>
                </c:pt>
                <c:pt idx="13">
                  <c:v>244</c:v>
                </c:pt>
                <c:pt idx="14">
                  <c:v>353</c:v>
                </c:pt>
                <c:pt idx="15">
                  <c:v>-7</c:v>
                </c:pt>
                <c:pt idx="16">
                  <c:v>70</c:v>
                </c:pt>
                <c:pt idx="17">
                  <c:v>260</c:v>
                </c:pt>
                <c:pt idx="18">
                  <c:v>69</c:v>
                </c:pt>
                <c:pt idx="19">
                  <c:v>159.94467820000003</c:v>
                </c:pt>
              </c:numCache>
            </c:numRef>
          </c:val>
        </c:ser>
        <c:ser>
          <c:idx val="1"/>
          <c:order val="1"/>
          <c:tx>
            <c:strRef>
              <c:f>'Ratos resultat graf'!$AD$3</c:f>
              <c:strCache>
                <c:ptCount val="1"/>
                <c:pt idx="0">
                  <c:v>Exitresultat</c:v>
                </c:pt>
              </c:strCache>
            </c:strRef>
          </c:tx>
          <c:spPr>
            <a:solidFill>
              <a:srgbClr val="B7C0C9"/>
            </a:solidFill>
          </c:spPr>
          <c:invertIfNegative val="0"/>
          <c:cat>
            <c:strRef>
              <c:f>'Ratos resultat graf'!$AB$9:$AB$28</c:f>
              <c:strCache>
                <c:ptCount val="20"/>
                <c:pt idx="0">
                  <c:v>kv 2-10</c:v>
                </c:pt>
                <c:pt idx="1">
                  <c:v>kv 3-10</c:v>
                </c:pt>
                <c:pt idx="2">
                  <c:v>kv 4-10</c:v>
                </c:pt>
                <c:pt idx="3">
                  <c:v>kv 1-11</c:v>
                </c:pt>
                <c:pt idx="4">
                  <c:v>kv 2-11</c:v>
                </c:pt>
                <c:pt idx="5">
                  <c:v>kv 3-11</c:v>
                </c:pt>
                <c:pt idx="6">
                  <c:v>kv 4-11</c:v>
                </c:pt>
                <c:pt idx="7">
                  <c:v>kv 1-12</c:v>
                </c:pt>
                <c:pt idx="8">
                  <c:v>kv 2-12</c:v>
                </c:pt>
                <c:pt idx="9">
                  <c:v>kv 3-12</c:v>
                </c:pt>
                <c:pt idx="10">
                  <c:v>kv 4-12</c:v>
                </c:pt>
                <c:pt idx="11">
                  <c:v>kv 1-13</c:v>
                </c:pt>
                <c:pt idx="12">
                  <c:v>kv 2-13</c:v>
                </c:pt>
                <c:pt idx="13">
                  <c:v>kv 3-13</c:v>
                </c:pt>
                <c:pt idx="14">
                  <c:v>kv 4-13</c:v>
                </c:pt>
                <c:pt idx="15">
                  <c:v>kv 1-14</c:v>
                </c:pt>
                <c:pt idx="16">
                  <c:v>kv 2-14</c:v>
                </c:pt>
                <c:pt idx="17">
                  <c:v>kv 3-14</c:v>
                </c:pt>
                <c:pt idx="18">
                  <c:v>kv 4-14</c:v>
                </c:pt>
                <c:pt idx="19">
                  <c:v>kv 1-15</c:v>
                </c:pt>
              </c:strCache>
            </c:strRef>
          </c:cat>
          <c:val>
            <c:numRef>
              <c:f>'Ratos resultat graf'!$AD$9:$AD$28</c:f>
              <c:numCache>
                <c:formatCode>#,##0</c:formatCode>
                <c:ptCount val="20"/>
                <c:pt idx="1">
                  <c:v>783</c:v>
                </c:pt>
                <c:pt idx="2">
                  <c:v>537</c:v>
                </c:pt>
                <c:pt idx="3">
                  <c:v>486</c:v>
                </c:pt>
                <c:pt idx="4">
                  <c:v>1</c:v>
                </c:pt>
                <c:pt idx="5">
                  <c:v>38</c:v>
                </c:pt>
                <c:pt idx="9">
                  <c:v>979</c:v>
                </c:pt>
                <c:pt idx="11">
                  <c:v>898</c:v>
                </c:pt>
                <c:pt idx="17">
                  <c:v>1174</c:v>
                </c:pt>
                <c:pt idx="18">
                  <c:v>216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'Ratos resultat graf'!$AE$3</c:f>
              <c:strCache>
                <c:ptCount val="1"/>
                <c:pt idx="0">
                  <c:v>Omvärderingar/ Nedskrivningar</c:v>
                </c:pt>
              </c:strCache>
            </c:strRef>
          </c:tx>
          <c:spPr>
            <a:solidFill>
              <a:srgbClr val="BBB5AB"/>
            </a:solidFill>
          </c:spPr>
          <c:invertIfNegative val="0"/>
          <c:cat>
            <c:strRef>
              <c:f>'Ratos resultat graf'!$AB$9:$AB$28</c:f>
              <c:strCache>
                <c:ptCount val="20"/>
                <c:pt idx="0">
                  <c:v>kv 2-10</c:v>
                </c:pt>
                <c:pt idx="1">
                  <c:v>kv 3-10</c:v>
                </c:pt>
                <c:pt idx="2">
                  <c:v>kv 4-10</c:v>
                </c:pt>
                <c:pt idx="3">
                  <c:v>kv 1-11</c:v>
                </c:pt>
                <c:pt idx="4">
                  <c:v>kv 2-11</c:v>
                </c:pt>
                <c:pt idx="5">
                  <c:v>kv 3-11</c:v>
                </c:pt>
                <c:pt idx="6">
                  <c:v>kv 4-11</c:v>
                </c:pt>
                <c:pt idx="7">
                  <c:v>kv 1-12</c:v>
                </c:pt>
                <c:pt idx="8">
                  <c:v>kv 2-12</c:v>
                </c:pt>
                <c:pt idx="9">
                  <c:v>kv 3-12</c:v>
                </c:pt>
                <c:pt idx="10">
                  <c:v>kv 4-12</c:v>
                </c:pt>
                <c:pt idx="11">
                  <c:v>kv 1-13</c:v>
                </c:pt>
                <c:pt idx="12">
                  <c:v>kv 2-13</c:v>
                </c:pt>
                <c:pt idx="13">
                  <c:v>kv 3-13</c:v>
                </c:pt>
                <c:pt idx="14">
                  <c:v>kv 4-13</c:v>
                </c:pt>
                <c:pt idx="15">
                  <c:v>kv 1-14</c:v>
                </c:pt>
                <c:pt idx="16">
                  <c:v>kv 2-14</c:v>
                </c:pt>
                <c:pt idx="17">
                  <c:v>kv 3-14</c:v>
                </c:pt>
                <c:pt idx="18">
                  <c:v>kv 4-14</c:v>
                </c:pt>
                <c:pt idx="19">
                  <c:v>kv 1-15</c:v>
                </c:pt>
              </c:strCache>
            </c:strRef>
          </c:cat>
          <c:val>
            <c:numRef>
              <c:f>'Ratos resultat graf'!$AE$9:$AE$28</c:f>
              <c:numCache>
                <c:formatCode>#,##0</c:formatCode>
                <c:ptCount val="20"/>
                <c:pt idx="1">
                  <c:v>140</c:v>
                </c:pt>
                <c:pt idx="2">
                  <c:v>-25</c:v>
                </c:pt>
                <c:pt idx="6">
                  <c:v>-312</c:v>
                </c:pt>
                <c:pt idx="8">
                  <c:v>-275</c:v>
                </c:pt>
                <c:pt idx="10">
                  <c:v>-100</c:v>
                </c:pt>
                <c:pt idx="14">
                  <c:v>-308</c:v>
                </c:pt>
                <c:pt idx="18">
                  <c:v>-250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785472"/>
        <c:axId val="47787008"/>
      </c:barChart>
      <c:lineChart>
        <c:grouping val="standard"/>
        <c:varyColors val="0"/>
        <c:ser>
          <c:idx val="3"/>
          <c:order val="3"/>
          <c:tx>
            <c:strRef>
              <c:f>'Ratos resultat graf'!$AA$3</c:f>
              <c:strCache>
                <c:ptCount val="1"/>
                <c:pt idx="0">
                  <c:v>Resultat från innehav</c:v>
                </c:pt>
              </c:strCache>
            </c:strRef>
          </c:tx>
          <c:spPr>
            <a:ln>
              <a:solidFill>
                <a:srgbClr val="94A0AE"/>
              </a:solidFill>
            </a:ln>
          </c:spPr>
          <c:marker>
            <c:symbol val="none"/>
          </c:marker>
          <c:val>
            <c:numRef>
              <c:f>'Ratos resultat graf'!$AA$9:$AA$28</c:f>
              <c:numCache>
                <c:formatCode>#,##0</c:formatCode>
                <c:ptCount val="20"/>
                <c:pt idx="0">
                  <c:v>375</c:v>
                </c:pt>
                <c:pt idx="1">
                  <c:v>1447</c:v>
                </c:pt>
                <c:pt idx="2">
                  <c:v>765</c:v>
                </c:pt>
                <c:pt idx="3">
                  <c:v>685</c:v>
                </c:pt>
                <c:pt idx="4">
                  <c:v>203</c:v>
                </c:pt>
                <c:pt idx="5">
                  <c:v>11</c:v>
                </c:pt>
                <c:pt idx="6">
                  <c:v>-140</c:v>
                </c:pt>
                <c:pt idx="7">
                  <c:v>-10</c:v>
                </c:pt>
                <c:pt idx="8">
                  <c:v>-203</c:v>
                </c:pt>
                <c:pt idx="9">
                  <c:v>1093</c:v>
                </c:pt>
                <c:pt idx="10">
                  <c:v>-305</c:v>
                </c:pt>
                <c:pt idx="11">
                  <c:v>859</c:v>
                </c:pt>
                <c:pt idx="12">
                  <c:v>41</c:v>
                </c:pt>
                <c:pt idx="13">
                  <c:v>244</c:v>
                </c:pt>
                <c:pt idx="14">
                  <c:v>45</c:v>
                </c:pt>
                <c:pt idx="15">
                  <c:v>-7</c:v>
                </c:pt>
                <c:pt idx="16">
                  <c:v>70</c:v>
                </c:pt>
                <c:pt idx="17">
                  <c:v>1434</c:v>
                </c:pt>
                <c:pt idx="18">
                  <c:v>35</c:v>
                </c:pt>
                <c:pt idx="19">
                  <c:v>159.94467820000003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85472"/>
        <c:axId val="47787008"/>
      </c:lineChart>
      <c:catAx>
        <c:axId val="47785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2700000"/>
          <a:lstStyle/>
          <a:p>
            <a:pPr>
              <a:defRPr/>
            </a:pPr>
            <a:endParaRPr lang="sv-SE"/>
          </a:p>
        </c:txPr>
        <c:crossAx val="47787008"/>
        <c:crossesAt val="0"/>
        <c:auto val="1"/>
        <c:lblAlgn val="ctr"/>
        <c:lblOffset val="100"/>
        <c:noMultiLvlLbl val="0"/>
      </c:catAx>
      <c:valAx>
        <c:axId val="477870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785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198667474258025"/>
          <c:y val="0.94133687342519723"/>
          <c:w val="0.79801339867004695"/>
          <c:h val="5.250299890743064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'Ratos resultat graf'!$AC$50:$AC$53</c:f>
              <c:strCache>
                <c:ptCount val="1"/>
                <c:pt idx="0">
                  <c:v>Förvaltningskostnader</c:v>
                </c:pt>
              </c:strCache>
            </c:strRef>
          </c:tx>
          <c:spPr>
            <a:solidFill>
              <a:srgbClr val="B7C0C9"/>
            </a:solidFill>
          </c:spPr>
          <c:invertIfNegative val="0"/>
          <c:cat>
            <c:strRef>
              <c:f>'Ratos resultat graf'!$AB$54:$AB$73</c:f>
              <c:strCache>
                <c:ptCount val="20"/>
                <c:pt idx="0">
                  <c:v>kv 2-10</c:v>
                </c:pt>
                <c:pt idx="1">
                  <c:v>kv 3-10</c:v>
                </c:pt>
                <c:pt idx="2">
                  <c:v>kv 4-10</c:v>
                </c:pt>
                <c:pt idx="3">
                  <c:v>kv 1-11</c:v>
                </c:pt>
                <c:pt idx="4">
                  <c:v>kv 2-11</c:v>
                </c:pt>
                <c:pt idx="5">
                  <c:v>kv 3-11</c:v>
                </c:pt>
                <c:pt idx="6">
                  <c:v>kv 4-11</c:v>
                </c:pt>
                <c:pt idx="7">
                  <c:v>kv 1-12</c:v>
                </c:pt>
                <c:pt idx="8">
                  <c:v>kv 2-12</c:v>
                </c:pt>
                <c:pt idx="9">
                  <c:v>kv 3-12</c:v>
                </c:pt>
                <c:pt idx="10">
                  <c:v>kv 4-12</c:v>
                </c:pt>
                <c:pt idx="11">
                  <c:v>kv 1-13</c:v>
                </c:pt>
                <c:pt idx="12">
                  <c:v>kv 2-13</c:v>
                </c:pt>
                <c:pt idx="13">
                  <c:v>kv 3-13</c:v>
                </c:pt>
                <c:pt idx="14">
                  <c:v>kv 4-13</c:v>
                </c:pt>
                <c:pt idx="15">
                  <c:v>kv 1-14</c:v>
                </c:pt>
                <c:pt idx="16">
                  <c:v>kv 2-14</c:v>
                </c:pt>
                <c:pt idx="17">
                  <c:v>kv 3-14</c:v>
                </c:pt>
                <c:pt idx="18">
                  <c:v>kv 4-14</c:v>
                </c:pt>
                <c:pt idx="19">
                  <c:v>kv 1-15</c:v>
                </c:pt>
              </c:strCache>
            </c:strRef>
          </c:cat>
          <c:val>
            <c:numRef>
              <c:f>'Ratos resultat graf'!$AC$54:$AC$73</c:f>
              <c:numCache>
                <c:formatCode>General</c:formatCode>
                <c:ptCount val="20"/>
                <c:pt idx="0">
                  <c:v>-83</c:v>
                </c:pt>
                <c:pt idx="1">
                  <c:v>-50</c:v>
                </c:pt>
                <c:pt idx="2">
                  <c:v>-4</c:v>
                </c:pt>
                <c:pt idx="3">
                  <c:v>-56</c:v>
                </c:pt>
                <c:pt idx="4">
                  <c:v>-81</c:v>
                </c:pt>
                <c:pt idx="5">
                  <c:v>-33</c:v>
                </c:pt>
                <c:pt idx="6">
                  <c:v>-21</c:v>
                </c:pt>
                <c:pt idx="7">
                  <c:v>-54</c:v>
                </c:pt>
                <c:pt idx="8">
                  <c:v>-52</c:v>
                </c:pt>
                <c:pt idx="9">
                  <c:v>-49</c:v>
                </c:pt>
                <c:pt idx="10">
                  <c:v>-67</c:v>
                </c:pt>
                <c:pt idx="11">
                  <c:v>-96</c:v>
                </c:pt>
                <c:pt idx="12">
                  <c:v>-60</c:v>
                </c:pt>
                <c:pt idx="13">
                  <c:v>-42</c:v>
                </c:pt>
                <c:pt idx="14">
                  <c:v>-42</c:v>
                </c:pt>
                <c:pt idx="15">
                  <c:v>-46</c:v>
                </c:pt>
                <c:pt idx="16">
                  <c:v>-52</c:v>
                </c:pt>
                <c:pt idx="17">
                  <c:v>-84</c:v>
                </c:pt>
                <c:pt idx="18">
                  <c:v>-47</c:v>
                </c:pt>
                <c:pt idx="19">
                  <c:v>-66</c:v>
                </c:pt>
              </c:numCache>
            </c:numRef>
          </c:val>
        </c:ser>
        <c:ser>
          <c:idx val="2"/>
          <c:order val="1"/>
          <c:tx>
            <c:strRef>
              <c:f>'Ratos resultat graf'!$AD$51:$AD$53</c:f>
              <c:strCache>
                <c:ptCount val="1"/>
                <c:pt idx="0">
                  <c:v>Finansiella poster</c:v>
                </c:pt>
              </c:strCache>
            </c:strRef>
          </c:tx>
          <c:spPr>
            <a:solidFill>
              <a:srgbClr val="4C6178"/>
            </a:solidFill>
          </c:spPr>
          <c:invertIfNegative val="0"/>
          <c:cat>
            <c:strRef>
              <c:f>'Ratos resultat graf'!$AB$54:$AB$73</c:f>
              <c:strCache>
                <c:ptCount val="20"/>
                <c:pt idx="0">
                  <c:v>kv 2-10</c:v>
                </c:pt>
                <c:pt idx="1">
                  <c:v>kv 3-10</c:v>
                </c:pt>
                <c:pt idx="2">
                  <c:v>kv 4-10</c:v>
                </c:pt>
                <c:pt idx="3">
                  <c:v>kv 1-11</c:v>
                </c:pt>
                <c:pt idx="4">
                  <c:v>kv 2-11</c:v>
                </c:pt>
                <c:pt idx="5">
                  <c:v>kv 3-11</c:v>
                </c:pt>
                <c:pt idx="6">
                  <c:v>kv 4-11</c:v>
                </c:pt>
                <c:pt idx="7">
                  <c:v>kv 1-12</c:v>
                </c:pt>
                <c:pt idx="8">
                  <c:v>kv 2-12</c:v>
                </c:pt>
                <c:pt idx="9">
                  <c:v>kv 3-12</c:v>
                </c:pt>
                <c:pt idx="10">
                  <c:v>kv 4-12</c:v>
                </c:pt>
                <c:pt idx="11">
                  <c:v>kv 1-13</c:v>
                </c:pt>
                <c:pt idx="12">
                  <c:v>kv 2-13</c:v>
                </c:pt>
                <c:pt idx="13">
                  <c:v>kv 3-13</c:v>
                </c:pt>
                <c:pt idx="14">
                  <c:v>kv 4-13</c:v>
                </c:pt>
                <c:pt idx="15">
                  <c:v>kv 1-14</c:v>
                </c:pt>
                <c:pt idx="16">
                  <c:v>kv 2-14</c:v>
                </c:pt>
                <c:pt idx="17">
                  <c:v>kv 3-14</c:v>
                </c:pt>
                <c:pt idx="18">
                  <c:v>kv 4-14</c:v>
                </c:pt>
                <c:pt idx="19">
                  <c:v>kv 1-15</c:v>
                </c:pt>
              </c:strCache>
            </c:strRef>
          </c:cat>
          <c:val>
            <c:numRef>
              <c:f>'Ratos resultat graf'!$AD$54:$AD$73</c:f>
              <c:numCache>
                <c:formatCode>General</c:formatCode>
                <c:ptCount val="20"/>
                <c:pt idx="0">
                  <c:v>58</c:v>
                </c:pt>
                <c:pt idx="1">
                  <c:v>53</c:v>
                </c:pt>
                <c:pt idx="2">
                  <c:v>60</c:v>
                </c:pt>
                <c:pt idx="3">
                  <c:v>70</c:v>
                </c:pt>
                <c:pt idx="4">
                  <c:v>68</c:v>
                </c:pt>
                <c:pt idx="5">
                  <c:v>68</c:v>
                </c:pt>
                <c:pt idx="6">
                  <c:v>86</c:v>
                </c:pt>
                <c:pt idx="7">
                  <c:v>70</c:v>
                </c:pt>
                <c:pt idx="8">
                  <c:v>65</c:v>
                </c:pt>
                <c:pt idx="9">
                  <c:v>28</c:v>
                </c:pt>
                <c:pt idx="10">
                  <c:v>83</c:v>
                </c:pt>
                <c:pt idx="11">
                  <c:v>36</c:v>
                </c:pt>
                <c:pt idx="12">
                  <c:v>40</c:v>
                </c:pt>
                <c:pt idx="13">
                  <c:v>50</c:v>
                </c:pt>
                <c:pt idx="14">
                  <c:v>8</c:v>
                </c:pt>
                <c:pt idx="15">
                  <c:v>28</c:v>
                </c:pt>
                <c:pt idx="16">
                  <c:v>20</c:v>
                </c:pt>
                <c:pt idx="17">
                  <c:v>19</c:v>
                </c:pt>
                <c:pt idx="18">
                  <c:v>-3</c:v>
                </c:pt>
                <c:pt idx="19">
                  <c:v>-3</c:v>
                </c:pt>
              </c:numCache>
            </c:numRef>
          </c:val>
        </c:ser>
        <c:ser>
          <c:idx val="0"/>
          <c:order val="2"/>
          <c:tx>
            <c:strRef>
              <c:f>'Ratos resultat graf'!$AE$51:$AE$53</c:f>
              <c:strCache>
                <c:ptCount val="1"/>
                <c:pt idx="0">
                  <c:v>Övriga  poster</c:v>
                </c:pt>
              </c:strCache>
            </c:strRef>
          </c:tx>
          <c:spPr>
            <a:solidFill>
              <a:srgbClr val="BBB5AB"/>
            </a:solidFill>
          </c:spPr>
          <c:invertIfNegative val="0"/>
          <c:val>
            <c:numRef>
              <c:f>'Ratos resultat graf'!$AE$54:$AE$73</c:f>
              <c:numCache>
                <c:formatCode>General</c:formatCode>
                <c:ptCount val="20"/>
                <c:pt idx="8">
                  <c:v>168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2"/>
        <c:axId val="47801856"/>
        <c:axId val="47803392"/>
      </c:barChart>
      <c:lineChart>
        <c:grouping val="standard"/>
        <c:varyColors val="0"/>
        <c:ser>
          <c:idx val="3"/>
          <c:order val="3"/>
          <c:tx>
            <c:strRef>
              <c:f>'Ratos resultat graf'!$AH$52</c:f>
              <c:strCache>
                <c:ptCount val="1"/>
                <c:pt idx="0">
                  <c:v>Centralt netto</c:v>
                </c:pt>
              </c:strCache>
            </c:strRef>
          </c:tx>
          <c:spPr>
            <a:ln>
              <a:solidFill>
                <a:srgbClr val="708193"/>
              </a:solidFill>
            </a:ln>
          </c:spPr>
          <c:marker>
            <c:symbol val="none"/>
          </c:marker>
          <c:val>
            <c:numRef>
              <c:f>'Ratos resultat graf'!$AH$54:$AH$73</c:f>
              <c:numCache>
                <c:formatCode>#,##0</c:formatCode>
                <c:ptCount val="20"/>
                <c:pt idx="0">
                  <c:v>-25</c:v>
                </c:pt>
                <c:pt idx="1">
                  <c:v>3</c:v>
                </c:pt>
                <c:pt idx="2">
                  <c:v>56</c:v>
                </c:pt>
                <c:pt idx="3">
                  <c:v>14</c:v>
                </c:pt>
                <c:pt idx="4">
                  <c:v>-13</c:v>
                </c:pt>
                <c:pt idx="5">
                  <c:v>35</c:v>
                </c:pt>
                <c:pt idx="6">
                  <c:v>65</c:v>
                </c:pt>
                <c:pt idx="7">
                  <c:v>16</c:v>
                </c:pt>
                <c:pt idx="8">
                  <c:v>181</c:v>
                </c:pt>
                <c:pt idx="9">
                  <c:v>-21</c:v>
                </c:pt>
                <c:pt idx="10">
                  <c:v>16</c:v>
                </c:pt>
                <c:pt idx="11">
                  <c:v>-60</c:v>
                </c:pt>
                <c:pt idx="12">
                  <c:v>-20</c:v>
                </c:pt>
                <c:pt idx="13">
                  <c:v>8</c:v>
                </c:pt>
                <c:pt idx="14">
                  <c:v>-34</c:v>
                </c:pt>
                <c:pt idx="15">
                  <c:v>-18</c:v>
                </c:pt>
                <c:pt idx="16">
                  <c:v>-32</c:v>
                </c:pt>
                <c:pt idx="17">
                  <c:v>-65</c:v>
                </c:pt>
                <c:pt idx="18">
                  <c:v>-50</c:v>
                </c:pt>
                <c:pt idx="19">
                  <c:v>-69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1856"/>
        <c:axId val="47803392"/>
      </c:lineChart>
      <c:catAx>
        <c:axId val="47801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2700000"/>
          <a:lstStyle/>
          <a:p>
            <a:pPr>
              <a:defRPr/>
            </a:pPr>
            <a:endParaRPr lang="sv-SE"/>
          </a:p>
        </c:txPr>
        <c:crossAx val="47803392"/>
        <c:crosses val="autoZero"/>
        <c:auto val="1"/>
        <c:lblAlgn val="ctr"/>
        <c:lblOffset val="100"/>
        <c:noMultiLvlLbl val="0"/>
      </c:catAx>
      <c:valAx>
        <c:axId val="47803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78018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576460726417703E-2"/>
          <c:y val="4.4674015748031495E-2"/>
          <c:w val="0.86042420373129036"/>
          <c:h val="0.7743929340293137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'EBITA graf'!$AA$32</c:f>
              <c:strCache>
                <c:ptCount val="1"/>
                <c:pt idx="0">
                  <c:v>Redovisad EBITA</c:v>
                </c:pt>
              </c:strCache>
            </c:strRef>
          </c:tx>
          <c:spPr>
            <a:solidFill>
              <a:srgbClr val="708193"/>
            </a:solidFill>
          </c:spPr>
          <c:invertIfNegative val="0"/>
          <c:cat>
            <c:strRef>
              <c:f>'EBITA graf'!$Y$34:$Y$38</c:f>
              <c:strCache>
                <c:ptCount val="5"/>
                <c:pt idx="0">
                  <c:v>kv 1 -14</c:v>
                </c:pt>
                <c:pt idx="1">
                  <c:v>kv 2-14</c:v>
                </c:pt>
                <c:pt idx="2">
                  <c:v>kv 3-14</c:v>
                </c:pt>
                <c:pt idx="3">
                  <c:v>kv 4-14</c:v>
                </c:pt>
                <c:pt idx="4">
                  <c:v>kv 1-15</c:v>
                </c:pt>
              </c:strCache>
            </c:strRef>
          </c:cat>
          <c:val>
            <c:numRef>
              <c:f>'EBITA graf'!$AA$34:$AA$38</c:f>
              <c:numCache>
                <c:formatCode>#,##0</c:formatCode>
                <c:ptCount val="5"/>
                <c:pt idx="0">
                  <c:v>258.97765070000014</c:v>
                </c:pt>
                <c:pt idx="1">
                  <c:v>508.33158939999987</c:v>
                </c:pt>
                <c:pt idx="2">
                  <c:v>586.35349740000026</c:v>
                </c:pt>
                <c:pt idx="3">
                  <c:v>640.58583090000172</c:v>
                </c:pt>
                <c:pt idx="4">
                  <c:v>496.5364835000002</c:v>
                </c:pt>
              </c:numCache>
            </c:numRef>
          </c:val>
        </c:ser>
        <c:ser>
          <c:idx val="2"/>
          <c:order val="2"/>
          <c:tx>
            <c:strRef>
              <c:f>'EBITA graf'!$AB$32</c:f>
              <c:strCache>
                <c:ptCount val="1"/>
                <c:pt idx="0">
                  <c:v>Operativ EBITA</c:v>
                </c:pt>
              </c:strCache>
            </c:strRef>
          </c:tx>
          <c:spPr>
            <a:solidFill>
              <a:srgbClr val="94A0AE"/>
            </a:solidFill>
          </c:spPr>
          <c:invertIfNegative val="0"/>
          <c:cat>
            <c:strRef>
              <c:f>'EBITA graf'!$Y$34:$Y$38</c:f>
              <c:strCache>
                <c:ptCount val="5"/>
                <c:pt idx="0">
                  <c:v>kv 1 -14</c:v>
                </c:pt>
                <c:pt idx="1">
                  <c:v>kv 2-14</c:v>
                </c:pt>
                <c:pt idx="2">
                  <c:v>kv 3-14</c:v>
                </c:pt>
                <c:pt idx="3">
                  <c:v>kv 4-14</c:v>
                </c:pt>
                <c:pt idx="4">
                  <c:v>kv 1-15</c:v>
                </c:pt>
              </c:strCache>
            </c:strRef>
          </c:cat>
          <c:val>
            <c:numRef>
              <c:f>'EBITA graf'!$AB$34:$AB$38</c:f>
              <c:numCache>
                <c:formatCode>#,##0</c:formatCode>
                <c:ptCount val="5"/>
                <c:pt idx="0">
                  <c:v>402.96588009999977</c:v>
                </c:pt>
                <c:pt idx="1">
                  <c:v>603.95799629999965</c:v>
                </c:pt>
                <c:pt idx="2">
                  <c:v>664.6248132000004</c:v>
                </c:pt>
                <c:pt idx="3">
                  <c:v>1040.0586754000017</c:v>
                </c:pt>
                <c:pt idx="4">
                  <c:v>549.41438270000015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45728"/>
        <c:axId val="51147520"/>
      </c:barChart>
      <c:lineChart>
        <c:grouping val="standard"/>
        <c:varyColors val="0"/>
        <c:ser>
          <c:idx val="0"/>
          <c:order val="0"/>
          <c:tx>
            <c:strRef>
              <c:f>'EBITA graf'!$Z$32</c:f>
              <c:strCache>
                <c:ptCount val="1"/>
                <c:pt idx="0">
                  <c:v>EBITA-marginal</c:v>
                </c:pt>
              </c:strCache>
            </c:strRef>
          </c:tx>
          <c:spPr>
            <a:ln>
              <a:solidFill>
                <a:srgbClr val="4C6178"/>
              </a:solidFill>
            </a:ln>
          </c:spPr>
          <c:marker>
            <c:symbol val="none"/>
          </c:marker>
          <c:cat>
            <c:strRef>
              <c:f>'EBITA graf'!$Y$34:$Y$38</c:f>
              <c:strCache>
                <c:ptCount val="5"/>
                <c:pt idx="0">
                  <c:v>kv 1 -14</c:v>
                </c:pt>
                <c:pt idx="1">
                  <c:v>kv 2-14</c:v>
                </c:pt>
                <c:pt idx="2">
                  <c:v>kv 3-14</c:v>
                </c:pt>
                <c:pt idx="3">
                  <c:v>kv 4-14</c:v>
                </c:pt>
                <c:pt idx="4">
                  <c:v>kv 1-15</c:v>
                </c:pt>
              </c:strCache>
            </c:strRef>
          </c:cat>
          <c:val>
            <c:numRef>
              <c:f>'EBITA graf'!$Z$34:$Z$38</c:f>
              <c:numCache>
                <c:formatCode>0.0%</c:formatCode>
                <c:ptCount val="5"/>
                <c:pt idx="0">
                  <c:v>2.8228662487891746E-2</c:v>
                </c:pt>
                <c:pt idx="1">
                  <c:v>5.2887523315155005E-2</c:v>
                </c:pt>
                <c:pt idx="2">
                  <c:v>6.5901914846269283E-2</c:v>
                </c:pt>
                <c:pt idx="3">
                  <c:v>6.2214894773229446E-2</c:v>
                </c:pt>
                <c:pt idx="4">
                  <c:v>5.441139570218629E-2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'EBITA graf'!$AC$32</c:f>
              <c:strCache>
                <c:ptCount val="1"/>
                <c:pt idx="0">
                  <c:v>Operativ EBITA-marginal</c:v>
                </c:pt>
              </c:strCache>
            </c:strRef>
          </c:tx>
          <c:spPr>
            <a:ln>
              <a:solidFill>
                <a:srgbClr val="BBB5AB"/>
              </a:solidFill>
            </a:ln>
          </c:spPr>
          <c:marker>
            <c:symbol val="none"/>
          </c:marker>
          <c:cat>
            <c:strRef>
              <c:f>'EBITA graf'!$Y$34:$Y$38</c:f>
              <c:strCache>
                <c:ptCount val="5"/>
                <c:pt idx="0">
                  <c:v>kv 1 -14</c:v>
                </c:pt>
                <c:pt idx="1">
                  <c:v>kv 2-14</c:v>
                </c:pt>
                <c:pt idx="2">
                  <c:v>kv 3-14</c:v>
                </c:pt>
                <c:pt idx="3">
                  <c:v>kv 4-14</c:v>
                </c:pt>
                <c:pt idx="4">
                  <c:v>kv 1-15</c:v>
                </c:pt>
              </c:strCache>
            </c:strRef>
          </c:cat>
          <c:val>
            <c:numRef>
              <c:f>'EBITA graf'!$AC$34:$AC$38</c:f>
              <c:numCache>
                <c:formatCode>General</c:formatCode>
                <c:ptCount val="5"/>
                <c:pt idx="0">
                  <c:v>4.3923434291463906E-2</c:v>
                </c:pt>
                <c:pt idx="1">
                  <c:v>6.2836627266057793E-2</c:v>
                </c:pt>
                <c:pt idx="2">
                  <c:v>7.469904765374738E-2</c:v>
                </c:pt>
                <c:pt idx="3">
                  <c:v>0.10101244505686947</c:v>
                </c:pt>
                <c:pt idx="4">
                  <c:v>6.0205854705462157E-2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59040"/>
        <c:axId val="51149056"/>
      </c:lineChart>
      <c:catAx>
        <c:axId val="51145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1147520"/>
        <c:crosses val="autoZero"/>
        <c:auto val="1"/>
        <c:lblAlgn val="ctr"/>
        <c:lblOffset val="100"/>
        <c:noMultiLvlLbl val="0"/>
      </c:catAx>
      <c:valAx>
        <c:axId val="511475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51145728"/>
        <c:crosses val="autoZero"/>
        <c:crossBetween val="between"/>
      </c:valAx>
      <c:valAx>
        <c:axId val="511490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crossAx val="51159040"/>
        <c:crosses val="max"/>
        <c:crossBetween val="between"/>
      </c:valAx>
      <c:catAx>
        <c:axId val="5115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149056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'EBITA graf'!$Z$12</c:f>
              <c:strCache>
                <c:ptCount val="1"/>
                <c:pt idx="0">
                  <c:v>Omsättning</c:v>
                </c:pt>
              </c:strCache>
            </c:strRef>
          </c:tx>
          <c:spPr>
            <a:solidFill>
              <a:srgbClr val="4C6178"/>
            </a:solidFill>
          </c:spPr>
          <c:invertIfNegative val="0"/>
          <c:cat>
            <c:strRef>
              <c:f>'EBITA graf'!$Y$14:$Y$18</c:f>
              <c:strCache>
                <c:ptCount val="5"/>
                <c:pt idx="0">
                  <c:v>kv 1 -14</c:v>
                </c:pt>
                <c:pt idx="1">
                  <c:v>kv 2-14</c:v>
                </c:pt>
                <c:pt idx="2">
                  <c:v>kv 3-14</c:v>
                </c:pt>
                <c:pt idx="3">
                  <c:v>kv 4-14</c:v>
                </c:pt>
                <c:pt idx="4">
                  <c:v>kv 1-15</c:v>
                </c:pt>
              </c:strCache>
            </c:strRef>
          </c:cat>
          <c:val>
            <c:numRef>
              <c:f>'EBITA graf'!$Z$14:$Z$18</c:f>
              <c:numCache>
                <c:formatCode>#,##0</c:formatCode>
                <c:ptCount val="5"/>
                <c:pt idx="0">
                  <c:v>9174.2798941000001</c:v>
                </c:pt>
                <c:pt idx="1">
                  <c:v>9611.5597315999985</c:v>
                </c:pt>
                <c:pt idx="2">
                  <c:v>8897.3666207999995</c:v>
                </c:pt>
                <c:pt idx="3">
                  <c:v>10296.341948900001</c:v>
                </c:pt>
                <c:pt idx="4">
                  <c:v>9125.5972594000013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70688"/>
        <c:axId val="51172480"/>
      </c:barChart>
      <c:catAx>
        <c:axId val="51170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sv-SE"/>
          </a:p>
        </c:txPr>
        <c:crossAx val="51172480"/>
        <c:crosses val="autoZero"/>
        <c:auto val="1"/>
        <c:lblAlgn val="ctr"/>
        <c:lblOffset val="100"/>
        <c:noMultiLvlLbl val="0"/>
      </c:catAx>
      <c:valAx>
        <c:axId val="511724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sv-SE"/>
          </a:p>
        </c:txPr>
        <c:crossAx val="511706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390374331550797E-2"/>
          <c:y val="2.1739130434782612E-2"/>
          <c:w val="0.95187165775406102"/>
          <c:h val="0.96739130434782605"/>
        </c:manualLayout>
      </c:layout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70"/>
        <c:holeSize val="65"/>
      </c:doughnutChart>
      <c:spPr>
        <a:noFill/>
        <a:ln w="25400">
          <a:noFill/>
        </a:ln>
      </c:spPr>
    </c:plotArea>
    <c:plotVisOnly val="0"/>
    <c:dispBlanksAs val="zero"/>
    <c:showDLblsOverMax val="0"/>
  </c:chart>
  <c:spPr>
    <a:noFill/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390374331550797E-2"/>
          <c:y val="2.1739130434782612E-2"/>
          <c:w val="0.95187165775406124"/>
          <c:h val="0.96739130434782605"/>
        </c:manualLayout>
      </c:layout>
      <c:doughnutChart>
        <c:varyColors val="0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70"/>
        <c:holeSize val="65"/>
      </c:doughnutChart>
      <c:spPr>
        <a:noFill/>
        <a:ln w="25400">
          <a:noFill/>
        </a:ln>
      </c:spPr>
    </c:plotArea>
    <c:plotVisOnly val="0"/>
    <c:dispBlanksAs val="zero"/>
    <c:showDLblsOverMax val="0"/>
  </c:chart>
  <c:spPr>
    <a:noFill/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w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w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8005927</xdr:colOff>
      <xdr:row>3</xdr:row>
      <xdr:rowOff>596832</xdr:rowOff>
    </xdr:from>
    <xdr:to>
      <xdr:col>0</xdr:col>
      <xdr:colOff>10076942</xdr:colOff>
      <xdr:row>4</xdr:row>
      <xdr:rowOff>21138</xdr:rowOff>
    </xdr:to>
    <xdr:pic>
      <xdr:nvPicPr>
        <xdr:cNvPr id="2" name="Bildobjekt 1"/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5927" y="2273232"/>
          <a:ext cx="2071015" cy="614931"/>
        </a:xfrm>
        <a:prstGeom prst="rect">
          <a:avLst/>
        </a:prstGeom>
      </xdr:spPr>
    </xdr:pic>
    <xdr:clientData/>
  </xdr:twoCellAnchor>
  <xdr:twoCellAnchor editAs="oneCell">
    <xdr:from>
      <xdr:col>0</xdr:col>
      <xdr:colOff>1945657</xdr:colOff>
      <xdr:row>2</xdr:row>
      <xdr:rowOff>1673295</xdr:rowOff>
    </xdr:from>
    <xdr:to>
      <xdr:col>0</xdr:col>
      <xdr:colOff>4030280</xdr:colOff>
      <xdr:row>3</xdr:row>
      <xdr:rowOff>636242</xdr:rowOff>
    </xdr:to>
    <xdr:pic>
      <xdr:nvPicPr>
        <xdr:cNvPr id="3" name="Bildobjekt 2"/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657" y="1673295"/>
          <a:ext cx="2084623" cy="639347"/>
        </a:xfrm>
        <a:prstGeom prst="rect">
          <a:avLst/>
        </a:prstGeom>
      </xdr:spPr>
    </xdr:pic>
    <xdr:clientData/>
  </xdr:twoCellAnchor>
  <xdr:twoCellAnchor editAs="oneCell">
    <xdr:from>
      <xdr:col>0</xdr:col>
      <xdr:colOff>2060571</xdr:colOff>
      <xdr:row>3</xdr:row>
      <xdr:rowOff>618015</xdr:rowOff>
    </xdr:from>
    <xdr:to>
      <xdr:col>0</xdr:col>
      <xdr:colOff>4152237</xdr:colOff>
      <xdr:row>4</xdr:row>
      <xdr:rowOff>30879</xdr:rowOff>
    </xdr:to>
    <xdr:pic>
      <xdr:nvPicPr>
        <xdr:cNvPr id="4" name="Bildobjekt 3"/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571" y="2294415"/>
          <a:ext cx="2091666" cy="603489"/>
        </a:xfrm>
        <a:prstGeom prst="rect">
          <a:avLst/>
        </a:prstGeom>
      </xdr:spPr>
    </xdr:pic>
    <xdr:clientData/>
  </xdr:twoCellAnchor>
  <xdr:twoCellAnchor editAs="oneCell">
    <xdr:from>
      <xdr:col>0</xdr:col>
      <xdr:colOff>10088482</xdr:colOff>
      <xdr:row>2</xdr:row>
      <xdr:rowOff>1668553</xdr:rowOff>
    </xdr:from>
    <xdr:to>
      <xdr:col>0</xdr:col>
      <xdr:colOff>12147931</xdr:colOff>
      <xdr:row>3</xdr:row>
      <xdr:rowOff>606553</xdr:rowOff>
    </xdr:to>
    <xdr:pic>
      <xdr:nvPicPr>
        <xdr:cNvPr id="5" name="Bildobjekt 4"/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8482" y="1668553"/>
          <a:ext cx="2059449" cy="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3934057</xdr:colOff>
      <xdr:row>3</xdr:row>
      <xdr:rowOff>2484</xdr:rowOff>
    </xdr:from>
    <xdr:to>
      <xdr:col>0</xdr:col>
      <xdr:colOff>5991465</xdr:colOff>
      <xdr:row>3</xdr:row>
      <xdr:rowOff>615763</xdr:rowOff>
    </xdr:to>
    <xdr:pic>
      <xdr:nvPicPr>
        <xdr:cNvPr id="6" name="Bildobjekt 5"/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057" y="1678884"/>
          <a:ext cx="2057408" cy="613279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2</xdr:row>
      <xdr:rowOff>1672160</xdr:rowOff>
    </xdr:from>
    <xdr:to>
      <xdr:col>0</xdr:col>
      <xdr:colOff>2071015</xdr:colOff>
      <xdr:row>3</xdr:row>
      <xdr:rowOff>610160</xdr:rowOff>
    </xdr:to>
    <xdr:pic>
      <xdr:nvPicPr>
        <xdr:cNvPr id="7" name="Bildobjekt 6"/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1672160"/>
          <a:ext cx="2057408" cy="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14163484</xdr:colOff>
      <xdr:row>3</xdr:row>
      <xdr:rowOff>583910</xdr:rowOff>
    </xdr:from>
    <xdr:to>
      <xdr:col>1</xdr:col>
      <xdr:colOff>39441</xdr:colOff>
      <xdr:row>4</xdr:row>
      <xdr:rowOff>31277</xdr:rowOff>
    </xdr:to>
    <xdr:pic>
      <xdr:nvPicPr>
        <xdr:cNvPr id="8" name="Bildobjekt 7"/>
        <xdr:cNvPicPr preferRelativeResize="0"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3484" y="2260310"/>
          <a:ext cx="2020832" cy="637992"/>
        </a:xfrm>
        <a:prstGeom prst="rect">
          <a:avLst/>
        </a:prstGeom>
      </xdr:spPr>
    </xdr:pic>
    <xdr:clientData/>
  </xdr:twoCellAnchor>
  <xdr:twoCellAnchor editAs="oneCell">
    <xdr:from>
      <xdr:col>0</xdr:col>
      <xdr:colOff>8017385</xdr:colOff>
      <xdr:row>2</xdr:row>
      <xdr:rowOff>1670538</xdr:rowOff>
    </xdr:from>
    <xdr:to>
      <xdr:col>0</xdr:col>
      <xdr:colOff>10088400</xdr:colOff>
      <xdr:row>3</xdr:row>
      <xdr:rowOff>609893</xdr:rowOff>
    </xdr:to>
    <xdr:pic>
      <xdr:nvPicPr>
        <xdr:cNvPr id="9" name="Bildobjekt 8"/>
        <xdr:cNvPicPr preferRelativeResize="0"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7385" y="1670538"/>
          <a:ext cx="2071015" cy="615755"/>
        </a:xfrm>
        <a:prstGeom prst="rect">
          <a:avLst/>
        </a:prstGeom>
      </xdr:spPr>
    </xdr:pic>
    <xdr:clientData/>
  </xdr:twoCellAnchor>
  <xdr:twoCellAnchor editAs="oneCell">
    <xdr:from>
      <xdr:col>0</xdr:col>
      <xdr:colOff>10073034</xdr:colOff>
      <xdr:row>3</xdr:row>
      <xdr:rowOff>603273</xdr:rowOff>
    </xdr:from>
    <xdr:to>
      <xdr:col>0</xdr:col>
      <xdr:colOff>12160250</xdr:colOff>
      <xdr:row>4</xdr:row>
      <xdr:rowOff>27579</xdr:rowOff>
    </xdr:to>
    <xdr:pic>
      <xdr:nvPicPr>
        <xdr:cNvPr id="10" name="Bildobjekt 9"/>
        <xdr:cNvPicPr preferRelativeResize="0"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3034" y="2279673"/>
          <a:ext cx="2087216" cy="614931"/>
        </a:xfrm>
        <a:prstGeom prst="rect">
          <a:avLst/>
        </a:prstGeom>
      </xdr:spPr>
    </xdr:pic>
    <xdr:clientData/>
  </xdr:twoCellAnchor>
  <xdr:twoCellAnchor editAs="oneCell">
    <xdr:from>
      <xdr:col>0</xdr:col>
      <xdr:colOff>3927662</xdr:colOff>
      <xdr:row>3</xdr:row>
      <xdr:rowOff>616324</xdr:rowOff>
    </xdr:from>
    <xdr:to>
      <xdr:col>0</xdr:col>
      <xdr:colOff>5974128</xdr:colOff>
      <xdr:row>4</xdr:row>
      <xdr:rowOff>39220</xdr:rowOff>
    </xdr:to>
    <xdr:pic>
      <xdr:nvPicPr>
        <xdr:cNvPr id="11" name="Bildobjekt 10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662" y="2292724"/>
          <a:ext cx="2046466" cy="613521"/>
        </a:xfrm>
        <a:prstGeom prst="rect">
          <a:avLst/>
        </a:prstGeom>
      </xdr:spPr>
    </xdr:pic>
    <xdr:clientData/>
  </xdr:twoCellAnchor>
  <xdr:twoCellAnchor editAs="oneCell">
    <xdr:from>
      <xdr:col>0</xdr:col>
      <xdr:colOff>16809</xdr:colOff>
      <xdr:row>3</xdr:row>
      <xdr:rowOff>612143</xdr:rowOff>
    </xdr:from>
    <xdr:to>
      <xdr:col>0</xdr:col>
      <xdr:colOff>2074217</xdr:colOff>
      <xdr:row>4</xdr:row>
      <xdr:rowOff>36449</xdr:rowOff>
    </xdr:to>
    <xdr:pic>
      <xdr:nvPicPr>
        <xdr:cNvPr id="12" name="Bildobjekt 11"/>
        <xdr:cNvPicPr preferRelativeResize="0"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9" y="2288543"/>
          <a:ext cx="2057408" cy="614931"/>
        </a:xfrm>
        <a:prstGeom prst="rect">
          <a:avLst/>
        </a:prstGeom>
      </xdr:spPr>
    </xdr:pic>
    <xdr:clientData/>
  </xdr:twoCellAnchor>
  <xdr:twoCellAnchor editAs="oneCell">
    <xdr:from>
      <xdr:col>0</xdr:col>
      <xdr:colOff>5961082</xdr:colOff>
      <xdr:row>3</xdr:row>
      <xdr:rowOff>2484</xdr:rowOff>
    </xdr:from>
    <xdr:to>
      <xdr:col>0</xdr:col>
      <xdr:colOff>8018490</xdr:colOff>
      <xdr:row>3</xdr:row>
      <xdr:rowOff>615763</xdr:rowOff>
    </xdr:to>
    <xdr:pic>
      <xdr:nvPicPr>
        <xdr:cNvPr id="13" name="Bildobjekt 12"/>
        <xdr:cNvPicPr preferRelativeResize="0"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1082" y="1678884"/>
          <a:ext cx="2057408" cy="613279"/>
        </a:xfrm>
        <a:prstGeom prst="rect">
          <a:avLst/>
        </a:prstGeom>
      </xdr:spPr>
    </xdr:pic>
    <xdr:clientData/>
  </xdr:twoCellAnchor>
  <xdr:twoCellAnchor editAs="oneCell">
    <xdr:from>
      <xdr:col>0</xdr:col>
      <xdr:colOff>12153440</xdr:colOff>
      <xdr:row>2</xdr:row>
      <xdr:rowOff>1667927</xdr:rowOff>
    </xdr:from>
    <xdr:to>
      <xdr:col>0</xdr:col>
      <xdr:colOff>14206311</xdr:colOff>
      <xdr:row>3</xdr:row>
      <xdr:rowOff>605927</xdr:rowOff>
    </xdr:to>
    <xdr:pic>
      <xdr:nvPicPr>
        <xdr:cNvPr id="14" name="Bildobjekt 13"/>
        <xdr:cNvPicPr preferRelativeResize="0"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3440" y="1667927"/>
          <a:ext cx="2052871" cy="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12154646</xdr:colOff>
      <xdr:row>3</xdr:row>
      <xdr:rowOff>604862</xdr:rowOff>
    </xdr:from>
    <xdr:to>
      <xdr:col>0</xdr:col>
      <xdr:colOff>14207517</xdr:colOff>
      <xdr:row>4</xdr:row>
      <xdr:rowOff>29169</xdr:rowOff>
    </xdr:to>
    <xdr:pic>
      <xdr:nvPicPr>
        <xdr:cNvPr id="15" name="Bildobjekt 14"/>
        <xdr:cNvPicPr preferRelativeResize="0"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4646" y="2281262"/>
          <a:ext cx="2052871" cy="614932"/>
        </a:xfrm>
        <a:prstGeom prst="rect">
          <a:avLst/>
        </a:prstGeom>
      </xdr:spPr>
    </xdr:pic>
    <xdr:clientData/>
  </xdr:twoCellAnchor>
  <xdr:twoCellAnchor editAs="oneCell">
    <xdr:from>
      <xdr:col>0</xdr:col>
      <xdr:colOff>14175680</xdr:colOff>
      <xdr:row>2</xdr:row>
      <xdr:rowOff>1667927</xdr:rowOff>
    </xdr:from>
    <xdr:to>
      <xdr:col>1</xdr:col>
      <xdr:colOff>39360</xdr:colOff>
      <xdr:row>3</xdr:row>
      <xdr:rowOff>605927</xdr:rowOff>
    </xdr:to>
    <xdr:pic>
      <xdr:nvPicPr>
        <xdr:cNvPr id="16" name="Bildobjekt 15"/>
        <xdr:cNvPicPr preferRelativeResize="0"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5680" y="1667927"/>
          <a:ext cx="2008555" cy="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895611</xdr:colOff>
      <xdr:row>2</xdr:row>
      <xdr:rowOff>611983</xdr:rowOff>
    </xdr:from>
    <xdr:to>
      <xdr:col>0</xdr:col>
      <xdr:colOff>4720636</xdr:colOff>
      <xdr:row>2</xdr:row>
      <xdr:rowOff>1159078</xdr:rowOff>
    </xdr:to>
    <xdr:pic>
      <xdr:nvPicPr>
        <xdr:cNvPr id="17" name="Bildobjekt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611" y="611983"/>
          <a:ext cx="3825025" cy="547095"/>
        </a:xfrm>
        <a:prstGeom prst="rect">
          <a:avLst/>
        </a:prstGeom>
      </xdr:spPr>
    </xdr:pic>
    <xdr:clientData/>
  </xdr:twoCellAnchor>
  <xdr:twoCellAnchor editAs="oneCell">
    <xdr:from>
      <xdr:col>0</xdr:col>
      <xdr:colOff>5957412</xdr:colOff>
      <xdr:row>3</xdr:row>
      <xdr:rowOff>616611</xdr:rowOff>
    </xdr:from>
    <xdr:to>
      <xdr:col>0</xdr:col>
      <xdr:colOff>8020304</xdr:colOff>
      <xdr:row>4</xdr:row>
      <xdr:rowOff>20401</xdr:rowOff>
    </xdr:to>
    <xdr:pic>
      <xdr:nvPicPr>
        <xdr:cNvPr id="18" name="Bildobjekt 17"/>
        <xdr:cNvPicPr preferRelativeResize="0"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7412" y="2293011"/>
          <a:ext cx="2062892" cy="5944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8005927</xdr:colOff>
      <xdr:row>3</xdr:row>
      <xdr:rowOff>596832</xdr:rowOff>
    </xdr:from>
    <xdr:to>
      <xdr:col>0</xdr:col>
      <xdr:colOff>10076942</xdr:colOff>
      <xdr:row>4</xdr:row>
      <xdr:rowOff>21138</xdr:rowOff>
    </xdr:to>
    <xdr:pic>
      <xdr:nvPicPr>
        <xdr:cNvPr id="2" name="Bildobjekt 1"/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5927" y="2273232"/>
          <a:ext cx="2071015" cy="613026"/>
        </a:xfrm>
        <a:prstGeom prst="rect">
          <a:avLst/>
        </a:prstGeom>
      </xdr:spPr>
    </xdr:pic>
    <xdr:clientData/>
  </xdr:twoCellAnchor>
  <xdr:twoCellAnchor editAs="oneCell">
    <xdr:from>
      <xdr:col>0</xdr:col>
      <xdr:colOff>1945657</xdr:colOff>
      <xdr:row>2</xdr:row>
      <xdr:rowOff>1673295</xdr:rowOff>
    </xdr:from>
    <xdr:to>
      <xdr:col>0</xdr:col>
      <xdr:colOff>4030280</xdr:colOff>
      <xdr:row>3</xdr:row>
      <xdr:rowOff>636242</xdr:rowOff>
    </xdr:to>
    <xdr:pic>
      <xdr:nvPicPr>
        <xdr:cNvPr id="3" name="Bildobjekt 2"/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657" y="1673295"/>
          <a:ext cx="2084623" cy="639347"/>
        </a:xfrm>
        <a:prstGeom prst="rect">
          <a:avLst/>
        </a:prstGeom>
      </xdr:spPr>
    </xdr:pic>
    <xdr:clientData/>
  </xdr:twoCellAnchor>
  <xdr:twoCellAnchor editAs="oneCell">
    <xdr:from>
      <xdr:col>0</xdr:col>
      <xdr:colOff>2060571</xdr:colOff>
      <xdr:row>3</xdr:row>
      <xdr:rowOff>618015</xdr:rowOff>
    </xdr:from>
    <xdr:to>
      <xdr:col>0</xdr:col>
      <xdr:colOff>4152237</xdr:colOff>
      <xdr:row>4</xdr:row>
      <xdr:rowOff>30879</xdr:rowOff>
    </xdr:to>
    <xdr:pic>
      <xdr:nvPicPr>
        <xdr:cNvPr id="4" name="Bildobjekt 3"/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571" y="2294415"/>
          <a:ext cx="2091666" cy="601584"/>
        </a:xfrm>
        <a:prstGeom prst="rect">
          <a:avLst/>
        </a:prstGeom>
      </xdr:spPr>
    </xdr:pic>
    <xdr:clientData/>
  </xdr:twoCellAnchor>
  <xdr:twoCellAnchor editAs="oneCell">
    <xdr:from>
      <xdr:col>0</xdr:col>
      <xdr:colOff>10088482</xdr:colOff>
      <xdr:row>2</xdr:row>
      <xdr:rowOff>1668553</xdr:rowOff>
    </xdr:from>
    <xdr:to>
      <xdr:col>0</xdr:col>
      <xdr:colOff>12147931</xdr:colOff>
      <xdr:row>3</xdr:row>
      <xdr:rowOff>606553</xdr:rowOff>
    </xdr:to>
    <xdr:pic>
      <xdr:nvPicPr>
        <xdr:cNvPr id="5" name="Bildobjekt 4"/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8482" y="1668553"/>
          <a:ext cx="2059449" cy="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3934057</xdr:colOff>
      <xdr:row>3</xdr:row>
      <xdr:rowOff>2484</xdr:rowOff>
    </xdr:from>
    <xdr:to>
      <xdr:col>0</xdr:col>
      <xdr:colOff>5991465</xdr:colOff>
      <xdr:row>3</xdr:row>
      <xdr:rowOff>615763</xdr:rowOff>
    </xdr:to>
    <xdr:pic>
      <xdr:nvPicPr>
        <xdr:cNvPr id="6" name="Bildobjekt 5"/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057" y="1678884"/>
          <a:ext cx="2057408" cy="613279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2</xdr:row>
      <xdr:rowOff>1672160</xdr:rowOff>
    </xdr:from>
    <xdr:to>
      <xdr:col>0</xdr:col>
      <xdr:colOff>2071015</xdr:colOff>
      <xdr:row>3</xdr:row>
      <xdr:rowOff>610160</xdr:rowOff>
    </xdr:to>
    <xdr:pic>
      <xdr:nvPicPr>
        <xdr:cNvPr id="7" name="Bildobjekt 6"/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1672160"/>
          <a:ext cx="2057408" cy="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14163484</xdr:colOff>
      <xdr:row>3</xdr:row>
      <xdr:rowOff>583910</xdr:rowOff>
    </xdr:from>
    <xdr:to>
      <xdr:col>1</xdr:col>
      <xdr:colOff>39441</xdr:colOff>
      <xdr:row>4</xdr:row>
      <xdr:rowOff>31277</xdr:rowOff>
    </xdr:to>
    <xdr:pic>
      <xdr:nvPicPr>
        <xdr:cNvPr id="8" name="Bildobjekt 7"/>
        <xdr:cNvPicPr preferRelativeResize="0"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3484" y="2260310"/>
          <a:ext cx="2479937" cy="636087"/>
        </a:xfrm>
        <a:prstGeom prst="rect">
          <a:avLst/>
        </a:prstGeom>
      </xdr:spPr>
    </xdr:pic>
    <xdr:clientData/>
  </xdr:twoCellAnchor>
  <xdr:twoCellAnchor editAs="oneCell">
    <xdr:from>
      <xdr:col>0</xdr:col>
      <xdr:colOff>8017385</xdr:colOff>
      <xdr:row>2</xdr:row>
      <xdr:rowOff>1670538</xdr:rowOff>
    </xdr:from>
    <xdr:to>
      <xdr:col>0</xdr:col>
      <xdr:colOff>10088400</xdr:colOff>
      <xdr:row>3</xdr:row>
      <xdr:rowOff>609893</xdr:rowOff>
    </xdr:to>
    <xdr:pic>
      <xdr:nvPicPr>
        <xdr:cNvPr id="9" name="Bildobjekt 8"/>
        <xdr:cNvPicPr preferRelativeResize="0"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7385" y="1670538"/>
          <a:ext cx="2071015" cy="615755"/>
        </a:xfrm>
        <a:prstGeom prst="rect">
          <a:avLst/>
        </a:prstGeom>
      </xdr:spPr>
    </xdr:pic>
    <xdr:clientData/>
  </xdr:twoCellAnchor>
  <xdr:twoCellAnchor editAs="oneCell">
    <xdr:from>
      <xdr:col>0</xdr:col>
      <xdr:colOff>10073034</xdr:colOff>
      <xdr:row>3</xdr:row>
      <xdr:rowOff>603273</xdr:rowOff>
    </xdr:from>
    <xdr:to>
      <xdr:col>0</xdr:col>
      <xdr:colOff>12160250</xdr:colOff>
      <xdr:row>4</xdr:row>
      <xdr:rowOff>27579</xdr:rowOff>
    </xdr:to>
    <xdr:pic>
      <xdr:nvPicPr>
        <xdr:cNvPr id="10" name="Bildobjekt 9"/>
        <xdr:cNvPicPr preferRelativeResize="0"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3034" y="2279673"/>
          <a:ext cx="2087216" cy="613026"/>
        </a:xfrm>
        <a:prstGeom prst="rect">
          <a:avLst/>
        </a:prstGeom>
      </xdr:spPr>
    </xdr:pic>
    <xdr:clientData/>
  </xdr:twoCellAnchor>
  <xdr:twoCellAnchor editAs="oneCell">
    <xdr:from>
      <xdr:col>0</xdr:col>
      <xdr:colOff>3927662</xdr:colOff>
      <xdr:row>3</xdr:row>
      <xdr:rowOff>616324</xdr:rowOff>
    </xdr:from>
    <xdr:to>
      <xdr:col>0</xdr:col>
      <xdr:colOff>5974128</xdr:colOff>
      <xdr:row>4</xdr:row>
      <xdr:rowOff>39220</xdr:rowOff>
    </xdr:to>
    <xdr:pic>
      <xdr:nvPicPr>
        <xdr:cNvPr id="11" name="Bildobjekt 10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662" y="2292724"/>
          <a:ext cx="2046466" cy="611616"/>
        </a:xfrm>
        <a:prstGeom prst="rect">
          <a:avLst/>
        </a:prstGeom>
      </xdr:spPr>
    </xdr:pic>
    <xdr:clientData/>
  </xdr:twoCellAnchor>
  <xdr:twoCellAnchor editAs="oneCell">
    <xdr:from>
      <xdr:col>0</xdr:col>
      <xdr:colOff>16809</xdr:colOff>
      <xdr:row>3</xdr:row>
      <xdr:rowOff>612143</xdr:rowOff>
    </xdr:from>
    <xdr:to>
      <xdr:col>0</xdr:col>
      <xdr:colOff>2074217</xdr:colOff>
      <xdr:row>4</xdr:row>
      <xdr:rowOff>36449</xdr:rowOff>
    </xdr:to>
    <xdr:pic>
      <xdr:nvPicPr>
        <xdr:cNvPr id="12" name="Bildobjekt 11"/>
        <xdr:cNvPicPr preferRelativeResize="0"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9" y="2288543"/>
          <a:ext cx="2057408" cy="613026"/>
        </a:xfrm>
        <a:prstGeom prst="rect">
          <a:avLst/>
        </a:prstGeom>
      </xdr:spPr>
    </xdr:pic>
    <xdr:clientData/>
  </xdr:twoCellAnchor>
  <xdr:twoCellAnchor editAs="oneCell">
    <xdr:from>
      <xdr:col>0</xdr:col>
      <xdr:colOff>5961082</xdr:colOff>
      <xdr:row>3</xdr:row>
      <xdr:rowOff>2484</xdr:rowOff>
    </xdr:from>
    <xdr:to>
      <xdr:col>0</xdr:col>
      <xdr:colOff>8018490</xdr:colOff>
      <xdr:row>3</xdr:row>
      <xdr:rowOff>615763</xdr:rowOff>
    </xdr:to>
    <xdr:pic>
      <xdr:nvPicPr>
        <xdr:cNvPr id="13" name="Bildobjekt 12"/>
        <xdr:cNvPicPr preferRelativeResize="0"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1082" y="1678884"/>
          <a:ext cx="2057408" cy="613279"/>
        </a:xfrm>
        <a:prstGeom prst="rect">
          <a:avLst/>
        </a:prstGeom>
      </xdr:spPr>
    </xdr:pic>
    <xdr:clientData/>
  </xdr:twoCellAnchor>
  <xdr:twoCellAnchor editAs="oneCell">
    <xdr:from>
      <xdr:col>0</xdr:col>
      <xdr:colOff>12153440</xdr:colOff>
      <xdr:row>2</xdr:row>
      <xdr:rowOff>1667927</xdr:rowOff>
    </xdr:from>
    <xdr:to>
      <xdr:col>0</xdr:col>
      <xdr:colOff>14206311</xdr:colOff>
      <xdr:row>3</xdr:row>
      <xdr:rowOff>605927</xdr:rowOff>
    </xdr:to>
    <xdr:pic>
      <xdr:nvPicPr>
        <xdr:cNvPr id="14" name="Bildobjekt 13"/>
        <xdr:cNvPicPr preferRelativeResize="0"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3440" y="1667927"/>
          <a:ext cx="2052871" cy="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12154646</xdr:colOff>
      <xdr:row>3</xdr:row>
      <xdr:rowOff>604862</xdr:rowOff>
    </xdr:from>
    <xdr:to>
      <xdr:col>0</xdr:col>
      <xdr:colOff>14207517</xdr:colOff>
      <xdr:row>4</xdr:row>
      <xdr:rowOff>29169</xdr:rowOff>
    </xdr:to>
    <xdr:pic>
      <xdr:nvPicPr>
        <xdr:cNvPr id="15" name="Bildobjekt 14"/>
        <xdr:cNvPicPr preferRelativeResize="0"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4646" y="2281262"/>
          <a:ext cx="2052871" cy="613027"/>
        </a:xfrm>
        <a:prstGeom prst="rect">
          <a:avLst/>
        </a:prstGeom>
      </xdr:spPr>
    </xdr:pic>
    <xdr:clientData/>
  </xdr:twoCellAnchor>
  <xdr:twoCellAnchor editAs="oneCell">
    <xdr:from>
      <xdr:col>0</xdr:col>
      <xdr:colOff>14175680</xdr:colOff>
      <xdr:row>2</xdr:row>
      <xdr:rowOff>1667927</xdr:rowOff>
    </xdr:from>
    <xdr:to>
      <xdr:col>1</xdr:col>
      <xdr:colOff>39360</xdr:colOff>
      <xdr:row>3</xdr:row>
      <xdr:rowOff>605927</xdr:rowOff>
    </xdr:to>
    <xdr:pic>
      <xdr:nvPicPr>
        <xdr:cNvPr id="16" name="Bildobjekt 15"/>
        <xdr:cNvPicPr preferRelativeResize="0"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5680" y="1667927"/>
          <a:ext cx="2467660" cy="6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895611</xdr:colOff>
      <xdr:row>2</xdr:row>
      <xdr:rowOff>611983</xdr:rowOff>
    </xdr:from>
    <xdr:to>
      <xdr:col>0</xdr:col>
      <xdr:colOff>4720636</xdr:colOff>
      <xdr:row>2</xdr:row>
      <xdr:rowOff>1159078</xdr:rowOff>
    </xdr:to>
    <xdr:pic>
      <xdr:nvPicPr>
        <xdr:cNvPr id="17" name="Bildobjekt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611" y="611983"/>
          <a:ext cx="3825025" cy="547095"/>
        </a:xfrm>
        <a:prstGeom prst="rect">
          <a:avLst/>
        </a:prstGeom>
      </xdr:spPr>
    </xdr:pic>
    <xdr:clientData/>
  </xdr:twoCellAnchor>
  <xdr:twoCellAnchor editAs="oneCell">
    <xdr:from>
      <xdr:col>0</xdr:col>
      <xdr:colOff>5957412</xdr:colOff>
      <xdr:row>3</xdr:row>
      <xdr:rowOff>616611</xdr:rowOff>
    </xdr:from>
    <xdr:to>
      <xdr:col>0</xdr:col>
      <xdr:colOff>8020304</xdr:colOff>
      <xdr:row>4</xdr:row>
      <xdr:rowOff>20401</xdr:rowOff>
    </xdr:to>
    <xdr:pic>
      <xdr:nvPicPr>
        <xdr:cNvPr id="18" name="Bildobjekt 17"/>
        <xdr:cNvPicPr preferRelativeResize="0"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7412" y="2293011"/>
          <a:ext cx="2062892" cy="592510"/>
        </a:xfrm>
        <a:prstGeom prst="rect">
          <a:avLst/>
        </a:prstGeom>
      </xdr:spPr>
    </xdr:pic>
    <xdr:clientData/>
  </xdr:twoCellAnchor>
  <xdr:twoCellAnchor>
    <xdr:from>
      <xdr:col>0</xdr:col>
      <xdr:colOff>6402917</xdr:colOff>
      <xdr:row>10</xdr:row>
      <xdr:rowOff>74083</xdr:rowOff>
    </xdr:from>
    <xdr:to>
      <xdr:col>0</xdr:col>
      <xdr:colOff>14022917</xdr:colOff>
      <xdr:row>29</xdr:row>
      <xdr:rowOff>10584</xdr:rowOff>
    </xdr:to>
    <xdr:sp macro="" textlink="">
      <xdr:nvSpPr>
        <xdr:cNvPr id="19" name="textruta 18"/>
        <xdr:cNvSpPr txBox="1"/>
      </xdr:nvSpPr>
      <xdr:spPr>
        <a:xfrm>
          <a:off x="6402917" y="5058833"/>
          <a:ext cx="7620000" cy="4106334"/>
        </a:xfrm>
        <a:prstGeom prst="rect">
          <a:avLst/>
        </a:prstGeom>
        <a:noFill/>
        <a:ln w="9525" cmpd="sng">
          <a:solidFill>
            <a:srgbClr val="4C617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latin typeface="Gill Sans MT" panose="020B0502020104020203" pitchFamily="34" charset="0"/>
            </a:rPr>
            <a:t>Kommentarer:</a:t>
          </a:r>
        </a:p>
        <a:p>
          <a:endParaRPr lang="sv-SE" sz="1200" b="1">
            <a:latin typeface="Gill Sans MT" panose="020B0502020104020203" pitchFamily="34" charset="0"/>
          </a:endParaRPr>
        </a:p>
        <a:p>
          <a:r>
            <a:rPr lang="sv-SE" sz="1200" b="0">
              <a:latin typeface="Gill Sans MT" panose="020B0502020104020203" pitchFamily="34" charset="0"/>
            </a:rPr>
            <a:t>AH Industries</a:t>
          </a:r>
          <a:r>
            <a:rPr lang="sv-SE" sz="1200" b="0" baseline="0">
              <a:latin typeface="Gill Sans MT" panose="020B0502020104020203" pitchFamily="34" charset="0"/>
            </a:rPr>
            <a:t> prognos för 2015 är i mars justerad med +31 MDKK jämfört med rapporterad prognos februari 2015. Justering har skett pga att nedskrivning av materialla anläggningstillgångar genomfördes redan under 2014.</a:t>
          </a:r>
        </a:p>
        <a:p>
          <a:endParaRPr lang="sv-SE" sz="1200" b="0" baseline="0">
            <a:latin typeface="Gill Sans MT" panose="020B0502020104020203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200" b="0" baseline="0">
              <a:solidFill>
                <a:schemeClr val="dk1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AH Industries resultat för 2014 och 2013 är proformerat med hänsyn till  den avvecklade verksamheten Tower &amp; Foundations.</a:t>
          </a:r>
          <a:endParaRPr lang="sv-SE" sz="1200" b="0">
            <a:effectLst/>
            <a:latin typeface="Gill Sans MT" panose="020B0502020104020203" pitchFamily="34" charset="0"/>
          </a:endParaRPr>
        </a:p>
        <a:p>
          <a:endParaRPr lang="sv-SE" sz="1200" b="0">
            <a:latin typeface="Gill Sans MT" panose="020B0502020104020203" pitchFamily="34" charset="0"/>
          </a:endParaRPr>
        </a:p>
        <a:p>
          <a:r>
            <a:rPr lang="sv-SE" sz="1200" b="0">
              <a:latin typeface="Gill Sans MT" panose="020B0502020104020203" pitchFamily="34" charset="0"/>
            </a:rPr>
            <a:t>Inwido</a:t>
          </a:r>
          <a:r>
            <a:rPr lang="sv-SE" sz="1200" b="0" baseline="0">
              <a:latin typeface="Gill Sans MT" panose="020B0502020104020203" pitchFamily="34" charset="0"/>
            </a:rPr>
            <a:t> rapporterar resultat till Ratos enbart i kvartalsmånader vilket innebär att alla månadstal i rapporten rapporteras exklusive Inwido, förutom i Ratos legala resultat där hela legala kvartalsresultatetredovisas i mars månad.</a:t>
          </a:r>
        </a:p>
        <a:p>
          <a:endParaRPr lang="sv-SE" sz="1200" b="0" baseline="0">
            <a:latin typeface="Gill Sans MT" panose="020B0502020104020203" pitchFamily="34" charset="0"/>
          </a:endParaRPr>
        </a:p>
        <a:p>
          <a:r>
            <a:rPr lang="sv-SE" sz="1200" b="0" baseline="0">
              <a:latin typeface="Gill Sans MT" panose="020B0502020104020203" pitchFamily="34" charset="0"/>
            </a:rPr>
            <a:t>Nordic Cinema Groups balansräkningar för 2015, 2014 och 2013 har proformerats avseende omklassificering av finansiella leasar vilka nu rapporteras som räntebärande. </a:t>
          </a:r>
        </a:p>
        <a:p>
          <a:endParaRPr lang="sv-SE" sz="1200" b="0" baseline="0">
            <a:latin typeface="Gill Sans MT" panose="020B0502020104020203" pitchFamily="34" charset="0"/>
          </a:endParaRPr>
        </a:p>
        <a:p>
          <a:r>
            <a:rPr lang="sv-SE" sz="1200" b="0" baseline="0">
              <a:latin typeface="Gill Sans MT" panose="020B0502020104020203" pitchFamily="34" charset="0"/>
            </a:rPr>
            <a:t>I flikarna Ratos innehav och Räntebärande nettoskuld (samt i flerårsöversikter) redovisas räntebärande nettoskuld enligt Ratos externt kommunicerade definition av räntebärande nettoskuld. Den räntebärande nettoskuld som kommenteras i månadsrapporten för kvartal 1 2015 avviker för AH Industries, Arcus, Biolin, </a:t>
          </a:r>
          <a:r>
            <a:rPr lang="sv-SE" sz="1200" b="0" i="0" u="none" strike="noStrike">
              <a:solidFill>
                <a:schemeClr val="dk1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Jøtul,</a:t>
          </a:r>
          <a:r>
            <a:rPr lang="sv-SE" sz="1200" b="0" i="0" u="none" strike="noStrike" baseline="0">
              <a:solidFill>
                <a:schemeClr val="dk1"/>
              </a:solidFill>
              <a:effectLst/>
              <a:latin typeface="Gill Sans MT" panose="020B0502020104020203" pitchFamily="34" charset="0"/>
              <a:ea typeface="+mn-ea"/>
              <a:cs typeface="+mn-cs"/>
            </a:rPr>
            <a:t> Ledil samt Nordic Cinema Group mot Ratos externa definition.</a:t>
          </a:r>
          <a:endParaRPr lang="sv-SE" sz="1200">
            <a:latin typeface="Gill Sans MT" panose="020B0502020104020203" pitchFamily="34" charset="0"/>
          </a:endParaRPr>
        </a:p>
        <a:p>
          <a:endParaRPr lang="sv-SE" sz="1200" b="0">
            <a:latin typeface="Gill Sans MT" panose="020B0502020104020203" pitchFamily="34" charset="0"/>
          </a:endParaRPr>
        </a:p>
        <a:p>
          <a:r>
            <a:rPr lang="sv-SE" sz="1200" b="0">
              <a:latin typeface="Gill Sans MT" panose="020B0502020104020203" pitchFamily="34" charset="0"/>
            </a:rPr>
            <a:t>Avvikelser</a:t>
          </a:r>
          <a:r>
            <a:rPr lang="sv-SE" sz="1200" b="0" baseline="0">
              <a:latin typeface="Gill Sans MT" panose="020B0502020104020203" pitchFamily="34" charset="0"/>
            </a:rPr>
            <a:t> kan även noteras mellan det kassaflöde som redovisas i fliken Räntebärande nettoskuld och kassaflöde och de operativa kassaflöden vilka kommenteras i månadsrapporten för kvartal 1 2015.</a:t>
          </a:r>
          <a:endParaRPr lang="sv-SE" sz="1200" b="0">
            <a:latin typeface="Gill Sans MT" panose="020B05020201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358733</xdr:colOff>
      <xdr:row>18</xdr:row>
      <xdr:rowOff>0</xdr:rowOff>
    </xdr:from>
    <xdr:to>
      <xdr:col>47</xdr:col>
      <xdr:colOff>218099</xdr:colOff>
      <xdr:row>18</xdr:row>
      <xdr:rowOff>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161925</xdr:rowOff>
    </xdr:from>
    <xdr:to>
      <xdr:col>12</xdr:col>
      <xdr:colOff>514351</xdr:colOff>
      <xdr:row>22</xdr:row>
      <xdr:rowOff>171450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26</xdr:row>
      <xdr:rowOff>142873</xdr:rowOff>
    </xdr:from>
    <xdr:to>
      <xdr:col>12</xdr:col>
      <xdr:colOff>457200</xdr:colOff>
      <xdr:row>52</xdr:row>
      <xdr:rowOff>114299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57</xdr:row>
      <xdr:rowOff>171448</xdr:rowOff>
    </xdr:from>
    <xdr:to>
      <xdr:col>12</xdr:col>
      <xdr:colOff>542925</xdr:colOff>
      <xdr:row>78</xdr:row>
      <xdr:rowOff>152400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266699</xdr:colOff>
      <xdr:row>29</xdr:row>
      <xdr:rowOff>28574</xdr:rowOff>
    </xdr:from>
    <xdr:to>
      <xdr:col>12</xdr:col>
      <xdr:colOff>662940</xdr:colOff>
      <xdr:row>55</xdr:row>
      <xdr:rowOff>19050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3</xdr:row>
      <xdr:rowOff>95248</xdr:rowOff>
    </xdr:from>
    <xdr:to>
      <xdr:col>12</xdr:col>
      <xdr:colOff>133350</xdr:colOff>
      <xdr:row>25</xdr:row>
      <xdr:rowOff>95249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358733</xdr:colOff>
      <xdr:row>170</xdr:row>
      <xdr:rowOff>196685</xdr:rowOff>
    </xdr:from>
    <xdr:to>
      <xdr:col>53</xdr:col>
      <xdr:colOff>218099</xdr:colOff>
      <xdr:row>196</xdr:row>
      <xdr:rowOff>145000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536863</xdr:colOff>
      <xdr:row>42</xdr:row>
      <xdr:rowOff>69271</xdr:rowOff>
    </xdr:from>
    <xdr:to>
      <xdr:col>59</xdr:col>
      <xdr:colOff>402414</xdr:colOff>
      <xdr:row>70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emensam/Avdelningar/Ekonomi/Innehav/2011/2011-02-28/Till%20Arne/UTL%20ny,%20hel%20bok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vdelningar/Projektknappen/Rapporter/Ledningsrapport/Ledningsrapport_tidigare%20UT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betsbok beskrivning"/>
      <sheetName val="Arbetsgång samt kommentar"/>
      <sheetName val="Logglista"/>
      <sheetName val="Meny"/>
      <sheetName val="Meny 3a"/>
      <sheetName val="Meny 3b"/>
      <sheetName val="Meny 3c"/>
      <sheetName val="Försida Kvartal"/>
      <sheetName val="Försida kort"/>
      <sheetName val="Försida lång "/>
      <sheetName val="Utveckling Ratos innehav"/>
      <sheetName val="Månadsrapport"/>
      <sheetName val="Ratos innehav exkl valutaeff"/>
      <sheetName val="Ratos resultat "/>
      <sheetName val="Ratos innehav"/>
      <sheetName val="Innehavsanalys Diagramunderlag"/>
      <sheetName val="Innehavsanalys 100%"/>
      <sheetName val="EO-poster 100%"/>
      <sheetName val="Innehavsanalys Andelar"/>
      <sheetName val="EO-poster Andelar"/>
      <sheetName val="Ratos innehav lokal valuta"/>
      <sheetName val="Innehavsanalys 100% ex EO"/>
      <sheetName val="Innehavanalys Andelar ex EO  "/>
      <sheetName val="Innehav 100% ex EO valuta"/>
      <sheetName val="Innehav Andelar ex EO valuta "/>
      <sheetName val="Kvartalsrapport "/>
      <sheetName val="Resultatanalys ack"/>
      <sheetName val="Resultatanalys kvartal"/>
      <sheetName val="Kassaflöde ack"/>
      <sheetName val="Kassaflöde kvartal"/>
      <sheetName val="Diagram Oms EBITA EBT"/>
      <sheetName val="Analys förändring innehav"/>
      <sheetName val="Försida månad"/>
      <sheetName val="Innehav 100% ex EO"/>
      <sheetName val="Innehav ex EO Andelar "/>
      <sheetName val="Innehav ex EO valuta Andelar"/>
    </sheetNames>
    <sheetDataSet>
      <sheetData sheetId="0" refreshError="1"/>
      <sheetData sheetId="1" refreshError="1"/>
      <sheetData sheetId="2" refreshError="1"/>
      <sheetData sheetId="3">
        <row r="5">
          <cell r="L5" t="str">
            <v>december</v>
          </cell>
        </row>
        <row r="6">
          <cell r="L6" t="str">
            <v>DEC</v>
          </cell>
        </row>
        <row r="7">
          <cell r="L7" t="str">
            <v>2010</v>
          </cell>
        </row>
        <row r="8">
          <cell r="L8">
            <v>2009</v>
          </cell>
        </row>
        <row r="9">
          <cell r="L9" t="str">
            <v>201012-201011</v>
          </cell>
        </row>
        <row r="10">
          <cell r="L10" t="str">
            <v>200912-200911</v>
          </cell>
        </row>
        <row r="14">
          <cell r="L14" t="str">
            <v>201012-201009</v>
          </cell>
        </row>
        <row r="15">
          <cell r="L15" t="str">
            <v>200912-200909</v>
          </cell>
        </row>
        <row r="25">
          <cell r="H25">
            <v>201012</v>
          </cell>
        </row>
        <row r="26">
          <cell r="H26" t="str">
            <v>N</v>
          </cell>
        </row>
        <row r="29">
          <cell r="H29">
            <v>37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betsbok beskrivning"/>
      <sheetName val="Arbetsgång samt kommentar"/>
      <sheetName val="Logglista"/>
      <sheetName val="Koll UTL"/>
      <sheetName val="Meny"/>
      <sheetName val="Meny 3a"/>
      <sheetName val="Meny 3b"/>
      <sheetName val="Meny 3c"/>
      <sheetName val="Försida lång, månad"/>
      <sheetName val="Försida kort"/>
      <sheetName val="Försida lång, kvartal"/>
      <sheetName val="Försida lång, kvartal  "/>
      <sheetName val="Utveckling Ratos innehav totalt"/>
      <sheetName val="Sammandrag delår "/>
      <sheetName val="Ratos resultat  "/>
      <sheetName val="Ratos innehav Bolagstabell"/>
      <sheetName val="Utveckling Ratos innehav grp"/>
      <sheetName val="Ratos resultat "/>
      <sheetName val="Innehavsanalys Diagramunderlag"/>
      <sheetName val="&quot;Brygga&quot; 2011"/>
      <sheetName val="EBITA graf"/>
      <sheetName val="Ratos resultat graf"/>
      <sheetName val="Nettoskuldsutveckling"/>
      <sheetName val="Innehavsanalys 100%"/>
      <sheetName val="Innehavsanalys Andelar"/>
      <sheetName val="EBITA marginalanalys kv"/>
      <sheetName val="JÄMST Andelar"/>
      <sheetName val="Innehavsanalys 100% ex JÄMST"/>
      <sheetName val="Inneh.analys Andelar ex JÄMST  "/>
      <sheetName val="Innehav Andelar ex JÄMST Val "/>
      <sheetName val="Oms EBITA EBT månad exkl Aibel"/>
      <sheetName val="Oms EBITA EBT ack exkl Aibel"/>
      <sheetName val="JÄMST 100%"/>
      <sheetName val="Kvartalsrapport "/>
      <sheetName val="Kvartalsrapport Op"/>
      <sheetName val="Resultatanalys ack"/>
      <sheetName val="Resultatanalys kvartal"/>
      <sheetName val="Kassaflöde ack"/>
      <sheetName val="Kassaflöde kvartal"/>
      <sheetName val="Oms EBITA EBT per månad"/>
      <sheetName val="Oms EBITA EBT ack"/>
      <sheetName val="Ratos innehav lokal valuta"/>
      <sheetName val="Blad1"/>
      <sheetName val="Innehav 100% Valutajusterat"/>
      <sheetName val="Brygga Operativt-legalt"/>
      <sheetName val="Blad2"/>
    </sheetNames>
    <sheetDataSet>
      <sheetData sheetId="0"/>
      <sheetData sheetId="1"/>
      <sheetData sheetId="2"/>
      <sheetData sheetId="3"/>
      <sheetData sheetId="4">
        <row r="5">
          <cell r="M5" t="str">
            <v>juni</v>
          </cell>
        </row>
        <row r="6">
          <cell r="M6" t="str">
            <v>JUN</v>
          </cell>
        </row>
        <row r="7">
          <cell r="M7" t="str">
            <v>2014</v>
          </cell>
        </row>
        <row r="8">
          <cell r="M8">
            <v>2013</v>
          </cell>
        </row>
        <row r="9">
          <cell r="M9" t="str">
            <v>201406-201405</v>
          </cell>
        </row>
        <row r="10">
          <cell r="M10" t="str">
            <v>201306-201305</v>
          </cell>
        </row>
        <row r="14">
          <cell r="M14" t="str">
            <v>201406-201403</v>
          </cell>
        </row>
        <row r="15">
          <cell r="M15" t="str">
            <v>201306-201303</v>
          </cell>
        </row>
        <row r="25">
          <cell r="I25">
            <v>201406</v>
          </cell>
        </row>
        <row r="26">
          <cell r="I26" t="str">
            <v>N</v>
          </cell>
        </row>
        <row r="29">
          <cell r="I29">
            <v>60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C19"/>
  <sheetViews>
    <sheetView workbookViewId="0"/>
  </sheetViews>
  <sheetFormatPr defaultRowHeight="13.2"/>
  <cols>
    <col min="1" max="1" width="9.109375" style="891"/>
    <col min="2" max="2" width="120.33203125" customWidth="1"/>
  </cols>
  <sheetData>
    <row r="1" spans="1:3" ht="17.399999999999999">
      <c r="A1" s="890" t="s">
        <v>458</v>
      </c>
    </row>
    <row r="3" spans="1:3">
      <c r="C3" s="1" t="s">
        <v>467</v>
      </c>
    </row>
    <row r="4" spans="1:3">
      <c r="A4" s="893" t="s">
        <v>463</v>
      </c>
      <c r="B4" s="1" t="s">
        <v>464</v>
      </c>
    </row>
    <row r="6" spans="1:3">
      <c r="B6" s="1" t="s">
        <v>465</v>
      </c>
    </row>
    <row r="7" spans="1:3" ht="26.4">
      <c r="B7" s="894" t="s">
        <v>466</v>
      </c>
      <c r="C7" s="895" t="s">
        <v>468</v>
      </c>
    </row>
    <row r="8" spans="1:3">
      <c r="B8" s="1"/>
    </row>
    <row r="9" spans="1:3" ht="39.6">
      <c r="B9" s="894" t="s">
        <v>469</v>
      </c>
    </row>
    <row r="11" spans="1:3">
      <c r="A11" s="891">
        <v>1</v>
      </c>
      <c r="B11" s="1" t="s">
        <v>459</v>
      </c>
    </row>
    <row r="13" spans="1:3">
      <c r="A13" s="891">
        <v>2</v>
      </c>
      <c r="B13" s="1" t="s">
        <v>460</v>
      </c>
    </row>
    <row r="14" spans="1:3">
      <c r="B14" s="417" t="s">
        <v>461</v>
      </c>
    </row>
    <row r="16" spans="1:3" ht="26.4">
      <c r="A16" s="891">
        <v>3</v>
      </c>
      <c r="B16" s="892" t="s">
        <v>462</v>
      </c>
    </row>
    <row r="19" spans="1:2">
      <c r="A19" s="891">
        <v>150421</v>
      </c>
      <c r="B19" s="1" t="s">
        <v>497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8"/>
  <sheetViews>
    <sheetView showGridLines="0" showZeros="0" zoomScaleNormal="100" zoomScaleSheetLayoutView="90" workbookViewId="0"/>
  </sheetViews>
  <sheetFormatPr defaultColWidth="9.109375" defaultRowHeight="14.4"/>
  <cols>
    <col min="1" max="1" width="1.88671875" style="119" customWidth="1"/>
    <col min="2" max="2" width="39.33203125" style="119" customWidth="1"/>
    <col min="3" max="7" width="11.6640625" style="119" customWidth="1"/>
    <col min="8" max="10" width="10.6640625" style="119" hidden="1" customWidth="1"/>
    <col min="11" max="11" width="2.33203125" style="919" customWidth="1"/>
    <col min="12" max="12" width="11.6640625" style="119" customWidth="1"/>
    <col min="13" max="13" width="10.6640625" hidden="1" customWidth="1"/>
    <col min="14" max="16384" width="9.109375" style="119"/>
  </cols>
  <sheetData>
    <row r="1" spans="2:13" ht="29.4">
      <c r="B1" s="118" t="s">
        <v>137</v>
      </c>
      <c r="F1" s="558"/>
    </row>
    <row r="2" spans="2:13">
      <c r="B2" s="122"/>
      <c r="C2" s="123"/>
      <c r="D2" s="123"/>
      <c r="E2" s="123"/>
      <c r="F2" s="123"/>
      <c r="G2" s="123"/>
      <c r="H2" s="123"/>
      <c r="I2" s="123"/>
      <c r="J2" s="123"/>
      <c r="K2" s="591"/>
      <c r="L2" s="123"/>
    </row>
    <row r="3" spans="2:13" ht="19.2">
      <c r="B3" s="349"/>
      <c r="C3" s="350">
        <f>'Kvartalsrapport '!F8</f>
        <v>2014</v>
      </c>
      <c r="D3" s="350">
        <f>'Kvartalsrapport '!H8</f>
        <v>2014</v>
      </c>
      <c r="E3" s="350">
        <f>'Kvartalsrapport '!J8</f>
        <v>2014</v>
      </c>
      <c r="F3" s="350">
        <f>'Kvartalsrapport '!L8</f>
        <v>2014</v>
      </c>
      <c r="G3" s="350">
        <f>'Kvartalsrapport '!E8</f>
        <v>2015</v>
      </c>
      <c r="H3" s="350">
        <f>'Kvartalsrapport '!G8</f>
        <v>2015</v>
      </c>
      <c r="I3" s="350">
        <f>'Kvartalsrapport '!I8</f>
        <v>2015</v>
      </c>
      <c r="J3" s="350">
        <f>'Kvartalsrapport '!K8</f>
        <v>2015</v>
      </c>
      <c r="K3" s="920"/>
      <c r="L3" s="350">
        <f>'Kvartalsrapport '!P8</f>
        <v>2014</v>
      </c>
      <c r="M3" s="350">
        <f>'Kvartalsrapport '!Q8</f>
        <v>2015</v>
      </c>
    </row>
    <row r="4" spans="2:13" ht="19.2">
      <c r="B4" s="351"/>
      <c r="C4" s="350" t="str">
        <f>'Kvartalsrapport '!F9</f>
        <v>kv 1</v>
      </c>
      <c r="D4" s="350" t="str">
        <f>'Kvartalsrapport '!H9</f>
        <v>kv 2</v>
      </c>
      <c r="E4" s="350" t="str">
        <f>'Kvartalsrapport '!J9</f>
        <v>kv 3</v>
      </c>
      <c r="F4" s="350" t="str">
        <f>'Kvartalsrapport '!L9</f>
        <v>kv 4</v>
      </c>
      <c r="G4" s="350" t="str">
        <f>'Kvartalsrapport '!E9</f>
        <v>kv 1</v>
      </c>
      <c r="H4" s="350" t="str">
        <f>'Kvartalsrapport '!G9</f>
        <v>kv 2</v>
      </c>
      <c r="I4" s="350" t="str">
        <f>'Kvartalsrapport '!I9</f>
        <v>kv 3</v>
      </c>
      <c r="J4" s="350" t="str">
        <f>'Kvartalsrapport '!K9</f>
        <v>kv 4</v>
      </c>
      <c r="K4" s="920"/>
      <c r="L4" s="350"/>
      <c r="M4" s="350"/>
    </row>
    <row r="5" spans="2:13" ht="24.75" customHeight="1">
      <c r="B5" s="925">
        <v>1</v>
      </c>
      <c r="C5" s="926"/>
      <c r="D5" s="926"/>
      <c r="E5" s="926"/>
      <c r="F5" s="926"/>
      <c r="G5" s="927"/>
      <c r="H5" s="927"/>
      <c r="I5" s="927"/>
      <c r="J5" s="927"/>
      <c r="K5" s="928"/>
      <c r="L5" s="929"/>
      <c r="M5" s="120"/>
    </row>
    <row r="6" spans="2:13" ht="16.8">
      <c r="B6" s="930" t="s">
        <v>32</v>
      </c>
      <c r="C6" s="926">
        <f>'Kvartalsrapport '!F86</f>
        <v>9174.2798941000001</v>
      </c>
      <c r="D6" s="926">
        <f>'Kvartalsrapport '!H86</f>
        <v>9611.5597315999985</v>
      </c>
      <c r="E6" s="926">
        <f>'Kvartalsrapport '!J86</f>
        <v>8897.3666207999995</v>
      </c>
      <c r="F6" s="926">
        <f>'Kvartalsrapport '!L86</f>
        <v>10296.341948900001</v>
      </c>
      <c r="G6" s="927">
        <f>'Kvartalsrapport '!E86</f>
        <v>9125.5972594000013</v>
      </c>
      <c r="H6" s="927">
        <f>'Kvartalsrapport '!G86</f>
        <v>-9125.5972594000013</v>
      </c>
      <c r="I6" s="927">
        <f>'Kvartalsrapport '!I86</f>
        <v>0</v>
      </c>
      <c r="J6" s="927">
        <f>'Kvartalsrapport '!K86</f>
        <v>0</v>
      </c>
      <c r="K6" s="928"/>
      <c r="L6" s="929">
        <f>SUM(C6:F6)</f>
        <v>37979.548195399999</v>
      </c>
      <c r="M6" s="120">
        <f>SUM(G6:J6)</f>
        <v>0</v>
      </c>
    </row>
    <row r="7" spans="2:13" ht="16.8">
      <c r="B7" s="930" t="s">
        <v>0</v>
      </c>
      <c r="C7" s="926">
        <f>'Kvartalsrapport '!N86</f>
        <v>258.97765070000014</v>
      </c>
      <c r="D7" s="926">
        <f>'Kvartalsrapport '!P86</f>
        <v>508.33158939999987</v>
      </c>
      <c r="E7" s="926">
        <f>'Kvartalsrapport '!R86</f>
        <v>586.35349740000026</v>
      </c>
      <c r="F7" s="926">
        <f>'Kvartalsrapport '!T86</f>
        <v>640.58583090000172</v>
      </c>
      <c r="G7" s="927">
        <f>'Kvartalsrapport '!M86</f>
        <v>496.5364835000002</v>
      </c>
      <c r="H7" s="927">
        <f>'Kvartalsrapport '!O86</f>
        <v>-496.53648350000009</v>
      </c>
      <c r="I7" s="927">
        <f>'Kvartalsrapport '!Q86</f>
        <v>0</v>
      </c>
      <c r="J7" s="927">
        <f>'Kvartalsrapport '!S86</f>
        <v>0</v>
      </c>
      <c r="K7" s="928"/>
      <c r="L7" s="929">
        <f>SUM(C7:F7)</f>
        <v>1994.2485684000021</v>
      </c>
      <c r="M7" s="120">
        <f>SUM(G7:J7)</f>
        <v>1.1368683772161603E-13</v>
      </c>
    </row>
    <row r="8" spans="2:13" ht="16.8">
      <c r="B8" s="931" t="s">
        <v>138</v>
      </c>
      <c r="C8" s="932">
        <f t="shared" ref="C8:J8" si="0">+C7/C6</f>
        <v>2.8228662487891746E-2</v>
      </c>
      <c r="D8" s="932">
        <f t="shared" si="0"/>
        <v>5.2887523315155005E-2</v>
      </c>
      <c r="E8" s="933">
        <f t="shared" si="0"/>
        <v>6.5901914846269283E-2</v>
      </c>
      <c r="F8" s="933">
        <f t="shared" si="0"/>
        <v>6.2214894773229446E-2</v>
      </c>
      <c r="G8" s="934">
        <f t="shared" si="0"/>
        <v>5.441139570218629E-2</v>
      </c>
      <c r="H8" s="934">
        <f t="shared" si="0"/>
        <v>5.4411395702186276E-2</v>
      </c>
      <c r="I8" s="934" t="e">
        <f t="shared" si="0"/>
        <v>#DIV/0!</v>
      </c>
      <c r="J8" s="934" t="e">
        <f t="shared" si="0"/>
        <v>#DIV/0!</v>
      </c>
      <c r="K8" s="933"/>
      <c r="L8" s="935">
        <f>+L7/L6</f>
        <v>5.2508485834003187E-2</v>
      </c>
      <c r="M8" s="121" t="e">
        <f>+M7/M6</f>
        <v>#DIV/0!</v>
      </c>
    </row>
    <row r="9" spans="2:13" ht="16.8">
      <c r="B9" s="931"/>
      <c r="C9" s="936"/>
      <c r="D9" s="936"/>
      <c r="E9" s="928"/>
      <c r="F9" s="928"/>
      <c r="G9" s="937"/>
      <c r="H9" s="937"/>
      <c r="I9" s="937"/>
      <c r="J9" s="937"/>
      <c r="K9" s="928"/>
      <c r="L9" s="931"/>
      <c r="M9" s="119"/>
    </row>
    <row r="10" spans="2:13" ht="16.8">
      <c r="B10" s="930" t="s">
        <v>114</v>
      </c>
      <c r="C10" s="926">
        <f>'Kvartalsrapport-Oper'!N86</f>
        <v>402.96588009999977</v>
      </c>
      <c r="D10" s="926">
        <f>'Kvartalsrapport-Oper'!P86</f>
        <v>603.95799629999965</v>
      </c>
      <c r="E10" s="926">
        <f>'Kvartalsrapport-Oper'!R86</f>
        <v>664.6248132000004</v>
      </c>
      <c r="F10" s="926">
        <f>'Kvartalsrapport-Oper'!T86</f>
        <v>1040.0586754000017</v>
      </c>
      <c r="G10" s="927">
        <f>'Kvartalsrapport-Oper'!M86</f>
        <v>549.41438270000015</v>
      </c>
      <c r="H10" s="927">
        <f>'Kvartalsrapport-Oper'!O86</f>
        <v>-549.41438270000026</v>
      </c>
      <c r="I10" s="927">
        <f>'Kvartalsrapport-Oper'!Q86</f>
        <v>0</v>
      </c>
      <c r="J10" s="927">
        <f>'Kvartalsrapport-Oper'!S86</f>
        <v>0</v>
      </c>
      <c r="K10" s="928"/>
      <c r="L10" s="929">
        <f>SUM(C10:F10)</f>
        <v>2711.6073650000017</v>
      </c>
      <c r="M10" s="120">
        <f>SUM(G10:J10)</f>
        <v>-1.1368683772161603E-13</v>
      </c>
    </row>
    <row r="11" spans="2:13" ht="16.8">
      <c r="B11" s="931" t="s">
        <v>139</v>
      </c>
      <c r="C11" s="932">
        <f t="shared" ref="C11:J11" si="1">+C10/C6</f>
        <v>4.3923434291463906E-2</v>
      </c>
      <c r="D11" s="932">
        <f t="shared" si="1"/>
        <v>6.2836627266057793E-2</v>
      </c>
      <c r="E11" s="933">
        <f t="shared" si="1"/>
        <v>7.469904765374738E-2</v>
      </c>
      <c r="F11" s="933">
        <f t="shared" si="1"/>
        <v>0.10101244505686947</v>
      </c>
      <c r="G11" s="934">
        <f t="shared" si="1"/>
        <v>6.0205854705462157E-2</v>
      </c>
      <c r="H11" s="934">
        <f t="shared" si="1"/>
        <v>6.0205854705462171E-2</v>
      </c>
      <c r="I11" s="934" t="e">
        <f t="shared" si="1"/>
        <v>#DIV/0!</v>
      </c>
      <c r="J11" s="934" t="e">
        <f t="shared" si="1"/>
        <v>#DIV/0!</v>
      </c>
      <c r="K11" s="933"/>
      <c r="L11" s="935">
        <f>+L10/L6</f>
        <v>7.1396514541171546E-2</v>
      </c>
      <c r="M11" s="121" t="e">
        <f t="shared" ref="M11" si="2">+M10/M6</f>
        <v>#DIV/0!</v>
      </c>
    </row>
    <row r="12" spans="2:13" ht="16.8">
      <c r="B12" s="931"/>
      <c r="C12" s="936"/>
      <c r="D12" s="936"/>
      <c r="E12" s="928"/>
      <c r="F12" s="928"/>
      <c r="G12" s="937"/>
      <c r="H12" s="937"/>
      <c r="I12" s="937"/>
      <c r="J12" s="937"/>
      <c r="K12" s="928"/>
      <c r="L12" s="931"/>
      <c r="M12" s="119"/>
    </row>
    <row r="13" spans="2:13" ht="16.8">
      <c r="B13" s="938" t="s">
        <v>83</v>
      </c>
      <c r="C13" s="936"/>
      <c r="D13" s="936"/>
      <c r="E13" s="928"/>
      <c r="F13" s="928"/>
      <c r="G13" s="937"/>
      <c r="H13" s="937"/>
      <c r="I13" s="937"/>
      <c r="J13" s="937"/>
      <c r="K13" s="928"/>
      <c r="L13" s="931"/>
      <c r="M13" s="119"/>
    </row>
    <row r="14" spans="2:13" ht="16.8">
      <c r="B14" s="930" t="s">
        <v>32</v>
      </c>
      <c r="C14" s="926">
        <f>'Kvartalsrapport '!F168</f>
        <v>5675.9184670000013</v>
      </c>
      <c r="D14" s="926">
        <f>'Kvartalsrapport '!H168</f>
        <v>5961.6471829999991</v>
      </c>
      <c r="E14" s="926">
        <f>'Kvartalsrapport '!J168</f>
        <v>5654.548850799998</v>
      </c>
      <c r="F14" s="926">
        <f>'Kvartalsrapport '!L168</f>
        <v>6529.2738214000019</v>
      </c>
      <c r="G14" s="927">
        <f>'Kvartalsrapport '!E168</f>
        <v>5921.3065789000011</v>
      </c>
      <c r="H14" s="927">
        <f>'Kvartalsrapport '!G168</f>
        <v>-5921.3065789000011</v>
      </c>
      <c r="I14" s="927">
        <f>'Kvartalsrapport '!I168</f>
        <v>0</v>
      </c>
      <c r="J14" s="927">
        <f>'Kvartalsrapport '!K168</f>
        <v>0</v>
      </c>
      <c r="K14" s="928"/>
      <c r="L14" s="929">
        <f>SUM(C14:F14)</f>
        <v>23821.3883222</v>
      </c>
      <c r="M14" s="120">
        <f>SUM(G14:J14)</f>
        <v>0</v>
      </c>
    </row>
    <row r="15" spans="2:13" ht="16.8">
      <c r="B15" s="930" t="s">
        <v>0</v>
      </c>
      <c r="C15" s="926">
        <f>'Kvartalsrapport '!N168</f>
        <v>189.19151920000036</v>
      </c>
      <c r="D15" s="926">
        <f>'Kvartalsrapport '!P168</f>
        <v>312.47891060000006</v>
      </c>
      <c r="E15" s="926">
        <f>'Kvartalsrapport '!R168</f>
        <v>385.51380369999902</v>
      </c>
      <c r="F15" s="926">
        <f>'Kvartalsrapport '!T168</f>
        <v>460.24881890000148</v>
      </c>
      <c r="G15" s="927">
        <f>'Kvartalsrapport '!M168</f>
        <v>288.69771130000032</v>
      </c>
      <c r="H15" s="927">
        <f>'Kvartalsrapport '!O168</f>
        <v>-288.69771130000055</v>
      </c>
      <c r="I15" s="927">
        <f>'Kvartalsrapport '!Q168</f>
        <v>0</v>
      </c>
      <c r="J15" s="927">
        <f>'Kvartalsrapport '!S168</f>
        <v>0</v>
      </c>
      <c r="K15" s="928"/>
      <c r="L15" s="929">
        <f>SUM(C15:F15)</f>
        <v>1347.4330524000009</v>
      </c>
      <c r="M15" s="120">
        <f>SUM(G15:J15)</f>
        <v>-2.2737367544323206E-13</v>
      </c>
    </row>
    <row r="16" spans="2:13" ht="16.8">
      <c r="B16" s="931" t="s">
        <v>138</v>
      </c>
      <c r="C16" s="932">
        <f t="shared" ref="C16:J16" si="3">+C15/C14</f>
        <v>3.333231798518016E-2</v>
      </c>
      <c r="D16" s="932">
        <f t="shared" si="3"/>
        <v>5.2414861364331114E-2</v>
      </c>
      <c r="E16" s="933">
        <f t="shared" si="3"/>
        <v>6.8177641377252768E-2</v>
      </c>
      <c r="F16" s="933">
        <f t="shared" si="3"/>
        <v>7.0490047054163105E-2</v>
      </c>
      <c r="G16" s="934">
        <f t="shared" si="3"/>
        <v>4.8755744606899173E-2</v>
      </c>
      <c r="H16" s="934">
        <f t="shared" si="3"/>
        <v>4.8755744606899208E-2</v>
      </c>
      <c r="I16" s="934" t="e">
        <f t="shared" si="3"/>
        <v>#DIV/0!</v>
      </c>
      <c r="J16" s="934" t="e">
        <f t="shared" si="3"/>
        <v>#DIV/0!</v>
      </c>
      <c r="K16" s="933"/>
      <c r="L16" s="935">
        <f>+L15/L14</f>
        <v>5.6564001819502684E-2</v>
      </c>
      <c r="M16" s="121" t="e">
        <f>+M15/M14</f>
        <v>#DIV/0!</v>
      </c>
    </row>
    <row r="17" spans="2:13" ht="16.8">
      <c r="B17" s="931"/>
      <c r="C17" s="936"/>
      <c r="D17" s="936"/>
      <c r="E17" s="928"/>
      <c r="F17" s="928"/>
      <c r="G17" s="937"/>
      <c r="H17" s="937"/>
      <c r="I17" s="937"/>
      <c r="J17" s="937"/>
      <c r="K17" s="928"/>
      <c r="L17" s="931"/>
      <c r="M17" s="119"/>
    </row>
    <row r="18" spans="2:13" ht="16.8">
      <c r="B18" s="930" t="s">
        <v>114</v>
      </c>
      <c r="C18" s="926">
        <f>'Kvartalsrapport-Oper'!N168</f>
        <v>239.93577210000029</v>
      </c>
      <c r="D18" s="926">
        <f>'Kvartalsrapport-Oper'!P168</f>
        <v>349.78783900000036</v>
      </c>
      <c r="E18" s="926">
        <f>'Kvartalsrapport-Oper'!R168</f>
        <v>427.48944859999881</v>
      </c>
      <c r="F18" s="926">
        <f>'Kvartalsrapport-Oper'!T168</f>
        <v>627.45807350000132</v>
      </c>
      <c r="G18" s="927">
        <f>'Kvartalsrapport-Oper'!M168</f>
        <v>324.21611520000044</v>
      </c>
      <c r="H18" s="927">
        <f>'Kvartalsrapport-Oper'!O168</f>
        <v>-324.21611520000056</v>
      </c>
      <c r="I18" s="927">
        <f>'Kvartalsrapport-Oper'!Q168</f>
        <v>0</v>
      </c>
      <c r="J18" s="927">
        <f>'Kvartalsrapport-Oper'!S168</f>
        <v>0</v>
      </c>
      <c r="K18" s="928"/>
      <c r="L18" s="929">
        <f>SUM(C18:F18)</f>
        <v>1644.6711332000009</v>
      </c>
      <c r="M18" s="120">
        <f>SUM(G18:J18)</f>
        <v>-1.1368683772161603E-13</v>
      </c>
    </row>
    <row r="19" spans="2:13" ht="16.8">
      <c r="B19" s="931" t="s">
        <v>139</v>
      </c>
      <c r="C19" s="932">
        <f t="shared" ref="C19:J19" si="4">+C18/C14</f>
        <v>4.2272589624920739E-2</v>
      </c>
      <c r="D19" s="932">
        <f t="shared" si="4"/>
        <v>5.8673019094025176E-2</v>
      </c>
      <c r="E19" s="933">
        <f t="shared" si="4"/>
        <v>7.5600982479710685E-2</v>
      </c>
      <c r="F19" s="933">
        <f t="shared" si="4"/>
        <v>9.6099212663355915E-2</v>
      </c>
      <c r="G19" s="934">
        <f t="shared" si="4"/>
        <v>5.4754151111734858E-2</v>
      </c>
      <c r="H19" s="934">
        <f t="shared" si="4"/>
        <v>5.4754151111734879E-2</v>
      </c>
      <c r="I19" s="934" t="e">
        <f t="shared" si="4"/>
        <v>#DIV/0!</v>
      </c>
      <c r="J19" s="934" t="e">
        <f t="shared" si="4"/>
        <v>#DIV/0!</v>
      </c>
      <c r="K19" s="933"/>
      <c r="L19" s="935">
        <f>+L18/L14</f>
        <v>6.9041783415590155E-2</v>
      </c>
      <c r="M19" s="121" t="e">
        <f t="shared" ref="M19" si="5">+M18/M14</f>
        <v>#DIV/0!</v>
      </c>
    </row>
    <row r="20" spans="2:13" ht="13.8">
      <c r="B20" s="122"/>
      <c r="C20" s="591"/>
      <c r="D20" s="591"/>
      <c r="E20" s="591"/>
      <c r="F20" s="591"/>
      <c r="G20" s="592"/>
      <c r="H20" s="592"/>
      <c r="I20" s="592"/>
      <c r="J20" s="592"/>
      <c r="K20" s="591"/>
      <c r="L20" s="123"/>
      <c r="M20" s="123"/>
    </row>
    <row r="21" spans="2:13" ht="19.2">
      <c r="B21" s="349"/>
      <c r="C21" s="350">
        <f t="shared" ref="C21:J22" si="6">C3</f>
        <v>2014</v>
      </c>
      <c r="D21" s="350">
        <f t="shared" si="6"/>
        <v>2014</v>
      </c>
      <c r="E21" s="350">
        <f t="shared" si="6"/>
        <v>2014</v>
      </c>
      <c r="F21" s="350">
        <f t="shared" si="6"/>
        <v>2014</v>
      </c>
      <c r="G21" s="350">
        <f t="shared" si="6"/>
        <v>2015</v>
      </c>
      <c r="H21" s="350">
        <f t="shared" si="6"/>
        <v>2015</v>
      </c>
      <c r="I21" s="350">
        <f t="shared" si="6"/>
        <v>2015</v>
      </c>
      <c r="J21" s="350">
        <f t="shared" si="6"/>
        <v>2015</v>
      </c>
      <c r="K21" s="920"/>
      <c r="L21" s="350">
        <f>L3</f>
        <v>2014</v>
      </c>
      <c r="M21" s="350">
        <v>2014</v>
      </c>
    </row>
    <row r="22" spans="2:13" ht="19.2">
      <c r="B22" s="351" t="s">
        <v>415</v>
      </c>
      <c r="C22" s="350" t="str">
        <f t="shared" si="6"/>
        <v>kv 1</v>
      </c>
      <c r="D22" s="350" t="str">
        <f t="shared" si="6"/>
        <v>kv 2</v>
      </c>
      <c r="E22" s="350" t="str">
        <f t="shared" si="6"/>
        <v>kv 3</v>
      </c>
      <c r="F22" s="350" t="str">
        <f t="shared" si="6"/>
        <v>kv 4</v>
      </c>
      <c r="G22" s="350" t="str">
        <f t="shared" si="6"/>
        <v>kv 1</v>
      </c>
      <c r="H22" s="350" t="str">
        <f t="shared" si="6"/>
        <v>kv 2</v>
      </c>
      <c r="I22" s="350" t="str">
        <f t="shared" si="6"/>
        <v>kv 3</v>
      </c>
      <c r="J22" s="350" t="str">
        <f t="shared" si="6"/>
        <v>kv 4</v>
      </c>
      <c r="K22" s="920"/>
      <c r="L22" s="350"/>
      <c r="M22" s="350"/>
    </row>
    <row r="23" spans="2:13" ht="24.75" customHeight="1">
      <c r="B23" s="925" t="s">
        <v>140</v>
      </c>
      <c r="C23" s="926"/>
      <c r="D23" s="926"/>
      <c r="E23" s="926"/>
      <c r="F23" s="926"/>
      <c r="G23" s="927"/>
      <c r="H23" s="927"/>
      <c r="I23" s="927"/>
      <c r="J23" s="927"/>
      <c r="K23" s="928"/>
      <c r="L23" s="929"/>
      <c r="M23" s="120"/>
    </row>
    <row r="24" spans="2:13" ht="16.8">
      <c r="B24" s="930" t="s">
        <v>32</v>
      </c>
      <c r="C24" s="926">
        <f>'Kvartalsrapport '!F38</f>
        <v>6570.9053241999991</v>
      </c>
      <c r="D24" s="926">
        <f>'Kvartalsrapport '!H38</f>
        <v>7114.0294590999983</v>
      </c>
      <c r="E24" s="926">
        <f>'Kvartalsrapport '!J38</f>
        <v>6911.3530475999996</v>
      </c>
      <c r="F24" s="926">
        <f>'Kvartalsrapport '!L38</f>
        <v>8064.4174063</v>
      </c>
      <c r="G24" s="927">
        <f>'Kvartalsrapport '!E38</f>
        <v>7218.2684642000013</v>
      </c>
      <c r="H24" s="927">
        <f>'Kvartalsrapport '!G38</f>
        <v>-7218.2684642000013</v>
      </c>
      <c r="I24" s="927">
        <f>'Kvartalsrapport '!I38</f>
        <v>0</v>
      </c>
      <c r="J24" s="927">
        <f>'Kvartalsrapport '!K38</f>
        <v>0</v>
      </c>
      <c r="K24" s="928"/>
      <c r="L24" s="929">
        <f>SUM(C24:F24)</f>
        <v>28660.705237199996</v>
      </c>
      <c r="M24" s="120">
        <f>SUM(G24:J24)</f>
        <v>0</v>
      </c>
    </row>
    <row r="25" spans="2:13" ht="16.8">
      <c r="B25" s="930" t="s">
        <v>0</v>
      </c>
      <c r="C25" s="926">
        <f>'Kvartalsrapport '!N38</f>
        <v>216.05276119999985</v>
      </c>
      <c r="D25" s="926">
        <f>'Kvartalsrapport '!P38</f>
        <v>423.22027849999949</v>
      </c>
      <c r="E25" s="926">
        <f>'Kvartalsrapport '!R38</f>
        <v>554.84601470000109</v>
      </c>
      <c r="F25" s="926">
        <f>'Kvartalsrapport '!T38</f>
        <v>777.80836709999971</v>
      </c>
      <c r="G25" s="927">
        <f>'Kvartalsrapport '!M38</f>
        <v>371.1717563000002</v>
      </c>
      <c r="H25" s="927">
        <f>'Kvartalsrapport '!O38</f>
        <v>-371.17175630000008</v>
      </c>
      <c r="I25" s="927">
        <f>'Kvartalsrapport '!Q38</f>
        <v>0</v>
      </c>
      <c r="J25" s="927">
        <f>'Kvartalsrapport '!S38</f>
        <v>0</v>
      </c>
      <c r="K25" s="928"/>
      <c r="L25" s="929">
        <f>SUM(C25:F25)</f>
        <v>1971.9274215000003</v>
      </c>
      <c r="M25" s="120">
        <f>SUM(G25:J25)</f>
        <v>1.1368683772161603E-13</v>
      </c>
    </row>
    <row r="26" spans="2:13" ht="16.8">
      <c r="B26" s="931" t="s">
        <v>138</v>
      </c>
      <c r="C26" s="932">
        <f t="shared" ref="C26:J26" si="7">+C25/C24</f>
        <v>3.2880212168679215E-2</v>
      </c>
      <c r="D26" s="932">
        <f t="shared" si="7"/>
        <v>5.9490937018630431E-2</v>
      </c>
      <c r="E26" s="933">
        <f t="shared" si="7"/>
        <v>8.0280375040698293E-2</v>
      </c>
      <c r="F26" s="933">
        <f t="shared" si="7"/>
        <v>9.6449418217411265E-2</v>
      </c>
      <c r="G26" s="934">
        <f t="shared" si="7"/>
        <v>5.1421162587797581E-2</v>
      </c>
      <c r="H26" s="934">
        <f t="shared" si="7"/>
        <v>5.1421162587797567E-2</v>
      </c>
      <c r="I26" s="934" t="e">
        <f t="shared" si="7"/>
        <v>#DIV/0!</v>
      </c>
      <c r="J26" s="934" t="e">
        <f t="shared" si="7"/>
        <v>#DIV/0!</v>
      </c>
      <c r="K26" s="933"/>
      <c r="L26" s="935">
        <f>+L25/L24</f>
        <v>6.8802473811445108E-2</v>
      </c>
      <c r="M26" s="121" t="e">
        <f>+M25/M24</f>
        <v>#DIV/0!</v>
      </c>
    </row>
    <row r="27" spans="2:13" ht="16.8">
      <c r="B27" s="931"/>
      <c r="C27" s="936"/>
      <c r="D27" s="936"/>
      <c r="E27" s="928"/>
      <c r="F27" s="928"/>
      <c r="G27" s="937"/>
      <c r="H27" s="937"/>
      <c r="I27" s="937"/>
      <c r="J27" s="937"/>
      <c r="K27" s="928"/>
      <c r="L27" s="931"/>
      <c r="M27" s="119"/>
    </row>
    <row r="28" spans="2:13" ht="16.8">
      <c r="B28" s="930" t="s">
        <v>114</v>
      </c>
      <c r="C28" s="926">
        <f>'Kvartalsrapport-Oper'!N38</f>
        <v>295.93891059999976</v>
      </c>
      <c r="D28" s="926">
        <f>'Kvartalsrapport-Oper'!P38</f>
        <v>459.7091793999997</v>
      </c>
      <c r="E28" s="926">
        <f>'Kvartalsrapport-Oper'!R38</f>
        <v>608.08029150000118</v>
      </c>
      <c r="F28" s="926">
        <f>'Kvartalsrapport-Oper'!T38</f>
        <v>863.64333259999967</v>
      </c>
      <c r="G28" s="927">
        <f>'Kvartalsrapport-Oper'!M38</f>
        <v>409.01585350000016</v>
      </c>
      <c r="H28" s="927">
        <f>'Kvartalsrapport-Oper'!O38</f>
        <v>-409.01585350000022</v>
      </c>
      <c r="I28" s="927">
        <f>'Kvartalsrapport-Oper'!Q38</f>
        <v>0</v>
      </c>
      <c r="J28" s="927">
        <f>'Kvartalsrapport-Oper'!S38</f>
        <v>0</v>
      </c>
      <c r="K28" s="928"/>
      <c r="L28" s="929">
        <f>SUM(C28:F28)</f>
        <v>2227.3717141000002</v>
      </c>
      <c r="M28" s="120">
        <f>SUM(G28:J28)</f>
        <v>-5.6843418860808015E-14</v>
      </c>
    </row>
    <row r="29" spans="2:13" ht="16.8">
      <c r="B29" s="931" t="s">
        <v>139</v>
      </c>
      <c r="C29" s="932">
        <f t="shared" ref="C29:J29" si="8">+C28/C24</f>
        <v>4.5037768161121698E-2</v>
      </c>
      <c r="D29" s="932">
        <f t="shared" si="8"/>
        <v>6.4620083743392009E-2</v>
      </c>
      <c r="E29" s="933">
        <f t="shared" si="8"/>
        <v>8.7982814264011583E-2</v>
      </c>
      <c r="F29" s="933">
        <f t="shared" si="8"/>
        <v>0.10709308423511328</v>
      </c>
      <c r="G29" s="934">
        <f t="shared" si="8"/>
        <v>5.6663984656233103E-2</v>
      </c>
      <c r="H29" s="934">
        <f t="shared" si="8"/>
        <v>5.666398465623311E-2</v>
      </c>
      <c r="I29" s="934" t="e">
        <f t="shared" si="8"/>
        <v>#DIV/0!</v>
      </c>
      <c r="J29" s="934" t="e">
        <f t="shared" si="8"/>
        <v>#DIV/0!</v>
      </c>
      <c r="K29" s="933"/>
      <c r="L29" s="935">
        <f>+L28/L24</f>
        <v>7.7715174684850258E-2</v>
      </c>
      <c r="M29" s="121" t="e">
        <f t="shared" ref="M29" si="9">+M28/M24</f>
        <v>#DIV/0!</v>
      </c>
    </row>
    <row r="30" spans="2:13" ht="16.8">
      <c r="B30" s="931"/>
      <c r="C30" s="936"/>
      <c r="D30" s="936"/>
      <c r="E30" s="928"/>
      <c r="F30" s="928"/>
      <c r="G30" s="937"/>
      <c r="H30" s="937"/>
      <c r="I30" s="937"/>
      <c r="J30" s="937"/>
      <c r="K30" s="928"/>
      <c r="L30" s="931"/>
      <c r="M30" s="119"/>
    </row>
    <row r="31" spans="2:13" ht="16.8">
      <c r="B31" s="938" t="s">
        <v>141</v>
      </c>
      <c r="C31" s="936"/>
      <c r="D31" s="936"/>
      <c r="E31" s="928"/>
      <c r="F31" s="928"/>
      <c r="G31" s="937"/>
      <c r="H31" s="937"/>
      <c r="I31" s="937"/>
      <c r="J31" s="937"/>
      <c r="K31" s="928"/>
      <c r="L31" s="931"/>
      <c r="M31" s="119"/>
    </row>
    <row r="32" spans="2:13" ht="16.8">
      <c r="B32" s="930" t="s">
        <v>32</v>
      </c>
      <c r="C32" s="926">
        <f>'Kvartalsrapport '!F120</f>
        <v>4853.1687949000016</v>
      </c>
      <c r="D32" s="926">
        <f>'Kvartalsrapport '!H120</f>
        <v>5172.3476958999991</v>
      </c>
      <c r="E32" s="926">
        <f>'Kvartalsrapport '!J120</f>
        <v>5026.9050091999989</v>
      </c>
      <c r="F32" s="926">
        <f>'Kvartalsrapport '!L120</f>
        <v>5823.9142444000008</v>
      </c>
      <c r="G32" s="927">
        <f>'Kvartalsrapport '!E120</f>
        <v>5318.5296451000013</v>
      </c>
      <c r="H32" s="927">
        <f>'Kvartalsrapport '!G120</f>
        <v>-5318.5296451000013</v>
      </c>
      <c r="I32" s="927">
        <f>'Kvartalsrapport '!I120</f>
        <v>0</v>
      </c>
      <c r="J32" s="927">
        <f>'Kvartalsrapport '!K120</f>
        <v>0</v>
      </c>
      <c r="K32" s="928"/>
      <c r="L32" s="929">
        <f>SUM(C32:F32)</f>
        <v>20876.335744399999</v>
      </c>
      <c r="M32" s="120">
        <f>SUM(G32:J32)</f>
        <v>0</v>
      </c>
    </row>
    <row r="33" spans="2:13" ht="16.8">
      <c r="B33" s="930" t="s">
        <v>0</v>
      </c>
      <c r="C33" s="926">
        <f>'Kvartalsrapport '!N120</f>
        <v>175.62588070000027</v>
      </c>
      <c r="D33" s="926">
        <f>'Kvartalsrapport '!P120</f>
        <v>285.58101279999948</v>
      </c>
      <c r="E33" s="926">
        <f>'Kvartalsrapport '!R120</f>
        <v>375.55643100000049</v>
      </c>
      <c r="F33" s="926">
        <f>'Kvartalsrapport '!T120</f>
        <v>503.61553160000057</v>
      </c>
      <c r="G33" s="927">
        <f>'Kvartalsrapport '!M120</f>
        <v>249.07844600000033</v>
      </c>
      <c r="H33" s="927">
        <f>'Kvartalsrapport '!O120</f>
        <v>-249.07844600000044</v>
      </c>
      <c r="I33" s="927">
        <f>'Kvartalsrapport '!Q120</f>
        <v>0</v>
      </c>
      <c r="J33" s="927">
        <f>'Kvartalsrapport '!S120</f>
        <v>0</v>
      </c>
      <c r="K33" s="928"/>
      <c r="L33" s="929">
        <f>SUM(C33:F33)</f>
        <v>1340.3788561000008</v>
      </c>
      <c r="M33" s="120">
        <f>SUM(G33:J33)</f>
        <v>-1.1368683772161603E-13</v>
      </c>
    </row>
    <row r="34" spans="2:13" ht="16.8">
      <c r="B34" s="931" t="s">
        <v>138</v>
      </c>
      <c r="C34" s="932">
        <f t="shared" ref="C34:J34" si="10">+C33/C32</f>
        <v>3.6187878089993158E-2</v>
      </c>
      <c r="D34" s="932">
        <f t="shared" si="10"/>
        <v>5.5213034697256136E-2</v>
      </c>
      <c r="E34" s="933">
        <f t="shared" si="10"/>
        <v>7.4709275451331436E-2</v>
      </c>
      <c r="F34" s="933">
        <f t="shared" si="10"/>
        <v>8.6473720330661349E-2</v>
      </c>
      <c r="G34" s="934">
        <f t="shared" si="10"/>
        <v>4.6832200367535423E-2</v>
      </c>
      <c r="H34" s="934">
        <f t="shared" si="10"/>
        <v>4.6832200367535444E-2</v>
      </c>
      <c r="I34" s="934" t="e">
        <f t="shared" si="10"/>
        <v>#DIV/0!</v>
      </c>
      <c r="J34" s="934" t="e">
        <f t="shared" si="10"/>
        <v>#DIV/0!</v>
      </c>
      <c r="K34" s="933"/>
      <c r="L34" s="935">
        <f>+L33/L32</f>
        <v>6.4205657185770856E-2</v>
      </c>
      <c r="M34" s="121" t="e">
        <f>+M33/M32</f>
        <v>#DIV/0!</v>
      </c>
    </row>
    <row r="35" spans="2:13" ht="16.8">
      <c r="B35" s="931"/>
      <c r="C35" s="936"/>
      <c r="D35" s="936"/>
      <c r="E35" s="928"/>
      <c r="F35" s="928"/>
      <c r="G35" s="937"/>
      <c r="H35" s="937"/>
      <c r="I35" s="937"/>
      <c r="J35" s="937"/>
      <c r="K35" s="928"/>
      <c r="L35" s="931"/>
      <c r="M35" s="119"/>
    </row>
    <row r="36" spans="2:13" ht="16.8">
      <c r="B36" s="930" t="s">
        <v>114</v>
      </c>
      <c r="C36" s="926">
        <f>'Kvartalsrapport-Oper'!N120</f>
        <v>206.11182500000018</v>
      </c>
      <c r="D36" s="926">
        <f>'Kvartalsrapport-Oper'!P120</f>
        <v>304.20059689999977</v>
      </c>
      <c r="E36" s="926">
        <f>'Kvartalsrapport-Oper'!R120</f>
        <v>409.61957040000033</v>
      </c>
      <c r="F36" s="926">
        <f>'Kvartalsrapport-Oper'!T120</f>
        <v>571.70518000000038</v>
      </c>
      <c r="G36" s="927">
        <f>'Kvartalsrapport-Oper'!M120</f>
        <v>279.84568740000043</v>
      </c>
      <c r="H36" s="927">
        <f>'Kvartalsrapport-Oper'!O120</f>
        <v>-279.84568740000054</v>
      </c>
      <c r="I36" s="927">
        <f>'Kvartalsrapport-Oper'!Q120</f>
        <v>0</v>
      </c>
      <c r="J36" s="927">
        <f>'Kvartalsrapport-Oper'!S120</f>
        <v>0</v>
      </c>
      <c r="K36" s="928"/>
      <c r="L36" s="929">
        <f>SUM(C36:F36)</f>
        <v>1491.6371723000007</v>
      </c>
      <c r="M36" s="120">
        <f>SUM(G36:J36)</f>
        <v>-1.1368683772161603E-13</v>
      </c>
    </row>
    <row r="37" spans="2:13" ht="16.8">
      <c r="B37" s="931" t="s">
        <v>139</v>
      </c>
      <c r="C37" s="932">
        <f t="shared" ref="C37:J37" si="11">+C36/C32</f>
        <v>4.24695356189949E-2</v>
      </c>
      <c r="D37" s="932">
        <f t="shared" si="11"/>
        <v>5.8812866958099619E-2</v>
      </c>
      <c r="E37" s="933">
        <f t="shared" si="11"/>
        <v>8.148544077326593E-2</v>
      </c>
      <c r="F37" s="933">
        <f t="shared" si="11"/>
        <v>9.8165109582395535E-2</v>
      </c>
      <c r="G37" s="934">
        <f t="shared" si="11"/>
        <v>5.2617115269409889E-2</v>
      </c>
      <c r="H37" s="934">
        <f t="shared" si="11"/>
        <v>5.261711526940991E-2</v>
      </c>
      <c r="I37" s="934" t="e">
        <f t="shared" si="11"/>
        <v>#DIV/0!</v>
      </c>
      <c r="J37" s="934" t="e">
        <f t="shared" si="11"/>
        <v>#DIV/0!</v>
      </c>
      <c r="K37" s="933"/>
      <c r="L37" s="935">
        <f>+L36/L32</f>
        <v>7.1451100928961009E-2</v>
      </c>
      <c r="M37" s="121" t="e">
        <f t="shared" ref="M37" si="12">+M36/M32</f>
        <v>#DIV/0!</v>
      </c>
    </row>
    <row r="38" spans="2:13" ht="16.8">
      <c r="B38" s="931"/>
      <c r="C38" s="931"/>
      <c r="D38" s="931"/>
      <c r="E38" s="931"/>
      <c r="F38" s="931"/>
      <c r="G38" s="931"/>
      <c r="H38" s="931"/>
      <c r="I38" s="931"/>
      <c r="J38" s="931"/>
      <c r="K38" s="939"/>
      <c r="L38" s="931"/>
    </row>
  </sheetData>
  <pageMargins left="0.70866141732283472" right="0.70866141732283472" top="0.74803149606299213" bottom="0.74803149606299213" header="0.31496062992125984" footer="0.31496062992125984"/>
  <pageSetup paperSize="9" scale="65" orientation="landscape" r:id="rId1"/>
  <headerFooter>
    <oddFooter>&amp;LRatos Ekonomi/150422&amp;R&amp;P/&amp;N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57"/>
  <sheetViews>
    <sheetView showGridLines="0" showZeros="0" zoomScaleNormal="100" zoomScaleSheetLayoutView="100" workbookViewId="0"/>
  </sheetViews>
  <sheetFormatPr defaultColWidth="9.109375" defaultRowHeight="13.2"/>
  <cols>
    <col min="1" max="1" width="9.109375" style="111"/>
    <col min="2" max="24" width="10" style="111" customWidth="1"/>
    <col min="25" max="25" width="9.109375" style="111"/>
    <col min="26" max="26" width="15.6640625" style="111" customWidth="1"/>
    <col min="27" max="27" width="15.44140625" style="111" bestFit="1" customWidth="1"/>
    <col min="28" max="28" width="13.6640625" style="111" bestFit="1" customWidth="1"/>
    <col min="29" max="29" width="21.5546875" style="111" bestFit="1" customWidth="1"/>
    <col min="30" max="16384" width="9.109375" style="111"/>
  </cols>
  <sheetData>
    <row r="2" spans="1:26" ht="25.2">
      <c r="A2" s="117" t="s">
        <v>476</v>
      </c>
    </row>
    <row r="3" spans="1:26" ht="17.25" customHeight="1"/>
    <row r="12" spans="1:26">
      <c r="Y12" s="112"/>
      <c r="Z12" s="903" t="s">
        <v>49</v>
      </c>
    </row>
    <row r="13" spans="1:26" ht="13.8">
      <c r="Y13" s="896" t="s">
        <v>180</v>
      </c>
      <c r="Z13" s="909"/>
    </row>
    <row r="14" spans="1:26" ht="13.8">
      <c r="Y14" s="896" t="s">
        <v>181</v>
      </c>
      <c r="Z14" s="910">
        <f>+'EBITA marginalanalys kv'!C6</f>
        <v>9174.2798941000001</v>
      </c>
    </row>
    <row r="15" spans="1:26" ht="13.8">
      <c r="Y15" s="896" t="s">
        <v>182</v>
      </c>
      <c r="Z15" s="911">
        <f>+'EBITA marginalanalys kv'!D6</f>
        <v>9611.5597315999985</v>
      </c>
    </row>
    <row r="16" spans="1:26" ht="13.8">
      <c r="Y16" s="896" t="s">
        <v>470</v>
      </c>
      <c r="Z16" s="910">
        <f>+'EBITA marginalanalys kv'!E6</f>
        <v>8897.3666207999995</v>
      </c>
    </row>
    <row r="17" spans="1:29" ht="13.8">
      <c r="Y17" s="896" t="s">
        <v>471</v>
      </c>
      <c r="Z17" s="910">
        <f>+'EBITA marginalanalys kv'!F6</f>
        <v>10296.341948900001</v>
      </c>
    </row>
    <row r="18" spans="1:29" ht="13.8">
      <c r="Y18" s="905" t="s">
        <v>472</v>
      </c>
      <c r="Z18" s="912">
        <f>+'EBITA marginalanalys kv'!G6</f>
        <v>9125.5972594000013</v>
      </c>
    </row>
    <row r="27" spans="1:29" ht="25.2">
      <c r="A27" s="117" t="s">
        <v>473</v>
      </c>
    </row>
    <row r="28" spans="1:29" ht="15.6">
      <c r="A28" s="116" t="s">
        <v>527</v>
      </c>
    </row>
    <row r="29" spans="1:29" ht="19.5" customHeight="1">
      <c r="Y29" s="902" t="s">
        <v>475</v>
      </c>
      <c r="Z29" s="902"/>
      <c r="AA29" s="902"/>
      <c r="AB29" s="902"/>
      <c r="AC29" s="902"/>
    </row>
    <row r="30" spans="1:29">
      <c r="Y30" s="902" t="s">
        <v>474</v>
      </c>
      <c r="Z30" s="902"/>
      <c r="AA30" s="902"/>
      <c r="AB30" s="902"/>
      <c r="AC30" s="902"/>
    </row>
    <row r="32" spans="1:29">
      <c r="Y32" s="112"/>
      <c r="Z32" s="113" t="s">
        <v>87</v>
      </c>
      <c r="AA32" s="113" t="s">
        <v>109</v>
      </c>
      <c r="AB32" s="113" t="s">
        <v>114</v>
      </c>
      <c r="AC32" s="903" t="s">
        <v>166</v>
      </c>
    </row>
    <row r="33" spans="25:29" ht="13.8">
      <c r="Y33" s="896" t="s">
        <v>180</v>
      </c>
      <c r="Z33" s="897"/>
      <c r="AA33" s="897"/>
      <c r="AB33" s="897"/>
      <c r="AC33" s="904"/>
    </row>
    <row r="34" spans="25:29" ht="13.8">
      <c r="Y34" s="896" t="s">
        <v>181</v>
      </c>
      <c r="Z34" s="900">
        <f>+'EBITA marginalanalys kv'!C8</f>
        <v>2.8228662487891746E-2</v>
      </c>
      <c r="AA34" s="898">
        <f>+'EBITA marginalanalys kv'!C7</f>
        <v>258.97765070000014</v>
      </c>
      <c r="AB34" s="898">
        <f>+'EBITA marginalanalys kv'!C10</f>
        <v>402.96588009999977</v>
      </c>
      <c r="AC34" s="904">
        <f>+'EBITA marginalanalys kv'!C11</f>
        <v>4.3923434291463906E-2</v>
      </c>
    </row>
    <row r="35" spans="25:29" ht="13.8">
      <c r="Y35" s="896" t="s">
        <v>182</v>
      </c>
      <c r="Z35" s="900">
        <f>+'EBITA marginalanalys kv'!D8</f>
        <v>5.2887523315155005E-2</v>
      </c>
      <c r="AA35" s="898">
        <f>+'EBITA marginalanalys kv'!D7</f>
        <v>508.33158939999987</v>
      </c>
      <c r="AB35" s="898">
        <f>+'EBITA marginalanalys kv'!D10</f>
        <v>603.95799629999965</v>
      </c>
      <c r="AC35" s="904">
        <f>+'EBITA marginalanalys kv'!D11</f>
        <v>6.2836627266057793E-2</v>
      </c>
    </row>
    <row r="36" spans="25:29" ht="13.8">
      <c r="Y36" s="896" t="s">
        <v>470</v>
      </c>
      <c r="Z36" s="900">
        <f>+'EBITA marginalanalys kv'!E8</f>
        <v>6.5901914846269283E-2</v>
      </c>
      <c r="AA36" s="898">
        <f>+'EBITA marginalanalys kv'!E7</f>
        <v>586.35349740000026</v>
      </c>
      <c r="AB36" s="898">
        <f>+'EBITA marginalanalys kv'!E10</f>
        <v>664.6248132000004</v>
      </c>
      <c r="AC36" s="904">
        <f>+'EBITA marginalanalys kv'!E11</f>
        <v>7.469904765374738E-2</v>
      </c>
    </row>
    <row r="37" spans="25:29" ht="13.8">
      <c r="Y37" s="896" t="s">
        <v>471</v>
      </c>
      <c r="Z37" s="900">
        <f>+'EBITA marginalanalys kv'!F8</f>
        <v>6.2214894773229446E-2</v>
      </c>
      <c r="AA37" s="898">
        <f>+'EBITA marginalanalys kv'!F7</f>
        <v>640.58583090000172</v>
      </c>
      <c r="AB37" s="898">
        <f>+'EBITA marginalanalys kv'!F10</f>
        <v>1040.0586754000017</v>
      </c>
      <c r="AC37" s="904">
        <f>+'EBITA marginalanalys kv'!F11</f>
        <v>0.10101244505686947</v>
      </c>
    </row>
    <row r="38" spans="25:29" ht="13.8">
      <c r="Y38" s="905" t="s">
        <v>472</v>
      </c>
      <c r="Z38" s="906">
        <f>+'EBITA marginalanalys kv'!G8</f>
        <v>5.441139570218629E-2</v>
      </c>
      <c r="AA38" s="907">
        <f>+'EBITA marginalanalys kv'!G7</f>
        <v>496.5364835000002</v>
      </c>
      <c r="AB38" s="907">
        <f>+'EBITA marginalanalys kv'!G10</f>
        <v>549.41438270000015</v>
      </c>
      <c r="AC38" s="908">
        <f>+'EBITA marginalanalys kv'!G11</f>
        <v>6.0205854705462157E-2</v>
      </c>
    </row>
    <row r="57" spans="1:1" ht="25.2">
      <c r="A57" s="117"/>
    </row>
  </sheetData>
  <pageMargins left="0.70866141732283472" right="0.31496062992125984" top="0.74803149606299213" bottom="0.55118110236220474" header="0.31496062992125984" footer="0.31496062992125984"/>
  <pageSetup paperSize="9" scale="60" orientation="landscape" r:id="rId1"/>
  <headerFooter>
    <oddFooter>&amp;LRatos Ekonomi/150422&amp;R&amp;P/&amp;N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12"/>
  <sheetViews>
    <sheetView showGridLines="0" showZeros="0" topLeftCell="C335" zoomScale="84" zoomScaleNormal="84" zoomScaleSheetLayoutView="84" workbookViewId="0"/>
  </sheetViews>
  <sheetFormatPr defaultColWidth="9.109375" defaultRowHeight="13.8" outlineLevelRow="1" outlineLevelCol="1"/>
  <cols>
    <col min="1" max="1" width="14" style="434" hidden="1" customWidth="1" outlineLevel="1"/>
    <col min="2" max="2" width="10.33203125" style="446" hidden="1" customWidth="1" outlineLevel="1"/>
    <col min="3" max="3" width="2.5546875" style="33" customWidth="1" collapsed="1"/>
    <col min="4" max="4" width="24.33203125" style="78" customWidth="1"/>
    <col min="5" max="5" width="11.6640625" style="299" customWidth="1" outlineLevel="1"/>
    <col min="6" max="6" width="11.88671875" style="299" customWidth="1" outlineLevel="1"/>
    <col min="7" max="8" width="0.33203125" style="33" customWidth="1" outlineLevel="1"/>
    <col min="9" max="9" width="8.6640625" style="33" customWidth="1" outlineLevel="1"/>
    <col min="10" max="11" width="11.6640625" style="33" customWidth="1"/>
    <col min="12" max="12" width="8.5546875" style="33" customWidth="1"/>
    <col min="13" max="16" width="12.6640625" style="33" hidden="1" customWidth="1"/>
    <col min="17" max="17" width="7.6640625" style="33" hidden="1" customWidth="1"/>
    <col min="18" max="19" width="11.6640625" style="33" customWidth="1"/>
    <col min="20" max="21" width="11.44140625" style="33" hidden="1" customWidth="1"/>
    <col min="22" max="22" width="8.6640625" style="33" customWidth="1"/>
    <col min="23" max="23" width="0.33203125" style="33" hidden="1" customWidth="1"/>
    <col min="24" max="24" width="12.44140625" style="33" customWidth="1"/>
    <col min="25" max="26" width="11.44140625" style="33" hidden="1" customWidth="1"/>
    <col min="27" max="27" width="8.6640625" style="33" customWidth="1"/>
    <col min="28" max="28" width="2.44140625" style="62" customWidth="1"/>
    <col min="29" max="29" width="11.6640625" style="33" customWidth="1"/>
    <col min="30" max="30" width="11.88671875" style="33" customWidth="1"/>
    <col min="31" max="33" width="11" style="33" customWidth="1"/>
    <col min="34" max="34" width="9.109375" style="33"/>
    <col min="35" max="37" width="11" style="33" customWidth="1"/>
    <col min="38" max="38" width="9.109375" style="33"/>
    <col min="39" max="40" width="12.44140625" style="33" customWidth="1"/>
    <col min="41" max="16384" width="9.109375" style="33"/>
  </cols>
  <sheetData>
    <row r="1" spans="1:30" hidden="1" outlineLevel="1">
      <c r="B1" s="38"/>
      <c r="C1" s="38"/>
      <c r="D1" s="38"/>
      <c r="E1" s="684" t="str">
        <f>'Meny Aaro'!G62</f>
        <v>1503PM</v>
      </c>
      <c r="F1" s="684" t="str">
        <f>'Meny Aaro'!H62</f>
        <v>1403PM</v>
      </c>
      <c r="J1" s="1012" t="s">
        <v>539</v>
      </c>
      <c r="K1" s="1012" t="s">
        <v>540</v>
      </c>
      <c r="M1" s="1012" t="s">
        <v>541</v>
      </c>
      <c r="N1" s="1012" t="s">
        <v>542</v>
      </c>
      <c r="R1" s="1012" t="s">
        <v>543</v>
      </c>
      <c r="S1" s="1012" t="s">
        <v>544</v>
      </c>
      <c r="X1" s="33" t="str">
        <f>'Meny Aaro'!R53</f>
        <v>1512F1503</v>
      </c>
      <c r="AC1" s="1012" t="s">
        <v>561</v>
      </c>
      <c r="AD1" s="1012" t="s">
        <v>562</v>
      </c>
    </row>
    <row r="2" spans="1:30" hidden="1" outlineLevel="1">
      <c r="A2" s="434">
        <v>100</v>
      </c>
      <c r="B2" s="38"/>
      <c r="C2" s="35"/>
      <c r="D2" s="38"/>
      <c r="E2" s="34"/>
      <c r="F2" s="34"/>
    </row>
    <row r="3" spans="1:30" ht="14.25" hidden="1" customHeight="1" outlineLevel="1">
      <c r="A3" s="435" t="s">
        <v>299</v>
      </c>
      <c r="B3" s="38"/>
      <c r="C3" s="35"/>
      <c r="D3" s="38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30" ht="28.2" collapsed="1">
      <c r="A4" s="435" t="str">
        <f>'Meny Aaro'!D11</f>
        <v>MSEK</v>
      </c>
      <c r="B4" s="38"/>
      <c r="C4" s="35"/>
      <c r="D4" s="127" t="s">
        <v>85</v>
      </c>
      <c r="E4" s="679"/>
      <c r="F4" s="679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9"/>
      <c r="Y4" s="39"/>
      <c r="Z4" s="39"/>
      <c r="AA4" s="39"/>
      <c r="AB4" s="50"/>
      <c r="AC4" s="39"/>
      <c r="AD4" s="39"/>
    </row>
    <row r="5" spans="1:30" ht="9.75" customHeight="1">
      <c r="A5" s="435"/>
      <c r="B5" s="38"/>
      <c r="C5" s="35"/>
      <c r="D5" s="447"/>
      <c r="E5" s="680"/>
      <c r="F5" s="680"/>
      <c r="G5" s="34"/>
      <c r="H5" s="34"/>
      <c r="I5" s="34"/>
      <c r="J5" s="41"/>
      <c r="K5" s="34"/>
      <c r="L5" s="34"/>
      <c r="M5" s="41"/>
      <c r="N5" s="34"/>
      <c r="O5" s="34"/>
      <c r="P5" s="34"/>
      <c r="Q5" s="34"/>
      <c r="R5" s="34"/>
      <c r="S5" s="34"/>
      <c r="T5" s="34"/>
      <c r="U5" s="34"/>
      <c r="V5" s="34"/>
      <c r="W5" s="34"/>
      <c r="X5" s="39"/>
      <c r="Y5" s="39"/>
      <c r="Z5" s="39"/>
      <c r="AA5" s="39"/>
      <c r="AB5" s="50"/>
      <c r="AC5" s="39"/>
      <c r="AD5" s="39"/>
    </row>
    <row r="6" spans="1:30" ht="16.5" customHeight="1">
      <c r="A6" s="436"/>
      <c r="B6" s="63"/>
      <c r="C6" s="42"/>
      <c r="D6" s="448" t="str">
        <f>'Aaro Inställningar'!H6</f>
        <v>Nettoomsättning (Mkr)</v>
      </c>
      <c r="E6" s="681">
        <f>VÅR</f>
        <v>2015</v>
      </c>
      <c r="F6" s="681">
        <f>VFGÅR</f>
        <v>2014</v>
      </c>
      <c r="G6" s="341"/>
      <c r="H6" s="341"/>
      <c r="I6" s="341" t="s">
        <v>3</v>
      </c>
      <c r="J6" s="341">
        <f>VÅR</f>
        <v>2015</v>
      </c>
      <c r="K6" s="341">
        <f>VFGÅR</f>
        <v>2014</v>
      </c>
      <c r="L6" s="341" t="s">
        <v>3</v>
      </c>
      <c r="M6" s="341">
        <f>J6</f>
        <v>2015</v>
      </c>
      <c r="N6" s="341">
        <f>K6</f>
        <v>2014</v>
      </c>
      <c r="O6" s="341"/>
      <c r="P6" s="341"/>
      <c r="Q6" s="341" t="s">
        <v>3</v>
      </c>
      <c r="R6" s="341" t="str">
        <f>VLTM</f>
        <v>15/14</v>
      </c>
      <c r="S6" s="341">
        <f>VFGÅR</f>
        <v>2014</v>
      </c>
      <c r="T6" s="341"/>
      <c r="U6" s="341"/>
      <c r="V6" s="341" t="s">
        <v>3</v>
      </c>
      <c r="W6" s="341"/>
      <c r="X6" s="341">
        <f>VÅR</f>
        <v>2015</v>
      </c>
      <c r="Y6" s="342"/>
      <c r="Z6" s="342"/>
      <c r="AA6" s="341" t="s">
        <v>3</v>
      </c>
      <c r="AB6" s="465"/>
      <c r="AC6" s="39"/>
      <c r="AD6" s="39"/>
    </row>
    <row r="7" spans="1:30" s="300" customFormat="1" ht="24" customHeight="1">
      <c r="A7" s="437"/>
      <c r="B7" s="442"/>
      <c r="C7" s="301"/>
      <c r="D7" s="448"/>
      <c r="E7" s="681" t="str">
        <f>VMÅN</f>
        <v>mar</v>
      </c>
      <c r="F7" s="681" t="str">
        <f>VMÅN</f>
        <v>mar</v>
      </c>
      <c r="G7" s="341"/>
      <c r="H7" s="341"/>
      <c r="I7" s="343"/>
      <c r="J7" s="341" t="str">
        <f>VKV</f>
        <v>kv 1</v>
      </c>
      <c r="K7" s="341" t="str">
        <f>J7</f>
        <v>kv 1</v>
      </c>
      <c r="L7" s="341"/>
      <c r="M7" s="341" t="str">
        <f>NamnAcc</f>
        <v>kv 1</v>
      </c>
      <c r="N7" s="341" t="str">
        <f>M7</f>
        <v>kv 1</v>
      </c>
      <c r="O7" s="341"/>
      <c r="P7" s="341"/>
      <c r="Q7" s="342"/>
      <c r="R7" s="341" t="s">
        <v>7</v>
      </c>
      <c r="S7" s="341"/>
      <c r="T7" s="341"/>
      <c r="U7" s="341"/>
      <c r="V7" s="343"/>
      <c r="W7" s="343"/>
      <c r="X7" s="348" t="str">
        <f>'Aaro Inställningar'!H12</f>
        <v>Prognos mar</v>
      </c>
      <c r="Y7" s="341"/>
      <c r="Z7" s="341"/>
      <c r="AA7" s="341"/>
      <c r="AB7" s="465"/>
      <c r="AC7" s="39"/>
      <c r="AD7" s="39"/>
    </row>
    <row r="8" spans="1:30" ht="15" customHeight="1">
      <c r="A8" s="438" t="s">
        <v>297</v>
      </c>
      <c r="B8" s="443" t="str">
        <f>'Aaro Inställningar'!B6</f>
        <v>AHIAS</v>
      </c>
      <c r="C8" s="43"/>
      <c r="D8" s="748" t="str">
        <f>'Aaro Inställningar'!C6</f>
        <v>AH Industries</v>
      </c>
      <c r="E8" s="319">
        <v>87.265834799999993</v>
      </c>
      <c r="F8" s="317">
        <v>73.620210599999993</v>
      </c>
      <c r="G8" s="318">
        <f t="shared" ref="G8:G36" si="0">IF(OR(E8&lt;0,F8&lt;0),"-",E8/F8-1)</f>
        <v>0.18535160506590564</v>
      </c>
      <c r="H8" s="318" t="b">
        <f t="shared" ref="H8:H36" si="1">IF(AND(E8&lt;0,F8&lt;0),-(E8/F8-1))</f>
        <v>0</v>
      </c>
      <c r="I8" s="318">
        <f t="shared" ref="I8:I17" si="2">IF(AND(E8&lt;0,F8&lt;0),+H8,G8)</f>
        <v>0.18535160506590564</v>
      </c>
      <c r="J8" s="319">
        <v>238.62254730000001</v>
      </c>
      <c r="K8" s="317">
        <v>190.19103809999999</v>
      </c>
      <c r="L8" s="318">
        <f t="shared" ref="L8:L36" si="3">IF(OR(J8&lt;0,K8&lt;0),"-",J8/K8-1)</f>
        <v>0.25464664204911358</v>
      </c>
      <c r="M8" s="319">
        <v>238.62254730000001</v>
      </c>
      <c r="N8" s="317">
        <v>190.19103809999999</v>
      </c>
      <c r="O8" s="318">
        <f t="shared" ref="O8:O36" si="4">IF(OR(M8&lt;0,N8&lt;0),"-",M8/N8-1)</f>
        <v>0.25464664204911358</v>
      </c>
      <c r="P8" s="318" t="b">
        <f t="shared" ref="P8:P36" si="5">IF(AND(M8&lt;0,N8&lt;0),-(M8/N8-1))</f>
        <v>0</v>
      </c>
      <c r="Q8" s="318">
        <f t="shared" ref="Q8:Q36" si="6">IF(AND(M8&lt;0,N8&lt;0),+P8,O8)</f>
        <v>0.25464664204911358</v>
      </c>
      <c r="R8" s="319">
        <v>829.05104229999995</v>
      </c>
      <c r="S8" s="317">
        <v>780.61953310000001</v>
      </c>
      <c r="T8" s="318">
        <f t="shared" ref="T8:T36" si="7">IF(OR(R8&lt;0,S8&lt;0),"-",R8/S8-1)</f>
        <v>6.20423998457591E-2</v>
      </c>
      <c r="U8" s="318" t="b">
        <f t="shared" ref="U8:U36" si="8">IF(AND(R8&lt;0,S8&lt;0),-(R8/S8-1))</f>
        <v>0</v>
      </c>
      <c r="V8" s="318">
        <f t="shared" ref="V8:V36" si="9">IF(AND(R8&lt;0,S8&lt;0),+U8,T8)</f>
        <v>6.20423998457591E-2</v>
      </c>
      <c r="W8" s="318"/>
      <c r="X8" s="319">
        <v>1065.0394624</v>
      </c>
      <c r="Y8" s="318">
        <f t="shared" ref="Y8:Y36" si="10">IF(OR(S8&lt;0,X8&lt;0),"-",X8/S8-1)</f>
        <v>0.36435154033426542</v>
      </c>
      <c r="Z8" s="318" t="b">
        <f t="shared" ref="Z8:Z36" si="11">IF(AND(S8&lt;0,X8&lt;0),-(X8/S8-1))</f>
        <v>0</v>
      </c>
      <c r="AA8" s="318">
        <f t="shared" ref="AA8:AA36" si="12">IF(AND(S8&lt;0,X8&lt;0),+Z8,Y8)</f>
        <v>0.36435154033426542</v>
      </c>
      <c r="AB8" s="52"/>
      <c r="AC8" s="39"/>
      <c r="AD8" s="39"/>
    </row>
    <row r="9" spans="1:30" ht="15" customHeight="1">
      <c r="A9" s="438" t="s">
        <v>297</v>
      </c>
      <c r="B9" s="443" t="str">
        <f>'Aaro Inställningar'!B7</f>
        <v>ARCUS</v>
      </c>
      <c r="C9" s="43"/>
      <c r="D9" s="748" t="str">
        <f>'Aaro Inställningar'!C7</f>
        <v>Arcus-Gruppen</v>
      </c>
      <c r="E9" s="319">
        <v>232.57716149999999</v>
      </c>
      <c r="F9" s="317">
        <v>185.71696700000001</v>
      </c>
      <c r="G9" s="318">
        <f t="shared" si="0"/>
        <v>0.25232048130529705</v>
      </c>
      <c r="H9" s="318" t="b">
        <f t="shared" si="1"/>
        <v>0</v>
      </c>
      <c r="I9" s="318">
        <f t="shared" si="2"/>
        <v>0.25232048130529705</v>
      </c>
      <c r="J9" s="319">
        <v>548.6865239</v>
      </c>
      <c r="K9" s="317">
        <v>499.96951480000001</v>
      </c>
      <c r="L9" s="318">
        <f t="shared" si="3"/>
        <v>9.7439959153285516E-2</v>
      </c>
      <c r="M9" s="319">
        <v>548.6865239</v>
      </c>
      <c r="N9" s="317">
        <v>499.96951480000001</v>
      </c>
      <c r="O9" s="318">
        <f t="shared" si="4"/>
        <v>9.7439959153285516E-2</v>
      </c>
      <c r="P9" s="318" t="b">
        <f t="shared" si="5"/>
        <v>0</v>
      </c>
      <c r="Q9" s="318">
        <f t="shared" si="6"/>
        <v>9.7439959153285516E-2</v>
      </c>
      <c r="R9" s="319">
        <v>2596.5262922000002</v>
      </c>
      <c r="S9" s="317">
        <v>2547.8092830999999</v>
      </c>
      <c r="T9" s="318">
        <f t="shared" si="7"/>
        <v>1.9121136508587044E-2</v>
      </c>
      <c r="U9" s="318" t="b">
        <f t="shared" si="8"/>
        <v>0</v>
      </c>
      <c r="V9" s="318">
        <f t="shared" si="9"/>
        <v>1.9121136508587044E-2</v>
      </c>
      <c r="W9" s="318"/>
      <c r="X9" s="319">
        <v>2462.6011982</v>
      </c>
      <c r="Y9" s="318">
        <f t="shared" si="10"/>
        <v>-3.3443666865176191E-2</v>
      </c>
      <c r="Z9" s="318" t="b">
        <f t="shared" si="11"/>
        <v>0</v>
      </c>
      <c r="AA9" s="318">
        <f t="shared" si="12"/>
        <v>-3.3443666865176191E-2</v>
      </c>
      <c r="AB9" s="52"/>
      <c r="AC9" s="79"/>
      <c r="AD9" s="79"/>
    </row>
    <row r="10" spans="1:30" ht="16.5" customHeight="1">
      <c r="A10" s="438" t="s">
        <v>297</v>
      </c>
      <c r="B10" s="443" t="str">
        <f>'Aaro Inställningar'!B8</f>
        <v>BIOLIN</v>
      </c>
      <c r="C10" s="43"/>
      <c r="D10" s="748" t="str">
        <f>'Aaro Inställningar'!C8</f>
        <v>Biolin Scientific</v>
      </c>
      <c r="E10" s="319">
        <v>32.197609999999997</v>
      </c>
      <c r="F10" s="317">
        <v>22.920999999999999</v>
      </c>
      <c r="G10" s="318">
        <f t="shared" si="0"/>
        <v>0.40472099821124718</v>
      </c>
      <c r="H10" s="318" t="b">
        <f t="shared" si="1"/>
        <v>0</v>
      </c>
      <c r="I10" s="318">
        <f t="shared" si="2"/>
        <v>0.40472099821124718</v>
      </c>
      <c r="J10" s="319">
        <v>52.325530000000001</v>
      </c>
      <c r="K10" s="317">
        <v>42.481999999999999</v>
      </c>
      <c r="L10" s="318">
        <f t="shared" si="3"/>
        <v>0.23171060684525213</v>
      </c>
      <c r="M10" s="319">
        <v>52.325530000000001</v>
      </c>
      <c r="N10" s="317">
        <v>42.481999999999999</v>
      </c>
      <c r="O10" s="318">
        <f t="shared" si="4"/>
        <v>0.23171060684525213</v>
      </c>
      <c r="P10" s="318" t="b">
        <f t="shared" si="5"/>
        <v>0</v>
      </c>
      <c r="Q10" s="318">
        <f t="shared" si="6"/>
        <v>0.23171060684525213</v>
      </c>
      <c r="R10" s="319">
        <v>224.92252999999999</v>
      </c>
      <c r="S10" s="317">
        <v>215.07900000000001</v>
      </c>
      <c r="T10" s="318">
        <f t="shared" si="7"/>
        <v>4.5767043737417357E-2</v>
      </c>
      <c r="U10" s="318" t="b">
        <f t="shared" si="8"/>
        <v>0</v>
      </c>
      <c r="V10" s="318">
        <f t="shared" si="9"/>
        <v>4.5767043737417357E-2</v>
      </c>
      <c r="W10" s="318"/>
      <c r="X10" s="319">
        <v>250</v>
      </c>
      <c r="Y10" s="318">
        <f t="shared" si="10"/>
        <v>0.16236359663193523</v>
      </c>
      <c r="Z10" s="318" t="b">
        <f t="shared" si="11"/>
        <v>0</v>
      </c>
      <c r="AA10" s="318">
        <f t="shared" si="12"/>
        <v>0.16236359663193523</v>
      </c>
      <c r="AB10" s="52"/>
      <c r="AC10" s="79"/>
      <c r="AD10" s="79"/>
    </row>
    <row r="11" spans="1:30" ht="14.25" customHeight="1">
      <c r="A11" s="438" t="s">
        <v>297</v>
      </c>
      <c r="B11" s="443" t="str">
        <f>'Aaro Inställningar'!B9</f>
        <v>BISNODE</v>
      </c>
      <c r="C11" s="43"/>
      <c r="D11" s="748" t="str">
        <f>'Aaro Inställningar'!C9</f>
        <v>Bisnode</v>
      </c>
      <c r="E11" s="319">
        <v>305.68647629999998</v>
      </c>
      <c r="F11" s="317">
        <v>300.87299999999999</v>
      </c>
      <c r="G11" s="318">
        <f t="shared" si="0"/>
        <v>1.5998365755651056E-2</v>
      </c>
      <c r="H11" s="318" t="b">
        <f t="shared" si="1"/>
        <v>0</v>
      </c>
      <c r="I11" s="318">
        <f t="shared" si="2"/>
        <v>1.5998365755651056E-2</v>
      </c>
      <c r="J11" s="319">
        <v>873.49547629999995</v>
      </c>
      <c r="K11" s="317">
        <v>865.28</v>
      </c>
      <c r="L11" s="318">
        <f t="shared" si="3"/>
        <v>9.4945870700813284E-3</v>
      </c>
      <c r="M11" s="319">
        <v>873.49547629999995</v>
      </c>
      <c r="N11" s="317">
        <v>865.28</v>
      </c>
      <c r="O11" s="318">
        <f t="shared" si="4"/>
        <v>9.4945870700813284E-3</v>
      </c>
      <c r="P11" s="318" t="b">
        <f t="shared" si="5"/>
        <v>0</v>
      </c>
      <c r="Q11" s="318">
        <f t="shared" si="6"/>
        <v>9.4945870700813284E-3</v>
      </c>
      <c r="R11" s="319">
        <v>3509.8314762999998</v>
      </c>
      <c r="S11" s="317">
        <v>3501.616</v>
      </c>
      <c r="T11" s="318">
        <f t="shared" si="7"/>
        <v>2.3461956707988563E-3</v>
      </c>
      <c r="U11" s="318" t="b">
        <f t="shared" si="8"/>
        <v>0</v>
      </c>
      <c r="V11" s="318">
        <f t="shared" si="9"/>
        <v>2.3461956707988563E-3</v>
      </c>
      <c r="W11" s="318"/>
      <c r="X11" s="319">
        <v>3550</v>
      </c>
      <c r="Y11" s="318">
        <f t="shared" si="10"/>
        <v>1.3817620207355663E-2</v>
      </c>
      <c r="Z11" s="318" t="b">
        <f t="shared" si="11"/>
        <v>0</v>
      </c>
      <c r="AA11" s="318">
        <f t="shared" si="12"/>
        <v>1.3817620207355663E-2</v>
      </c>
      <c r="AB11" s="52"/>
      <c r="AC11" s="79"/>
      <c r="AD11" s="79"/>
    </row>
    <row r="12" spans="1:30" ht="16.5" customHeight="1">
      <c r="A12" s="438" t="s">
        <v>297</v>
      </c>
      <c r="B12" s="443" t="str">
        <f>'Aaro Inställningar'!B10</f>
        <v>DIAB</v>
      </c>
      <c r="C12" s="43"/>
      <c r="D12" s="748" t="str">
        <f>'Aaro Inställningar'!C10</f>
        <v>DIAB</v>
      </c>
      <c r="E12" s="319">
        <v>140.78700000000001</v>
      </c>
      <c r="F12" s="317">
        <v>85.450999999999993</v>
      </c>
      <c r="G12" s="318">
        <f t="shared" si="0"/>
        <v>0.64757580367696121</v>
      </c>
      <c r="H12" s="318" t="b">
        <f t="shared" si="1"/>
        <v>0</v>
      </c>
      <c r="I12" s="318">
        <f t="shared" si="2"/>
        <v>0.64757580367696121</v>
      </c>
      <c r="J12" s="319">
        <v>369.01600000000002</v>
      </c>
      <c r="K12" s="317">
        <v>238.16399999999999</v>
      </c>
      <c r="L12" s="318">
        <f t="shared" si="3"/>
        <v>0.54941972758267421</v>
      </c>
      <c r="M12" s="319">
        <v>369.01600000000002</v>
      </c>
      <c r="N12" s="317">
        <v>238.16399999999999</v>
      </c>
      <c r="O12" s="318">
        <f t="shared" si="4"/>
        <v>0.54941972758267421</v>
      </c>
      <c r="P12" s="318" t="b">
        <f t="shared" si="5"/>
        <v>0</v>
      </c>
      <c r="Q12" s="318">
        <f t="shared" si="6"/>
        <v>0.54941972758267421</v>
      </c>
      <c r="R12" s="319">
        <v>1288.107</v>
      </c>
      <c r="S12" s="317">
        <v>1157.2550000000001</v>
      </c>
      <c r="T12" s="318">
        <f t="shared" si="7"/>
        <v>0.11307101719154367</v>
      </c>
      <c r="U12" s="318" t="b">
        <f t="shared" si="8"/>
        <v>0</v>
      </c>
      <c r="V12" s="318">
        <f t="shared" si="9"/>
        <v>0.11307101719154367</v>
      </c>
      <c r="W12" s="318"/>
      <c r="X12" s="319">
        <v>1436.383</v>
      </c>
      <c r="Y12" s="318">
        <f t="shared" si="10"/>
        <v>0.24119835299912284</v>
      </c>
      <c r="Z12" s="318" t="b">
        <f t="shared" si="11"/>
        <v>0</v>
      </c>
      <c r="AA12" s="318">
        <f t="shared" si="12"/>
        <v>0.24119835299912284</v>
      </c>
      <c r="AB12" s="52"/>
      <c r="AC12" s="79"/>
      <c r="AD12" s="79"/>
    </row>
    <row r="13" spans="1:30" ht="15" customHeight="1">
      <c r="A13" s="438" t="s">
        <v>297</v>
      </c>
      <c r="B13" s="443" t="str">
        <f>'Aaro Inställningar'!B11</f>
        <v>EMGR</v>
      </c>
      <c r="C13" s="43"/>
      <c r="D13" s="748" t="str">
        <f>'Aaro Inställningar'!C11</f>
        <v>Euromaint</v>
      </c>
      <c r="E13" s="319">
        <v>225.417</v>
      </c>
      <c r="F13" s="317">
        <v>208.78100000000001</v>
      </c>
      <c r="G13" s="318">
        <f t="shared" si="0"/>
        <v>7.9681580220422266E-2</v>
      </c>
      <c r="H13" s="318" t="b">
        <f t="shared" si="1"/>
        <v>0</v>
      </c>
      <c r="I13" s="318">
        <f t="shared" si="2"/>
        <v>7.9681580220422266E-2</v>
      </c>
      <c r="J13" s="319">
        <v>593.44200000000001</v>
      </c>
      <c r="K13" s="317">
        <v>581.61199999999997</v>
      </c>
      <c r="L13" s="318">
        <f t="shared" si="3"/>
        <v>2.03400204947628E-2</v>
      </c>
      <c r="M13" s="319">
        <v>593.44200000000001</v>
      </c>
      <c r="N13" s="317">
        <v>581.61199999999997</v>
      </c>
      <c r="O13" s="318">
        <f t="shared" si="4"/>
        <v>2.03400204947628E-2</v>
      </c>
      <c r="P13" s="318" t="b">
        <f t="shared" si="5"/>
        <v>0</v>
      </c>
      <c r="Q13" s="318">
        <f t="shared" si="6"/>
        <v>2.03400204947628E-2</v>
      </c>
      <c r="R13" s="319">
        <v>2286.1</v>
      </c>
      <c r="S13" s="317">
        <v>2274.27</v>
      </c>
      <c r="T13" s="318">
        <f t="shared" si="7"/>
        <v>5.2016691070100318E-3</v>
      </c>
      <c r="U13" s="318" t="b">
        <f t="shared" si="8"/>
        <v>0</v>
      </c>
      <c r="V13" s="318">
        <f t="shared" si="9"/>
        <v>5.2016691070100318E-3</v>
      </c>
      <c r="W13" s="318"/>
      <c r="X13" s="319">
        <v>2251.7579999999998</v>
      </c>
      <c r="Y13" s="318">
        <f t="shared" si="10"/>
        <v>-9.8985608568904482E-3</v>
      </c>
      <c r="Z13" s="318" t="b">
        <f t="shared" si="11"/>
        <v>0</v>
      </c>
      <c r="AA13" s="318">
        <f t="shared" si="12"/>
        <v>-9.8985608568904482E-3</v>
      </c>
      <c r="AB13" s="52"/>
      <c r="AC13" s="79"/>
      <c r="AD13" s="79"/>
    </row>
    <row r="14" spans="1:30" ht="16.5" customHeight="1">
      <c r="A14" s="438" t="s">
        <v>297</v>
      </c>
      <c r="B14" s="443" t="str">
        <f>'Aaro Inställningar'!B12</f>
        <v>GSHYDRO</v>
      </c>
      <c r="C14" s="43"/>
      <c r="D14" s="748" t="str">
        <f>'Aaro Inställningar'!C12</f>
        <v>GS-Hydro</v>
      </c>
      <c r="E14" s="319">
        <v>118.1962175</v>
      </c>
      <c r="F14" s="777">
        <v>101.05749539999999</v>
      </c>
      <c r="G14" s="318">
        <f t="shared" si="0"/>
        <v>0.16959377463455327</v>
      </c>
      <c r="H14" s="318" t="b">
        <f t="shared" si="1"/>
        <v>0</v>
      </c>
      <c r="I14" s="318">
        <f t="shared" si="2"/>
        <v>0.16959377463455327</v>
      </c>
      <c r="J14" s="319">
        <v>319.61327749999998</v>
      </c>
      <c r="K14" s="777">
        <v>285.36915160000001</v>
      </c>
      <c r="L14" s="318">
        <f t="shared" si="3"/>
        <v>0.11999939624868672</v>
      </c>
      <c r="M14" s="319">
        <v>319.61327749999998</v>
      </c>
      <c r="N14" s="777">
        <v>285.36915160000001</v>
      </c>
      <c r="O14" s="318">
        <f t="shared" si="4"/>
        <v>0.11999939624868672</v>
      </c>
      <c r="P14" s="318" t="b">
        <f t="shared" si="5"/>
        <v>0</v>
      </c>
      <c r="Q14" s="318">
        <f t="shared" si="6"/>
        <v>0.11999939624868672</v>
      </c>
      <c r="R14" s="319">
        <v>1349.4048891</v>
      </c>
      <c r="S14" s="777">
        <v>1315.1607632</v>
      </c>
      <c r="T14" s="318">
        <f t="shared" si="7"/>
        <v>2.6037977149408364E-2</v>
      </c>
      <c r="U14" s="318" t="b">
        <f t="shared" si="8"/>
        <v>0</v>
      </c>
      <c r="V14" s="318">
        <f t="shared" si="9"/>
        <v>2.6037977149408364E-2</v>
      </c>
      <c r="W14" s="318"/>
      <c r="X14" s="319">
        <v>1358.8840375</v>
      </c>
      <c r="Y14" s="318">
        <f t="shared" si="10"/>
        <v>3.3245573867041189E-2</v>
      </c>
      <c r="Z14" s="318" t="b">
        <f t="shared" si="11"/>
        <v>0</v>
      </c>
      <c r="AA14" s="318">
        <f t="shared" si="12"/>
        <v>3.3245573867041189E-2</v>
      </c>
      <c r="AB14" s="52"/>
      <c r="AC14" s="79"/>
      <c r="AD14" s="79"/>
    </row>
    <row r="15" spans="1:30" ht="15" customHeight="1">
      <c r="A15" s="438" t="s">
        <v>297</v>
      </c>
      <c r="B15" s="443" t="str">
        <f>'Aaro Inställningar'!B13</f>
        <v>HAFA</v>
      </c>
      <c r="C15" s="43"/>
      <c r="D15" s="748" t="str">
        <f>'Aaro Inställningar'!C13</f>
        <v>Hafa Bathroom Group</v>
      </c>
      <c r="E15" s="319">
        <v>17.981999999999999</v>
      </c>
      <c r="F15" s="317">
        <v>18.079000000000001</v>
      </c>
      <c r="G15" s="318">
        <f t="shared" si="0"/>
        <v>-5.3653410033741578E-3</v>
      </c>
      <c r="H15" s="318" t="b">
        <f t="shared" si="1"/>
        <v>0</v>
      </c>
      <c r="I15" s="318">
        <f t="shared" si="2"/>
        <v>-5.3653410033741578E-3</v>
      </c>
      <c r="J15" s="319">
        <v>52.296999999999997</v>
      </c>
      <c r="K15" s="317">
        <v>58.457999999999998</v>
      </c>
      <c r="L15" s="318">
        <f t="shared" si="3"/>
        <v>-0.10539190529953135</v>
      </c>
      <c r="M15" s="319">
        <v>52.296999999999997</v>
      </c>
      <c r="N15" s="317">
        <v>58.457999999999998</v>
      </c>
      <c r="O15" s="318">
        <f t="shared" si="4"/>
        <v>-0.10539190529953135</v>
      </c>
      <c r="P15" s="318" t="b">
        <f t="shared" si="5"/>
        <v>0</v>
      </c>
      <c r="Q15" s="318">
        <f t="shared" si="6"/>
        <v>-0.10539190529953135</v>
      </c>
      <c r="R15" s="319">
        <v>199.53200000000001</v>
      </c>
      <c r="S15" s="317">
        <v>205.69300000000001</v>
      </c>
      <c r="T15" s="318">
        <f t="shared" si="7"/>
        <v>-2.9952404797440879E-2</v>
      </c>
      <c r="U15" s="318" t="b">
        <f t="shared" si="8"/>
        <v>0</v>
      </c>
      <c r="V15" s="318">
        <f t="shared" si="9"/>
        <v>-2.9952404797440879E-2</v>
      </c>
      <c r="W15" s="318"/>
      <c r="X15" s="319">
        <v>214.99700000000001</v>
      </c>
      <c r="Y15" s="318">
        <f t="shared" si="10"/>
        <v>4.5232458080731952E-2</v>
      </c>
      <c r="Z15" s="318" t="b">
        <f t="shared" si="11"/>
        <v>0</v>
      </c>
      <c r="AA15" s="318">
        <f t="shared" si="12"/>
        <v>4.5232458080731952E-2</v>
      </c>
      <c r="AB15" s="52"/>
      <c r="AC15" s="79"/>
      <c r="AD15" s="79"/>
    </row>
    <row r="16" spans="1:30" ht="16.5" customHeight="1">
      <c r="A16" s="438" t="s">
        <v>297</v>
      </c>
      <c r="B16" s="443" t="str">
        <f>'Aaro Inställningar'!B14</f>
        <v>HENT</v>
      </c>
      <c r="C16" s="43"/>
      <c r="D16" s="748" t="str">
        <f>'Aaro Inställningar'!C14</f>
        <v>HENT</v>
      </c>
      <c r="E16" s="319">
        <v>488.5493219</v>
      </c>
      <c r="F16" s="317">
        <v>454.8024183</v>
      </c>
      <c r="G16" s="318">
        <f t="shared" si="0"/>
        <v>7.4201240455453288E-2</v>
      </c>
      <c r="H16" s="318" t="b">
        <f t="shared" si="1"/>
        <v>0</v>
      </c>
      <c r="I16" s="318">
        <f t="shared" si="2"/>
        <v>7.4201240455453288E-2</v>
      </c>
      <c r="J16" s="319">
        <v>1284.0456196</v>
      </c>
      <c r="K16" s="317">
        <v>1232.8859883</v>
      </c>
      <c r="L16" s="318">
        <f t="shared" si="3"/>
        <v>4.1495833179630015E-2</v>
      </c>
      <c r="M16" s="319">
        <v>1284.0456196</v>
      </c>
      <c r="N16" s="317">
        <v>1232.8859883</v>
      </c>
      <c r="O16" s="318">
        <f t="shared" si="4"/>
        <v>4.1495833179630015E-2</v>
      </c>
      <c r="P16" s="318" t="b">
        <f t="shared" si="5"/>
        <v>0</v>
      </c>
      <c r="Q16" s="318">
        <f t="shared" si="6"/>
        <v>4.1495833179630015E-2</v>
      </c>
      <c r="R16" s="319">
        <v>4916.6347429999996</v>
      </c>
      <c r="S16" s="317">
        <v>4865.4751116999996</v>
      </c>
      <c r="T16" s="318">
        <f t="shared" si="7"/>
        <v>1.0514827457852371E-2</v>
      </c>
      <c r="U16" s="318" t="b">
        <f t="shared" si="8"/>
        <v>0</v>
      </c>
      <c r="V16" s="318">
        <f t="shared" si="9"/>
        <v>1.0514827457852371E-2</v>
      </c>
      <c r="W16" s="318"/>
      <c r="X16" s="319">
        <v>5369.2150000000001</v>
      </c>
      <c r="Y16" s="318">
        <f t="shared" si="10"/>
        <v>0.10353354538566184</v>
      </c>
      <c r="Z16" s="318" t="b">
        <f t="shared" si="11"/>
        <v>0</v>
      </c>
      <c r="AA16" s="318">
        <f t="shared" si="12"/>
        <v>0.10353354538566184</v>
      </c>
      <c r="AB16" s="52"/>
      <c r="AC16" s="79"/>
      <c r="AD16" s="79"/>
    </row>
    <row r="17" spans="1:33" ht="15.75" customHeight="1">
      <c r="A17" s="438" t="s">
        <v>297</v>
      </c>
      <c r="B17" s="443" t="str">
        <f>'Aaro Inställningar'!B15</f>
        <v>HLDISP</v>
      </c>
      <c r="C17" s="43"/>
      <c r="D17" s="748" t="str">
        <f>'Aaro Inställningar'!C15</f>
        <v xml:space="preserve">HL Display </v>
      </c>
      <c r="E17" s="319">
        <v>118.68899999999999</v>
      </c>
      <c r="F17" s="317">
        <v>137.26499999999999</v>
      </c>
      <c r="G17" s="318">
        <f t="shared" si="0"/>
        <v>-0.13532947218883173</v>
      </c>
      <c r="H17" s="318" t="b">
        <f t="shared" si="1"/>
        <v>0</v>
      </c>
      <c r="I17" s="318">
        <f t="shared" si="2"/>
        <v>-0.13532947218883173</v>
      </c>
      <c r="J17" s="319">
        <v>337.32799999999997</v>
      </c>
      <c r="K17" s="317">
        <v>363.72899999999998</v>
      </c>
      <c r="L17" s="318">
        <f t="shared" si="3"/>
        <v>-7.2584259159979014E-2</v>
      </c>
      <c r="M17" s="319">
        <v>337.32799999999997</v>
      </c>
      <c r="N17" s="317">
        <v>363.72899999999998</v>
      </c>
      <c r="O17" s="318">
        <f t="shared" si="4"/>
        <v>-7.2584259159979014E-2</v>
      </c>
      <c r="P17" s="318" t="b">
        <f t="shared" si="5"/>
        <v>0</v>
      </c>
      <c r="Q17" s="318">
        <f t="shared" si="6"/>
        <v>-7.2584259159979014E-2</v>
      </c>
      <c r="R17" s="319">
        <v>1482.7719999999999</v>
      </c>
      <c r="S17" s="317">
        <v>1509.173</v>
      </c>
      <c r="T17" s="318">
        <f t="shared" si="7"/>
        <v>-1.7493686939800801E-2</v>
      </c>
      <c r="U17" s="318" t="b">
        <f t="shared" si="8"/>
        <v>0</v>
      </c>
      <c r="V17" s="318">
        <f t="shared" si="9"/>
        <v>-1.7493686939800801E-2</v>
      </c>
      <c r="W17" s="318"/>
      <c r="X17" s="319">
        <v>1447</v>
      </c>
      <c r="Y17" s="318">
        <f t="shared" si="10"/>
        <v>-4.1196734900505128E-2</v>
      </c>
      <c r="Z17" s="318" t="b">
        <f t="shared" si="11"/>
        <v>0</v>
      </c>
      <c r="AA17" s="318">
        <f t="shared" si="12"/>
        <v>-4.1196734900505128E-2</v>
      </c>
      <c r="AB17" s="52"/>
      <c r="AC17" s="79"/>
      <c r="AD17" s="79"/>
    </row>
    <row r="18" spans="1:33" ht="15.75" customHeight="1">
      <c r="A18" s="438" t="s">
        <v>297</v>
      </c>
      <c r="B18" s="443" t="str">
        <f>'Aaro Inställningar'!B16</f>
        <v>INWIDO</v>
      </c>
      <c r="C18" s="43"/>
      <c r="D18" s="748" t="str">
        <f>'Aaro Inställningar'!C16</f>
        <v>Inwido</v>
      </c>
      <c r="E18" s="319"/>
      <c r="F18" s="317"/>
      <c r="G18" s="318" t="e">
        <f t="shared" si="0"/>
        <v>#DIV/0!</v>
      </c>
      <c r="H18" s="318" t="b">
        <f t="shared" si="1"/>
        <v>0</v>
      </c>
      <c r="I18" s="318"/>
      <c r="J18" s="319">
        <v>1047.434</v>
      </c>
      <c r="K18" s="317">
        <v>907.27599999999995</v>
      </c>
      <c r="L18" s="318">
        <f t="shared" si="3"/>
        <v>0.15448220828061143</v>
      </c>
      <c r="M18" s="319">
        <v>1047.434</v>
      </c>
      <c r="N18" s="317">
        <v>907.27599999999995</v>
      </c>
      <c r="O18" s="318">
        <f t="shared" si="4"/>
        <v>0.15448220828061143</v>
      </c>
      <c r="P18" s="318" t="b">
        <f t="shared" si="5"/>
        <v>0</v>
      </c>
      <c r="Q18" s="318">
        <f t="shared" si="6"/>
        <v>0.15448220828061143</v>
      </c>
      <c r="R18" s="319">
        <v>5055.9390000000003</v>
      </c>
      <c r="S18" s="317">
        <v>4915.7809999999999</v>
      </c>
      <c r="T18" s="318">
        <f t="shared" si="7"/>
        <v>2.8511847863035511E-2</v>
      </c>
      <c r="U18" s="318" t="b">
        <f t="shared" si="8"/>
        <v>0</v>
      </c>
      <c r="V18" s="318">
        <f t="shared" si="9"/>
        <v>2.8511847863035511E-2</v>
      </c>
      <c r="W18" s="318"/>
      <c r="X18" s="319">
        <v>5100</v>
      </c>
      <c r="Y18" s="318">
        <f t="shared" si="10"/>
        <v>3.7475021771718575E-2</v>
      </c>
      <c r="Z18" s="318" t="b">
        <f t="shared" si="11"/>
        <v>0</v>
      </c>
      <c r="AA18" s="318">
        <f t="shared" si="12"/>
        <v>3.7475021771718575E-2</v>
      </c>
      <c r="AB18" s="52"/>
      <c r="AC18" s="79"/>
      <c r="AD18" s="79"/>
    </row>
    <row r="19" spans="1:33" ht="15" customHeight="1">
      <c r="A19" s="438" t="s">
        <v>297</v>
      </c>
      <c r="B19" s="443" t="str">
        <f>'Aaro Inställningar'!B17</f>
        <v>JOTUL</v>
      </c>
      <c r="C19" s="43"/>
      <c r="D19" s="748" t="str">
        <f>'Aaro Inställningar'!C17</f>
        <v>Jøtul</v>
      </c>
      <c r="E19" s="319">
        <v>66.084368100000006</v>
      </c>
      <c r="F19" s="317">
        <v>63.867205800000001</v>
      </c>
      <c r="G19" s="318">
        <f t="shared" si="0"/>
        <v>3.4715191814450819E-2</v>
      </c>
      <c r="H19" s="318" t="b">
        <f t="shared" si="1"/>
        <v>0</v>
      </c>
      <c r="I19" s="318">
        <f t="shared" ref="I19:I36" si="13">IF(AND(E19&lt;0,F19&lt;0),+H19,G19)</f>
        <v>3.4715191814450819E-2</v>
      </c>
      <c r="J19" s="319">
        <v>208.51561219999999</v>
      </c>
      <c r="K19" s="317">
        <v>196.09894639999999</v>
      </c>
      <c r="L19" s="318">
        <f t="shared" si="3"/>
        <v>6.3318370791613843E-2</v>
      </c>
      <c r="M19" s="319">
        <v>208.51561219999999</v>
      </c>
      <c r="N19" s="317">
        <v>196.09894639999999</v>
      </c>
      <c r="O19" s="318">
        <f t="shared" si="4"/>
        <v>6.3318370791613843E-2</v>
      </c>
      <c r="P19" s="318" t="b">
        <f t="shared" si="5"/>
        <v>0</v>
      </c>
      <c r="Q19" s="318">
        <f t="shared" si="6"/>
        <v>6.3318370791613843E-2</v>
      </c>
      <c r="R19" s="319">
        <v>932.43487909999999</v>
      </c>
      <c r="S19" s="317">
        <v>920.01821329999996</v>
      </c>
      <c r="T19" s="318">
        <f t="shared" si="7"/>
        <v>1.3496108686221309E-2</v>
      </c>
      <c r="U19" s="318" t="b">
        <f t="shared" si="8"/>
        <v>0</v>
      </c>
      <c r="V19" s="318">
        <f t="shared" si="9"/>
        <v>1.3496108686221309E-2</v>
      </c>
      <c r="W19" s="318"/>
      <c r="X19" s="319">
        <v>948.20336899999995</v>
      </c>
      <c r="Y19" s="318">
        <f t="shared" si="10"/>
        <v>3.0635432312696276E-2</v>
      </c>
      <c r="Z19" s="318" t="b">
        <f t="shared" si="11"/>
        <v>0</v>
      </c>
      <c r="AA19" s="318">
        <f t="shared" si="12"/>
        <v>3.0635432312696276E-2</v>
      </c>
      <c r="AB19" s="52"/>
      <c r="AC19" s="79"/>
      <c r="AD19" s="79"/>
    </row>
    <row r="20" spans="1:33" ht="15.75" customHeight="1">
      <c r="A20" s="438" t="s">
        <v>297</v>
      </c>
      <c r="B20" s="443" t="str">
        <f>'Aaro Inställningar'!B18</f>
        <v>KVD</v>
      </c>
      <c r="C20" s="43"/>
      <c r="D20" s="748" t="str">
        <f>'Aaro Inställningar'!C18</f>
        <v xml:space="preserve">KVD </v>
      </c>
      <c r="E20" s="319">
        <v>27.018000000000001</v>
      </c>
      <c r="F20" s="317">
        <v>27.013000000000002</v>
      </c>
      <c r="G20" s="318">
        <f t="shared" si="0"/>
        <v>1.8509606485772601E-4</v>
      </c>
      <c r="H20" s="318" t="b">
        <f t="shared" si="1"/>
        <v>0</v>
      </c>
      <c r="I20" s="318">
        <f t="shared" si="13"/>
        <v>1.8509606485772601E-4</v>
      </c>
      <c r="J20" s="319">
        <v>75.858000000000004</v>
      </c>
      <c r="K20" s="317">
        <v>75.2</v>
      </c>
      <c r="L20" s="318">
        <f t="shared" si="3"/>
        <v>8.7500000000000355E-3</v>
      </c>
      <c r="M20" s="319">
        <v>75.858000000000004</v>
      </c>
      <c r="N20" s="317">
        <v>75.2</v>
      </c>
      <c r="O20" s="318">
        <f t="shared" si="4"/>
        <v>8.7500000000000355E-3</v>
      </c>
      <c r="P20" s="318" t="b">
        <f t="shared" si="5"/>
        <v>0</v>
      </c>
      <c r="Q20" s="318">
        <f t="shared" si="6"/>
        <v>8.7500000000000355E-3</v>
      </c>
      <c r="R20" s="319">
        <v>316.07</v>
      </c>
      <c r="S20" s="317">
        <v>315.41199999999998</v>
      </c>
      <c r="T20" s="318">
        <f t="shared" si="7"/>
        <v>2.0861603236401738E-3</v>
      </c>
      <c r="U20" s="318" t="b">
        <f t="shared" si="8"/>
        <v>0</v>
      </c>
      <c r="V20" s="318">
        <f t="shared" si="9"/>
        <v>2.0861603236401738E-3</v>
      </c>
      <c r="W20" s="318"/>
      <c r="X20" s="319">
        <v>369.875</v>
      </c>
      <c r="Y20" s="318">
        <f t="shared" si="10"/>
        <v>0.17267256794288111</v>
      </c>
      <c r="Z20" s="318" t="b">
        <f t="shared" si="11"/>
        <v>0</v>
      </c>
      <c r="AA20" s="318">
        <f t="shared" si="12"/>
        <v>0.17267256794288111</v>
      </c>
      <c r="AB20" s="52"/>
      <c r="AC20" s="52"/>
      <c r="AD20" s="52"/>
    </row>
    <row r="21" spans="1:33" ht="15" customHeight="1">
      <c r="A21" s="438" t="s">
        <v>297</v>
      </c>
      <c r="B21" s="443" t="str">
        <f>'Aaro Inställningar'!B19</f>
        <v>LEDIL</v>
      </c>
      <c r="C21" s="43"/>
      <c r="D21" s="748" t="str">
        <f>'Aaro Inställningar'!C19</f>
        <v>Ledil</v>
      </c>
      <c r="E21" s="319">
        <v>26.635256399999999</v>
      </c>
      <c r="F21" s="317">
        <v>18.220436500000002</v>
      </c>
      <c r="G21" s="318">
        <f t="shared" si="0"/>
        <v>0.46183415529040683</v>
      </c>
      <c r="H21" s="318" t="b">
        <f t="shared" si="1"/>
        <v>0</v>
      </c>
      <c r="I21" s="318">
        <f t="shared" si="13"/>
        <v>0.46183415529040683</v>
      </c>
      <c r="J21" s="319">
        <v>69.916283800000002</v>
      </c>
      <c r="K21" s="317">
        <v>48.220542299999998</v>
      </c>
      <c r="L21" s="318">
        <f t="shared" si="3"/>
        <v>0.44992736425529589</v>
      </c>
      <c r="M21" s="319">
        <v>69.916283800000002</v>
      </c>
      <c r="N21" s="317">
        <v>48.220542299999998</v>
      </c>
      <c r="O21" s="318">
        <f t="shared" si="4"/>
        <v>0.44992736425529589</v>
      </c>
      <c r="P21" s="318" t="b">
        <f t="shared" si="5"/>
        <v>0</v>
      </c>
      <c r="Q21" s="318">
        <f t="shared" si="6"/>
        <v>0.44992736425529589</v>
      </c>
      <c r="R21" s="319">
        <v>265.04423830000002</v>
      </c>
      <c r="S21" s="317">
        <v>243.34849679999999</v>
      </c>
      <c r="T21" s="318">
        <f t="shared" si="7"/>
        <v>8.9155025756460837E-2</v>
      </c>
      <c r="U21" s="318" t="b">
        <f t="shared" si="8"/>
        <v>0</v>
      </c>
      <c r="V21" s="318">
        <f t="shared" si="9"/>
        <v>8.9155025756460837E-2</v>
      </c>
      <c r="W21" s="318"/>
      <c r="X21" s="319">
        <v>306.71618999999998</v>
      </c>
      <c r="Y21" s="318">
        <f t="shared" si="10"/>
        <v>0.26039895061311924</v>
      </c>
      <c r="Z21" s="318" t="b">
        <f t="shared" si="11"/>
        <v>0</v>
      </c>
      <c r="AA21" s="318">
        <f t="shared" si="12"/>
        <v>0.26039895061311924</v>
      </c>
      <c r="AB21" s="52"/>
      <c r="AC21" s="52"/>
      <c r="AD21" s="52"/>
    </row>
    <row r="22" spans="1:33" ht="15.75" customHeight="1">
      <c r="A22" s="438" t="s">
        <v>297</v>
      </c>
      <c r="B22" s="443" t="str">
        <f>'Aaro Inställningar'!B20</f>
        <v>MCC</v>
      </c>
      <c r="C22" s="43"/>
      <c r="D22" s="748" t="str">
        <f>'Aaro Inställningar'!C20</f>
        <v>Mobile Climate Control</v>
      </c>
      <c r="E22" s="319">
        <v>110.678</v>
      </c>
      <c r="F22" s="317">
        <v>74.602000000000004</v>
      </c>
      <c r="G22" s="318">
        <f t="shared" si="0"/>
        <v>0.48357952869896237</v>
      </c>
      <c r="H22" s="318" t="b">
        <f t="shared" si="1"/>
        <v>0</v>
      </c>
      <c r="I22" s="318">
        <f t="shared" si="13"/>
        <v>0.48357952869896237</v>
      </c>
      <c r="J22" s="319">
        <v>290.10500000000002</v>
      </c>
      <c r="K22" s="317">
        <v>211.64500000000001</v>
      </c>
      <c r="L22" s="318">
        <f t="shared" si="3"/>
        <v>0.3707151125705781</v>
      </c>
      <c r="M22" s="319">
        <v>290.10500000000002</v>
      </c>
      <c r="N22" s="317">
        <v>211.64500000000001</v>
      </c>
      <c r="O22" s="318">
        <f t="shared" si="4"/>
        <v>0.3707151125705781</v>
      </c>
      <c r="P22" s="318" t="b">
        <f t="shared" si="5"/>
        <v>0</v>
      </c>
      <c r="Q22" s="318">
        <f t="shared" si="6"/>
        <v>0.3707151125705781</v>
      </c>
      <c r="R22" s="319">
        <v>1099.4469999999999</v>
      </c>
      <c r="S22" s="317">
        <v>1020.987</v>
      </c>
      <c r="T22" s="318">
        <f t="shared" si="7"/>
        <v>7.6847207652986693E-2</v>
      </c>
      <c r="U22" s="318" t="b">
        <f t="shared" si="8"/>
        <v>0</v>
      </c>
      <c r="V22" s="318">
        <f t="shared" si="9"/>
        <v>7.6847207652986693E-2</v>
      </c>
      <c r="W22" s="318"/>
      <c r="X22" s="319">
        <v>1250.4290000000001</v>
      </c>
      <c r="Y22" s="318">
        <f t="shared" si="10"/>
        <v>0.22472568210956667</v>
      </c>
      <c r="Z22" s="318" t="b">
        <f t="shared" si="11"/>
        <v>0</v>
      </c>
      <c r="AA22" s="318">
        <f t="shared" si="12"/>
        <v>0.22472568210956667</v>
      </c>
      <c r="AB22" s="52"/>
      <c r="AC22" s="52"/>
      <c r="AD22" s="52"/>
    </row>
    <row r="23" spans="1:33" ht="15" customHeight="1">
      <c r="A23" s="438" t="s">
        <v>297</v>
      </c>
      <c r="B23" s="443" t="str">
        <f>'Aaro Inställningar'!B21</f>
        <v>NEBULA</v>
      </c>
      <c r="C23" s="43"/>
      <c r="D23" s="748" t="str">
        <f>'Aaro Inställningar'!C21</f>
        <v>Nebula</v>
      </c>
      <c r="E23" s="319">
        <v>22.610926200000002</v>
      </c>
      <c r="F23" s="317">
        <v>20.458160700000001</v>
      </c>
      <c r="G23" s="318">
        <f t="shared" si="0"/>
        <v>0.10522771482580051</v>
      </c>
      <c r="H23" s="318" t="b">
        <f t="shared" si="1"/>
        <v>0</v>
      </c>
      <c r="I23" s="318">
        <f t="shared" si="13"/>
        <v>0.10522771482580051</v>
      </c>
      <c r="J23" s="319">
        <v>66.413453599999997</v>
      </c>
      <c r="K23" s="317">
        <v>58.611142700000002</v>
      </c>
      <c r="L23" s="318">
        <f t="shared" si="3"/>
        <v>0.13311992465214284</v>
      </c>
      <c r="M23" s="319">
        <v>66.413453599999997</v>
      </c>
      <c r="N23" s="317">
        <v>58.611142700000002</v>
      </c>
      <c r="O23" s="318">
        <f t="shared" si="4"/>
        <v>0.13311992465214284</v>
      </c>
      <c r="P23" s="318" t="b">
        <f t="shared" si="5"/>
        <v>0</v>
      </c>
      <c r="Q23" s="318">
        <f t="shared" si="6"/>
        <v>0.13311992465214284</v>
      </c>
      <c r="R23" s="319">
        <v>268.3801469</v>
      </c>
      <c r="S23" s="317">
        <v>260.57783599999999</v>
      </c>
      <c r="T23" s="318">
        <f t="shared" si="7"/>
        <v>2.9942342832258495E-2</v>
      </c>
      <c r="U23" s="318" t="b">
        <f t="shared" si="8"/>
        <v>0</v>
      </c>
      <c r="V23" s="318">
        <f t="shared" si="9"/>
        <v>2.9942342832258495E-2</v>
      </c>
      <c r="W23" s="318"/>
      <c r="X23" s="319">
        <v>289.269948</v>
      </c>
      <c r="Y23" s="318">
        <f t="shared" si="10"/>
        <v>0.11010956434529606</v>
      </c>
      <c r="Z23" s="318" t="b">
        <f t="shared" si="11"/>
        <v>0</v>
      </c>
      <c r="AA23" s="318">
        <f t="shared" si="12"/>
        <v>0.11010956434529606</v>
      </c>
      <c r="AB23" s="52"/>
      <c r="AC23" s="52"/>
      <c r="AD23" s="52"/>
    </row>
    <row r="24" spans="1:33" ht="15.75" customHeight="1">
      <c r="A24" s="438" t="s">
        <v>297</v>
      </c>
      <c r="B24" s="443" t="str">
        <f>'Aaro Inställningar'!B22</f>
        <v>NCGHO</v>
      </c>
      <c r="C24" s="43"/>
      <c r="D24" s="748" t="str">
        <f>'Aaro Inställningar'!C22</f>
        <v>Nordic Cinema Group</v>
      </c>
      <c r="E24" s="319">
        <v>216.34547499999999</v>
      </c>
      <c r="F24" s="317">
        <v>201.11</v>
      </c>
      <c r="G24" s="318">
        <f t="shared" si="0"/>
        <v>7.5756924071403553E-2</v>
      </c>
      <c r="H24" s="318" t="b">
        <f t="shared" si="1"/>
        <v>0</v>
      </c>
      <c r="I24" s="318">
        <f t="shared" si="13"/>
        <v>7.5756924071403553E-2</v>
      </c>
      <c r="J24" s="319">
        <v>791.15413999999998</v>
      </c>
      <c r="K24" s="317">
        <v>715.71299999999997</v>
      </c>
      <c r="L24" s="318">
        <f t="shared" si="3"/>
        <v>0.1054069717889714</v>
      </c>
      <c r="M24" s="319">
        <v>791.15413999999998</v>
      </c>
      <c r="N24" s="317">
        <v>715.71299999999997</v>
      </c>
      <c r="O24" s="318">
        <f t="shared" si="4"/>
        <v>0.1054069717889714</v>
      </c>
      <c r="P24" s="318" t="b">
        <f t="shared" si="5"/>
        <v>0</v>
      </c>
      <c r="Q24" s="318">
        <f t="shared" si="6"/>
        <v>0.1054069717889714</v>
      </c>
      <c r="R24" s="319">
        <v>2687.8711400000002</v>
      </c>
      <c r="S24" s="317">
        <v>2612.4299999999998</v>
      </c>
      <c r="T24" s="318">
        <f t="shared" si="7"/>
        <v>2.887776514586049E-2</v>
      </c>
      <c r="U24" s="318" t="b">
        <f t="shared" si="8"/>
        <v>0</v>
      </c>
      <c r="V24" s="318">
        <f t="shared" si="9"/>
        <v>2.887776514586049E-2</v>
      </c>
      <c r="W24" s="318"/>
      <c r="X24" s="319">
        <v>2911</v>
      </c>
      <c r="Y24" s="318">
        <f t="shared" si="10"/>
        <v>0.11428822973247144</v>
      </c>
      <c r="Z24" s="318" t="b">
        <f t="shared" si="11"/>
        <v>0</v>
      </c>
      <c r="AA24" s="717">
        <f t="shared" si="12"/>
        <v>0.11428822973247144</v>
      </c>
      <c r="AB24" s="61"/>
      <c r="AC24" s="61"/>
      <c r="AD24" s="1034"/>
      <c r="AE24" s="1035"/>
      <c r="AF24" s="1035"/>
      <c r="AG24" s="1035"/>
    </row>
    <row r="25" spans="1:33" ht="15.75" hidden="1" customHeight="1">
      <c r="A25" s="438" t="s">
        <v>297</v>
      </c>
      <c r="B25" s="443">
        <f>'Aaro Inställningar'!B23</f>
        <v>0</v>
      </c>
      <c r="C25" s="43"/>
      <c r="D25" s="748">
        <f>'Aaro Inställningar'!C23</f>
        <v>0</v>
      </c>
      <c r="E25" s="319">
        <v>0</v>
      </c>
      <c r="F25" s="317">
        <v>0</v>
      </c>
      <c r="G25" s="318" t="e">
        <f t="shared" si="0"/>
        <v>#DIV/0!</v>
      </c>
      <c r="H25" s="318" t="b">
        <f t="shared" si="1"/>
        <v>0</v>
      </c>
      <c r="I25" s="318" t="e">
        <f t="shared" si="13"/>
        <v>#DIV/0!</v>
      </c>
      <c r="J25" s="319">
        <v>0</v>
      </c>
      <c r="K25" s="317">
        <v>0</v>
      </c>
      <c r="L25" s="318" t="e">
        <f t="shared" si="3"/>
        <v>#DIV/0!</v>
      </c>
      <c r="M25" s="319">
        <v>0</v>
      </c>
      <c r="N25" s="317">
        <v>0</v>
      </c>
      <c r="O25" s="318" t="e">
        <f t="shared" si="4"/>
        <v>#DIV/0!</v>
      </c>
      <c r="P25" s="318" t="b">
        <f t="shared" si="5"/>
        <v>0</v>
      </c>
      <c r="Q25" s="318" t="e">
        <f t="shared" si="6"/>
        <v>#DIV/0!</v>
      </c>
      <c r="R25" s="319">
        <v>0</v>
      </c>
      <c r="S25" s="317">
        <v>0</v>
      </c>
      <c r="T25" s="318" t="e">
        <f t="shared" si="7"/>
        <v>#DIV/0!</v>
      </c>
      <c r="U25" s="318" t="b">
        <f t="shared" si="8"/>
        <v>0</v>
      </c>
      <c r="V25" s="318" t="e">
        <f t="shared" si="9"/>
        <v>#DIV/0!</v>
      </c>
      <c r="W25" s="318"/>
      <c r="X25" s="319">
        <v>0</v>
      </c>
      <c r="Y25" s="318" t="e">
        <f t="shared" si="10"/>
        <v>#DIV/0!</v>
      </c>
      <c r="Z25" s="318" t="b">
        <f t="shared" si="11"/>
        <v>0</v>
      </c>
      <c r="AA25" s="318" t="e">
        <f t="shared" si="12"/>
        <v>#DIV/0!</v>
      </c>
      <c r="AB25" s="61"/>
      <c r="AC25" s="61"/>
      <c r="AD25" s="61"/>
    </row>
    <row r="26" spans="1:33" ht="16.8" hidden="1">
      <c r="A26" s="438" t="s">
        <v>297</v>
      </c>
      <c r="B26" s="443">
        <f>'Aaro Inställningar'!B24</f>
        <v>0</v>
      </c>
      <c r="C26" s="43"/>
      <c r="D26" s="748">
        <f>'Aaro Inställningar'!C24</f>
        <v>0</v>
      </c>
      <c r="E26" s="319">
        <v>0</v>
      </c>
      <c r="F26" s="317">
        <v>0</v>
      </c>
      <c r="G26" s="318" t="e">
        <f t="shared" si="0"/>
        <v>#DIV/0!</v>
      </c>
      <c r="H26" s="318" t="b">
        <f t="shared" si="1"/>
        <v>0</v>
      </c>
      <c r="I26" s="318" t="e">
        <f t="shared" si="13"/>
        <v>#DIV/0!</v>
      </c>
      <c r="J26" s="319">
        <v>0</v>
      </c>
      <c r="K26" s="317">
        <v>0</v>
      </c>
      <c r="L26" s="318" t="e">
        <f t="shared" si="3"/>
        <v>#DIV/0!</v>
      </c>
      <c r="M26" s="319">
        <v>0</v>
      </c>
      <c r="N26" s="317">
        <v>0</v>
      </c>
      <c r="O26" s="318" t="e">
        <f t="shared" si="4"/>
        <v>#DIV/0!</v>
      </c>
      <c r="P26" s="318" t="b">
        <f t="shared" si="5"/>
        <v>0</v>
      </c>
      <c r="Q26" s="318" t="e">
        <f t="shared" si="6"/>
        <v>#DIV/0!</v>
      </c>
      <c r="R26" s="607">
        <v>0</v>
      </c>
      <c r="S26" s="317">
        <v>0</v>
      </c>
      <c r="T26" s="318" t="e">
        <f t="shared" si="7"/>
        <v>#DIV/0!</v>
      </c>
      <c r="U26" s="318" t="b">
        <f t="shared" si="8"/>
        <v>0</v>
      </c>
      <c r="V26" s="318" t="e">
        <f t="shared" si="9"/>
        <v>#DIV/0!</v>
      </c>
      <c r="W26" s="318"/>
      <c r="X26" s="319">
        <v>0</v>
      </c>
      <c r="Y26" s="318" t="e">
        <f t="shared" si="10"/>
        <v>#DIV/0!</v>
      </c>
      <c r="Z26" s="318" t="b">
        <f t="shared" si="11"/>
        <v>0</v>
      </c>
      <c r="AA26" s="763" t="e">
        <f t="shared" si="12"/>
        <v>#DIV/0!</v>
      </c>
      <c r="AB26" s="61"/>
      <c r="AC26" s="61"/>
      <c r="AD26" s="61"/>
      <c r="AE26" s="62"/>
      <c r="AF26" s="62"/>
      <c r="AG26" s="62"/>
    </row>
    <row r="27" spans="1:33" ht="16.8" hidden="1">
      <c r="A27" s="438" t="s">
        <v>297</v>
      </c>
      <c r="B27" s="443">
        <f>'Aaro Inställningar'!B25</f>
        <v>0</v>
      </c>
      <c r="C27" s="42"/>
      <c r="D27" s="748">
        <f>'Aaro Inställningar'!C25</f>
        <v>0</v>
      </c>
      <c r="E27" s="319">
        <v>0</v>
      </c>
      <c r="F27" s="317">
        <v>0</v>
      </c>
      <c r="G27" s="318" t="e">
        <f t="shared" si="0"/>
        <v>#DIV/0!</v>
      </c>
      <c r="H27" s="318" t="b">
        <f t="shared" si="1"/>
        <v>0</v>
      </c>
      <c r="I27" s="318" t="e">
        <f t="shared" si="13"/>
        <v>#DIV/0!</v>
      </c>
      <c r="J27" s="319">
        <v>0</v>
      </c>
      <c r="K27" s="317">
        <v>0</v>
      </c>
      <c r="L27" s="318" t="e">
        <f t="shared" si="3"/>
        <v>#DIV/0!</v>
      </c>
      <c r="M27" s="319">
        <v>0</v>
      </c>
      <c r="N27" s="317">
        <v>0</v>
      </c>
      <c r="O27" s="318" t="e">
        <f t="shared" si="4"/>
        <v>#DIV/0!</v>
      </c>
      <c r="P27" s="318" t="b">
        <f t="shared" si="5"/>
        <v>0</v>
      </c>
      <c r="Q27" s="318" t="e">
        <f t="shared" si="6"/>
        <v>#DIV/0!</v>
      </c>
      <c r="R27" s="607">
        <v>0</v>
      </c>
      <c r="S27" s="317">
        <v>0</v>
      </c>
      <c r="T27" s="318" t="e">
        <f t="shared" si="7"/>
        <v>#DIV/0!</v>
      </c>
      <c r="U27" s="318" t="b">
        <f t="shared" si="8"/>
        <v>0</v>
      </c>
      <c r="V27" s="318" t="e">
        <f t="shared" si="9"/>
        <v>#DIV/0!</v>
      </c>
      <c r="W27" s="318"/>
      <c r="X27" s="319">
        <v>0</v>
      </c>
      <c r="Y27" s="318" t="e">
        <f t="shared" si="10"/>
        <v>#DIV/0!</v>
      </c>
      <c r="Z27" s="318" t="b">
        <f t="shared" si="11"/>
        <v>0</v>
      </c>
      <c r="AA27" s="763" t="e">
        <f t="shared" si="12"/>
        <v>#DIV/0!</v>
      </c>
      <c r="AB27" s="61"/>
      <c r="AC27" s="61"/>
      <c r="AD27" s="61"/>
      <c r="AE27" s="62"/>
      <c r="AF27" s="62"/>
      <c r="AG27" s="62"/>
    </row>
    <row r="28" spans="1:33" ht="16.8" hidden="1">
      <c r="A28" s="438" t="s">
        <v>297</v>
      </c>
      <c r="B28" s="443">
        <f>'Aaro Inställningar'!B26</f>
        <v>0</v>
      </c>
      <c r="C28" s="42"/>
      <c r="D28" s="748">
        <f>'Aaro Inställningar'!C26</f>
        <v>0</v>
      </c>
      <c r="E28" s="319">
        <v>0</v>
      </c>
      <c r="F28" s="317">
        <v>0</v>
      </c>
      <c r="G28" s="318" t="e">
        <f t="shared" si="0"/>
        <v>#DIV/0!</v>
      </c>
      <c r="H28" s="318" t="b">
        <f t="shared" si="1"/>
        <v>0</v>
      </c>
      <c r="I28" s="318" t="e">
        <f t="shared" si="13"/>
        <v>#DIV/0!</v>
      </c>
      <c r="J28" s="319">
        <v>0</v>
      </c>
      <c r="K28" s="317">
        <v>0</v>
      </c>
      <c r="L28" s="318" t="e">
        <f t="shared" si="3"/>
        <v>#DIV/0!</v>
      </c>
      <c r="M28" s="319">
        <v>0</v>
      </c>
      <c r="N28" s="317">
        <v>0</v>
      </c>
      <c r="O28" s="318" t="e">
        <f t="shared" si="4"/>
        <v>#DIV/0!</v>
      </c>
      <c r="P28" s="318" t="b">
        <f t="shared" si="5"/>
        <v>0</v>
      </c>
      <c r="Q28" s="318" t="e">
        <f t="shared" si="6"/>
        <v>#DIV/0!</v>
      </c>
      <c r="R28" s="607">
        <v>0</v>
      </c>
      <c r="S28" s="317">
        <v>0</v>
      </c>
      <c r="T28" s="318" t="e">
        <f t="shared" si="7"/>
        <v>#DIV/0!</v>
      </c>
      <c r="U28" s="318" t="b">
        <f t="shared" si="8"/>
        <v>0</v>
      </c>
      <c r="V28" s="318" t="e">
        <f t="shared" si="9"/>
        <v>#DIV/0!</v>
      </c>
      <c r="W28" s="318"/>
      <c r="X28" s="319">
        <v>0</v>
      </c>
      <c r="Y28" s="318" t="e">
        <f t="shared" si="10"/>
        <v>#DIV/0!</v>
      </c>
      <c r="Z28" s="318" t="b">
        <f t="shared" si="11"/>
        <v>0</v>
      </c>
      <c r="AA28" s="763" t="e">
        <f t="shared" si="12"/>
        <v>#DIV/0!</v>
      </c>
      <c r="AB28" s="61"/>
      <c r="AC28" s="61"/>
      <c r="AD28" s="61"/>
      <c r="AE28" s="62"/>
      <c r="AF28" s="62"/>
      <c r="AG28" s="62"/>
    </row>
    <row r="29" spans="1:33" ht="16.8" hidden="1">
      <c r="A29" s="438" t="s">
        <v>297</v>
      </c>
      <c r="B29" s="443">
        <f>'Aaro Inställningar'!B27</f>
        <v>0</v>
      </c>
      <c r="C29" s="42"/>
      <c r="D29" s="748">
        <f>'Aaro Inställningar'!C27</f>
        <v>0</v>
      </c>
      <c r="E29" s="319">
        <v>0</v>
      </c>
      <c r="F29" s="317">
        <v>0</v>
      </c>
      <c r="G29" s="318" t="e">
        <f t="shared" si="0"/>
        <v>#DIV/0!</v>
      </c>
      <c r="H29" s="318" t="b">
        <f t="shared" si="1"/>
        <v>0</v>
      </c>
      <c r="I29" s="318" t="e">
        <f t="shared" si="13"/>
        <v>#DIV/0!</v>
      </c>
      <c r="J29" s="319">
        <v>0</v>
      </c>
      <c r="K29" s="317">
        <v>0</v>
      </c>
      <c r="L29" s="318" t="e">
        <f t="shared" si="3"/>
        <v>#DIV/0!</v>
      </c>
      <c r="M29" s="319">
        <v>0</v>
      </c>
      <c r="N29" s="317">
        <v>0</v>
      </c>
      <c r="O29" s="318" t="e">
        <f t="shared" si="4"/>
        <v>#DIV/0!</v>
      </c>
      <c r="P29" s="318" t="b">
        <f t="shared" si="5"/>
        <v>0</v>
      </c>
      <c r="Q29" s="318" t="e">
        <f t="shared" si="6"/>
        <v>#DIV/0!</v>
      </c>
      <c r="R29" s="607">
        <v>0</v>
      </c>
      <c r="S29" s="317">
        <v>0</v>
      </c>
      <c r="T29" s="318" t="e">
        <f t="shared" si="7"/>
        <v>#DIV/0!</v>
      </c>
      <c r="U29" s="318" t="b">
        <f t="shared" si="8"/>
        <v>0</v>
      </c>
      <c r="V29" s="318" t="e">
        <f t="shared" si="9"/>
        <v>#DIV/0!</v>
      </c>
      <c r="W29" s="318"/>
      <c r="X29" s="319">
        <v>0</v>
      </c>
      <c r="Y29" s="318" t="e">
        <f t="shared" si="10"/>
        <v>#DIV/0!</v>
      </c>
      <c r="Z29" s="318" t="b">
        <f t="shared" si="11"/>
        <v>0</v>
      </c>
      <c r="AA29" s="763" t="e">
        <f t="shared" si="12"/>
        <v>#DIV/0!</v>
      </c>
      <c r="AB29" s="61"/>
      <c r="AC29" s="61"/>
      <c r="AD29" s="61"/>
      <c r="AE29" s="62"/>
      <c r="AF29" s="62"/>
      <c r="AG29" s="62"/>
    </row>
    <row r="30" spans="1:33" ht="16.8" hidden="1">
      <c r="A30" s="438" t="s">
        <v>297</v>
      </c>
      <c r="B30" s="443">
        <f>'Aaro Inställningar'!B28</f>
        <v>0</v>
      </c>
      <c r="C30" s="42"/>
      <c r="D30" s="748">
        <f>'Aaro Inställningar'!C28</f>
        <v>0</v>
      </c>
      <c r="E30" s="319">
        <v>0</v>
      </c>
      <c r="F30" s="317">
        <v>0</v>
      </c>
      <c r="G30" s="318" t="e">
        <f t="shared" si="0"/>
        <v>#DIV/0!</v>
      </c>
      <c r="H30" s="318" t="b">
        <f t="shared" si="1"/>
        <v>0</v>
      </c>
      <c r="I30" s="318" t="e">
        <f t="shared" si="13"/>
        <v>#DIV/0!</v>
      </c>
      <c r="J30" s="319">
        <v>0</v>
      </c>
      <c r="K30" s="317">
        <v>0</v>
      </c>
      <c r="L30" s="318" t="e">
        <f t="shared" si="3"/>
        <v>#DIV/0!</v>
      </c>
      <c r="M30" s="319">
        <v>0</v>
      </c>
      <c r="N30" s="317">
        <v>0</v>
      </c>
      <c r="O30" s="318" t="e">
        <f t="shared" si="4"/>
        <v>#DIV/0!</v>
      </c>
      <c r="P30" s="318" t="b">
        <f t="shared" si="5"/>
        <v>0</v>
      </c>
      <c r="Q30" s="318" t="e">
        <f t="shared" si="6"/>
        <v>#DIV/0!</v>
      </c>
      <c r="R30" s="607">
        <v>0</v>
      </c>
      <c r="S30" s="317">
        <v>0</v>
      </c>
      <c r="T30" s="318" t="e">
        <f t="shared" si="7"/>
        <v>#DIV/0!</v>
      </c>
      <c r="U30" s="318" t="b">
        <f t="shared" si="8"/>
        <v>0</v>
      </c>
      <c r="V30" s="318" t="e">
        <f t="shared" si="9"/>
        <v>#DIV/0!</v>
      </c>
      <c r="W30" s="318"/>
      <c r="X30" s="319">
        <v>0</v>
      </c>
      <c r="Y30" s="318" t="e">
        <f t="shared" si="10"/>
        <v>#DIV/0!</v>
      </c>
      <c r="Z30" s="318" t="b">
        <f t="shared" si="11"/>
        <v>0</v>
      </c>
      <c r="AA30" s="763" t="e">
        <f t="shared" si="12"/>
        <v>#DIV/0!</v>
      </c>
      <c r="AB30" s="61"/>
      <c r="AC30" s="61"/>
      <c r="AD30" s="61"/>
      <c r="AE30" s="62"/>
      <c r="AF30" s="62"/>
      <c r="AG30" s="62"/>
    </row>
    <row r="31" spans="1:33" ht="16.8" hidden="1">
      <c r="A31" s="438" t="s">
        <v>297</v>
      </c>
      <c r="B31" s="443">
        <f>'Aaro Inställningar'!B29</f>
        <v>0</v>
      </c>
      <c r="C31" s="42"/>
      <c r="D31" s="748">
        <f>'Aaro Inställningar'!C29</f>
        <v>0</v>
      </c>
      <c r="E31" s="319">
        <v>0</v>
      </c>
      <c r="F31" s="317">
        <v>0</v>
      </c>
      <c r="G31" s="318" t="e">
        <f t="shared" si="0"/>
        <v>#DIV/0!</v>
      </c>
      <c r="H31" s="318" t="b">
        <f t="shared" si="1"/>
        <v>0</v>
      </c>
      <c r="I31" s="318" t="e">
        <f t="shared" si="13"/>
        <v>#DIV/0!</v>
      </c>
      <c r="J31" s="319">
        <v>0</v>
      </c>
      <c r="K31" s="317">
        <v>0</v>
      </c>
      <c r="L31" s="318" t="e">
        <f t="shared" si="3"/>
        <v>#DIV/0!</v>
      </c>
      <c r="M31" s="319">
        <v>0</v>
      </c>
      <c r="N31" s="317">
        <v>0</v>
      </c>
      <c r="O31" s="318" t="e">
        <f t="shared" si="4"/>
        <v>#DIV/0!</v>
      </c>
      <c r="P31" s="318" t="b">
        <f t="shared" si="5"/>
        <v>0</v>
      </c>
      <c r="Q31" s="318" t="e">
        <f t="shared" si="6"/>
        <v>#DIV/0!</v>
      </c>
      <c r="R31" s="607">
        <v>0</v>
      </c>
      <c r="S31" s="317">
        <v>0</v>
      </c>
      <c r="T31" s="318" t="e">
        <f t="shared" si="7"/>
        <v>#DIV/0!</v>
      </c>
      <c r="U31" s="318" t="b">
        <f t="shared" si="8"/>
        <v>0</v>
      </c>
      <c r="V31" s="318" t="e">
        <f t="shared" si="9"/>
        <v>#DIV/0!</v>
      </c>
      <c r="W31" s="318"/>
      <c r="X31" s="319">
        <v>0</v>
      </c>
      <c r="Y31" s="318" t="e">
        <f t="shared" si="10"/>
        <v>#DIV/0!</v>
      </c>
      <c r="Z31" s="318" t="b">
        <f t="shared" si="11"/>
        <v>0</v>
      </c>
      <c r="AA31" s="763" t="e">
        <f t="shared" si="12"/>
        <v>#DIV/0!</v>
      </c>
      <c r="AB31" s="61"/>
      <c r="AC31" s="61"/>
      <c r="AD31" s="61"/>
      <c r="AE31" s="62"/>
      <c r="AF31" s="62"/>
      <c r="AG31" s="62"/>
    </row>
    <row r="32" spans="1:33" ht="16.8" hidden="1">
      <c r="A32" s="438" t="s">
        <v>297</v>
      </c>
      <c r="B32" s="443">
        <f>'Aaro Inställningar'!B30</f>
        <v>0</v>
      </c>
      <c r="C32" s="42"/>
      <c r="D32" s="748">
        <f>'Aaro Inställningar'!C30</f>
        <v>0</v>
      </c>
      <c r="E32" s="319">
        <v>0</v>
      </c>
      <c r="F32" s="317">
        <v>0</v>
      </c>
      <c r="G32" s="318" t="e">
        <f t="shared" si="0"/>
        <v>#DIV/0!</v>
      </c>
      <c r="H32" s="318" t="b">
        <f t="shared" si="1"/>
        <v>0</v>
      </c>
      <c r="I32" s="318" t="e">
        <f t="shared" si="13"/>
        <v>#DIV/0!</v>
      </c>
      <c r="J32" s="319">
        <v>0</v>
      </c>
      <c r="K32" s="317">
        <v>0</v>
      </c>
      <c r="L32" s="318" t="e">
        <f t="shared" si="3"/>
        <v>#DIV/0!</v>
      </c>
      <c r="M32" s="319">
        <v>0</v>
      </c>
      <c r="N32" s="317">
        <v>0</v>
      </c>
      <c r="O32" s="318" t="e">
        <f t="shared" si="4"/>
        <v>#DIV/0!</v>
      </c>
      <c r="P32" s="318" t="b">
        <f t="shared" si="5"/>
        <v>0</v>
      </c>
      <c r="Q32" s="318" t="e">
        <f t="shared" si="6"/>
        <v>#DIV/0!</v>
      </c>
      <c r="R32" s="607">
        <v>0</v>
      </c>
      <c r="S32" s="317">
        <v>0</v>
      </c>
      <c r="T32" s="318" t="e">
        <f t="shared" si="7"/>
        <v>#DIV/0!</v>
      </c>
      <c r="U32" s="318" t="b">
        <f t="shared" si="8"/>
        <v>0</v>
      </c>
      <c r="V32" s="318" t="e">
        <f t="shared" si="9"/>
        <v>#DIV/0!</v>
      </c>
      <c r="W32" s="318"/>
      <c r="X32" s="319">
        <v>0</v>
      </c>
      <c r="Y32" s="318" t="e">
        <f t="shared" si="10"/>
        <v>#DIV/0!</v>
      </c>
      <c r="Z32" s="318" t="b">
        <f t="shared" si="11"/>
        <v>0</v>
      </c>
      <c r="AA32" s="763" t="e">
        <f t="shared" si="12"/>
        <v>#DIV/0!</v>
      </c>
      <c r="AB32" s="61"/>
      <c r="AC32" s="61"/>
      <c r="AD32" s="61"/>
      <c r="AE32" s="62"/>
      <c r="AF32" s="62"/>
      <c r="AG32" s="62"/>
    </row>
    <row r="33" spans="1:33" ht="16.8" hidden="1">
      <c r="A33" s="438" t="s">
        <v>297</v>
      </c>
      <c r="B33" s="443">
        <f>'Aaro Inställningar'!B31</f>
        <v>0</v>
      </c>
      <c r="C33" s="42"/>
      <c r="D33" s="748">
        <f>'Aaro Inställningar'!C31</f>
        <v>0</v>
      </c>
      <c r="E33" s="319">
        <v>0</v>
      </c>
      <c r="F33" s="317">
        <v>0</v>
      </c>
      <c r="G33" s="318" t="e">
        <f t="shared" si="0"/>
        <v>#DIV/0!</v>
      </c>
      <c r="H33" s="318" t="b">
        <f t="shared" si="1"/>
        <v>0</v>
      </c>
      <c r="I33" s="318" t="e">
        <f t="shared" si="13"/>
        <v>#DIV/0!</v>
      </c>
      <c r="J33" s="319">
        <v>0</v>
      </c>
      <c r="K33" s="317">
        <v>0</v>
      </c>
      <c r="L33" s="318" t="e">
        <f t="shared" si="3"/>
        <v>#DIV/0!</v>
      </c>
      <c r="M33" s="319">
        <v>0</v>
      </c>
      <c r="N33" s="317">
        <v>0</v>
      </c>
      <c r="O33" s="318" t="e">
        <f t="shared" si="4"/>
        <v>#DIV/0!</v>
      </c>
      <c r="P33" s="318" t="b">
        <f t="shared" si="5"/>
        <v>0</v>
      </c>
      <c r="Q33" s="318" t="e">
        <f t="shared" si="6"/>
        <v>#DIV/0!</v>
      </c>
      <c r="R33" s="607">
        <v>0</v>
      </c>
      <c r="S33" s="317">
        <v>0</v>
      </c>
      <c r="T33" s="318" t="e">
        <f t="shared" si="7"/>
        <v>#DIV/0!</v>
      </c>
      <c r="U33" s="318" t="b">
        <f t="shared" si="8"/>
        <v>0</v>
      </c>
      <c r="V33" s="318" t="e">
        <f t="shared" si="9"/>
        <v>#DIV/0!</v>
      </c>
      <c r="W33" s="318"/>
      <c r="X33" s="319">
        <v>0</v>
      </c>
      <c r="Y33" s="318" t="e">
        <f t="shared" si="10"/>
        <v>#DIV/0!</v>
      </c>
      <c r="Z33" s="318" t="b">
        <f t="shared" si="11"/>
        <v>0</v>
      </c>
      <c r="AA33" s="763" t="e">
        <f t="shared" si="12"/>
        <v>#DIV/0!</v>
      </c>
      <c r="AB33" s="61"/>
      <c r="AC33" s="61"/>
      <c r="AD33" s="61"/>
      <c r="AE33" s="62"/>
      <c r="AF33" s="62"/>
      <c r="AG33" s="62"/>
    </row>
    <row r="34" spans="1:33" ht="16.8" hidden="1">
      <c r="A34" s="438" t="s">
        <v>297</v>
      </c>
      <c r="B34" s="443">
        <f>'Aaro Inställningar'!B32</f>
        <v>0</v>
      </c>
      <c r="C34" s="42"/>
      <c r="D34" s="748">
        <f>'Aaro Inställningar'!C32</f>
        <v>0</v>
      </c>
      <c r="E34" s="319">
        <v>0</v>
      </c>
      <c r="F34" s="317">
        <v>0</v>
      </c>
      <c r="G34" s="318" t="e">
        <f t="shared" si="0"/>
        <v>#DIV/0!</v>
      </c>
      <c r="H34" s="318" t="b">
        <f t="shared" si="1"/>
        <v>0</v>
      </c>
      <c r="I34" s="318" t="e">
        <f t="shared" si="13"/>
        <v>#DIV/0!</v>
      </c>
      <c r="J34" s="319">
        <v>0</v>
      </c>
      <c r="K34" s="317">
        <v>0</v>
      </c>
      <c r="L34" s="318" t="e">
        <f t="shared" si="3"/>
        <v>#DIV/0!</v>
      </c>
      <c r="M34" s="319">
        <v>0</v>
      </c>
      <c r="N34" s="317">
        <v>0</v>
      </c>
      <c r="O34" s="318" t="e">
        <f t="shared" si="4"/>
        <v>#DIV/0!</v>
      </c>
      <c r="P34" s="318" t="b">
        <f t="shared" si="5"/>
        <v>0</v>
      </c>
      <c r="Q34" s="318" t="e">
        <f t="shared" si="6"/>
        <v>#DIV/0!</v>
      </c>
      <c r="R34" s="607">
        <v>0</v>
      </c>
      <c r="S34" s="317">
        <v>0</v>
      </c>
      <c r="T34" s="318" t="e">
        <f t="shared" si="7"/>
        <v>#DIV/0!</v>
      </c>
      <c r="U34" s="318" t="b">
        <f t="shared" si="8"/>
        <v>0</v>
      </c>
      <c r="V34" s="318" t="e">
        <f t="shared" si="9"/>
        <v>#DIV/0!</v>
      </c>
      <c r="W34" s="318"/>
      <c r="X34" s="319">
        <v>0</v>
      </c>
      <c r="Y34" s="318" t="e">
        <f t="shared" si="10"/>
        <v>#DIV/0!</v>
      </c>
      <c r="Z34" s="318" t="b">
        <f t="shared" si="11"/>
        <v>0</v>
      </c>
      <c r="AA34" s="763" t="e">
        <f t="shared" si="12"/>
        <v>#DIV/0!</v>
      </c>
      <c r="AB34" s="61"/>
      <c r="AC34" s="61"/>
      <c r="AD34" s="61"/>
      <c r="AE34" s="62"/>
      <c r="AF34" s="62"/>
      <c r="AG34" s="62"/>
    </row>
    <row r="35" spans="1:33" ht="16.8" hidden="1">
      <c r="A35" s="438" t="s">
        <v>297</v>
      </c>
      <c r="B35" s="443">
        <f>'Aaro Inställningar'!B33</f>
        <v>0</v>
      </c>
      <c r="C35" s="42"/>
      <c r="D35" s="748">
        <f>'Aaro Inställningar'!C33</f>
        <v>0</v>
      </c>
      <c r="E35" s="319">
        <v>0</v>
      </c>
      <c r="F35" s="317">
        <v>0</v>
      </c>
      <c r="G35" s="318" t="e">
        <f t="shared" si="0"/>
        <v>#DIV/0!</v>
      </c>
      <c r="H35" s="318" t="b">
        <f t="shared" si="1"/>
        <v>0</v>
      </c>
      <c r="I35" s="318" t="e">
        <f t="shared" si="13"/>
        <v>#DIV/0!</v>
      </c>
      <c r="J35" s="319">
        <v>0</v>
      </c>
      <c r="K35" s="317">
        <v>0</v>
      </c>
      <c r="L35" s="318" t="e">
        <f t="shared" si="3"/>
        <v>#DIV/0!</v>
      </c>
      <c r="M35" s="319">
        <v>0</v>
      </c>
      <c r="N35" s="317">
        <v>0</v>
      </c>
      <c r="O35" s="318" t="e">
        <f t="shared" si="4"/>
        <v>#DIV/0!</v>
      </c>
      <c r="P35" s="318" t="b">
        <f t="shared" si="5"/>
        <v>0</v>
      </c>
      <c r="Q35" s="318" t="e">
        <f t="shared" si="6"/>
        <v>#DIV/0!</v>
      </c>
      <c r="R35" s="607">
        <v>0</v>
      </c>
      <c r="S35" s="317">
        <v>0</v>
      </c>
      <c r="T35" s="318" t="e">
        <f t="shared" si="7"/>
        <v>#DIV/0!</v>
      </c>
      <c r="U35" s="318" t="b">
        <f t="shared" si="8"/>
        <v>0</v>
      </c>
      <c r="V35" s="318" t="e">
        <f t="shared" si="9"/>
        <v>#DIV/0!</v>
      </c>
      <c r="W35" s="318"/>
      <c r="X35" s="319">
        <v>0</v>
      </c>
      <c r="Y35" s="318" t="e">
        <f t="shared" si="10"/>
        <v>#DIV/0!</v>
      </c>
      <c r="Z35" s="318" t="b">
        <f t="shared" si="11"/>
        <v>0</v>
      </c>
      <c r="AA35" s="763" t="e">
        <f t="shared" si="12"/>
        <v>#DIV/0!</v>
      </c>
      <c r="AB35" s="61"/>
      <c r="AC35" s="61"/>
      <c r="AD35" s="61"/>
      <c r="AE35" s="62"/>
      <c r="AF35" s="62"/>
      <c r="AG35" s="62"/>
    </row>
    <row r="36" spans="1:33" s="125" customFormat="1" ht="16.8">
      <c r="A36" s="461" t="s">
        <v>297</v>
      </c>
      <c r="B36" s="462" t="str">
        <f>'Aaro Inställningar'!B34</f>
        <v>TOTAL</v>
      </c>
      <c r="C36" s="40"/>
      <c r="D36" s="798" t="str">
        <f>'Aaro Inställningar'!C34</f>
        <v>Summa exkl Aibel</v>
      </c>
      <c r="E36" s="799">
        <f>SUM(E8:E35)</f>
        <v>2236.7196476999998</v>
      </c>
      <c r="F36" s="800">
        <f>SUM(F8:F35)</f>
        <v>1993.8378942999998</v>
      </c>
      <c r="G36" s="801">
        <f t="shared" si="0"/>
        <v>0.12181619884663264</v>
      </c>
      <c r="H36" s="801" t="b">
        <f t="shared" si="1"/>
        <v>0</v>
      </c>
      <c r="I36" s="801">
        <f t="shared" si="13"/>
        <v>0.12181619884663264</v>
      </c>
      <c r="J36" s="799">
        <f>SUM(J8:J35)</f>
        <v>7218.2684642000013</v>
      </c>
      <c r="K36" s="800">
        <f>SUM(K8:K35)</f>
        <v>6570.9053241999991</v>
      </c>
      <c r="L36" s="801">
        <f t="shared" si="3"/>
        <v>9.8519626757644474E-2</v>
      </c>
      <c r="M36" s="799">
        <f>SUM(M8:M35)</f>
        <v>7218.2684642000013</v>
      </c>
      <c r="N36" s="800">
        <f>SUM(N8:N35)</f>
        <v>6570.9053241999991</v>
      </c>
      <c r="O36" s="801">
        <f t="shared" si="4"/>
        <v>9.8519626757644474E-2</v>
      </c>
      <c r="P36" s="801" t="b">
        <f t="shared" si="5"/>
        <v>0</v>
      </c>
      <c r="Q36" s="801">
        <f t="shared" si="6"/>
        <v>9.8519626757644474E-2</v>
      </c>
      <c r="R36" s="799">
        <f>SUM(R8:R35)</f>
        <v>29308.068377200001</v>
      </c>
      <c r="S36" s="800">
        <f>SUM(S8:S35)</f>
        <v>28660.705237200003</v>
      </c>
      <c r="T36" s="801">
        <f t="shared" si="7"/>
        <v>2.2587132264971554E-2</v>
      </c>
      <c r="U36" s="801" t="b">
        <f t="shared" si="8"/>
        <v>0</v>
      </c>
      <c r="V36" s="801">
        <f t="shared" si="9"/>
        <v>2.2587132264971554E-2</v>
      </c>
      <c r="W36" s="801"/>
      <c r="X36" s="799">
        <f>SUM(X8:X35)</f>
        <v>30581.371205099997</v>
      </c>
      <c r="Y36" s="802">
        <f t="shared" si="10"/>
        <v>6.7013911625840805E-2</v>
      </c>
      <c r="Z36" s="802" t="b">
        <f t="shared" si="11"/>
        <v>0</v>
      </c>
      <c r="AA36" s="801">
        <f t="shared" si="12"/>
        <v>6.7013911625840805E-2</v>
      </c>
      <c r="AB36" s="464"/>
      <c r="AC36" s="464"/>
      <c r="AD36" s="739"/>
      <c r="AE36" s="463"/>
      <c r="AF36" s="463"/>
      <c r="AG36" s="463"/>
    </row>
    <row r="37" spans="1:33" ht="4.5" customHeight="1">
      <c r="A37" s="438"/>
      <c r="B37" s="443"/>
      <c r="C37" s="35"/>
      <c r="D37" s="803"/>
      <c r="E37" s="746"/>
      <c r="F37" s="791"/>
      <c r="G37" s="791"/>
      <c r="H37" s="791"/>
      <c r="I37" s="804"/>
      <c r="J37" s="746"/>
      <c r="K37" s="791"/>
      <c r="L37" s="791"/>
      <c r="M37" s="746"/>
      <c r="N37" s="791"/>
      <c r="O37" s="791"/>
      <c r="P37" s="791"/>
      <c r="Q37" s="804"/>
      <c r="R37" s="746"/>
      <c r="S37" s="791"/>
      <c r="T37" s="791"/>
      <c r="U37" s="791"/>
      <c r="V37" s="804"/>
      <c r="W37" s="804"/>
      <c r="X37" s="746"/>
      <c r="Y37" s="791"/>
      <c r="Z37" s="791"/>
      <c r="AA37" s="804"/>
      <c r="AB37" s="71"/>
      <c r="AC37" s="71"/>
      <c r="AD37" s="71"/>
    </row>
    <row r="38" spans="1:33" ht="19.5" customHeight="1">
      <c r="A38" s="438" t="s">
        <v>297</v>
      </c>
      <c r="B38" s="443" t="str">
        <f>'Aaro Inställningar'!B36</f>
        <v>AIBEL</v>
      </c>
      <c r="C38" s="42"/>
      <c r="D38" s="748" t="str">
        <f>'Aaro Inställningar'!C36</f>
        <v>Aibel</v>
      </c>
      <c r="E38" s="319">
        <v>848.13300749999996</v>
      </c>
      <c r="F38" s="317">
        <v>1209.9990428999999</v>
      </c>
      <c r="G38" s="318">
        <f t="shared" ref="G38:G81" si="14">IF(OR(E38&lt;0,F38&lt;0),"-",E38/F38-1)</f>
        <v>-0.29906307572997504</v>
      </c>
      <c r="H38" s="318" t="b">
        <f t="shared" ref="H38:H81" si="15">IF(AND(E38&lt;0,F38&lt;0),-(E38/F38-1))</f>
        <v>0</v>
      </c>
      <c r="I38" s="318">
        <f t="shared" ref="I38:I81" si="16">IF(AND(E38&lt;0,F38&lt;0),+H38,G38)</f>
        <v>-0.29906307572997504</v>
      </c>
      <c r="J38" s="319">
        <v>1907.3287952000001</v>
      </c>
      <c r="K38" s="317">
        <v>2603.3745699000001</v>
      </c>
      <c r="L38" s="318">
        <f t="shared" ref="L38:L81" si="17">IF(OR(J38&lt;0,K38&lt;0),"-",J38/K38-1)</f>
        <v>-0.26736289996361773</v>
      </c>
      <c r="M38" s="319">
        <v>1907.3287952000001</v>
      </c>
      <c r="N38" s="317">
        <v>2603.3745699000001</v>
      </c>
      <c r="O38" s="318">
        <f t="shared" ref="O38:O81" si="18">IF(OR(M38&lt;0,N38&lt;0),"-",M38/N38-1)</f>
        <v>-0.26736289996361773</v>
      </c>
      <c r="P38" s="318" t="b">
        <f t="shared" ref="P38:P81" si="19">IF(AND(M38&lt;0,N38&lt;0),-(M38/N38-1))</f>
        <v>0</v>
      </c>
      <c r="Q38" s="318">
        <f t="shared" ref="Q38:Q81" si="20">IF(AND(M38&lt;0,N38&lt;0),+P38,O38)</f>
        <v>-0.26736289996361773</v>
      </c>
      <c r="R38" s="319">
        <v>8622.7971835000008</v>
      </c>
      <c r="S38" s="317">
        <v>9318.8429582000008</v>
      </c>
      <c r="T38" s="318">
        <f t="shared" ref="T38:T81" si="21">IF(OR(R38&lt;0,S38&lt;0),"-",R38/S38-1)</f>
        <v>-7.4692295794889785E-2</v>
      </c>
      <c r="U38" s="318" t="b">
        <f t="shared" ref="U38:U81" si="22">IF(AND(R38&lt;0,S38&lt;0),-(R38/S38-1))</f>
        <v>0</v>
      </c>
      <c r="V38" s="318">
        <f t="shared" ref="V38:V81" si="23">IF(AND(R38&lt;0,S38&lt;0),+U38,T38)</f>
        <v>-7.4692295794889785E-2</v>
      </c>
      <c r="W38" s="318"/>
      <c r="X38" s="319">
        <v>7636.3123415999999</v>
      </c>
      <c r="Y38" s="318">
        <f t="shared" ref="Y38:Y81" si="24">IF(OR(S38&lt;0,X38&lt;0),"-",X38/S38-1)</f>
        <v>-0.1805514508772228</v>
      </c>
      <c r="Z38" s="318" t="b">
        <f t="shared" ref="Z38:Z81" si="25">IF(AND(S38&lt;0,X38&lt;0),-(X38/S38-1))</f>
        <v>0</v>
      </c>
      <c r="AA38" s="318">
        <f t="shared" ref="AA38:AA81" si="26">IF(AND(S38&lt;0,X38&lt;0),+Z38,Y38)</f>
        <v>-0.1805514508772228</v>
      </c>
      <c r="AB38" s="52"/>
      <c r="AC38" s="52"/>
      <c r="AD38" s="52"/>
    </row>
    <row r="39" spans="1:33" ht="15.75" hidden="1" customHeight="1">
      <c r="A39" s="438" t="s">
        <v>297</v>
      </c>
      <c r="B39" s="443">
        <f>'Aaro Inställningar'!B37</f>
        <v>0</v>
      </c>
      <c r="C39" s="42"/>
      <c r="D39" s="748">
        <f>'Aaro Inställningar'!C37</f>
        <v>0</v>
      </c>
      <c r="E39" s="319">
        <v>0</v>
      </c>
      <c r="F39" s="317">
        <v>0</v>
      </c>
      <c r="G39" s="318" t="e">
        <f t="shared" si="14"/>
        <v>#DIV/0!</v>
      </c>
      <c r="H39" s="318" t="b">
        <f t="shared" si="15"/>
        <v>0</v>
      </c>
      <c r="I39" s="318" t="e">
        <f t="shared" si="16"/>
        <v>#DIV/0!</v>
      </c>
      <c r="J39" s="319">
        <v>0</v>
      </c>
      <c r="K39" s="317">
        <v>0</v>
      </c>
      <c r="L39" s="318" t="e">
        <f t="shared" si="17"/>
        <v>#DIV/0!</v>
      </c>
      <c r="M39" s="319">
        <v>0</v>
      </c>
      <c r="N39" s="317">
        <v>0</v>
      </c>
      <c r="O39" s="318" t="e">
        <f t="shared" si="18"/>
        <v>#DIV/0!</v>
      </c>
      <c r="P39" s="318" t="b">
        <f t="shared" si="19"/>
        <v>0</v>
      </c>
      <c r="Q39" s="318" t="e">
        <f t="shared" si="20"/>
        <v>#DIV/0!</v>
      </c>
      <c r="R39" s="319">
        <v>0</v>
      </c>
      <c r="S39" s="317">
        <v>0</v>
      </c>
      <c r="T39" s="318" t="e">
        <f t="shared" si="21"/>
        <v>#DIV/0!</v>
      </c>
      <c r="U39" s="318" t="b">
        <f t="shared" si="22"/>
        <v>0</v>
      </c>
      <c r="V39" s="318" t="e">
        <f t="shared" si="23"/>
        <v>#DIV/0!</v>
      </c>
      <c r="W39" s="318"/>
      <c r="X39" s="319">
        <v>0</v>
      </c>
      <c r="Y39" s="318" t="e">
        <f t="shared" si="24"/>
        <v>#DIV/0!</v>
      </c>
      <c r="Z39" s="318" t="b">
        <f t="shared" si="25"/>
        <v>0</v>
      </c>
      <c r="AA39" s="318" t="e">
        <f t="shared" si="26"/>
        <v>#DIV/0!</v>
      </c>
      <c r="AB39" s="61"/>
      <c r="AC39" s="60"/>
      <c r="AD39" s="60"/>
    </row>
    <row r="40" spans="1:33" ht="16.8" hidden="1">
      <c r="A40" s="438" t="s">
        <v>297</v>
      </c>
      <c r="B40" s="443">
        <f>'Aaro Inställningar'!B38</f>
        <v>0</v>
      </c>
      <c r="C40" s="42"/>
      <c r="D40" s="748">
        <f>'Aaro Inställningar'!C38</f>
        <v>0</v>
      </c>
      <c r="E40" s="319">
        <v>0</v>
      </c>
      <c r="F40" s="317">
        <v>0</v>
      </c>
      <c r="G40" s="318" t="e">
        <f t="shared" si="14"/>
        <v>#DIV/0!</v>
      </c>
      <c r="H40" s="318" t="b">
        <f t="shared" si="15"/>
        <v>0</v>
      </c>
      <c r="I40" s="318" t="e">
        <f t="shared" si="16"/>
        <v>#DIV/0!</v>
      </c>
      <c r="J40" s="319">
        <v>0</v>
      </c>
      <c r="K40" s="317">
        <v>0</v>
      </c>
      <c r="L40" s="318" t="e">
        <f t="shared" si="17"/>
        <v>#DIV/0!</v>
      </c>
      <c r="M40" s="319">
        <v>0</v>
      </c>
      <c r="N40" s="317">
        <v>0</v>
      </c>
      <c r="O40" s="318" t="e">
        <f t="shared" si="18"/>
        <v>#DIV/0!</v>
      </c>
      <c r="P40" s="318" t="b">
        <f t="shared" si="19"/>
        <v>0</v>
      </c>
      <c r="Q40" s="318" t="e">
        <f t="shared" si="20"/>
        <v>#DIV/0!</v>
      </c>
      <c r="R40" s="319">
        <v>0</v>
      </c>
      <c r="S40" s="317">
        <v>0</v>
      </c>
      <c r="T40" s="318" t="e">
        <f t="shared" si="21"/>
        <v>#DIV/0!</v>
      </c>
      <c r="U40" s="318" t="b">
        <f t="shared" si="22"/>
        <v>0</v>
      </c>
      <c r="V40" s="318" t="e">
        <f t="shared" si="23"/>
        <v>#DIV/0!</v>
      </c>
      <c r="W40" s="318"/>
      <c r="X40" s="319">
        <v>0</v>
      </c>
      <c r="Y40" s="318" t="e">
        <f t="shared" si="24"/>
        <v>#DIV/0!</v>
      </c>
      <c r="Z40" s="318" t="b">
        <f t="shared" si="25"/>
        <v>0</v>
      </c>
      <c r="AA40" s="318" t="e">
        <f t="shared" si="26"/>
        <v>#DIV/0!</v>
      </c>
      <c r="AB40" s="61"/>
      <c r="AC40" s="61"/>
      <c r="AD40" s="61"/>
    </row>
    <row r="41" spans="1:33" ht="16.8" hidden="1">
      <c r="A41" s="438" t="s">
        <v>297</v>
      </c>
      <c r="B41" s="443">
        <f>'Aaro Inställningar'!B39</f>
        <v>0</v>
      </c>
      <c r="C41" s="42"/>
      <c r="D41" s="748">
        <f>'Aaro Inställningar'!C39</f>
        <v>0</v>
      </c>
      <c r="E41" s="319">
        <v>0</v>
      </c>
      <c r="F41" s="317">
        <v>0</v>
      </c>
      <c r="G41" s="318" t="e">
        <f t="shared" si="14"/>
        <v>#DIV/0!</v>
      </c>
      <c r="H41" s="318" t="b">
        <f t="shared" si="15"/>
        <v>0</v>
      </c>
      <c r="I41" s="318" t="e">
        <f t="shared" si="16"/>
        <v>#DIV/0!</v>
      </c>
      <c r="J41" s="319">
        <v>0</v>
      </c>
      <c r="K41" s="317">
        <v>0</v>
      </c>
      <c r="L41" s="318" t="e">
        <f t="shared" si="17"/>
        <v>#DIV/0!</v>
      </c>
      <c r="M41" s="319">
        <v>0</v>
      </c>
      <c r="N41" s="317">
        <v>0</v>
      </c>
      <c r="O41" s="318" t="e">
        <f t="shared" si="18"/>
        <v>#DIV/0!</v>
      </c>
      <c r="P41" s="318" t="b">
        <f t="shared" si="19"/>
        <v>0</v>
      </c>
      <c r="Q41" s="318" t="e">
        <f t="shared" si="20"/>
        <v>#DIV/0!</v>
      </c>
      <c r="R41" s="319">
        <v>0</v>
      </c>
      <c r="S41" s="317">
        <v>0</v>
      </c>
      <c r="T41" s="318" t="e">
        <f t="shared" si="21"/>
        <v>#DIV/0!</v>
      </c>
      <c r="U41" s="318" t="b">
        <f t="shared" si="22"/>
        <v>0</v>
      </c>
      <c r="V41" s="318" t="e">
        <f t="shared" si="23"/>
        <v>#DIV/0!</v>
      </c>
      <c r="W41" s="318"/>
      <c r="X41" s="319">
        <v>0</v>
      </c>
      <c r="Y41" s="318" t="e">
        <f t="shared" si="24"/>
        <v>#DIV/0!</v>
      </c>
      <c r="Z41" s="318" t="b">
        <f t="shared" si="25"/>
        <v>0</v>
      </c>
      <c r="AA41" s="318" t="e">
        <f t="shared" si="26"/>
        <v>#DIV/0!</v>
      </c>
      <c r="AB41" s="61"/>
      <c r="AC41" s="60"/>
      <c r="AD41" s="60"/>
    </row>
    <row r="42" spans="1:33" ht="16.8" hidden="1">
      <c r="A42" s="438" t="s">
        <v>297</v>
      </c>
      <c r="B42" s="443">
        <f>'Aaro Inställningar'!B40</f>
        <v>0</v>
      </c>
      <c r="C42" s="42"/>
      <c r="D42" s="748">
        <f>'Aaro Inställningar'!C40</f>
        <v>0</v>
      </c>
      <c r="E42" s="319">
        <v>0</v>
      </c>
      <c r="F42" s="317">
        <v>0</v>
      </c>
      <c r="G42" s="318" t="e">
        <f t="shared" si="14"/>
        <v>#DIV/0!</v>
      </c>
      <c r="H42" s="318" t="b">
        <f t="shared" si="15"/>
        <v>0</v>
      </c>
      <c r="I42" s="318" t="e">
        <f t="shared" si="16"/>
        <v>#DIV/0!</v>
      </c>
      <c r="J42" s="319">
        <v>0</v>
      </c>
      <c r="K42" s="317">
        <v>0</v>
      </c>
      <c r="L42" s="318" t="e">
        <f t="shared" si="17"/>
        <v>#DIV/0!</v>
      </c>
      <c r="M42" s="319">
        <v>0</v>
      </c>
      <c r="N42" s="317">
        <v>0</v>
      </c>
      <c r="O42" s="318" t="e">
        <f t="shared" si="18"/>
        <v>#DIV/0!</v>
      </c>
      <c r="P42" s="318" t="b">
        <f t="shared" si="19"/>
        <v>0</v>
      </c>
      <c r="Q42" s="318" t="e">
        <f t="shared" si="20"/>
        <v>#DIV/0!</v>
      </c>
      <c r="R42" s="319">
        <v>0</v>
      </c>
      <c r="S42" s="317">
        <v>0</v>
      </c>
      <c r="T42" s="318" t="e">
        <f t="shared" si="21"/>
        <v>#DIV/0!</v>
      </c>
      <c r="U42" s="318" t="b">
        <f t="shared" si="22"/>
        <v>0</v>
      </c>
      <c r="V42" s="318" t="e">
        <f t="shared" si="23"/>
        <v>#DIV/0!</v>
      </c>
      <c r="W42" s="318"/>
      <c r="X42" s="319">
        <v>0</v>
      </c>
      <c r="Y42" s="318" t="e">
        <f t="shared" si="24"/>
        <v>#DIV/0!</v>
      </c>
      <c r="Z42" s="318" t="b">
        <f t="shared" si="25"/>
        <v>0</v>
      </c>
      <c r="AA42" s="318" t="e">
        <f t="shared" si="26"/>
        <v>#DIV/0!</v>
      </c>
      <c r="AB42" s="61"/>
      <c r="AC42" s="61"/>
      <c r="AD42" s="61"/>
    </row>
    <row r="43" spans="1:33" ht="16.8" hidden="1">
      <c r="A43" s="438" t="s">
        <v>297</v>
      </c>
      <c r="B43" s="443">
        <f>'Aaro Inställningar'!B41</f>
        <v>0</v>
      </c>
      <c r="C43" s="42"/>
      <c r="D43" s="748">
        <f>'Aaro Inställningar'!C41</f>
        <v>0</v>
      </c>
      <c r="E43" s="319">
        <v>0</v>
      </c>
      <c r="F43" s="317">
        <v>0</v>
      </c>
      <c r="G43" s="318" t="e">
        <f t="shared" si="14"/>
        <v>#DIV/0!</v>
      </c>
      <c r="H43" s="318" t="b">
        <f t="shared" si="15"/>
        <v>0</v>
      </c>
      <c r="I43" s="318" t="e">
        <f t="shared" si="16"/>
        <v>#DIV/0!</v>
      </c>
      <c r="J43" s="319">
        <v>0</v>
      </c>
      <c r="K43" s="317">
        <v>0</v>
      </c>
      <c r="L43" s="318" t="e">
        <f t="shared" si="17"/>
        <v>#DIV/0!</v>
      </c>
      <c r="M43" s="319">
        <v>0</v>
      </c>
      <c r="N43" s="317">
        <v>0</v>
      </c>
      <c r="O43" s="318" t="e">
        <f t="shared" si="18"/>
        <v>#DIV/0!</v>
      </c>
      <c r="P43" s="318" t="b">
        <f t="shared" si="19"/>
        <v>0</v>
      </c>
      <c r="Q43" s="318" t="e">
        <f t="shared" si="20"/>
        <v>#DIV/0!</v>
      </c>
      <c r="R43" s="319">
        <v>0</v>
      </c>
      <c r="S43" s="317">
        <v>0</v>
      </c>
      <c r="T43" s="318" t="e">
        <f t="shared" si="21"/>
        <v>#DIV/0!</v>
      </c>
      <c r="U43" s="318" t="b">
        <f t="shared" si="22"/>
        <v>0</v>
      </c>
      <c r="V43" s="318" t="e">
        <f t="shared" si="23"/>
        <v>#DIV/0!</v>
      </c>
      <c r="W43" s="318"/>
      <c r="X43" s="319">
        <v>0</v>
      </c>
      <c r="Y43" s="318" t="e">
        <f t="shared" si="24"/>
        <v>#DIV/0!</v>
      </c>
      <c r="Z43" s="318" t="b">
        <f t="shared" si="25"/>
        <v>0</v>
      </c>
      <c r="AA43" s="318" t="e">
        <f t="shared" si="26"/>
        <v>#DIV/0!</v>
      </c>
      <c r="AB43" s="61"/>
      <c r="AC43" s="60"/>
      <c r="AD43" s="60"/>
    </row>
    <row r="44" spans="1:33" ht="16.8" hidden="1">
      <c r="A44" s="438" t="s">
        <v>297</v>
      </c>
      <c r="B44" s="443">
        <f>'Aaro Inställningar'!B42</f>
        <v>0</v>
      </c>
      <c r="C44" s="42"/>
      <c r="D44" s="748">
        <f>'Aaro Inställningar'!C42</f>
        <v>0</v>
      </c>
      <c r="E44" s="319">
        <v>0</v>
      </c>
      <c r="F44" s="317">
        <v>0</v>
      </c>
      <c r="G44" s="318" t="e">
        <f t="shared" si="14"/>
        <v>#DIV/0!</v>
      </c>
      <c r="H44" s="318" t="b">
        <f t="shared" si="15"/>
        <v>0</v>
      </c>
      <c r="I44" s="318" t="e">
        <f t="shared" si="16"/>
        <v>#DIV/0!</v>
      </c>
      <c r="J44" s="319">
        <v>0</v>
      </c>
      <c r="K44" s="317">
        <v>0</v>
      </c>
      <c r="L44" s="318" t="e">
        <f t="shared" si="17"/>
        <v>#DIV/0!</v>
      </c>
      <c r="M44" s="319">
        <v>0</v>
      </c>
      <c r="N44" s="317">
        <v>0</v>
      </c>
      <c r="O44" s="318" t="e">
        <f t="shared" si="18"/>
        <v>#DIV/0!</v>
      </c>
      <c r="P44" s="318" t="b">
        <f t="shared" si="19"/>
        <v>0</v>
      </c>
      <c r="Q44" s="318" t="e">
        <f t="shared" si="20"/>
        <v>#DIV/0!</v>
      </c>
      <c r="R44" s="319">
        <v>0</v>
      </c>
      <c r="S44" s="317">
        <v>0</v>
      </c>
      <c r="T44" s="318" t="e">
        <f t="shared" si="21"/>
        <v>#DIV/0!</v>
      </c>
      <c r="U44" s="318" t="b">
        <f t="shared" si="22"/>
        <v>0</v>
      </c>
      <c r="V44" s="318" t="e">
        <f t="shared" si="23"/>
        <v>#DIV/0!</v>
      </c>
      <c r="W44" s="318"/>
      <c r="X44" s="319">
        <v>0</v>
      </c>
      <c r="Y44" s="318" t="e">
        <f t="shared" si="24"/>
        <v>#DIV/0!</v>
      </c>
      <c r="Z44" s="318" t="b">
        <f t="shared" si="25"/>
        <v>0</v>
      </c>
      <c r="AA44" s="318" t="e">
        <f t="shared" si="26"/>
        <v>#DIV/0!</v>
      </c>
      <c r="AB44" s="61"/>
      <c r="AC44" s="61"/>
      <c r="AD44" s="61"/>
    </row>
    <row r="45" spans="1:33" ht="16.8" hidden="1">
      <c r="A45" s="438" t="s">
        <v>297</v>
      </c>
      <c r="B45" s="443">
        <f>'Aaro Inställningar'!B43</f>
        <v>0</v>
      </c>
      <c r="C45" s="42"/>
      <c r="D45" s="748">
        <f>'Aaro Inställningar'!C43</f>
        <v>0</v>
      </c>
      <c r="E45" s="319">
        <v>0</v>
      </c>
      <c r="F45" s="317">
        <v>0</v>
      </c>
      <c r="G45" s="318" t="e">
        <f t="shared" si="14"/>
        <v>#DIV/0!</v>
      </c>
      <c r="H45" s="318" t="b">
        <f t="shared" si="15"/>
        <v>0</v>
      </c>
      <c r="I45" s="318" t="e">
        <f t="shared" si="16"/>
        <v>#DIV/0!</v>
      </c>
      <c r="J45" s="319">
        <v>0</v>
      </c>
      <c r="K45" s="317">
        <v>0</v>
      </c>
      <c r="L45" s="318" t="e">
        <f t="shared" si="17"/>
        <v>#DIV/0!</v>
      </c>
      <c r="M45" s="319">
        <v>0</v>
      </c>
      <c r="N45" s="317">
        <v>0</v>
      </c>
      <c r="O45" s="318" t="e">
        <f t="shared" si="18"/>
        <v>#DIV/0!</v>
      </c>
      <c r="P45" s="318" t="b">
        <f t="shared" si="19"/>
        <v>0</v>
      </c>
      <c r="Q45" s="318" t="e">
        <f t="shared" si="20"/>
        <v>#DIV/0!</v>
      </c>
      <c r="R45" s="319">
        <v>0</v>
      </c>
      <c r="S45" s="317">
        <v>0</v>
      </c>
      <c r="T45" s="318" t="e">
        <f t="shared" si="21"/>
        <v>#DIV/0!</v>
      </c>
      <c r="U45" s="318" t="b">
        <f t="shared" si="22"/>
        <v>0</v>
      </c>
      <c r="V45" s="318" t="e">
        <f t="shared" si="23"/>
        <v>#DIV/0!</v>
      </c>
      <c r="W45" s="318"/>
      <c r="X45" s="319">
        <v>0</v>
      </c>
      <c r="Y45" s="318" t="e">
        <f t="shared" si="24"/>
        <v>#DIV/0!</v>
      </c>
      <c r="Z45" s="318" t="b">
        <f t="shared" si="25"/>
        <v>0</v>
      </c>
      <c r="AA45" s="318" t="e">
        <f t="shared" si="26"/>
        <v>#DIV/0!</v>
      </c>
      <c r="AB45" s="61"/>
      <c r="AC45" s="60"/>
      <c r="AD45" s="60"/>
    </row>
    <row r="46" spans="1:33" ht="16.8" hidden="1">
      <c r="A46" s="438" t="s">
        <v>297</v>
      </c>
      <c r="B46" s="443">
        <f>'Aaro Inställningar'!B44</f>
        <v>0</v>
      </c>
      <c r="C46" s="42"/>
      <c r="D46" s="748">
        <f>'Aaro Inställningar'!C44</f>
        <v>0</v>
      </c>
      <c r="E46" s="319">
        <v>0</v>
      </c>
      <c r="F46" s="317">
        <v>0</v>
      </c>
      <c r="G46" s="318" t="e">
        <f t="shared" si="14"/>
        <v>#DIV/0!</v>
      </c>
      <c r="H46" s="318" t="b">
        <f t="shared" si="15"/>
        <v>0</v>
      </c>
      <c r="I46" s="318" t="e">
        <f t="shared" si="16"/>
        <v>#DIV/0!</v>
      </c>
      <c r="J46" s="319">
        <v>0</v>
      </c>
      <c r="K46" s="317">
        <v>0</v>
      </c>
      <c r="L46" s="318" t="e">
        <f t="shared" si="17"/>
        <v>#DIV/0!</v>
      </c>
      <c r="M46" s="319">
        <v>0</v>
      </c>
      <c r="N46" s="317">
        <v>0</v>
      </c>
      <c r="O46" s="318" t="e">
        <f t="shared" si="18"/>
        <v>#DIV/0!</v>
      </c>
      <c r="P46" s="318" t="b">
        <f t="shared" si="19"/>
        <v>0</v>
      </c>
      <c r="Q46" s="318" t="e">
        <f t="shared" si="20"/>
        <v>#DIV/0!</v>
      </c>
      <c r="R46" s="319">
        <v>0</v>
      </c>
      <c r="S46" s="317">
        <v>0</v>
      </c>
      <c r="T46" s="318" t="e">
        <f t="shared" si="21"/>
        <v>#DIV/0!</v>
      </c>
      <c r="U46" s="318" t="b">
        <f t="shared" si="22"/>
        <v>0</v>
      </c>
      <c r="V46" s="318" t="e">
        <f t="shared" si="23"/>
        <v>#DIV/0!</v>
      </c>
      <c r="W46" s="318"/>
      <c r="X46" s="319">
        <v>0</v>
      </c>
      <c r="Y46" s="318" t="e">
        <f t="shared" si="24"/>
        <v>#DIV/0!</v>
      </c>
      <c r="Z46" s="318" t="b">
        <f t="shared" si="25"/>
        <v>0</v>
      </c>
      <c r="AA46" s="318" t="e">
        <f t="shared" si="26"/>
        <v>#DIV/0!</v>
      </c>
      <c r="AB46" s="61"/>
      <c r="AC46" s="61"/>
      <c r="AD46" s="61"/>
    </row>
    <row r="47" spans="1:33" ht="16.8" hidden="1">
      <c r="A47" s="438" t="s">
        <v>297</v>
      </c>
      <c r="B47" s="443">
        <f>'Aaro Inställningar'!B45</f>
        <v>0</v>
      </c>
      <c r="C47" s="42"/>
      <c r="D47" s="748">
        <f>'Aaro Inställningar'!C45</f>
        <v>0</v>
      </c>
      <c r="E47" s="319">
        <v>0</v>
      </c>
      <c r="F47" s="317">
        <v>0</v>
      </c>
      <c r="G47" s="318" t="e">
        <f t="shared" si="14"/>
        <v>#DIV/0!</v>
      </c>
      <c r="H47" s="318" t="b">
        <f t="shared" si="15"/>
        <v>0</v>
      </c>
      <c r="I47" s="318" t="e">
        <f t="shared" si="16"/>
        <v>#DIV/0!</v>
      </c>
      <c r="J47" s="319">
        <v>0</v>
      </c>
      <c r="K47" s="317">
        <v>0</v>
      </c>
      <c r="L47" s="318" t="e">
        <f t="shared" si="17"/>
        <v>#DIV/0!</v>
      </c>
      <c r="M47" s="319">
        <v>0</v>
      </c>
      <c r="N47" s="317">
        <v>0</v>
      </c>
      <c r="O47" s="318" t="e">
        <f t="shared" si="18"/>
        <v>#DIV/0!</v>
      </c>
      <c r="P47" s="318" t="b">
        <f t="shared" si="19"/>
        <v>0</v>
      </c>
      <c r="Q47" s="318" t="e">
        <f t="shared" si="20"/>
        <v>#DIV/0!</v>
      </c>
      <c r="R47" s="319">
        <v>0</v>
      </c>
      <c r="S47" s="317">
        <v>0</v>
      </c>
      <c r="T47" s="318" t="e">
        <f t="shared" si="21"/>
        <v>#DIV/0!</v>
      </c>
      <c r="U47" s="318" t="b">
        <f t="shared" si="22"/>
        <v>0</v>
      </c>
      <c r="V47" s="318" t="e">
        <f t="shared" si="23"/>
        <v>#DIV/0!</v>
      </c>
      <c r="W47" s="318"/>
      <c r="X47" s="319">
        <v>0</v>
      </c>
      <c r="Y47" s="318" t="e">
        <f t="shared" si="24"/>
        <v>#DIV/0!</v>
      </c>
      <c r="Z47" s="318" t="b">
        <f t="shared" si="25"/>
        <v>0</v>
      </c>
      <c r="AA47" s="318" t="e">
        <f t="shared" si="26"/>
        <v>#DIV/0!</v>
      </c>
      <c r="AB47" s="61"/>
      <c r="AC47" s="60"/>
      <c r="AD47" s="60"/>
    </row>
    <row r="48" spans="1:33" ht="16.8" hidden="1">
      <c r="A48" s="438" t="s">
        <v>297</v>
      </c>
      <c r="B48" s="443">
        <f>'Aaro Inställningar'!B46</f>
        <v>0</v>
      </c>
      <c r="C48" s="42"/>
      <c r="D48" s="748">
        <f>'Aaro Inställningar'!C46</f>
        <v>0</v>
      </c>
      <c r="E48" s="319">
        <v>0</v>
      </c>
      <c r="F48" s="317">
        <v>0</v>
      </c>
      <c r="G48" s="318" t="e">
        <f t="shared" si="14"/>
        <v>#DIV/0!</v>
      </c>
      <c r="H48" s="318" t="b">
        <f t="shared" si="15"/>
        <v>0</v>
      </c>
      <c r="I48" s="318" t="e">
        <f t="shared" si="16"/>
        <v>#DIV/0!</v>
      </c>
      <c r="J48" s="319">
        <v>0</v>
      </c>
      <c r="K48" s="317">
        <v>0</v>
      </c>
      <c r="L48" s="318" t="e">
        <f t="shared" si="17"/>
        <v>#DIV/0!</v>
      </c>
      <c r="M48" s="319">
        <v>0</v>
      </c>
      <c r="N48" s="317">
        <v>0</v>
      </c>
      <c r="O48" s="318" t="e">
        <f t="shared" si="18"/>
        <v>#DIV/0!</v>
      </c>
      <c r="P48" s="318" t="b">
        <f t="shared" si="19"/>
        <v>0</v>
      </c>
      <c r="Q48" s="318" t="e">
        <f t="shared" si="20"/>
        <v>#DIV/0!</v>
      </c>
      <c r="R48" s="319">
        <v>0</v>
      </c>
      <c r="S48" s="317">
        <v>0</v>
      </c>
      <c r="T48" s="318" t="e">
        <f t="shared" si="21"/>
        <v>#DIV/0!</v>
      </c>
      <c r="U48" s="318" t="b">
        <f t="shared" si="22"/>
        <v>0</v>
      </c>
      <c r="V48" s="318" t="e">
        <f t="shared" si="23"/>
        <v>#DIV/0!</v>
      </c>
      <c r="W48" s="318"/>
      <c r="X48" s="319">
        <v>0</v>
      </c>
      <c r="Y48" s="318" t="e">
        <f t="shared" si="24"/>
        <v>#DIV/0!</v>
      </c>
      <c r="Z48" s="318" t="b">
        <f t="shared" si="25"/>
        <v>0</v>
      </c>
      <c r="AA48" s="318" t="e">
        <f t="shared" si="26"/>
        <v>#DIV/0!</v>
      </c>
      <c r="AB48" s="61"/>
      <c r="AC48" s="61"/>
      <c r="AD48" s="61"/>
    </row>
    <row r="49" spans="1:30" ht="16.8" hidden="1">
      <c r="A49" s="438" t="s">
        <v>297</v>
      </c>
      <c r="B49" s="443">
        <f>'Aaro Inställningar'!B47</f>
        <v>0</v>
      </c>
      <c r="C49" s="42"/>
      <c r="D49" s="748">
        <f>'Aaro Inställningar'!C47</f>
        <v>0</v>
      </c>
      <c r="E49" s="319">
        <v>0</v>
      </c>
      <c r="F49" s="317">
        <v>0</v>
      </c>
      <c r="G49" s="318" t="e">
        <f t="shared" si="14"/>
        <v>#DIV/0!</v>
      </c>
      <c r="H49" s="318" t="b">
        <f t="shared" si="15"/>
        <v>0</v>
      </c>
      <c r="I49" s="318" t="e">
        <f t="shared" si="16"/>
        <v>#DIV/0!</v>
      </c>
      <c r="J49" s="319">
        <v>0</v>
      </c>
      <c r="K49" s="317">
        <v>0</v>
      </c>
      <c r="L49" s="318" t="e">
        <f t="shared" si="17"/>
        <v>#DIV/0!</v>
      </c>
      <c r="M49" s="319">
        <v>0</v>
      </c>
      <c r="N49" s="317">
        <v>0</v>
      </c>
      <c r="O49" s="318" t="e">
        <f t="shared" si="18"/>
        <v>#DIV/0!</v>
      </c>
      <c r="P49" s="318" t="b">
        <f t="shared" si="19"/>
        <v>0</v>
      </c>
      <c r="Q49" s="318" t="e">
        <f t="shared" si="20"/>
        <v>#DIV/0!</v>
      </c>
      <c r="R49" s="319">
        <v>0</v>
      </c>
      <c r="S49" s="317">
        <v>0</v>
      </c>
      <c r="T49" s="318" t="e">
        <f t="shared" si="21"/>
        <v>#DIV/0!</v>
      </c>
      <c r="U49" s="318" t="b">
        <f t="shared" si="22"/>
        <v>0</v>
      </c>
      <c r="V49" s="318" t="e">
        <f t="shared" si="23"/>
        <v>#DIV/0!</v>
      </c>
      <c r="W49" s="318"/>
      <c r="X49" s="319">
        <v>0</v>
      </c>
      <c r="Y49" s="318" t="e">
        <f t="shared" si="24"/>
        <v>#DIV/0!</v>
      </c>
      <c r="Z49" s="318" t="b">
        <f t="shared" si="25"/>
        <v>0</v>
      </c>
      <c r="AA49" s="318" t="e">
        <f t="shared" si="26"/>
        <v>#DIV/0!</v>
      </c>
      <c r="AB49" s="61"/>
      <c r="AC49" s="60"/>
      <c r="AD49" s="60"/>
    </row>
    <row r="50" spans="1:30" ht="16.8" hidden="1">
      <c r="A50" s="438" t="s">
        <v>297</v>
      </c>
      <c r="B50" s="443">
        <f>'Aaro Inställningar'!B48</f>
        <v>0</v>
      </c>
      <c r="C50" s="42"/>
      <c r="D50" s="748">
        <f>'Aaro Inställningar'!C48</f>
        <v>0</v>
      </c>
      <c r="E50" s="319">
        <v>0</v>
      </c>
      <c r="F50" s="317">
        <v>0</v>
      </c>
      <c r="G50" s="318" t="e">
        <f t="shared" si="14"/>
        <v>#DIV/0!</v>
      </c>
      <c r="H50" s="318" t="b">
        <f t="shared" si="15"/>
        <v>0</v>
      </c>
      <c r="I50" s="318" t="e">
        <f t="shared" si="16"/>
        <v>#DIV/0!</v>
      </c>
      <c r="J50" s="319">
        <v>0</v>
      </c>
      <c r="K50" s="317">
        <v>0</v>
      </c>
      <c r="L50" s="318" t="e">
        <f t="shared" si="17"/>
        <v>#DIV/0!</v>
      </c>
      <c r="M50" s="319">
        <v>0</v>
      </c>
      <c r="N50" s="317">
        <v>0</v>
      </c>
      <c r="O50" s="318" t="e">
        <f t="shared" si="18"/>
        <v>#DIV/0!</v>
      </c>
      <c r="P50" s="318" t="b">
        <f t="shared" si="19"/>
        <v>0</v>
      </c>
      <c r="Q50" s="318" t="e">
        <f t="shared" si="20"/>
        <v>#DIV/0!</v>
      </c>
      <c r="R50" s="319">
        <v>0</v>
      </c>
      <c r="S50" s="317">
        <v>0</v>
      </c>
      <c r="T50" s="318" t="e">
        <f t="shared" si="21"/>
        <v>#DIV/0!</v>
      </c>
      <c r="U50" s="318" t="b">
        <f t="shared" si="22"/>
        <v>0</v>
      </c>
      <c r="V50" s="318" t="e">
        <f t="shared" si="23"/>
        <v>#DIV/0!</v>
      </c>
      <c r="W50" s="318"/>
      <c r="X50" s="319">
        <v>0</v>
      </c>
      <c r="Y50" s="318" t="e">
        <f t="shared" si="24"/>
        <v>#DIV/0!</v>
      </c>
      <c r="Z50" s="318" t="b">
        <f t="shared" si="25"/>
        <v>0</v>
      </c>
      <c r="AA50" s="318" t="e">
        <f t="shared" si="26"/>
        <v>#DIV/0!</v>
      </c>
      <c r="AB50" s="61"/>
      <c r="AC50" s="61"/>
      <c r="AD50" s="61"/>
    </row>
    <row r="51" spans="1:30" ht="16.8" hidden="1">
      <c r="A51" s="438" t="s">
        <v>297</v>
      </c>
      <c r="B51" s="443">
        <f>'Aaro Inställningar'!B49</f>
        <v>0</v>
      </c>
      <c r="C51" s="42"/>
      <c r="D51" s="748">
        <f>'Aaro Inställningar'!C49</f>
        <v>0</v>
      </c>
      <c r="E51" s="319">
        <v>0</v>
      </c>
      <c r="F51" s="317">
        <v>0</v>
      </c>
      <c r="G51" s="318" t="e">
        <f t="shared" si="14"/>
        <v>#DIV/0!</v>
      </c>
      <c r="H51" s="318" t="b">
        <f t="shared" si="15"/>
        <v>0</v>
      </c>
      <c r="I51" s="318" t="e">
        <f t="shared" si="16"/>
        <v>#DIV/0!</v>
      </c>
      <c r="J51" s="319">
        <v>0</v>
      </c>
      <c r="K51" s="317">
        <v>0</v>
      </c>
      <c r="L51" s="318" t="e">
        <f t="shared" si="17"/>
        <v>#DIV/0!</v>
      </c>
      <c r="M51" s="319">
        <v>0</v>
      </c>
      <c r="N51" s="317">
        <v>0</v>
      </c>
      <c r="O51" s="318" t="e">
        <f t="shared" si="18"/>
        <v>#DIV/0!</v>
      </c>
      <c r="P51" s="318" t="b">
        <f t="shared" si="19"/>
        <v>0</v>
      </c>
      <c r="Q51" s="318" t="e">
        <f t="shared" si="20"/>
        <v>#DIV/0!</v>
      </c>
      <c r="R51" s="319">
        <v>0</v>
      </c>
      <c r="S51" s="317">
        <v>0</v>
      </c>
      <c r="T51" s="318" t="e">
        <f t="shared" si="21"/>
        <v>#DIV/0!</v>
      </c>
      <c r="U51" s="318" t="b">
        <f t="shared" si="22"/>
        <v>0</v>
      </c>
      <c r="V51" s="318" t="e">
        <f t="shared" si="23"/>
        <v>#DIV/0!</v>
      </c>
      <c r="W51" s="318"/>
      <c r="X51" s="319">
        <v>0</v>
      </c>
      <c r="Y51" s="318" t="e">
        <f t="shared" si="24"/>
        <v>#DIV/0!</v>
      </c>
      <c r="Z51" s="318" t="b">
        <f t="shared" si="25"/>
        <v>0</v>
      </c>
      <c r="AA51" s="318" t="e">
        <f t="shared" si="26"/>
        <v>#DIV/0!</v>
      </c>
      <c r="AB51" s="61"/>
      <c r="AC51" s="60"/>
      <c r="AD51" s="60"/>
    </row>
    <row r="52" spans="1:30" ht="16.8" hidden="1">
      <c r="A52" s="438" t="s">
        <v>297</v>
      </c>
      <c r="B52" s="443">
        <f>'Aaro Inställningar'!B50</f>
        <v>0</v>
      </c>
      <c r="C52" s="42"/>
      <c r="D52" s="748">
        <f>'Aaro Inställningar'!C50</f>
        <v>0</v>
      </c>
      <c r="E52" s="319">
        <v>0</v>
      </c>
      <c r="F52" s="317">
        <v>0</v>
      </c>
      <c r="G52" s="318" t="e">
        <f t="shared" si="14"/>
        <v>#DIV/0!</v>
      </c>
      <c r="H52" s="318" t="b">
        <f t="shared" si="15"/>
        <v>0</v>
      </c>
      <c r="I52" s="318" t="e">
        <f t="shared" si="16"/>
        <v>#DIV/0!</v>
      </c>
      <c r="J52" s="319">
        <v>0</v>
      </c>
      <c r="K52" s="317">
        <v>0</v>
      </c>
      <c r="L52" s="318" t="e">
        <f t="shared" si="17"/>
        <v>#DIV/0!</v>
      </c>
      <c r="M52" s="319">
        <v>0</v>
      </c>
      <c r="N52" s="317">
        <v>0</v>
      </c>
      <c r="O52" s="318" t="e">
        <f t="shared" si="18"/>
        <v>#DIV/0!</v>
      </c>
      <c r="P52" s="318" t="b">
        <f t="shared" si="19"/>
        <v>0</v>
      </c>
      <c r="Q52" s="318" t="e">
        <f t="shared" si="20"/>
        <v>#DIV/0!</v>
      </c>
      <c r="R52" s="319">
        <v>0</v>
      </c>
      <c r="S52" s="317">
        <v>0</v>
      </c>
      <c r="T52" s="318" t="e">
        <f t="shared" si="21"/>
        <v>#DIV/0!</v>
      </c>
      <c r="U52" s="318" t="b">
        <f t="shared" si="22"/>
        <v>0</v>
      </c>
      <c r="V52" s="318" t="e">
        <f t="shared" si="23"/>
        <v>#DIV/0!</v>
      </c>
      <c r="W52" s="318"/>
      <c r="X52" s="319">
        <v>0</v>
      </c>
      <c r="Y52" s="318" t="e">
        <f t="shared" si="24"/>
        <v>#DIV/0!</v>
      </c>
      <c r="Z52" s="318" t="b">
        <f t="shared" si="25"/>
        <v>0</v>
      </c>
      <c r="AA52" s="318" t="e">
        <f t="shared" si="26"/>
        <v>#DIV/0!</v>
      </c>
      <c r="AB52" s="61"/>
      <c r="AC52" s="61"/>
      <c r="AD52" s="61"/>
    </row>
    <row r="53" spans="1:30" ht="16.8" hidden="1">
      <c r="A53" s="438" t="s">
        <v>297</v>
      </c>
      <c r="B53" s="443">
        <f>'Aaro Inställningar'!B51</f>
        <v>0</v>
      </c>
      <c r="C53" s="42"/>
      <c r="D53" s="748">
        <f>'Aaro Inställningar'!C51</f>
        <v>0</v>
      </c>
      <c r="E53" s="319">
        <v>0</v>
      </c>
      <c r="F53" s="317">
        <v>0</v>
      </c>
      <c r="G53" s="318" t="e">
        <f t="shared" si="14"/>
        <v>#DIV/0!</v>
      </c>
      <c r="H53" s="318" t="b">
        <f t="shared" si="15"/>
        <v>0</v>
      </c>
      <c r="I53" s="318" t="e">
        <f t="shared" si="16"/>
        <v>#DIV/0!</v>
      </c>
      <c r="J53" s="319">
        <v>0</v>
      </c>
      <c r="K53" s="317">
        <v>0</v>
      </c>
      <c r="L53" s="318" t="e">
        <f t="shared" si="17"/>
        <v>#DIV/0!</v>
      </c>
      <c r="M53" s="319">
        <v>0</v>
      </c>
      <c r="N53" s="317">
        <v>0</v>
      </c>
      <c r="O53" s="318" t="e">
        <f t="shared" si="18"/>
        <v>#DIV/0!</v>
      </c>
      <c r="P53" s="318" t="b">
        <f t="shared" si="19"/>
        <v>0</v>
      </c>
      <c r="Q53" s="318" t="e">
        <f t="shared" si="20"/>
        <v>#DIV/0!</v>
      </c>
      <c r="R53" s="319">
        <v>0</v>
      </c>
      <c r="S53" s="317">
        <v>0</v>
      </c>
      <c r="T53" s="318" t="e">
        <f t="shared" si="21"/>
        <v>#DIV/0!</v>
      </c>
      <c r="U53" s="318" t="b">
        <f t="shared" si="22"/>
        <v>0</v>
      </c>
      <c r="V53" s="318" t="e">
        <f t="shared" si="23"/>
        <v>#DIV/0!</v>
      </c>
      <c r="W53" s="318"/>
      <c r="X53" s="319">
        <v>0</v>
      </c>
      <c r="Y53" s="318" t="e">
        <f t="shared" si="24"/>
        <v>#DIV/0!</v>
      </c>
      <c r="Z53" s="318" t="b">
        <f t="shared" si="25"/>
        <v>0</v>
      </c>
      <c r="AA53" s="318" t="e">
        <f t="shared" si="26"/>
        <v>#DIV/0!</v>
      </c>
      <c r="AB53" s="61"/>
      <c r="AC53" s="60"/>
      <c r="AD53" s="60"/>
    </row>
    <row r="54" spans="1:30" ht="16.8" hidden="1">
      <c r="A54" s="438" t="s">
        <v>297</v>
      </c>
      <c r="B54" s="443">
        <f>'Aaro Inställningar'!B52</f>
        <v>0</v>
      </c>
      <c r="C54" s="42"/>
      <c r="D54" s="748">
        <f>'Aaro Inställningar'!C52</f>
        <v>0</v>
      </c>
      <c r="E54" s="319">
        <v>0</v>
      </c>
      <c r="F54" s="317">
        <v>0</v>
      </c>
      <c r="G54" s="318" t="e">
        <f t="shared" si="14"/>
        <v>#DIV/0!</v>
      </c>
      <c r="H54" s="318" t="b">
        <f t="shared" si="15"/>
        <v>0</v>
      </c>
      <c r="I54" s="318" t="e">
        <f t="shared" si="16"/>
        <v>#DIV/0!</v>
      </c>
      <c r="J54" s="319">
        <v>0</v>
      </c>
      <c r="K54" s="317">
        <v>0</v>
      </c>
      <c r="L54" s="318" t="e">
        <f t="shared" si="17"/>
        <v>#DIV/0!</v>
      </c>
      <c r="M54" s="319">
        <v>0</v>
      </c>
      <c r="N54" s="317">
        <v>0</v>
      </c>
      <c r="O54" s="318" t="e">
        <f t="shared" si="18"/>
        <v>#DIV/0!</v>
      </c>
      <c r="P54" s="318" t="b">
        <f t="shared" si="19"/>
        <v>0</v>
      </c>
      <c r="Q54" s="318" t="e">
        <f t="shared" si="20"/>
        <v>#DIV/0!</v>
      </c>
      <c r="R54" s="319">
        <v>0</v>
      </c>
      <c r="S54" s="317">
        <v>0</v>
      </c>
      <c r="T54" s="318" t="e">
        <f t="shared" si="21"/>
        <v>#DIV/0!</v>
      </c>
      <c r="U54" s="318" t="b">
        <f t="shared" si="22"/>
        <v>0</v>
      </c>
      <c r="V54" s="318" t="e">
        <f t="shared" si="23"/>
        <v>#DIV/0!</v>
      </c>
      <c r="W54" s="318"/>
      <c r="X54" s="319">
        <v>0</v>
      </c>
      <c r="Y54" s="318" t="e">
        <f t="shared" si="24"/>
        <v>#DIV/0!</v>
      </c>
      <c r="Z54" s="318" t="b">
        <f t="shared" si="25"/>
        <v>0</v>
      </c>
      <c r="AA54" s="318" t="e">
        <f t="shared" si="26"/>
        <v>#DIV/0!</v>
      </c>
      <c r="AB54" s="61"/>
      <c r="AC54" s="61"/>
      <c r="AD54" s="61"/>
    </row>
    <row r="55" spans="1:30" ht="16.8" hidden="1">
      <c r="A55" s="438" t="s">
        <v>297</v>
      </c>
      <c r="B55" s="443">
        <f>'Aaro Inställningar'!B53</f>
        <v>0</v>
      </c>
      <c r="C55" s="42"/>
      <c r="D55" s="748">
        <f>'Aaro Inställningar'!C53</f>
        <v>0</v>
      </c>
      <c r="E55" s="319">
        <v>0</v>
      </c>
      <c r="F55" s="317">
        <v>0</v>
      </c>
      <c r="G55" s="318" t="e">
        <f t="shared" si="14"/>
        <v>#DIV/0!</v>
      </c>
      <c r="H55" s="318" t="b">
        <f t="shared" si="15"/>
        <v>0</v>
      </c>
      <c r="I55" s="318" t="e">
        <f t="shared" si="16"/>
        <v>#DIV/0!</v>
      </c>
      <c r="J55" s="319">
        <v>0</v>
      </c>
      <c r="K55" s="317">
        <v>0</v>
      </c>
      <c r="L55" s="318" t="e">
        <f t="shared" si="17"/>
        <v>#DIV/0!</v>
      </c>
      <c r="M55" s="319">
        <v>0</v>
      </c>
      <c r="N55" s="317">
        <v>0</v>
      </c>
      <c r="O55" s="318" t="e">
        <f t="shared" si="18"/>
        <v>#DIV/0!</v>
      </c>
      <c r="P55" s="318" t="b">
        <f t="shared" si="19"/>
        <v>0</v>
      </c>
      <c r="Q55" s="318" t="e">
        <f t="shared" si="20"/>
        <v>#DIV/0!</v>
      </c>
      <c r="R55" s="319">
        <v>0</v>
      </c>
      <c r="S55" s="317">
        <v>0</v>
      </c>
      <c r="T55" s="318" t="e">
        <f t="shared" si="21"/>
        <v>#DIV/0!</v>
      </c>
      <c r="U55" s="318" t="b">
        <f t="shared" si="22"/>
        <v>0</v>
      </c>
      <c r="V55" s="318" t="e">
        <f t="shared" si="23"/>
        <v>#DIV/0!</v>
      </c>
      <c r="W55" s="318"/>
      <c r="X55" s="319">
        <v>0</v>
      </c>
      <c r="Y55" s="318" t="e">
        <f t="shared" si="24"/>
        <v>#DIV/0!</v>
      </c>
      <c r="Z55" s="318" t="b">
        <f t="shared" si="25"/>
        <v>0</v>
      </c>
      <c r="AA55" s="318" t="e">
        <f t="shared" si="26"/>
        <v>#DIV/0!</v>
      </c>
      <c r="AB55" s="61"/>
      <c r="AC55" s="60"/>
      <c r="AD55" s="60"/>
    </row>
    <row r="56" spans="1:30" ht="16.8" hidden="1">
      <c r="A56" s="438" t="s">
        <v>297</v>
      </c>
      <c r="B56" s="443">
        <f>'Aaro Inställningar'!B54</f>
        <v>0</v>
      </c>
      <c r="C56" s="42"/>
      <c r="D56" s="748">
        <f>'Aaro Inställningar'!C54</f>
        <v>0</v>
      </c>
      <c r="E56" s="319">
        <v>0</v>
      </c>
      <c r="F56" s="317">
        <v>0</v>
      </c>
      <c r="G56" s="318" t="e">
        <f t="shared" si="14"/>
        <v>#DIV/0!</v>
      </c>
      <c r="H56" s="318" t="b">
        <f t="shared" si="15"/>
        <v>0</v>
      </c>
      <c r="I56" s="318" t="e">
        <f t="shared" si="16"/>
        <v>#DIV/0!</v>
      </c>
      <c r="J56" s="319">
        <v>0</v>
      </c>
      <c r="K56" s="317">
        <v>0</v>
      </c>
      <c r="L56" s="318" t="e">
        <f t="shared" si="17"/>
        <v>#DIV/0!</v>
      </c>
      <c r="M56" s="319">
        <v>0</v>
      </c>
      <c r="N56" s="317">
        <v>0</v>
      </c>
      <c r="O56" s="318" t="e">
        <f t="shared" si="18"/>
        <v>#DIV/0!</v>
      </c>
      <c r="P56" s="318" t="b">
        <f t="shared" si="19"/>
        <v>0</v>
      </c>
      <c r="Q56" s="318" t="e">
        <f t="shared" si="20"/>
        <v>#DIV/0!</v>
      </c>
      <c r="R56" s="319">
        <v>0</v>
      </c>
      <c r="S56" s="317">
        <v>0</v>
      </c>
      <c r="T56" s="318" t="e">
        <f t="shared" si="21"/>
        <v>#DIV/0!</v>
      </c>
      <c r="U56" s="318" t="b">
        <f t="shared" si="22"/>
        <v>0</v>
      </c>
      <c r="V56" s="318" t="e">
        <f t="shared" si="23"/>
        <v>#DIV/0!</v>
      </c>
      <c r="W56" s="318"/>
      <c r="X56" s="319">
        <v>0</v>
      </c>
      <c r="Y56" s="318" t="e">
        <f t="shared" si="24"/>
        <v>#DIV/0!</v>
      </c>
      <c r="Z56" s="318" t="b">
        <f t="shared" si="25"/>
        <v>0</v>
      </c>
      <c r="AA56" s="318" t="e">
        <f t="shared" si="26"/>
        <v>#DIV/0!</v>
      </c>
      <c r="AB56" s="61"/>
      <c r="AC56" s="61"/>
      <c r="AD56" s="61"/>
    </row>
    <row r="57" spans="1:30" ht="16.8" hidden="1">
      <c r="A57" s="438" t="s">
        <v>297</v>
      </c>
      <c r="B57" s="443">
        <f>'Aaro Inställningar'!B55</f>
        <v>0</v>
      </c>
      <c r="C57" s="42"/>
      <c r="D57" s="748">
        <f>'Aaro Inställningar'!C55</f>
        <v>0</v>
      </c>
      <c r="E57" s="319">
        <v>0</v>
      </c>
      <c r="F57" s="317">
        <v>0</v>
      </c>
      <c r="G57" s="318" t="e">
        <f t="shared" si="14"/>
        <v>#DIV/0!</v>
      </c>
      <c r="H57" s="318" t="b">
        <f t="shared" si="15"/>
        <v>0</v>
      </c>
      <c r="I57" s="318" t="e">
        <f t="shared" si="16"/>
        <v>#DIV/0!</v>
      </c>
      <c r="J57" s="319">
        <v>0</v>
      </c>
      <c r="K57" s="317">
        <v>0</v>
      </c>
      <c r="L57" s="318" t="e">
        <f t="shared" si="17"/>
        <v>#DIV/0!</v>
      </c>
      <c r="M57" s="319">
        <v>0</v>
      </c>
      <c r="N57" s="317">
        <v>0</v>
      </c>
      <c r="O57" s="318" t="e">
        <f t="shared" si="18"/>
        <v>#DIV/0!</v>
      </c>
      <c r="P57" s="318" t="b">
        <f t="shared" si="19"/>
        <v>0</v>
      </c>
      <c r="Q57" s="318" t="e">
        <f t="shared" si="20"/>
        <v>#DIV/0!</v>
      </c>
      <c r="R57" s="319">
        <v>0</v>
      </c>
      <c r="S57" s="317">
        <v>0</v>
      </c>
      <c r="T57" s="318" t="e">
        <f t="shared" si="21"/>
        <v>#DIV/0!</v>
      </c>
      <c r="U57" s="318" t="b">
        <f t="shared" si="22"/>
        <v>0</v>
      </c>
      <c r="V57" s="318" t="e">
        <f t="shared" si="23"/>
        <v>#DIV/0!</v>
      </c>
      <c r="W57" s="318"/>
      <c r="X57" s="319">
        <v>0</v>
      </c>
      <c r="Y57" s="318" t="e">
        <f t="shared" si="24"/>
        <v>#DIV/0!</v>
      </c>
      <c r="Z57" s="318" t="b">
        <f t="shared" si="25"/>
        <v>0</v>
      </c>
      <c r="AA57" s="318" t="e">
        <f t="shared" si="26"/>
        <v>#DIV/0!</v>
      </c>
      <c r="AB57" s="61"/>
      <c r="AC57" s="60"/>
      <c r="AD57" s="60"/>
    </row>
    <row r="58" spans="1:30" ht="16.8" hidden="1">
      <c r="A58" s="438" t="s">
        <v>297</v>
      </c>
      <c r="B58" s="443">
        <f>'Aaro Inställningar'!B56</f>
        <v>0</v>
      </c>
      <c r="C58" s="42"/>
      <c r="D58" s="748">
        <f>'Aaro Inställningar'!C56</f>
        <v>0</v>
      </c>
      <c r="E58" s="319">
        <v>0</v>
      </c>
      <c r="F58" s="317">
        <v>0</v>
      </c>
      <c r="G58" s="318" t="e">
        <f t="shared" si="14"/>
        <v>#DIV/0!</v>
      </c>
      <c r="H58" s="318" t="b">
        <f t="shared" si="15"/>
        <v>0</v>
      </c>
      <c r="I58" s="318" t="e">
        <f t="shared" si="16"/>
        <v>#DIV/0!</v>
      </c>
      <c r="J58" s="319">
        <v>0</v>
      </c>
      <c r="K58" s="317">
        <v>0</v>
      </c>
      <c r="L58" s="318" t="e">
        <f t="shared" si="17"/>
        <v>#DIV/0!</v>
      </c>
      <c r="M58" s="319">
        <v>0</v>
      </c>
      <c r="N58" s="317">
        <v>0</v>
      </c>
      <c r="O58" s="318" t="e">
        <f t="shared" si="18"/>
        <v>#DIV/0!</v>
      </c>
      <c r="P58" s="318" t="b">
        <f t="shared" si="19"/>
        <v>0</v>
      </c>
      <c r="Q58" s="318" t="e">
        <f t="shared" si="20"/>
        <v>#DIV/0!</v>
      </c>
      <c r="R58" s="319">
        <v>0</v>
      </c>
      <c r="S58" s="317">
        <v>0</v>
      </c>
      <c r="T58" s="318" t="e">
        <f t="shared" si="21"/>
        <v>#DIV/0!</v>
      </c>
      <c r="U58" s="318" t="b">
        <f t="shared" si="22"/>
        <v>0</v>
      </c>
      <c r="V58" s="318" t="e">
        <f t="shared" si="23"/>
        <v>#DIV/0!</v>
      </c>
      <c r="W58" s="318"/>
      <c r="X58" s="319">
        <v>0</v>
      </c>
      <c r="Y58" s="318" t="e">
        <f t="shared" si="24"/>
        <v>#DIV/0!</v>
      </c>
      <c r="Z58" s="318" t="b">
        <f t="shared" si="25"/>
        <v>0</v>
      </c>
      <c r="AA58" s="318" t="e">
        <f t="shared" si="26"/>
        <v>#DIV/0!</v>
      </c>
      <c r="AB58" s="61"/>
      <c r="AC58" s="61"/>
      <c r="AD58" s="61"/>
    </row>
    <row r="59" spans="1:30" s="125" customFormat="1" ht="15" customHeight="1">
      <c r="A59" s="461" t="s">
        <v>297</v>
      </c>
      <c r="B59" s="462">
        <f>'Aaro Inställningar'!B57</f>
        <v>0</v>
      </c>
      <c r="C59" s="40"/>
      <c r="D59" s="798" t="str">
        <f>'Aaro Inställningar'!C57</f>
        <v>Aibel</v>
      </c>
      <c r="E59" s="799">
        <f>SUM(E38:E58)</f>
        <v>848.13300749999996</v>
      </c>
      <c r="F59" s="800">
        <f>SUM(F38:F58)</f>
        <v>1209.9990428999999</v>
      </c>
      <c r="G59" s="801">
        <f t="shared" si="14"/>
        <v>-0.29906307572997504</v>
      </c>
      <c r="H59" s="801" t="b">
        <f t="shared" si="15"/>
        <v>0</v>
      </c>
      <c r="I59" s="801">
        <f t="shared" si="16"/>
        <v>-0.29906307572997504</v>
      </c>
      <c r="J59" s="799">
        <f>SUM(J38:J58)</f>
        <v>1907.3287952000001</v>
      </c>
      <c r="K59" s="800">
        <f>SUM(K38:K58)</f>
        <v>2603.3745699000001</v>
      </c>
      <c r="L59" s="801">
        <f t="shared" si="17"/>
        <v>-0.26736289996361773</v>
      </c>
      <c r="M59" s="799">
        <f>SUM(M38:M58)</f>
        <v>1907.3287952000001</v>
      </c>
      <c r="N59" s="800">
        <f>SUM(N38:N58)</f>
        <v>2603.3745699000001</v>
      </c>
      <c r="O59" s="801">
        <f t="shared" si="18"/>
        <v>-0.26736289996361773</v>
      </c>
      <c r="P59" s="801" t="b">
        <f t="shared" si="19"/>
        <v>0</v>
      </c>
      <c r="Q59" s="801">
        <f t="shared" si="20"/>
        <v>-0.26736289996361773</v>
      </c>
      <c r="R59" s="799">
        <f>SUM(R38:R58)</f>
        <v>8622.7971835000008</v>
      </c>
      <c r="S59" s="800">
        <f>SUM(S38:S58)</f>
        <v>9318.8429582000008</v>
      </c>
      <c r="T59" s="801">
        <f t="shared" si="21"/>
        <v>-7.4692295794889785E-2</v>
      </c>
      <c r="U59" s="801" t="b">
        <f t="shared" si="22"/>
        <v>0</v>
      </c>
      <c r="V59" s="801">
        <f t="shared" si="23"/>
        <v>-7.4692295794889785E-2</v>
      </c>
      <c r="W59" s="801"/>
      <c r="X59" s="799">
        <f>SUM(X38:X58)</f>
        <v>7636.3123415999999</v>
      </c>
      <c r="Y59" s="802">
        <f t="shared" si="24"/>
        <v>-0.1805514508772228</v>
      </c>
      <c r="Z59" s="802" t="b">
        <f t="shared" si="25"/>
        <v>0</v>
      </c>
      <c r="AA59" s="801">
        <f t="shared" si="26"/>
        <v>-0.1805514508772228</v>
      </c>
      <c r="AB59" s="464"/>
      <c r="AC59" s="77"/>
      <c r="AD59" s="77"/>
    </row>
    <row r="60" spans="1:30" ht="16.8" hidden="1">
      <c r="A60" s="438" t="s">
        <v>297</v>
      </c>
      <c r="B60" s="443">
        <f>'Aaro Inställningar'!B58</f>
        <v>0</v>
      </c>
      <c r="C60" s="42"/>
      <c r="D60" s="748">
        <f>'Aaro Inställningar'!C58</f>
        <v>0</v>
      </c>
      <c r="E60" s="319">
        <v>0</v>
      </c>
      <c r="F60" s="317">
        <v>0</v>
      </c>
      <c r="G60" s="318" t="e">
        <f t="shared" si="14"/>
        <v>#DIV/0!</v>
      </c>
      <c r="H60" s="318" t="b">
        <f t="shared" si="15"/>
        <v>0</v>
      </c>
      <c r="I60" s="318" t="e">
        <f t="shared" si="16"/>
        <v>#DIV/0!</v>
      </c>
      <c r="J60" s="319">
        <v>0</v>
      </c>
      <c r="K60" s="317">
        <v>0</v>
      </c>
      <c r="L60" s="318" t="e">
        <f t="shared" si="17"/>
        <v>#DIV/0!</v>
      </c>
      <c r="M60" s="319">
        <v>0</v>
      </c>
      <c r="N60" s="317">
        <v>0</v>
      </c>
      <c r="O60" s="318" t="e">
        <f t="shared" si="18"/>
        <v>#DIV/0!</v>
      </c>
      <c r="P60" s="318" t="b">
        <f t="shared" si="19"/>
        <v>0</v>
      </c>
      <c r="Q60" s="318" t="e">
        <f t="shared" si="20"/>
        <v>#DIV/0!</v>
      </c>
      <c r="R60" s="319">
        <v>0</v>
      </c>
      <c r="S60" s="317">
        <v>0</v>
      </c>
      <c r="T60" s="318" t="e">
        <f t="shared" si="21"/>
        <v>#DIV/0!</v>
      </c>
      <c r="U60" s="318" t="b">
        <f t="shared" si="22"/>
        <v>0</v>
      </c>
      <c r="V60" s="318" t="e">
        <f t="shared" si="23"/>
        <v>#DIV/0!</v>
      </c>
      <c r="W60" s="318"/>
      <c r="X60" s="319">
        <v>0</v>
      </c>
      <c r="Y60" s="318" t="e">
        <f t="shared" si="24"/>
        <v>#DIV/0!</v>
      </c>
      <c r="Z60" s="318" t="b">
        <f t="shared" si="25"/>
        <v>0</v>
      </c>
      <c r="AA60" s="318" t="e">
        <f t="shared" si="26"/>
        <v>#DIV/0!</v>
      </c>
      <c r="AB60" s="52"/>
      <c r="AC60" s="52"/>
      <c r="AD60" s="52"/>
    </row>
    <row r="61" spans="1:30" ht="16.8" hidden="1">
      <c r="A61" s="438" t="s">
        <v>297</v>
      </c>
      <c r="B61" s="443">
        <f>'Aaro Inställningar'!B59</f>
        <v>0</v>
      </c>
      <c r="C61" s="42"/>
      <c r="D61" s="748">
        <f>'Aaro Inställningar'!C59</f>
        <v>0</v>
      </c>
      <c r="E61" s="319">
        <v>0</v>
      </c>
      <c r="F61" s="317">
        <v>0</v>
      </c>
      <c r="G61" s="318" t="e">
        <f t="shared" si="14"/>
        <v>#DIV/0!</v>
      </c>
      <c r="H61" s="318" t="b">
        <f t="shared" si="15"/>
        <v>0</v>
      </c>
      <c r="I61" s="318" t="e">
        <f t="shared" si="16"/>
        <v>#DIV/0!</v>
      </c>
      <c r="J61" s="319">
        <v>0</v>
      </c>
      <c r="K61" s="317">
        <v>0</v>
      </c>
      <c r="L61" s="318" t="e">
        <f t="shared" si="17"/>
        <v>#DIV/0!</v>
      </c>
      <c r="M61" s="319">
        <v>0</v>
      </c>
      <c r="N61" s="317">
        <v>0</v>
      </c>
      <c r="O61" s="318" t="e">
        <f t="shared" si="18"/>
        <v>#DIV/0!</v>
      </c>
      <c r="P61" s="318" t="b">
        <f t="shared" si="19"/>
        <v>0</v>
      </c>
      <c r="Q61" s="318" t="e">
        <f t="shared" si="20"/>
        <v>#DIV/0!</v>
      </c>
      <c r="R61" s="319">
        <v>0</v>
      </c>
      <c r="S61" s="317">
        <v>0</v>
      </c>
      <c r="T61" s="318" t="e">
        <f t="shared" si="21"/>
        <v>#DIV/0!</v>
      </c>
      <c r="U61" s="318" t="b">
        <f t="shared" si="22"/>
        <v>0</v>
      </c>
      <c r="V61" s="318" t="e">
        <f t="shared" si="23"/>
        <v>#DIV/0!</v>
      </c>
      <c r="W61" s="318"/>
      <c r="X61" s="319">
        <v>0</v>
      </c>
      <c r="Y61" s="318" t="e">
        <f t="shared" si="24"/>
        <v>#DIV/0!</v>
      </c>
      <c r="Z61" s="318" t="b">
        <f t="shared" si="25"/>
        <v>0</v>
      </c>
      <c r="AA61" s="318" t="e">
        <f t="shared" si="26"/>
        <v>#DIV/0!</v>
      </c>
      <c r="AB61" s="61"/>
      <c r="AC61" s="60"/>
      <c r="AD61" s="60"/>
    </row>
    <row r="62" spans="1:30" ht="16.8" hidden="1">
      <c r="A62" s="438" t="s">
        <v>297</v>
      </c>
      <c r="B62" s="443">
        <f>'Aaro Inställningar'!B60</f>
        <v>0</v>
      </c>
      <c r="C62" s="42"/>
      <c r="D62" s="748">
        <f>'Aaro Inställningar'!C60</f>
        <v>0</v>
      </c>
      <c r="E62" s="319">
        <v>0</v>
      </c>
      <c r="F62" s="317">
        <v>0</v>
      </c>
      <c r="G62" s="318" t="e">
        <f t="shared" si="14"/>
        <v>#DIV/0!</v>
      </c>
      <c r="H62" s="318" t="b">
        <f t="shared" si="15"/>
        <v>0</v>
      </c>
      <c r="I62" s="318" t="e">
        <f t="shared" si="16"/>
        <v>#DIV/0!</v>
      </c>
      <c r="J62" s="319">
        <v>0</v>
      </c>
      <c r="K62" s="317">
        <v>0</v>
      </c>
      <c r="L62" s="318" t="e">
        <f t="shared" si="17"/>
        <v>#DIV/0!</v>
      </c>
      <c r="M62" s="319">
        <v>0</v>
      </c>
      <c r="N62" s="317">
        <v>0</v>
      </c>
      <c r="O62" s="318" t="e">
        <f t="shared" si="18"/>
        <v>#DIV/0!</v>
      </c>
      <c r="P62" s="318" t="b">
        <f t="shared" si="19"/>
        <v>0</v>
      </c>
      <c r="Q62" s="318" t="e">
        <f t="shared" si="20"/>
        <v>#DIV/0!</v>
      </c>
      <c r="R62" s="319">
        <v>0</v>
      </c>
      <c r="S62" s="317">
        <v>0</v>
      </c>
      <c r="T62" s="318" t="e">
        <f t="shared" si="21"/>
        <v>#DIV/0!</v>
      </c>
      <c r="U62" s="318" t="b">
        <f t="shared" si="22"/>
        <v>0</v>
      </c>
      <c r="V62" s="318" t="e">
        <f t="shared" si="23"/>
        <v>#DIV/0!</v>
      </c>
      <c r="W62" s="318"/>
      <c r="X62" s="319">
        <v>0</v>
      </c>
      <c r="Y62" s="318" t="e">
        <f t="shared" si="24"/>
        <v>#DIV/0!</v>
      </c>
      <c r="Z62" s="318" t="b">
        <f t="shared" si="25"/>
        <v>0</v>
      </c>
      <c r="AA62" s="318" t="e">
        <f t="shared" si="26"/>
        <v>#DIV/0!</v>
      </c>
      <c r="AB62" s="61"/>
      <c r="AC62" s="61"/>
      <c r="AD62" s="61"/>
    </row>
    <row r="63" spans="1:30" ht="16.8" hidden="1">
      <c r="A63" s="438" t="s">
        <v>297</v>
      </c>
      <c r="B63" s="443">
        <f>'Aaro Inställningar'!B61</f>
        <v>0</v>
      </c>
      <c r="C63" s="42"/>
      <c r="D63" s="748">
        <f>'Aaro Inställningar'!C61</f>
        <v>0</v>
      </c>
      <c r="E63" s="319">
        <v>0</v>
      </c>
      <c r="F63" s="317">
        <v>0</v>
      </c>
      <c r="G63" s="318" t="e">
        <f t="shared" si="14"/>
        <v>#DIV/0!</v>
      </c>
      <c r="H63" s="318" t="b">
        <f t="shared" si="15"/>
        <v>0</v>
      </c>
      <c r="I63" s="318" t="e">
        <f t="shared" si="16"/>
        <v>#DIV/0!</v>
      </c>
      <c r="J63" s="319">
        <v>0</v>
      </c>
      <c r="K63" s="317">
        <v>0</v>
      </c>
      <c r="L63" s="318" t="e">
        <f t="shared" si="17"/>
        <v>#DIV/0!</v>
      </c>
      <c r="M63" s="319">
        <v>0</v>
      </c>
      <c r="N63" s="317">
        <v>0</v>
      </c>
      <c r="O63" s="318" t="e">
        <f t="shared" si="18"/>
        <v>#DIV/0!</v>
      </c>
      <c r="P63" s="318" t="b">
        <f t="shared" si="19"/>
        <v>0</v>
      </c>
      <c r="Q63" s="318" t="e">
        <f t="shared" si="20"/>
        <v>#DIV/0!</v>
      </c>
      <c r="R63" s="319">
        <v>0</v>
      </c>
      <c r="S63" s="317">
        <v>0</v>
      </c>
      <c r="T63" s="318" t="e">
        <f t="shared" si="21"/>
        <v>#DIV/0!</v>
      </c>
      <c r="U63" s="318" t="b">
        <f t="shared" si="22"/>
        <v>0</v>
      </c>
      <c r="V63" s="318" t="e">
        <f t="shared" si="23"/>
        <v>#DIV/0!</v>
      </c>
      <c r="W63" s="318"/>
      <c r="X63" s="319">
        <v>0</v>
      </c>
      <c r="Y63" s="318" t="e">
        <f t="shared" si="24"/>
        <v>#DIV/0!</v>
      </c>
      <c r="Z63" s="318" t="b">
        <f t="shared" si="25"/>
        <v>0</v>
      </c>
      <c r="AA63" s="318" t="e">
        <f t="shared" si="26"/>
        <v>#DIV/0!</v>
      </c>
      <c r="AB63" s="61"/>
      <c r="AC63" s="60"/>
      <c r="AD63" s="60"/>
    </row>
    <row r="64" spans="1:30" ht="16.8" hidden="1">
      <c r="A64" s="438" t="s">
        <v>297</v>
      </c>
      <c r="B64" s="443">
        <f>'Aaro Inställningar'!B62</f>
        <v>0</v>
      </c>
      <c r="C64" s="42"/>
      <c r="D64" s="748">
        <f>'Aaro Inställningar'!C62</f>
        <v>0</v>
      </c>
      <c r="E64" s="319">
        <v>0</v>
      </c>
      <c r="F64" s="317">
        <v>0</v>
      </c>
      <c r="G64" s="318" t="e">
        <f t="shared" si="14"/>
        <v>#DIV/0!</v>
      </c>
      <c r="H64" s="318" t="b">
        <f t="shared" si="15"/>
        <v>0</v>
      </c>
      <c r="I64" s="318" t="e">
        <f t="shared" si="16"/>
        <v>#DIV/0!</v>
      </c>
      <c r="J64" s="319">
        <v>0</v>
      </c>
      <c r="K64" s="317">
        <v>0</v>
      </c>
      <c r="L64" s="318" t="e">
        <f t="shared" si="17"/>
        <v>#DIV/0!</v>
      </c>
      <c r="M64" s="319">
        <v>0</v>
      </c>
      <c r="N64" s="317">
        <v>0</v>
      </c>
      <c r="O64" s="318" t="e">
        <f t="shared" si="18"/>
        <v>#DIV/0!</v>
      </c>
      <c r="P64" s="318" t="b">
        <f t="shared" si="19"/>
        <v>0</v>
      </c>
      <c r="Q64" s="318" t="e">
        <f t="shared" si="20"/>
        <v>#DIV/0!</v>
      </c>
      <c r="R64" s="319">
        <v>0</v>
      </c>
      <c r="S64" s="317">
        <v>0</v>
      </c>
      <c r="T64" s="318" t="e">
        <f t="shared" si="21"/>
        <v>#DIV/0!</v>
      </c>
      <c r="U64" s="318" t="b">
        <f t="shared" si="22"/>
        <v>0</v>
      </c>
      <c r="V64" s="318" t="e">
        <f t="shared" si="23"/>
        <v>#DIV/0!</v>
      </c>
      <c r="W64" s="318"/>
      <c r="X64" s="319">
        <v>0</v>
      </c>
      <c r="Y64" s="318" t="e">
        <f t="shared" si="24"/>
        <v>#DIV/0!</v>
      </c>
      <c r="Z64" s="318" t="b">
        <f t="shared" si="25"/>
        <v>0</v>
      </c>
      <c r="AA64" s="318" t="e">
        <f t="shared" si="26"/>
        <v>#DIV/0!</v>
      </c>
      <c r="AB64" s="61"/>
      <c r="AC64" s="61"/>
      <c r="AD64" s="61"/>
    </row>
    <row r="65" spans="1:30" ht="16.8" hidden="1">
      <c r="A65" s="438" t="s">
        <v>297</v>
      </c>
      <c r="B65" s="443">
        <f>'Aaro Inställningar'!B63</f>
        <v>0</v>
      </c>
      <c r="C65" s="42"/>
      <c r="D65" s="748">
        <f>'Aaro Inställningar'!C63</f>
        <v>0</v>
      </c>
      <c r="E65" s="319">
        <v>0</v>
      </c>
      <c r="F65" s="317">
        <v>0</v>
      </c>
      <c r="G65" s="318" t="e">
        <f t="shared" si="14"/>
        <v>#DIV/0!</v>
      </c>
      <c r="H65" s="318" t="b">
        <f t="shared" si="15"/>
        <v>0</v>
      </c>
      <c r="I65" s="318" t="e">
        <f t="shared" si="16"/>
        <v>#DIV/0!</v>
      </c>
      <c r="J65" s="319">
        <v>0</v>
      </c>
      <c r="K65" s="317">
        <v>0</v>
      </c>
      <c r="L65" s="318" t="e">
        <f t="shared" si="17"/>
        <v>#DIV/0!</v>
      </c>
      <c r="M65" s="319">
        <v>0</v>
      </c>
      <c r="N65" s="317">
        <v>0</v>
      </c>
      <c r="O65" s="318" t="e">
        <f t="shared" si="18"/>
        <v>#DIV/0!</v>
      </c>
      <c r="P65" s="318" t="b">
        <f t="shared" si="19"/>
        <v>0</v>
      </c>
      <c r="Q65" s="318" t="e">
        <f t="shared" si="20"/>
        <v>#DIV/0!</v>
      </c>
      <c r="R65" s="319">
        <v>0</v>
      </c>
      <c r="S65" s="317">
        <v>0</v>
      </c>
      <c r="T65" s="318" t="e">
        <f t="shared" si="21"/>
        <v>#DIV/0!</v>
      </c>
      <c r="U65" s="318" t="b">
        <f t="shared" si="22"/>
        <v>0</v>
      </c>
      <c r="V65" s="318" t="e">
        <f t="shared" si="23"/>
        <v>#DIV/0!</v>
      </c>
      <c r="W65" s="318"/>
      <c r="X65" s="319">
        <v>0</v>
      </c>
      <c r="Y65" s="318" t="e">
        <f t="shared" si="24"/>
        <v>#DIV/0!</v>
      </c>
      <c r="Z65" s="318" t="b">
        <f t="shared" si="25"/>
        <v>0</v>
      </c>
      <c r="AA65" s="318" t="e">
        <f t="shared" si="26"/>
        <v>#DIV/0!</v>
      </c>
      <c r="AB65" s="61"/>
      <c r="AC65" s="60"/>
      <c r="AD65" s="60"/>
    </row>
    <row r="66" spans="1:30" ht="16.8" hidden="1">
      <c r="A66" s="438" t="s">
        <v>297</v>
      </c>
      <c r="B66" s="443">
        <f>'Aaro Inställningar'!B64</f>
        <v>0</v>
      </c>
      <c r="C66" s="42"/>
      <c r="D66" s="748">
        <f>'Aaro Inställningar'!C64</f>
        <v>0</v>
      </c>
      <c r="E66" s="319">
        <v>0</v>
      </c>
      <c r="F66" s="317">
        <v>0</v>
      </c>
      <c r="G66" s="318" t="e">
        <f t="shared" si="14"/>
        <v>#DIV/0!</v>
      </c>
      <c r="H66" s="318" t="b">
        <f t="shared" si="15"/>
        <v>0</v>
      </c>
      <c r="I66" s="318" t="e">
        <f t="shared" si="16"/>
        <v>#DIV/0!</v>
      </c>
      <c r="J66" s="319">
        <v>0</v>
      </c>
      <c r="K66" s="317">
        <v>0</v>
      </c>
      <c r="L66" s="318" t="e">
        <f t="shared" si="17"/>
        <v>#DIV/0!</v>
      </c>
      <c r="M66" s="319">
        <v>0</v>
      </c>
      <c r="N66" s="317">
        <v>0</v>
      </c>
      <c r="O66" s="318" t="e">
        <f t="shared" si="18"/>
        <v>#DIV/0!</v>
      </c>
      <c r="P66" s="318" t="b">
        <f t="shared" si="19"/>
        <v>0</v>
      </c>
      <c r="Q66" s="318" t="e">
        <f t="shared" si="20"/>
        <v>#DIV/0!</v>
      </c>
      <c r="R66" s="319">
        <v>0</v>
      </c>
      <c r="S66" s="317">
        <v>0</v>
      </c>
      <c r="T66" s="318" t="e">
        <f t="shared" si="21"/>
        <v>#DIV/0!</v>
      </c>
      <c r="U66" s="318" t="b">
        <f t="shared" si="22"/>
        <v>0</v>
      </c>
      <c r="V66" s="318" t="e">
        <f t="shared" si="23"/>
        <v>#DIV/0!</v>
      </c>
      <c r="W66" s="318"/>
      <c r="X66" s="319">
        <v>0</v>
      </c>
      <c r="Y66" s="318" t="e">
        <f t="shared" si="24"/>
        <v>#DIV/0!</v>
      </c>
      <c r="Z66" s="318" t="b">
        <f t="shared" si="25"/>
        <v>0</v>
      </c>
      <c r="AA66" s="318" t="e">
        <f t="shared" si="26"/>
        <v>#DIV/0!</v>
      </c>
      <c r="AB66" s="61"/>
      <c r="AC66" s="61"/>
      <c r="AD66" s="61"/>
    </row>
    <row r="67" spans="1:30" ht="16.8" hidden="1">
      <c r="A67" s="438" t="s">
        <v>297</v>
      </c>
      <c r="B67" s="443">
        <f>'Aaro Inställningar'!B65</f>
        <v>0</v>
      </c>
      <c r="C67" s="42"/>
      <c r="D67" s="748">
        <f>'Aaro Inställningar'!C65</f>
        <v>0</v>
      </c>
      <c r="E67" s="319">
        <v>0</v>
      </c>
      <c r="F67" s="317">
        <v>0</v>
      </c>
      <c r="G67" s="318" t="e">
        <f t="shared" si="14"/>
        <v>#DIV/0!</v>
      </c>
      <c r="H67" s="318" t="b">
        <f t="shared" si="15"/>
        <v>0</v>
      </c>
      <c r="I67" s="318" t="e">
        <f t="shared" si="16"/>
        <v>#DIV/0!</v>
      </c>
      <c r="J67" s="319">
        <v>0</v>
      </c>
      <c r="K67" s="317">
        <v>0</v>
      </c>
      <c r="L67" s="318" t="e">
        <f t="shared" si="17"/>
        <v>#DIV/0!</v>
      </c>
      <c r="M67" s="319">
        <v>0</v>
      </c>
      <c r="N67" s="317">
        <v>0</v>
      </c>
      <c r="O67" s="318" t="e">
        <f t="shared" si="18"/>
        <v>#DIV/0!</v>
      </c>
      <c r="P67" s="318" t="b">
        <f t="shared" si="19"/>
        <v>0</v>
      </c>
      <c r="Q67" s="318" t="e">
        <f t="shared" si="20"/>
        <v>#DIV/0!</v>
      </c>
      <c r="R67" s="319">
        <v>0</v>
      </c>
      <c r="S67" s="317">
        <v>0</v>
      </c>
      <c r="T67" s="318" t="e">
        <f t="shared" si="21"/>
        <v>#DIV/0!</v>
      </c>
      <c r="U67" s="318" t="b">
        <f t="shared" si="22"/>
        <v>0</v>
      </c>
      <c r="V67" s="318" t="e">
        <f t="shared" si="23"/>
        <v>#DIV/0!</v>
      </c>
      <c r="W67" s="318"/>
      <c r="X67" s="319">
        <v>0</v>
      </c>
      <c r="Y67" s="318" t="e">
        <f t="shared" si="24"/>
        <v>#DIV/0!</v>
      </c>
      <c r="Z67" s="318" t="b">
        <f t="shared" si="25"/>
        <v>0</v>
      </c>
      <c r="AA67" s="318" t="e">
        <f t="shared" si="26"/>
        <v>#DIV/0!</v>
      </c>
      <c r="AB67" s="61"/>
      <c r="AC67" s="60"/>
      <c r="AD67" s="60"/>
    </row>
    <row r="68" spans="1:30" ht="16.8" hidden="1">
      <c r="A68" s="438" t="s">
        <v>297</v>
      </c>
      <c r="B68" s="443">
        <f>'Aaro Inställningar'!B66</f>
        <v>0</v>
      </c>
      <c r="C68" s="42"/>
      <c r="D68" s="748">
        <f>'Aaro Inställningar'!C66</f>
        <v>0</v>
      </c>
      <c r="E68" s="319">
        <v>0</v>
      </c>
      <c r="F68" s="317">
        <v>0</v>
      </c>
      <c r="G68" s="318" t="e">
        <f t="shared" si="14"/>
        <v>#DIV/0!</v>
      </c>
      <c r="H68" s="318" t="b">
        <f t="shared" si="15"/>
        <v>0</v>
      </c>
      <c r="I68" s="318" t="e">
        <f t="shared" si="16"/>
        <v>#DIV/0!</v>
      </c>
      <c r="J68" s="319">
        <v>0</v>
      </c>
      <c r="K68" s="317">
        <v>0</v>
      </c>
      <c r="L68" s="318" t="e">
        <f t="shared" si="17"/>
        <v>#DIV/0!</v>
      </c>
      <c r="M68" s="319">
        <v>0</v>
      </c>
      <c r="N68" s="317">
        <v>0</v>
      </c>
      <c r="O68" s="318" t="e">
        <f t="shared" si="18"/>
        <v>#DIV/0!</v>
      </c>
      <c r="P68" s="318" t="b">
        <f t="shared" si="19"/>
        <v>0</v>
      </c>
      <c r="Q68" s="318" t="e">
        <f t="shared" si="20"/>
        <v>#DIV/0!</v>
      </c>
      <c r="R68" s="319">
        <v>0</v>
      </c>
      <c r="S68" s="317">
        <v>0</v>
      </c>
      <c r="T68" s="318" t="e">
        <f t="shared" si="21"/>
        <v>#DIV/0!</v>
      </c>
      <c r="U68" s="318" t="b">
        <f t="shared" si="22"/>
        <v>0</v>
      </c>
      <c r="V68" s="318" t="e">
        <f t="shared" si="23"/>
        <v>#DIV/0!</v>
      </c>
      <c r="W68" s="318"/>
      <c r="X68" s="319">
        <v>0</v>
      </c>
      <c r="Y68" s="318" t="e">
        <f t="shared" si="24"/>
        <v>#DIV/0!</v>
      </c>
      <c r="Z68" s="318" t="b">
        <f t="shared" si="25"/>
        <v>0</v>
      </c>
      <c r="AA68" s="318" t="e">
        <f t="shared" si="26"/>
        <v>#DIV/0!</v>
      </c>
      <c r="AB68" s="61"/>
      <c r="AC68" s="61"/>
      <c r="AD68" s="61"/>
    </row>
    <row r="69" spans="1:30" ht="16.8" hidden="1">
      <c r="A69" s="438" t="s">
        <v>297</v>
      </c>
      <c r="B69" s="443">
        <f>'Aaro Inställningar'!B67</f>
        <v>0</v>
      </c>
      <c r="C69" s="42"/>
      <c r="D69" s="748">
        <f>'Aaro Inställningar'!C67</f>
        <v>0</v>
      </c>
      <c r="E69" s="319">
        <v>0</v>
      </c>
      <c r="F69" s="317">
        <v>0</v>
      </c>
      <c r="G69" s="318" t="e">
        <f t="shared" si="14"/>
        <v>#DIV/0!</v>
      </c>
      <c r="H69" s="318" t="b">
        <f t="shared" si="15"/>
        <v>0</v>
      </c>
      <c r="I69" s="318" t="e">
        <f t="shared" si="16"/>
        <v>#DIV/0!</v>
      </c>
      <c r="J69" s="319">
        <v>0</v>
      </c>
      <c r="K69" s="317">
        <v>0</v>
      </c>
      <c r="L69" s="318" t="e">
        <f t="shared" si="17"/>
        <v>#DIV/0!</v>
      </c>
      <c r="M69" s="319">
        <v>0</v>
      </c>
      <c r="N69" s="317">
        <v>0</v>
      </c>
      <c r="O69" s="318" t="e">
        <f t="shared" si="18"/>
        <v>#DIV/0!</v>
      </c>
      <c r="P69" s="318" t="b">
        <f t="shared" si="19"/>
        <v>0</v>
      </c>
      <c r="Q69" s="318" t="e">
        <f t="shared" si="20"/>
        <v>#DIV/0!</v>
      </c>
      <c r="R69" s="319">
        <v>0</v>
      </c>
      <c r="S69" s="317">
        <v>0</v>
      </c>
      <c r="T69" s="318" t="e">
        <f t="shared" si="21"/>
        <v>#DIV/0!</v>
      </c>
      <c r="U69" s="318" t="b">
        <f t="shared" si="22"/>
        <v>0</v>
      </c>
      <c r="V69" s="318" t="e">
        <f t="shared" si="23"/>
        <v>#DIV/0!</v>
      </c>
      <c r="W69" s="318"/>
      <c r="X69" s="319">
        <v>0</v>
      </c>
      <c r="Y69" s="318" t="e">
        <f t="shared" si="24"/>
        <v>#DIV/0!</v>
      </c>
      <c r="Z69" s="318" t="b">
        <f t="shared" si="25"/>
        <v>0</v>
      </c>
      <c r="AA69" s="318" t="e">
        <f t="shared" si="26"/>
        <v>#DIV/0!</v>
      </c>
      <c r="AB69" s="61"/>
      <c r="AC69" s="60"/>
      <c r="AD69" s="60"/>
    </row>
    <row r="70" spans="1:30" ht="16.8" hidden="1">
      <c r="A70" s="438" t="s">
        <v>297</v>
      </c>
      <c r="B70" s="443">
        <f>'Aaro Inställningar'!B68</f>
        <v>0</v>
      </c>
      <c r="C70" s="42"/>
      <c r="D70" s="748">
        <f>'Aaro Inställningar'!C68</f>
        <v>0</v>
      </c>
      <c r="E70" s="319">
        <v>0</v>
      </c>
      <c r="F70" s="317">
        <v>0</v>
      </c>
      <c r="G70" s="318" t="e">
        <f t="shared" si="14"/>
        <v>#DIV/0!</v>
      </c>
      <c r="H70" s="318" t="b">
        <f t="shared" si="15"/>
        <v>0</v>
      </c>
      <c r="I70" s="318" t="e">
        <f t="shared" si="16"/>
        <v>#DIV/0!</v>
      </c>
      <c r="J70" s="319">
        <v>0</v>
      </c>
      <c r="K70" s="317">
        <v>0</v>
      </c>
      <c r="L70" s="318" t="e">
        <f t="shared" si="17"/>
        <v>#DIV/0!</v>
      </c>
      <c r="M70" s="319">
        <v>0</v>
      </c>
      <c r="N70" s="317">
        <v>0</v>
      </c>
      <c r="O70" s="318" t="e">
        <f t="shared" si="18"/>
        <v>#DIV/0!</v>
      </c>
      <c r="P70" s="318" t="b">
        <f t="shared" si="19"/>
        <v>0</v>
      </c>
      <c r="Q70" s="318" t="e">
        <f t="shared" si="20"/>
        <v>#DIV/0!</v>
      </c>
      <c r="R70" s="319">
        <v>0</v>
      </c>
      <c r="S70" s="317">
        <v>0</v>
      </c>
      <c r="T70" s="318" t="e">
        <f t="shared" si="21"/>
        <v>#DIV/0!</v>
      </c>
      <c r="U70" s="318" t="b">
        <f t="shared" si="22"/>
        <v>0</v>
      </c>
      <c r="V70" s="318" t="e">
        <f t="shared" si="23"/>
        <v>#DIV/0!</v>
      </c>
      <c r="W70" s="318"/>
      <c r="X70" s="319">
        <v>0</v>
      </c>
      <c r="Y70" s="318" t="e">
        <f t="shared" si="24"/>
        <v>#DIV/0!</v>
      </c>
      <c r="Z70" s="318" t="b">
        <f t="shared" si="25"/>
        <v>0</v>
      </c>
      <c r="AA70" s="318" t="e">
        <f t="shared" si="26"/>
        <v>#DIV/0!</v>
      </c>
      <c r="AB70" s="61"/>
      <c r="AC70" s="61"/>
      <c r="AD70" s="61"/>
    </row>
    <row r="71" spans="1:30" ht="16.8" hidden="1">
      <c r="A71" s="438" t="s">
        <v>297</v>
      </c>
      <c r="B71" s="443">
        <f>'Aaro Inställningar'!B69</f>
        <v>0</v>
      </c>
      <c r="C71" s="42"/>
      <c r="D71" s="748">
        <f>'Aaro Inställningar'!C69</f>
        <v>0</v>
      </c>
      <c r="E71" s="319">
        <v>0</v>
      </c>
      <c r="F71" s="317">
        <v>0</v>
      </c>
      <c r="G71" s="318" t="e">
        <f t="shared" si="14"/>
        <v>#DIV/0!</v>
      </c>
      <c r="H71" s="318" t="b">
        <f t="shared" si="15"/>
        <v>0</v>
      </c>
      <c r="I71" s="318" t="e">
        <f t="shared" si="16"/>
        <v>#DIV/0!</v>
      </c>
      <c r="J71" s="319">
        <v>0</v>
      </c>
      <c r="K71" s="317">
        <v>0</v>
      </c>
      <c r="L71" s="318" t="e">
        <f t="shared" si="17"/>
        <v>#DIV/0!</v>
      </c>
      <c r="M71" s="319">
        <v>0</v>
      </c>
      <c r="N71" s="317">
        <v>0</v>
      </c>
      <c r="O71" s="318" t="e">
        <f t="shared" si="18"/>
        <v>#DIV/0!</v>
      </c>
      <c r="P71" s="318" t="b">
        <f t="shared" si="19"/>
        <v>0</v>
      </c>
      <c r="Q71" s="318" t="e">
        <f t="shared" si="20"/>
        <v>#DIV/0!</v>
      </c>
      <c r="R71" s="319">
        <v>0</v>
      </c>
      <c r="S71" s="317">
        <v>0</v>
      </c>
      <c r="T71" s="318" t="e">
        <f t="shared" si="21"/>
        <v>#DIV/0!</v>
      </c>
      <c r="U71" s="318" t="b">
        <f t="shared" si="22"/>
        <v>0</v>
      </c>
      <c r="V71" s="318" t="e">
        <f t="shared" si="23"/>
        <v>#DIV/0!</v>
      </c>
      <c r="W71" s="318"/>
      <c r="X71" s="319">
        <v>0</v>
      </c>
      <c r="Y71" s="318" t="e">
        <f t="shared" si="24"/>
        <v>#DIV/0!</v>
      </c>
      <c r="Z71" s="318" t="b">
        <f t="shared" si="25"/>
        <v>0</v>
      </c>
      <c r="AA71" s="318" t="e">
        <f t="shared" si="26"/>
        <v>#DIV/0!</v>
      </c>
      <c r="AB71" s="61"/>
      <c r="AC71" s="60"/>
      <c r="AD71" s="60"/>
    </row>
    <row r="72" spans="1:30" ht="16.8" hidden="1">
      <c r="A72" s="438" t="s">
        <v>297</v>
      </c>
      <c r="B72" s="443">
        <f>'Aaro Inställningar'!B70</f>
        <v>0</v>
      </c>
      <c r="C72" s="42"/>
      <c r="D72" s="748">
        <f>'Aaro Inställningar'!C70</f>
        <v>0</v>
      </c>
      <c r="E72" s="319">
        <v>0</v>
      </c>
      <c r="F72" s="317">
        <v>0</v>
      </c>
      <c r="G72" s="318" t="e">
        <f t="shared" si="14"/>
        <v>#DIV/0!</v>
      </c>
      <c r="H72" s="318" t="b">
        <f t="shared" si="15"/>
        <v>0</v>
      </c>
      <c r="I72" s="318" t="e">
        <f t="shared" si="16"/>
        <v>#DIV/0!</v>
      </c>
      <c r="J72" s="319">
        <v>0</v>
      </c>
      <c r="K72" s="317">
        <v>0</v>
      </c>
      <c r="L72" s="318" t="e">
        <f t="shared" si="17"/>
        <v>#DIV/0!</v>
      </c>
      <c r="M72" s="319">
        <v>0</v>
      </c>
      <c r="N72" s="317">
        <v>0</v>
      </c>
      <c r="O72" s="318" t="e">
        <f t="shared" si="18"/>
        <v>#DIV/0!</v>
      </c>
      <c r="P72" s="318" t="b">
        <f t="shared" si="19"/>
        <v>0</v>
      </c>
      <c r="Q72" s="318" t="e">
        <f t="shared" si="20"/>
        <v>#DIV/0!</v>
      </c>
      <c r="R72" s="319">
        <v>0</v>
      </c>
      <c r="S72" s="317">
        <v>0</v>
      </c>
      <c r="T72" s="318" t="e">
        <f t="shared" si="21"/>
        <v>#DIV/0!</v>
      </c>
      <c r="U72" s="318" t="b">
        <f t="shared" si="22"/>
        <v>0</v>
      </c>
      <c r="V72" s="318" t="e">
        <f t="shared" si="23"/>
        <v>#DIV/0!</v>
      </c>
      <c r="W72" s="318"/>
      <c r="X72" s="319">
        <v>0</v>
      </c>
      <c r="Y72" s="318" t="e">
        <f t="shared" si="24"/>
        <v>#DIV/0!</v>
      </c>
      <c r="Z72" s="318" t="b">
        <f t="shared" si="25"/>
        <v>0</v>
      </c>
      <c r="AA72" s="318" t="e">
        <f t="shared" si="26"/>
        <v>#DIV/0!</v>
      </c>
      <c r="AB72" s="61"/>
      <c r="AC72" s="61"/>
      <c r="AD72" s="61"/>
    </row>
    <row r="73" spans="1:30" ht="16.8" hidden="1">
      <c r="A73" s="438" t="s">
        <v>297</v>
      </c>
      <c r="B73" s="443">
        <f>'Aaro Inställningar'!B71</f>
        <v>0</v>
      </c>
      <c r="C73" s="42"/>
      <c r="D73" s="748">
        <f>'Aaro Inställningar'!C71</f>
        <v>0</v>
      </c>
      <c r="E73" s="319">
        <v>0</v>
      </c>
      <c r="F73" s="317">
        <v>0</v>
      </c>
      <c r="G73" s="318" t="e">
        <f t="shared" si="14"/>
        <v>#DIV/0!</v>
      </c>
      <c r="H73" s="318" t="b">
        <f t="shared" si="15"/>
        <v>0</v>
      </c>
      <c r="I73" s="318" t="e">
        <f t="shared" si="16"/>
        <v>#DIV/0!</v>
      </c>
      <c r="J73" s="319">
        <v>0</v>
      </c>
      <c r="K73" s="317">
        <v>0</v>
      </c>
      <c r="L73" s="318" t="e">
        <f t="shared" si="17"/>
        <v>#DIV/0!</v>
      </c>
      <c r="M73" s="319">
        <v>0</v>
      </c>
      <c r="N73" s="317">
        <v>0</v>
      </c>
      <c r="O73" s="318" t="e">
        <f t="shared" si="18"/>
        <v>#DIV/0!</v>
      </c>
      <c r="P73" s="318" t="b">
        <f t="shared" si="19"/>
        <v>0</v>
      </c>
      <c r="Q73" s="318" t="e">
        <f t="shared" si="20"/>
        <v>#DIV/0!</v>
      </c>
      <c r="R73" s="319">
        <v>0</v>
      </c>
      <c r="S73" s="317">
        <v>0</v>
      </c>
      <c r="T73" s="318" t="e">
        <f t="shared" si="21"/>
        <v>#DIV/0!</v>
      </c>
      <c r="U73" s="318" t="b">
        <f t="shared" si="22"/>
        <v>0</v>
      </c>
      <c r="V73" s="318" t="e">
        <f t="shared" si="23"/>
        <v>#DIV/0!</v>
      </c>
      <c r="W73" s="318"/>
      <c r="X73" s="319">
        <v>0</v>
      </c>
      <c r="Y73" s="318" t="e">
        <f t="shared" si="24"/>
        <v>#DIV/0!</v>
      </c>
      <c r="Z73" s="318" t="b">
        <f t="shared" si="25"/>
        <v>0</v>
      </c>
      <c r="AA73" s="318" t="e">
        <f t="shared" si="26"/>
        <v>#DIV/0!</v>
      </c>
      <c r="AB73" s="61"/>
      <c r="AC73" s="60"/>
      <c r="AD73" s="60"/>
    </row>
    <row r="74" spans="1:30" ht="16.8" hidden="1">
      <c r="A74" s="438" t="s">
        <v>297</v>
      </c>
      <c r="B74" s="443">
        <f>'Aaro Inställningar'!B72</f>
        <v>0</v>
      </c>
      <c r="C74" s="42"/>
      <c r="D74" s="748">
        <f>'Aaro Inställningar'!C72</f>
        <v>0</v>
      </c>
      <c r="E74" s="319">
        <v>0</v>
      </c>
      <c r="F74" s="317">
        <v>0</v>
      </c>
      <c r="G74" s="318" t="e">
        <f t="shared" si="14"/>
        <v>#DIV/0!</v>
      </c>
      <c r="H74" s="318" t="b">
        <f t="shared" si="15"/>
        <v>0</v>
      </c>
      <c r="I74" s="318" t="e">
        <f t="shared" si="16"/>
        <v>#DIV/0!</v>
      </c>
      <c r="J74" s="319">
        <v>0</v>
      </c>
      <c r="K74" s="317">
        <v>0</v>
      </c>
      <c r="L74" s="318" t="e">
        <f t="shared" si="17"/>
        <v>#DIV/0!</v>
      </c>
      <c r="M74" s="319">
        <v>0</v>
      </c>
      <c r="N74" s="317">
        <v>0</v>
      </c>
      <c r="O74" s="318" t="e">
        <f t="shared" si="18"/>
        <v>#DIV/0!</v>
      </c>
      <c r="P74" s="318" t="b">
        <f t="shared" si="19"/>
        <v>0</v>
      </c>
      <c r="Q74" s="318" t="e">
        <f t="shared" si="20"/>
        <v>#DIV/0!</v>
      </c>
      <c r="R74" s="319">
        <v>0</v>
      </c>
      <c r="S74" s="317">
        <v>0</v>
      </c>
      <c r="T74" s="318" t="e">
        <f t="shared" si="21"/>
        <v>#DIV/0!</v>
      </c>
      <c r="U74" s="318" t="b">
        <f t="shared" si="22"/>
        <v>0</v>
      </c>
      <c r="V74" s="318" t="e">
        <f t="shared" si="23"/>
        <v>#DIV/0!</v>
      </c>
      <c r="W74" s="318"/>
      <c r="X74" s="319">
        <v>0</v>
      </c>
      <c r="Y74" s="318" t="e">
        <f t="shared" si="24"/>
        <v>#DIV/0!</v>
      </c>
      <c r="Z74" s="318" t="b">
        <f t="shared" si="25"/>
        <v>0</v>
      </c>
      <c r="AA74" s="318" t="e">
        <f t="shared" si="26"/>
        <v>#DIV/0!</v>
      </c>
      <c r="AB74" s="61"/>
      <c r="AC74" s="61"/>
      <c r="AD74" s="61"/>
    </row>
    <row r="75" spans="1:30" ht="16.8" hidden="1">
      <c r="A75" s="438" t="s">
        <v>297</v>
      </c>
      <c r="B75" s="443">
        <f>'Aaro Inställningar'!B73</f>
        <v>0</v>
      </c>
      <c r="C75" s="42"/>
      <c r="D75" s="748">
        <f>'Aaro Inställningar'!C73</f>
        <v>0</v>
      </c>
      <c r="E75" s="319">
        <v>0</v>
      </c>
      <c r="F75" s="317">
        <v>0</v>
      </c>
      <c r="G75" s="318" t="e">
        <f t="shared" si="14"/>
        <v>#DIV/0!</v>
      </c>
      <c r="H75" s="318" t="b">
        <f t="shared" si="15"/>
        <v>0</v>
      </c>
      <c r="I75" s="318" t="e">
        <f t="shared" si="16"/>
        <v>#DIV/0!</v>
      </c>
      <c r="J75" s="319">
        <v>0</v>
      </c>
      <c r="K75" s="317">
        <v>0</v>
      </c>
      <c r="L75" s="318" t="e">
        <f t="shared" si="17"/>
        <v>#DIV/0!</v>
      </c>
      <c r="M75" s="319">
        <v>0</v>
      </c>
      <c r="N75" s="317">
        <v>0</v>
      </c>
      <c r="O75" s="318" t="e">
        <f t="shared" si="18"/>
        <v>#DIV/0!</v>
      </c>
      <c r="P75" s="318" t="b">
        <f t="shared" si="19"/>
        <v>0</v>
      </c>
      <c r="Q75" s="318" t="e">
        <f t="shared" si="20"/>
        <v>#DIV/0!</v>
      </c>
      <c r="R75" s="319">
        <v>0</v>
      </c>
      <c r="S75" s="317">
        <v>0</v>
      </c>
      <c r="T75" s="318" t="e">
        <f t="shared" si="21"/>
        <v>#DIV/0!</v>
      </c>
      <c r="U75" s="318" t="b">
        <f t="shared" si="22"/>
        <v>0</v>
      </c>
      <c r="V75" s="318" t="e">
        <f t="shared" si="23"/>
        <v>#DIV/0!</v>
      </c>
      <c r="W75" s="318"/>
      <c r="X75" s="319">
        <v>0</v>
      </c>
      <c r="Y75" s="318" t="e">
        <f t="shared" si="24"/>
        <v>#DIV/0!</v>
      </c>
      <c r="Z75" s="318" t="b">
        <f t="shared" si="25"/>
        <v>0</v>
      </c>
      <c r="AA75" s="318" t="e">
        <f t="shared" si="26"/>
        <v>#DIV/0!</v>
      </c>
      <c r="AB75" s="61"/>
      <c r="AC75" s="60"/>
      <c r="AD75" s="60"/>
    </row>
    <row r="76" spans="1:30" ht="16.8" hidden="1">
      <c r="A76" s="438" t="s">
        <v>297</v>
      </c>
      <c r="B76" s="443">
        <f>'Aaro Inställningar'!B74</f>
        <v>0</v>
      </c>
      <c r="C76" s="42"/>
      <c r="D76" s="748">
        <f>'Aaro Inställningar'!C74</f>
        <v>0</v>
      </c>
      <c r="E76" s="319">
        <v>0</v>
      </c>
      <c r="F76" s="317">
        <v>0</v>
      </c>
      <c r="G76" s="318" t="e">
        <f t="shared" si="14"/>
        <v>#DIV/0!</v>
      </c>
      <c r="H76" s="318" t="b">
        <f t="shared" si="15"/>
        <v>0</v>
      </c>
      <c r="I76" s="318" t="e">
        <f t="shared" si="16"/>
        <v>#DIV/0!</v>
      </c>
      <c r="J76" s="319">
        <v>0</v>
      </c>
      <c r="K76" s="317">
        <v>0</v>
      </c>
      <c r="L76" s="318" t="e">
        <f t="shared" si="17"/>
        <v>#DIV/0!</v>
      </c>
      <c r="M76" s="319">
        <v>0</v>
      </c>
      <c r="N76" s="317">
        <v>0</v>
      </c>
      <c r="O76" s="318" t="e">
        <f t="shared" si="18"/>
        <v>#DIV/0!</v>
      </c>
      <c r="P76" s="318" t="b">
        <f t="shared" si="19"/>
        <v>0</v>
      </c>
      <c r="Q76" s="318" t="e">
        <f t="shared" si="20"/>
        <v>#DIV/0!</v>
      </c>
      <c r="R76" s="319">
        <v>0</v>
      </c>
      <c r="S76" s="317">
        <v>0</v>
      </c>
      <c r="T76" s="318" t="e">
        <f t="shared" si="21"/>
        <v>#DIV/0!</v>
      </c>
      <c r="U76" s="318" t="b">
        <f t="shared" si="22"/>
        <v>0</v>
      </c>
      <c r="V76" s="318" t="e">
        <f t="shared" si="23"/>
        <v>#DIV/0!</v>
      </c>
      <c r="W76" s="318"/>
      <c r="X76" s="319">
        <v>0</v>
      </c>
      <c r="Y76" s="318" t="e">
        <f t="shared" si="24"/>
        <v>#DIV/0!</v>
      </c>
      <c r="Z76" s="318" t="b">
        <f t="shared" si="25"/>
        <v>0</v>
      </c>
      <c r="AA76" s="318" t="e">
        <f t="shared" si="26"/>
        <v>#DIV/0!</v>
      </c>
      <c r="AB76" s="61"/>
      <c r="AC76" s="61"/>
      <c r="AD76" s="61"/>
    </row>
    <row r="77" spans="1:30" ht="16.8" hidden="1">
      <c r="A77" s="438" t="s">
        <v>297</v>
      </c>
      <c r="B77" s="443">
        <f>'Aaro Inställningar'!B75</f>
        <v>0</v>
      </c>
      <c r="C77" s="42"/>
      <c r="D77" s="748">
        <f>'Aaro Inställningar'!C75</f>
        <v>0</v>
      </c>
      <c r="E77" s="319">
        <v>0</v>
      </c>
      <c r="F77" s="317">
        <v>0</v>
      </c>
      <c r="G77" s="318" t="e">
        <f t="shared" si="14"/>
        <v>#DIV/0!</v>
      </c>
      <c r="H77" s="318" t="b">
        <f t="shared" si="15"/>
        <v>0</v>
      </c>
      <c r="I77" s="318" t="e">
        <f t="shared" si="16"/>
        <v>#DIV/0!</v>
      </c>
      <c r="J77" s="319">
        <v>0</v>
      </c>
      <c r="K77" s="317">
        <v>0</v>
      </c>
      <c r="L77" s="318" t="e">
        <f t="shared" si="17"/>
        <v>#DIV/0!</v>
      </c>
      <c r="M77" s="319">
        <v>0</v>
      </c>
      <c r="N77" s="317">
        <v>0</v>
      </c>
      <c r="O77" s="318" t="e">
        <f t="shared" si="18"/>
        <v>#DIV/0!</v>
      </c>
      <c r="P77" s="318" t="b">
        <f t="shared" si="19"/>
        <v>0</v>
      </c>
      <c r="Q77" s="318" t="e">
        <f t="shared" si="20"/>
        <v>#DIV/0!</v>
      </c>
      <c r="R77" s="319">
        <v>0</v>
      </c>
      <c r="S77" s="317">
        <v>0</v>
      </c>
      <c r="T77" s="318" t="e">
        <f t="shared" si="21"/>
        <v>#DIV/0!</v>
      </c>
      <c r="U77" s="318" t="b">
        <f t="shared" si="22"/>
        <v>0</v>
      </c>
      <c r="V77" s="318" t="e">
        <f t="shared" si="23"/>
        <v>#DIV/0!</v>
      </c>
      <c r="W77" s="318"/>
      <c r="X77" s="319">
        <v>0</v>
      </c>
      <c r="Y77" s="318" t="e">
        <f t="shared" si="24"/>
        <v>#DIV/0!</v>
      </c>
      <c r="Z77" s="318" t="b">
        <f t="shared" si="25"/>
        <v>0</v>
      </c>
      <c r="AA77" s="318" t="e">
        <f t="shared" si="26"/>
        <v>#DIV/0!</v>
      </c>
      <c r="AB77" s="61"/>
      <c r="AC77" s="60"/>
      <c r="AD77" s="60"/>
    </row>
    <row r="78" spans="1:30" ht="16.8" hidden="1">
      <c r="A78" s="438" t="s">
        <v>297</v>
      </c>
      <c r="B78" s="443">
        <f>'Aaro Inställningar'!B76</f>
        <v>0</v>
      </c>
      <c r="C78" s="42"/>
      <c r="D78" s="748">
        <f>'Aaro Inställningar'!C76</f>
        <v>0</v>
      </c>
      <c r="E78" s="319">
        <v>0</v>
      </c>
      <c r="F78" s="317">
        <v>0</v>
      </c>
      <c r="G78" s="318" t="e">
        <f t="shared" si="14"/>
        <v>#DIV/0!</v>
      </c>
      <c r="H78" s="318" t="b">
        <f t="shared" si="15"/>
        <v>0</v>
      </c>
      <c r="I78" s="318" t="e">
        <f t="shared" si="16"/>
        <v>#DIV/0!</v>
      </c>
      <c r="J78" s="319">
        <v>0</v>
      </c>
      <c r="K78" s="317">
        <v>0</v>
      </c>
      <c r="L78" s="318" t="e">
        <f t="shared" si="17"/>
        <v>#DIV/0!</v>
      </c>
      <c r="M78" s="319">
        <v>0</v>
      </c>
      <c r="N78" s="317">
        <v>0</v>
      </c>
      <c r="O78" s="318" t="e">
        <f t="shared" si="18"/>
        <v>#DIV/0!</v>
      </c>
      <c r="P78" s="318" t="b">
        <f t="shared" si="19"/>
        <v>0</v>
      </c>
      <c r="Q78" s="318" t="e">
        <f t="shared" si="20"/>
        <v>#DIV/0!</v>
      </c>
      <c r="R78" s="319">
        <v>0</v>
      </c>
      <c r="S78" s="317">
        <v>0</v>
      </c>
      <c r="T78" s="318" t="e">
        <f t="shared" si="21"/>
        <v>#DIV/0!</v>
      </c>
      <c r="U78" s="318" t="b">
        <f t="shared" si="22"/>
        <v>0</v>
      </c>
      <c r="V78" s="318" t="e">
        <f t="shared" si="23"/>
        <v>#DIV/0!</v>
      </c>
      <c r="W78" s="318"/>
      <c r="X78" s="319">
        <v>0</v>
      </c>
      <c r="Y78" s="318" t="e">
        <f t="shared" si="24"/>
        <v>#DIV/0!</v>
      </c>
      <c r="Z78" s="318" t="b">
        <f t="shared" si="25"/>
        <v>0</v>
      </c>
      <c r="AA78" s="318" t="e">
        <f t="shared" si="26"/>
        <v>#DIV/0!</v>
      </c>
      <c r="AB78" s="61"/>
      <c r="AC78" s="61"/>
      <c r="AD78" s="61"/>
    </row>
    <row r="79" spans="1:30" ht="16.8" hidden="1">
      <c r="A79" s="438" t="s">
        <v>297</v>
      </c>
      <c r="B79" s="443">
        <f>'Aaro Inställningar'!B78</f>
        <v>0</v>
      </c>
      <c r="C79" s="42"/>
      <c r="D79" s="748">
        <f>'Aaro Inställningar'!C77</f>
        <v>0</v>
      </c>
      <c r="E79" s="319">
        <v>0</v>
      </c>
      <c r="F79" s="317">
        <v>0</v>
      </c>
      <c r="G79" s="318" t="e">
        <f t="shared" si="14"/>
        <v>#DIV/0!</v>
      </c>
      <c r="H79" s="318" t="b">
        <f t="shared" si="15"/>
        <v>0</v>
      </c>
      <c r="I79" s="318" t="e">
        <f t="shared" si="16"/>
        <v>#DIV/0!</v>
      </c>
      <c r="J79" s="319">
        <v>0</v>
      </c>
      <c r="K79" s="317">
        <v>0</v>
      </c>
      <c r="L79" s="318" t="e">
        <f t="shared" si="17"/>
        <v>#DIV/0!</v>
      </c>
      <c r="M79" s="319">
        <v>0</v>
      </c>
      <c r="N79" s="317">
        <v>0</v>
      </c>
      <c r="O79" s="318" t="e">
        <f t="shared" si="18"/>
        <v>#DIV/0!</v>
      </c>
      <c r="P79" s="318" t="b">
        <f t="shared" si="19"/>
        <v>0</v>
      </c>
      <c r="Q79" s="318" t="e">
        <f t="shared" si="20"/>
        <v>#DIV/0!</v>
      </c>
      <c r="R79" s="319">
        <v>0</v>
      </c>
      <c r="S79" s="317">
        <v>0</v>
      </c>
      <c r="T79" s="318" t="e">
        <f t="shared" si="21"/>
        <v>#DIV/0!</v>
      </c>
      <c r="U79" s="318" t="b">
        <f t="shared" si="22"/>
        <v>0</v>
      </c>
      <c r="V79" s="318" t="e">
        <f t="shared" si="23"/>
        <v>#DIV/0!</v>
      </c>
      <c r="W79" s="318"/>
      <c r="X79" s="319">
        <v>0</v>
      </c>
      <c r="Y79" s="318" t="e">
        <f t="shared" si="24"/>
        <v>#DIV/0!</v>
      </c>
      <c r="Z79" s="318" t="b">
        <f t="shared" si="25"/>
        <v>0</v>
      </c>
      <c r="AA79" s="318" t="e">
        <f t="shared" si="26"/>
        <v>#DIV/0!</v>
      </c>
      <c r="AB79" s="61"/>
      <c r="AC79" s="60"/>
      <c r="AD79" s="60"/>
    </row>
    <row r="80" spans="1:30" ht="16.8" hidden="1">
      <c r="A80" s="438" t="s">
        <v>297</v>
      </c>
      <c r="B80" s="443">
        <f>'Aaro Inställningar'!B79</f>
        <v>0</v>
      </c>
      <c r="C80" s="42"/>
      <c r="D80" s="748">
        <f>'Aaro Inställningar'!C78</f>
        <v>0</v>
      </c>
      <c r="E80" s="319">
        <v>0</v>
      </c>
      <c r="F80" s="317">
        <v>0</v>
      </c>
      <c r="G80" s="318" t="e">
        <f t="shared" si="14"/>
        <v>#DIV/0!</v>
      </c>
      <c r="H80" s="318" t="b">
        <f t="shared" si="15"/>
        <v>0</v>
      </c>
      <c r="I80" s="318" t="e">
        <f t="shared" si="16"/>
        <v>#DIV/0!</v>
      </c>
      <c r="J80" s="319">
        <v>0</v>
      </c>
      <c r="K80" s="317">
        <v>0</v>
      </c>
      <c r="L80" s="318" t="e">
        <f t="shared" si="17"/>
        <v>#DIV/0!</v>
      </c>
      <c r="M80" s="319">
        <v>0</v>
      </c>
      <c r="N80" s="317">
        <v>0</v>
      </c>
      <c r="O80" s="318" t="e">
        <f t="shared" si="18"/>
        <v>#DIV/0!</v>
      </c>
      <c r="P80" s="318" t="b">
        <f t="shared" si="19"/>
        <v>0</v>
      </c>
      <c r="Q80" s="318" t="e">
        <f t="shared" si="20"/>
        <v>#DIV/0!</v>
      </c>
      <c r="R80" s="319">
        <v>0</v>
      </c>
      <c r="S80" s="317">
        <v>0</v>
      </c>
      <c r="T80" s="318" t="e">
        <f t="shared" si="21"/>
        <v>#DIV/0!</v>
      </c>
      <c r="U80" s="318" t="b">
        <f t="shared" si="22"/>
        <v>0</v>
      </c>
      <c r="V80" s="318" t="e">
        <f t="shared" si="23"/>
        <v>#DIV/0!</v>
      </c>
      <c r="W80" s="318"/>
      <c r="X80" s="319">
        <v>0</v>
      </c>
      <c r="Y80" s="318" t="e">
        <f t="shared" si="24"/>
        <v>#DIV/0!</v>
      </c>
      <c r="Z80" s="318" t="b">
        <f t="shared" si="25"/>
        <v>0</v>
      </c>
      <c r="AA80" s="318" t="e">
        <f t="shared" si="26"/>
        <v>#DIV/0!</v>
      </c>
      <c r="AB80" s="61"/>
      <c r="AC80" s="61"/>
      <c r="AD80" s="61"/>
    </row>
    <row r="81" spans="1:30" s="125" customFormat="1" ht="16.8" hidden="1">
      <c r="A81" s="461" t="s">
        <v>297</v>
      </c>
      <c r="B81" s="462">
        <f>'Aaro Inställningar'!B80</f>
        <v>0</v>
      </c>
      <c r="C81" s="40"/>
      <c r="D81" s="798" t="str">
        <f>'Aaro Inställningar'!C80</f>
        <v>SUMMA FRÅGETECKEN</v>
      </c>
      <c r="E81" s="799">
        <f>SUM(E60:E80)</f>
        <v>0</v>
      </c>
      <c r="F81" s="800">
        <f>SUM(F60:F80)</f>
        <v>0</v>
      </c>
      <c r="G81" s="801" t="e">
        <f t="shared" si="14"/>
        <v>#DIV/0!</v>
      </c>
      <c r="H81" s="801" t="b">
        <f t="shared" si="15"/>
        <v>0</v>
      </c>
      <c r="I81" s="801" t="e">
        <f t="shared" si="16"/>
        <v>#DIV/0!</v>
      </c>
      <c r="J81" s="799">
        <f>SUM(J60:J80)</f>
        <v>0</v>
      </c>
      <c r="K81" s="800">
        <f>SUM(K60:K80)</f>
        <v>0</v>
      </c>
      <c r="L81" s="801" t="e">
        <f t="shared" si="17"/>
        <v>#DIV/0!</v>
      </c>
      <c r="M81" s="799">
        <f>SUM(M60:M80)</f>
        <v>0</v>
      </c>
      <c r="N81" s="800">
        <f>SUM(N60:N80)</f>
        <v>0</v>
      </c>
      <c r="O81" s="801" t="e">
        <f t="shared" si="18"/>
        <v>#DIV/0!</v>
      </c>
      <c r="P81" s="801" t="b">
        <f t="shared" si="19"/>
        <v>0</v>
      </c>
      <c r="Q81" s="801" t="e">
        <f t="shared" si="20"/>
        <v>#DIV/0!</v>
      </c>
      <c r="R81" s="799">
        <f>SUM(R60:R80)</f>
        <v>0</v>
      </c>
      <c r="S81" s="800">
        <f>SUM(S60:S80)</f>
        <v>0</v>
      </c>
      <c r="T81" s="801" t="e">
        <f t="shared" si="21"/>
        <v>#DIV/0!</v>
      </c>
      <c r="U81" s="801" t="b">
        <f t="shared" si="22"/>
        <v>0</v>
      </c>
      <c r="V81" s="801" t="e">
        <f t="shared" si="23"/>
        <v>#DIV/0!</v>
      </c>
      <c r="W81" s="801"/>
      <c r="X81" s="799">
        <f>SUM(X60:X80)</f>
        <v>0</v>
      </c>
      <c r="Y81" s="802" t="e">
        <f t="shared" si="24"/>
        <v>#DIV/0!</v>
      </c>
      <c r="Z81" s="802" t="b">
        <f t="shared" si="25"/>
        <v>0</v>
      </c>
      <c r="AA81" s="801" t="e">
        <f t="shared" si="26"/>
        <v>#DIV/0!</v>
      </c>
      <c r="AB81" s="464"/>
      <c r="AC81" s="77"/>
      <c r="AD81" s="77"/>
    </row>
    <row r="82" spans="1:30" ht="12" customHeight="1">
      <c r="A82" s="438"/>
      <c r="B82" s="443"/>
      <c r="C82" s="35"/>
      <c r="D82" s="805"/>
      <c r="E82" s="775"/>
      <c r="F82" s="806"/>
      <c r="G82" s="752"/>
      <c r="H82" s="752"/>
      <c r="I82" s="752"/>
      <c r="J82" s="775"/>
      <c r="K82" s="806"/>
      <c r="L82" s="752"/>
      <c r="M82" s="775"/>
      <c r="N82" s="806"/>
      <c r="O82" s="752"/>
      <c r="P82" s="752"/>
      <c r="Q82" s="752"/>
      <c r="R82" s="775"/>
      <c r="S82" s="806"/>
      <c r="T82" s="752"/>
      <c r="U82" s="752"/>
      <c r="V82" s="752"/>
      <c r="W82" s="752"/>
      <c r="X82" s="775"/>
      <c r="Y82" s="806"/>
      <c r="Z82" s="806"/>
      <c r="AA82" s="752"/>
      <c r="AB82" s="76"/>
      <c r="AC82" s="68"/>
      <c r="AD82" s="68"/>
    </row>
    <row r="83" spans="1:30" s="125" customFormat="1" ht="16.8">
      <c r="A83" s="461"/>
      <c r="B83" s="462">
        <f>'Aaro Inställningar'!B82</f>
        <v>0</v>
      </c>
      <c r="C83" s="40"/>
      <c r="D83" s="759" t="str">
        <f>'Aaro Inställningar'!C82</f>
        <v>Summa totalt</v>
      </c>
      <c r="E83" s="773">
        <f>+E81+E59+E36</f>
        <v>3084.8526551999998</v>
      </c>
      <c r="F83" s="807">
        <f>+F81+F59+F36</f>
        <v>3203.8369371999997</v>
      </c>
      <c r="G83" s="808">
        <f>IF(OR(E83&lt;0,F83&lt;0),"-",E83/F83-1)</f>
        <v>-3.7138058001162322E-2</v>
      </c>
      <c r="H83" s="808" t="b">
        <f>IF(AND(E83&lt;0,F83&lt;0),-(E83/F83-1))</f>
        <v>0</v>
      </c>
      <c r="I83" s="808">
        <f>IF(AND(E83&lt;0,F83&lt;0),+H83,G83)</f>
        <v>-3.7138058001162322E-2</v>
      </c>
      <c r="J83" s="773">
        <f>+J81+J59+J36</f>
        <v>9125.5972594000013</v>
      </c>
      <c r="K83" s="807">
        <f>+K81+K59+K36</f>
        <v>9174.2798941000001</v>
      </c>
      <c r="L83" s="808">
        <f>IF(OR(J83&lt;0,K83&lt;0),"-",J83/K83-1)</f>
        <v>-5.3064257099139089E-3</v>
      </c>
      <c r="M83" s="773">
        <f>+M81+M59+M36</f>
        <v>9125.5972594000013</v>
      </c>
      <c r="N83" s="807">
        <f>+N81+N59+N36</f>
        <v>9174.2798941000001</v>
      </c>
      <c r="O83" s="808">
        <f>IF(OR(M83&lt;0,N83&lt;0),"-",M83/N83-1)</f>
        <v>-5.3064257099139089E-3</v>
      </c>
      <c r="P83" s="808" t="b">
        <f>IF(AND(M83&lt;0,N83&lt;0),-(M83/N83-1))</f>
        <v>0</v>
      </c>
      <c r="Q83" s="808">
        <f>IF(AND(M83&lt;0,N83&lt;0),+P83,O83)</f>
        <v>-5.3064257099139089E-3</v>
      </c>
      <c r="R83" s="773">
        <f>+R81+R59+R36</f>
        <v>37930.865560700004</v>
      </c>
      <c r="S83" s="807">
        <f>+S81+S59+S36</f>
        <v>37979.548195400006</v>
      </c>
      <c r="T83" s="808">
        <f>IF(OR(R83&lt;0,S83&lt;0),"-",R83/S83-1)</f>
        <v>-1.2818118438254755E-3</v>
      </c>
      <c r="U83" s="808" t="b">
        <f>IF(AND(R83&lt;0,S83&lt;0),-(R83/S83-1))</f>
        <v>0</v>
      </c>
      <c r="V83" s="808">
        <f>IF(AND(R83&lt;0,S83&lt;0),+U83,T83)</f>
        <v>-1.2818118438254755E-3</v>
      </c>
      <c r="W83" s="808"/>
      <c r="X83" s="773">
        <f>+X81+X59+X36</f>
        <v>38217.683546699998</v>
      </c>
      <c r="Y83" s="809">
        <f>IF(OR(S83&lt;0,X83&lt;0),"-",X83/S83-1)</f>
        <v>6.2700943696016864E-3</v>
      </c>
      <c r="Z83" s="809" t="b">
        <f>IF(AND(S83&lt;0,X83&lt;0),-(X83/S83-1))</f>
        <v>0</v>
      </c>
      <c r="AA83" s="808">
        <f>IF(AND(S83&lt;0,X83&lt;0),+Z83,Y83)</f>
        <v>6.2700943696016864E-3</v>
      </c>
      <c r="AB83" s="464"/>
      <c r="AC83" s="77"/>
      <c r="AD83" s="77"/>
    </row>
    <row r="84" spans="1:30" ht="17.25" customHeight="1">
      <c r="A84" s="439"/>
      <c r="B84" s="38"/>
      <c r="C84" s="35"/>
      <c r="D84" s="446"/>
      <c r="E84" s="682"/>
      <c r="F84" s="682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464"/>
      <c r="AC84" s="77"/>
      <c r="AD84" s="77"/>
    </row>
    <row r="85" spans="1:30" ht="28.5" customHeight="1">
      <c r="A85" s="439"/>
      <c r="B85" s="38"/>
      <c r="C85" s="35"/>
      <c r="D85" s="127" t="s">
        <v>85</v>
      </c>
      <c r="E85" s="682"/>
      <c r="F85" s="682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464"/>
      <c r="AC85" s="77"/>
      <c r="AD85" s="77"/>
    </row>
    <row r="86" spans="1:30" ht="7.5" customHeight="1">
      <c r="A86" s="439"/>
      <c r="B86" s="38"/>
      <c r="C86" s="35"/>
      <c r="D86" s="446"/>
      <c r="E86" s="682"/>
      <c r="F86" s="682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464"/>
      <c r="AC86" s="77"/>
      <c r="AD86" s="77"/>
    </row>
    <row r="87" spans="1:30" ht="17.399999999999999" customHeight="1">
      <c r="A87" s="439"/>
      <c r="B87" s="38"/>
      <c r="C87" s="35"/>
      <c r="D87" s="449" t="s">
        <v>173</v>
      </c>
      <c r="E87" s="460">
        <f>E6</f>
        <v>2015</v>
      </c>
      <c r="F87" s="460">
        <f>F6</f>
        <v>2014</v>
      </c>
      <c r="G87" s="460"/>
      <c r="H87" s="460"/>
      <c r="I87" s="460" t="str">
        <f t="shared" ref="I87:N87" si="27">I6</f>
        <v>%</v>
      </c>
      <c r="J87" s="363">
        <f t="shared" si="27"/>
        <v>2015</v>
      </c>
      <c r="K87" s="363">
        <f t="shared" si="27"/>
        <v>2014</v>
      </c>
      <c r="L87" s="363" t="str">
        <f t="shared" si="27"/>
        <v>%</v>
      </c>
      <c r="M87" s="363">
        <f t="shared" si="27"/>
        <v>2015</v>
      </c>
      <c r="N87" s="363">
        <f t="shared" si="27"/>
        <v>2014</v>
      </c>
      <c r="O87" s="363"/>
      <c r="P87" s="363"/>
      <c r="Q87" s="363" t="str">
        <f>Q6</f>
        <v>%</v>
      </c>
      <c r="R87" s="363" t="str">
        <f>R6</f>
        <v>15/14</v>
      </c>
      <c r="S87" s="363">
        <f>S6</f>
        <v>2014</v>
      </c>
      <c r="T87" s="363"/>
      <c r="U87" s="363"/>
      <c r="V87" s="363" t="str">
        <f>V6</f>
        <v>%</v>
      </c>
      <c r="W87" s="363"/>
      <c r="X87" s="363">
        <f>X6</f>
        <v>2015</v>
      </c>
      <c r="Y87" s="346"/>
      <c r="Z87" s="346"/>
      <c r="AA87" s="345" t="s">
        <v>3</v>
      </c>
      <c r="AB87" s="466"/>
      <c r="AC87" s="460">
        <f>M87</f>
        <v>2015</v>
      </c>
      <c r="AD87" s="460">
        <f>N87</f>
        <v>2014</v>
      </c>
    </row>
    <row r="88" spans="1:30" ht="17.399999999999999" customHeight="1">
      <c r="A88" s="439"/>
      <c r="B88" s="38"/>
      <c r="C88" s="35"/>
      <c r="D88" s="449"/>
      <c r="E88" s="460"/>
      <c r="F88" s="460"/>
      <c r="G88" s="460"/>
      <c r="H88" s="460"/>
      <c r="I88" s="460"/>
      <c r="J88" s="460"/>
      <c r="K88" s="460"/>
      <c r="L88" s="460"/>
      <c r="M88" s="460"/>
      <c r="N88" s="460"/>
      <c r="O88" s="460"/>
      <c r="P88" s="460"/>
      <c r="Q88" s="460"/>
      <c r="R88" s="460"/>
      <c r="S88" s="460"/>
      <c r="T88" s="460"/>
      <c r="U88" s="460"/>
      <c r="V88" s="460"/>
      <c r="W88" s="460"/>
      <c r="X88" s="460"/>
      <c r="Y88" s="740"/>
      <c r="Z88" s="740"/>
      <c r="AA88" s="460"/>
      <c r="AB88" s="466"/>
      <c r="AC88" s="1030" t="s">
        <v>87</v>
      </c>
      <c r="AD88" s="1031"/>
    </row>
    <row r="89" spans="1:30" s="300" customFormat="1" ht="17.25" customHeight="1">
      <c r="A89" s="437"/>
      <c r="B89" s="444"/>
      <c r="C89" s="301"/>
      <c r="D89" s="449"/>
      <c r="E89" s="460" t="str">
        <f>E7</f>
        <v>mar</v>
      </c>
      <c r="F89" s="460" t="str">
        <f>F7</f>
        <v>mar</v>
      </c>
      <c r="G89" s="460"/>
      <c r="H89" s="460"/>
      <c r="I89" s="460"/>
      <c r="J89" s="363" t="str">
        <f>J7</f>
        <v>kv 1</v>
      </c>
      <c r="K89" s="363" t="str">
        <f>K7</f>
        <v>kv 1</v>
      </c>
      <c r="L89" s="363"/>
      <c r="M89" s="363" t="str">
        <f>M7</f>
        <v>kv 1</v>
      </c>
      <c r="N89" s="363" t="str">
        <f>N7</f>
        <v>kv 1</v>
      </c>
      <c r="O89" s="363"/>
      <c r="P89" s="363"/>
      <c r="Q89" s="363"/>
      <c r="R89" s="363" t="str">
        <f>R7</f>
        <v>LTM</v>
      </c>
      <c r="S89" s="363"/>
      <c r="T89" s="363"/>
      <c r="U89" s="363"/>
      <c r="V89" s="363"/>
      <c r="W89" s="363"/>
      <c r="X89" s="363" t="str">
        <f>X7</f>
        <v>Prognos mar</v>
      </c>
      <c r="Y89" s="345"/>
      <c r="Z89" s="345"/>
      <c r="AA89" s="345"/>
      <c r="AB89" s="466"/>
      <c r="AC89" s="460" t="str">
        <f>M89</f>
        <v>kv 1</v>
      </c>
      <c r="AD89" s="460" t="str">
        <f>N89</f>
        <v>kv 1</v>
      </c>
    </row>
    <row r="90" spans="1:30" ht="15.75" customHeight="1">
      <c r="A90" s="438" t="s">
        <v>300</v>
      </c>
      <c r="B90" s="438" t="str">
        <f>'Aaro Inställningar'!B6</f>
        <v>AHIAS</v>
      </c>
      <c r="C90" s="42"/>
      <c r="D90" s="748" t="str">
        <f>'Aaro Inställningar'!C6</f>
        <v>AH Industries</v>
      </c>
      <c r="E90" s="319">
        <v>3.6662918000000402</v>
      </c>
      <c r="F90" s="317">
        <v>4.6179424999999998</v>
      </c>
      <c r="G90" s="318">
        <f t="shared" ref="G90:G118" si="28">IF(OR(E90&lt;0,F90&lt;0),"-",E90/F90-1)</f>
        <v>-0.20607677553368409</v>
      </c>
      <c r="H90" s="318" t="b">
        <f t="shared" ref="H90:H118" si="29">IF(AND(E90&lt;0,F90&lt;0),-(E90/F90-1))</f>
        <v>0</v>
      </c>
      <c r="I90" s="318">
        <f t="shared" ref="I90:I99" si="30">IF(AND(E90&lt;0,F90&lt;0),+H90,G90)</f>
        <v>-0.20607677553368409</v>
      </c>
      <c r="J90" s="319">
        <v>8.5907642000000006</v>
      </c>
      <c r="K90" s="317">
        <v>0.40982779999998098</v>
      </c>
      <c r="L90" s="318">
        <f t="shared" ref="L90:L118" si="31">IF(OR(J90&lt;0,K90&lt;0),"-",J90/K90-1)</f>
        <v>19.961887407346207</v>
      </c>
      <c r="M90" s="319">
        <v>8.5907642000000202</v>
      </c>
      <c r="N90" s="317">
        <v>0.40982779999997399</v>
      </c>
      <c r="O90" s="318">
        <f t="shared" ref="O90:O118" si="32">IF(OR(M90&lt;0,N90&lt;0),"-",M90/N90-1)</f>
        <v>19.961887407346612</v>
      </c>
      <c r="P90" s="318" t="b">
        <f t="shared" ref="P90:P118" si="33">IF(AND(M90&lt;0,N90&lt;0),-(M90/N90-1))</f>
        <v>0</v>
      </c>
      <c r="Q90" s="318">
        <f t="shared" ref="Q90:Q118" si="34">IF(AND(M90&lt;0,N90&lt;0),+P90,O90)</f>
        <v>19.961887407346612</v>
      </c>
      <c r="R90" s="319">
        <v>20.258562100000098</v>
      </c>
      <c r="S90" s="317">
        <v>12.0776257</v>
      </c>
      <c r="T90" s="318">
        <f t="shared" ref="T90:T118" si="35">IF(OR(R90&lt;0,S90&lt;0),"-",R90/S90-1)</f>
        <v>0.67736296878285418</v>
      </c>
      <c r="U90" s="318" t="b">
        <f t="shared" ref="U90:U118" si="36">IF(AND(R90&lt;0,S90&lt;0),-(R90/S90-1))</f>
        <v>0</v>
      </c>
      <c r="V90" s="318">
        <f t="shared" ref="V90:V118" si="37">IF(AND(R90&lt;0,S90&lt;0),+U90,T90)</f>
        <v>0.67736296878285418</v>
      </c>
      <c r="W90" s="318"/>
      <c r="X90" s="319">
        <v>50.5360552</v>
      </c>
      <c r="Y90" s="318">
        <f t="shared" ref="Y90:Y118" si="38">IF(OR(S90&lt;0,X90&lt;0),"-",X90/S90-1)</f>
        <v>3.1842706882363476</v>
      </c>
      <c r="Z90" s="318" t="b">
        <f t="shared" ref="Z90:Z118" si="39">IF(AND(S90&lt;0,X90&lt;0),-(X90/S90-1))</f>
        <v>0</v>
      </c>
      <c r="AA90" s="318">
        <f t="shared" ref="AA90:AA118" si="40">IF(AND(S90&lt;0,X90&lt;0),+Z90,Y90)</f>
        <v>3.1842706882363476</v>
      </c>
      <c r="AB90" s="810"/>
      <c r="AC90" s="811">
        <f t="shared" ref="AC90:AC118" si="41">IF(M8&lt;&gt;0,IF(M90&lt;&gt;0,M90/M8,""),0)</f>
        <v>3.6001477216650347E-2</v>
      </c>
      <c r="AD90" s="811">
        <f t="shared" ref="AD90:AD118" si="42">IF(N8&lt;&gt;0,IF(N90&lt;&gt;0,N90/N8,""),0)</f>
        <v>2.1548218259605473E-3</v>
      </c>
    </row>
    <row r="91" spans="1:30" ht="15" customHeight="1">
      <c r="A91" s="438" t="s">
        <v>300</v>
      </c>
      <c r="B91" s="438" t="str">
        <f>'Aaro Inställningar'!B7</f>
        <v>ARCUS</v>
      </c>
      <c r="C91" s="42"/>
      <c r="D91" s="748" t="str">
        <f>'Aaro Inställningar'!C7</f>
        <v>Arcus-Gruppen</v>
      </c>
      <c r="E91" s="319">
        <v>8.0239970999999901</v>
      </c>
      <c r="F91" s="317">
        <v>-3.4877392999999701</v>
      </c>
      <c r="G91" s="318" t="str">
        <f t="shared" si="28"/>
        <v>-</v>
      </c>
      <c r="H91" s="318" t="b">
        <f t="shared" si="29"/>
        <v>0</v>
      </c>
      <c r="I91" s="318" t="str">
        <f t="shared" si="30"/>
        <v>-</v>
      </c>
      <c r="J91" s="319">
        <v>-15.089642</v>
      </c>
      <c r="K91" s="317">
        <v>-19.631262100000001</v>
      </c>
      <c r="L91" s="318" t="str">
        <f t="shared" si="31"/>
        <v>-</v>
      </c>
      <c r="M91" s="319">
        <v>-15.0896419999999</v>
      </c>
      <c r="N91" s="317">
        <v>-19.631262100000001</v>
      </c>
      <c r="O91" s="318" t="str">
        <f t="shared" si="32"/>
        <v>-</v>
      </c>
      <c r="P91" s="318">
        <f t="shared" si="33"/>
        <v>0.23134631267543926</v>
      </c>
      <c r="Q91" s="318">
        <f t="shared" si="34"/>
        <v>0.23134631267543926</v>
      </c>
      <c r="R91" s="319">
        <v>249.88358700000001</v>
      </c>
      <c r="S91" s="317">
        <v>245.34196689999999</v>
      </c>
      <c r="T91" s="318">
        <f t="shared" si="35"/>
        <v>1.8511387013747882E-2</v>
      </c>
      <c r="U91" s="318" t="b">
        <f t="shared" si="36"/>
        <v>0</v>
      </c>
      <c r="V91" s="318">
        <f t="shared" si="37"/>
        <v>1.8511387013747882E-2</v>
      </c>
      <c r="W91" s="318"/>
      <c r="X91" s="319">
        <v>221.211658</v>
      </c>
      <c r="Y91" s="318">
        <f t="shared" si="38"/>
        <v>-9.8353776179822328E-2</v>
      </c>
      <c r="Z91" s="318" t="b">
        <f t="shared" si="39"/>
        <v>0</v>
      </c>
      <c r="AA91" s="318">
        <f t="shared" si="40"/>
        <v>-9.8353776179822328E-2</v>
      </c>
      <c r="AB91" s="810"/>
      <c r="AC91" s="811">
        <f t="shared" si="41"/>
        <v>-2.7501389851430066E-2</v>
      </c>
      <c r="AD91" s="811">
        <f t="shared" si="42"/>
        <v>-3.9264918197768485E-2</v>
      </c>
    </row>
    <row r="92" spans="1:30" ht="15" customHeight="1">
      <c r="A92" s="438" t="s">
        <v>300</v>
      </c>
      <c r="B92" s="438" t="str">
        <f>'Aaro Inställningar'!B8</f>
        <v>BIOLIN</v>
      </c>
      <c r="C92" s="42"/>
      <c r="D92" s="748" t="str">
        <f>'Aaro Inställningar'!C8</f>
        <v>Biolin Scientific</v>
      </c>
      <c r="E92" s="319">
        <v>9.3576899999999892</v>
      </c>
      <c r="F92" s="317">
        <v>5.2380000000000004</v>
      </c>
      <c r="G92" s="318">
        <f t="shared" si="28"/>
        <v>0.78650057273768392</v>
      </c>
      <c r="H92" s="318" t="b">
        <f t="shared" si="29"/>
        <v>0</v>
      </c>
      <c r="I92" s="318">
        <f t="shared" si="30"/>
        <v>0.78650057273768392</v>
      </c>
      <c r="J92" s="319">
        <v>-1.7978799999999999</v>
      </c>
      <c r="K92" s="317">
        <v>-2.1840000000000002</v>
      </c>
      <c r="L92" s="318" t="str">
        <f t="shared" si="31"/>
        <v>-</v>
      </c>
      <c r="M92" s="319">
        <v>-1.7978799999999999</v>
      </c>
      <c r="N92" s="317">
        <v>-2.1840000000000002</v>
      </c>
      <c r="O92" s="318" t="str">
        <f t="shared" si="32"/>
        <v>-</v>
      </c>
      <c r="P92" s="318">
        <f t="shared" si="33"/>
        <v>0.17679487179487186</v>
      </c>
      <c r="Q92" s="318">
        <f t="shared" si="34"/>
        <v>0.17679487179487186</v>
      </c>
      <c r="R92" s="319">
        <v>31.919119999999999</v>
      </c>
      <c r="S92" s="317">
        <v>31.533000000000001</v>
      </c>
      <c r="T92" s="318">
        <f t="shared" si="35"/>
        <v>1.2244949735197963E-2</v>
      </c>
      <c r="U92" s="318" t="b">
        <f t="shared" si="36"/>
        <v>0</v>
      </c>
      <c r="V92" s="318">
        <f t="shared" si="37"/>
        <v>1.2244949735197963E-2</v>
      </c>
      <c r="W92" s="318"/>
      <c r="X92" s="319">
        <v>36.6</v>
      </c>
      <c r="Y92" s="318">
        <f t="shared" si="38"/>
        <v>0.16068880220721149</v>
      </c>
      <c r="Z92" s="318" t="b">
        <f t="shared" si="39"/>
        <v>0</v>
      </c>
      <c r="AA92" s="318">
        <f t="shared" si="40"/>
        <v>0.16068880220721149</v>
      </c>
      <c r="AB92" s="810"/>
      <c r="AC92" s="811">
        <f t="shared" si="41"/>
        <v>-3.4359518193126756E-2</v>
      </c>
      <c r="AD92" s="811">
        <f t="shared" si="42"/>
        <v>-5.1410008944964933E-2</v>
      </c>
    </row>
    <row r="93" spans="1:30" ht="14.25" customHeight="1">
      <c r="A93" s="438" t="s">
        <v>300</v>
      </c>
      <c r="B93" s="438" t="str">
        <f>'Aaro Inställningar'!B9</f>
        <v>BISNODE</v>
      </c>
      <c r="C93" s="42"/>
      <c r="D93" s="748" t="str">
        <f>'Aaro Inställningar'!C9</f>
        <v>Bisnode</v>
      </c>
      <c r="E93" s="319">
        <v>14.174141899999899</v>
      </c>
      <c r="F93" s="317">
        <v>16.037999999999901</v>
      </c>
      <c r="G93" s="318">
        <f t="shared" si="28"/>
        <v>-0.11621512033919523</v>
      </c>
      <c r="H93" s="318" t="b">
        <f t="shared" si="29"/>
        <v>0</v>
      </c>
      <c r="I93" s="318">
        <f t="shared" si="30"/>
        <v>-0.11621512033919523</v>
      </c>
      <c r="J93" s="319">
        <v>37.762141900000003</v>
      </c>
      <c r="K93" s="317">
        <v>58.088000000000001</v>
      </c>
      <c r="L93" s="318">
        <f t="shared" si="31"/>
        <v>-0.3499149239085525</v>
      </c>
      <c r="M93" s="319">
        <v>37.762141899999897</v>
      </c>
      <c r="N93" s="317">
        <v>58.088000000000001</v>
      </c>
      <c r="O93" s="318">
        <f t="shared" si="32"/>
        <v>-0.34991492390855439</v>
      </c>
      <c r="P93" s="318" t="b">
        <f t="shared" si="33"/>
        <v>0</v>
      </c>
      <c r="Q93" s="318">
        <f t="shared" si="34"/>
        <v>-0.34991492390855439</v>
      </c>
      <c r="R93" s="319">
        <v>277.26114189999998</v>
      </c>
      <c r="S93" s="317">
        <v>297.58699999999999</v>
      </c>
      <c r="T93" s="318">
        <f t="shared" si="35"/>
        <v>-6.8302238000988003E-2</v>
      </c>
      <c r="U93" s="318" t="b">
        <f t="shared" si="36"/>
        <v>0</v>
      </c>
      <c r="V93" s="318">
        <f t="shared" si="37"/>
        <v>-6.8302238000988003E-2</v>
      </c>
      <c r="W93" s="318"/>
      <c r="X93" s="319">
        <v>342.1</v>
      </c>
      <c r="Y93" s="318">
        <f t="shared" si="38"/>
        <v>0.14957978675143746</v>
      </c>
      <c r="Z93" s="318" t="b">
        <f t="shared" si="39"/>
        <v>0</v>
      </c>
      <c r="AA93" s="318">
        <f t="shared" si="40"/>
        <v>0.14957978675143746</v>
      </c>
      <c r="AB93" s="810"/>
      <c r="AC93" s="811">
        <f t="shared" si="41"/>
        <v>4.3231067503583243E-2</v>
      </c>
      <c r="AD93" s="811">
        <f t="shared" si="42"/>
        <v>6.7132026627218941E-2</v>
      </c>
    </row>
    <row r="94" spans="1:30" ht="15" customHeight="1">
      <c r="A94" s="438" t="s">
        <v>300</v>
      </c>
      <c r="B94" s="438" t="str">
        <f>'Aaro Inställningar'!B10</f>
        <v>DIAB</v>
      </c>
      <c r="C94" s="42"/>
      <c r="D94" s="748" t="str">
        <f>'Aaro Inställningar'!C10</f>
        <v>DIAB</v>
      </c>
      <c r="E94" s="319">
        <v>25.225999999999999</v>
      </c>
      <c r="F94" s="317">
        <v>-0.85700000000000798</v>
      </c>
      <c r="G94" s="318" t="str">
        <f t="shared" si="28"/>
        <v>-</v>
      </c>
      <c r="H94" s="318" t="b">
        <f t="shared" si="29"/>
        <v>0</v>
      </c>
      <c r="I94" s="318" t="str">
        <f t="shared" si="30"/>
        <v>-</v>
      </c>
      <c r="J94" s="319">
        <v>36.984999999999999</v>
      </c>
      <c r="K94" s="317">
        <v>-0.18999999999999601</v>
      </c>
      <c r="L94" s="318" t="str">
        <f t="shared" si="31"/>
        <v>-</v>
      </c>
      <c r="M94" s="319">
        <v>36.984999999999999</v>
      </c>
      <c r="N94" s="317">
        <v>-0.189999999999969</v>
      </c>
      <c r="O94" s="318" t="str">
        <f t="shared" si="32"/>
        <v>-</v>
      </c>
      <c r="P94" s="318" t="b">
        <f t="shared" si="33"/>
        <v>0</v>
      </c>
      <c r="Q94" s="318" t="str">
        <f t="shared" si="34"/>
        <v>-</v>
      </c>
      <c r="R94" s="319">
        <v>33.505000000000102</v>
      </c>
      <c r="S94" s="317">
        <v>-3.66999999999994</v>
      </c>
      <c r="T94" s="318" t="str">
        <f t="shared" si="35"/>
        <v>-</v>
      </c>
      <c r="U94" s="318" t="b">
        <f t="shared" si="36"/>
        <v>0</v>
      </c>
      <c r="V94" s="318" t="str">
        <f t="shared" si="37"/>
        <v>-</v>
      </c>
      <c r="W94" s="318"/>
      <c r="X94" s="319">
        <v>105.92</v>
      </c>
      <c r="Y94" s="318" t="str">
        <f t="shared" si="38"/>
        <v>-</v>
      </c>
      <c r="Z94" s="318" t="b">
        <f t="shared" si="39"/>
        <v>0</v>
      </c>
      <c r="AA94" s="318" t="str">
        <f t="shared" si="40"/>
        <v>-</v>
      </c>
      <c r="AB94" s="810"/>
      <c r="AC94" s="811">
        <f t="shared" si="41"/>
        <v>0.10022600646042447</v>
      </c>
      <c r="AD94" s="811">
        <f t="shared" si="42"/>
        <v>-7.977696041381947E-4</v>
      </c>
    </row>
    <row r="95" spans="1:30" ht="15.75" customHeight="1">
      <c r="A95" s="438" t="s">
        <v>300</v>
      </c>
      <c r="B95" s="438" t="str">
        <f>'Aaro Inställningar'!B11</f>
        <v>EMGR</v>
      </c>
      <c r="C95" s="42"/>
      <c r="D95" s="748" t="str">
        <f>'Aaro Inställningar'!C11</f>
        <v>Euromaint</v>
      </c>
      <c r="E95" s="319">
        <v>16.020999999999901</v>
      </c>
      <c r="F95" s="317">
        <v>15.484999999999999</v>
      </c>
      <c r="G95" s="318">
        <f t="shared" si="28"/>
        <v>3.4614142718753849E-2</v>
      </c>
      <c r="H95" s="318" t="b">
        <f t="shared" si="29"/>
        <v>0</v>
      </c>
      <c r="I95" s="318">
        <f t="shared" si="30"/>
        <v>3.4614142718753849E-2</v>
      </c>
      <c r="J95" s="319">
        <v>8.5879999999999406</v>
      </c>
      <c r="K95" s="317">
        <v>4.56200000000001</v>
      </c>
      <c r="L95" s="318">
        <f t="shared" si="31"/>
        <v>0.88250767207363467</v>
      </c>
      <c r="M95" s="319">
        <v>8.5880000000000507</v>
      </c>
      <c r="N95" s="317">
        <v>4.5620000000000003</v>
      </c>
      <c r="O95" s="318">
        <f t="shared" si="32"/>
        <v>0.88250767207366287</v>
      </c>
      <c r="P95" s="318" t="b">
        <f t="shared" si="33"/>
        <v>0</v>
      </c>
      <c r="Q95" s="318">
        <f t="shared" si="34"/>
        <v>0.88250767207366287</v>
      </c>
      <c r="R95" s="319">
        <v>60.567000000000299</v>
      </c>
      <c r="S95" s="317">
        <v>56.540999999999897</v>
      </c>
      <c r="T95" s="318">
        <f t="shared" si="35"/>
        <v>7.1204966307642392E-2</v>
      </c>
      <c r="U95" s="318" t="b">
        <f t="shared" si="36"/>
        <v>0</v>
      </c>
      <c r="V95" s="318">
        <f t="shared" si="37"/>
        <v>7.1204966307642392E-2</v>
      </c>
      <c r="W95" s="318"/>
      <c r="X95" s="319">
        <v>87.319999999999695</v>
      </c>
      <c r="Y95" s="318">
        <f t="shared" si="38"/>
        <v>0.54436603526644123</v>
      </c>
      <c r="Z95" s="318" t="b">
        <f t="shared" si="39"/>
        <v>0</v>
      </c>
      <c r="AA95" s="318">
        <f t="shared" si="40"/>
        <v>0.54436603526644123</v>
      </c>
      <c r="AB95" s="810"/>
      <c r="AC95" s="811">
        <f t="shared" si="41"/>
        <v>1.4471506903791863E-2</v>
      </c>
      <c r="AD95" s="811">
        <f t="shared" si="42"/>
        <v>7.8437171172534275E-3</v>
      </c>
    </row>
    <row r="96" spans="1:30" ht="15" customHeight="1">
      <c r="A96" s="438" t="s">
        <v>300</v>
      </c>
      <c r="B96" s="438" t="str">
        <f>'Aaro Inställningar'!B12</f>
        <v>GSHYDRO</v>
      </c>
      <c r="C96" s="42"/>
      <c r="D96" s="748" t="str">
        <f>'Aaro Inställningar'!C12</f>
        <v>GS-Hydro</v>
      </c>
      <c r="E96" s="319">
        <v>6.4236877000000403</v>
      </c>
      <c r="F96" s="777">
        <v>4.7372441000000398</v>
      </c>
      <c r="G96" s="318">
        <f t="shared" si="28"/>
        <v>0.35599677035852695</v>
      </c>
      <c r="H96" s="318" t="b">
        <f t="shared" si="29"/>
        <v>0</v>
      </c>
      <c r="I96" s="318">
        <f t="shared" si="30"/>
        <v>0.35599677035852695</v>
      </c>
      <c r="J96" s="319">
        <v>7.7570119000000401</v>
      </c>
      <c r="K96" s="777">
        <v>12.4917713</v>
      </c>
      <c r="L96" s="318">
        <f t="shared" si="31"/>
        <v>-0.37903026610805468</v>
      </c>
      <c r="M96" s="319">
        <v>7.7570119000000401</v>
      </c>
      <c r="N96" s="777">
        <v>12.491771300000099</v>
      </c>
      <c r="O96" s="318">
        <f t="shared" si="32"/>
        <v>-0.37903026610805957</v>
      </c>
      <c r="P96" s="318" t="b">
        <f t="shared" si="33"/>
        <v>0</v>
      </c>
      <c r="Q96" s="318">
        <f t="shared" si="34"/>
        <v>-0.37903026610805957</v>
      </c>
      <c r="R96" s="319">
        <v>95.703009399999999</v>
      </c>
      <c r="S96" s="777">
        <v>100.4377688</v>
      </c>
      <c r="T96" s="318">
        <f t="shared" si="35"/>
        <v>-4.7141224427518336E-2</v>
      </c>
      <c r="U96" s="318" t="b">
        <f t="shared" si="36"/>
        <v>0</v>
      </c>
      <c r="V96" s="318">
        <f t="shared" si="37"/>
        <v>-4.7141224427518336E-2</v>
      </c>
      <c r="W96" s="318"/>
      <c r="X96" s="319">
        <v>94.7443497000002</v>
      </c>
      <c r="Y96" s="318">
        <f t="shared" si="38"/>
        <v>-5.6686037215113894E-2</v>
      </c>
      <c r="Z96" s="318" t="b">
        <f t="shared" si="39"/>
        <v>0</v>
      </c>
      <c r="AA96" s="318">
        <f t="shared" si="40"/>
        <v>-5.6686037215113894E-2</v>
      </c>
      <c r="AB96" s="810"/>
      <c r="AC96" s="811">
        <f t="shared" si="41"/>
        <v>2.4269992663242975E-2</v>
      </c>
      <c r="AD96" s="811">
        <f t="shared" si="42"/>
        <v>4.3774077295887011E-2</v>
      </c>
    </row>
    <row r="97" spans="1:30" ht="15" customHeight="1">
      <c r="A97" s="438" t="s">
        <v>300</v>
      </c>
      <c r="B97" s="438" t="str">
        <f>'Aaro Inställningar'!B13</f>
        <v>HAFA</v>
      </c>
      <c r="C97" s="42"/>
      <c r="D97" s="748" t="str">
        <f>'Aaro Inställningar'!C13</f>
        <v>Hafa Bathroom Group</v>
      </c>
      <c r="E97" s="319">
        <v>1.86</v>
      </c>
      <c r="F97" s="317">
        <v>0.50999999999999801</v>
      </c>
      <c r="G97" s="318">
        <f t="shared" si="28"/>
        <v>2.6470588235294263</v>
      </c>
      <c r="H97" s="318" t="b">
        <f t="shared" si="29"/>
        <v>0</v>
      </c>
      <c r="I97" s="318">
        <f t="shared" si="30"/>
        <v>2.6470588235294263</v>
      </c>
      <c r="J97" s="319">
        <v>2.3359999999999999</v>
      </c>
      <c r="K97" s="317">
        <v>2.702</v>
      </c>
      <c r="L97" s="318">
        <f t="shared" si="31"/>
        <v>-0.13545521835677277</v>
      </c>
      <c r="M97" s="319">
        <v>2.3359999999999999</v>
      </c>
      <c r="N97" s="317">
        <v>2.702</v>
      </c>
      <c r="O97" s="318">
        <f t="shared" si="32"/>
        <v>-0.13545521835677277</v>
      </c>
      <c r="P97" s="318" t="b">
        <f t="shared" si="33"/>
        <v>0</v>
      </c>
      <c r="Q97" s="318">
        <f t="shared" si="34"/>
        <v>-0.13545521835677277</v>
      </c>
      <c r="R97" s="319">
        <v>-4.8139999999999903</v>
      </c>
      <c r="S97" s="317">
        <v>-4.44799999999998</v>
      </c>
      <c r="T97" s="318" t="str">
        <f t="shared" si="35"/>
        <v>-</v>
      </c>
      <c r="U97" s="318">
        <f t="shared" si="36"/>
        <v>-8.2284172661873267E-2</v>
      </c>
      <c r="V97" s="318">
        <f t="shared" si="37"/>
        <v>-8.2284172661873267E-2</v>
      </c>
      <c r="W97" s="318"/>
      <c r="X97" s="319">
        <v>7.6570000000000098</v>
      </c>
      <c r="Y97" s="318" t="str">
        <f t="shared" si="38"/>
        <v>-</v>
      </c>
      <c r="Z97" s="318" t="b">
        <f t="shared" si="39"/>
        <v>0</v>
      </c>
      <c r="AA97" s="318" t="str">
        <f t="shared" si="40"/>
        <v>-</v>
      </c>
      <c r="AB97" s="810"/>
      <c r="AC97" s="811">
        <f t="shared" si="41"/>
        <v>4.4667954184752473E-2</v>
      </c>
      <c r="AD97" s="811">
        <f t="shared" si="42"/>
        <v>4.6221218652707931E-2</v>
      </c>
    </row>
    <row r="98" spans="1:30" ht="14.25" customHeight="1">
      <c r="A98" s="438" t="s">
        <v>300</v>
      </c>
      <c r="B98" s="438" t="str">
        <f>'Aaro Inställningar'!B14</f>
        <v>HENT</v>
      </c>
      <c r="C98" s="42"/>
      <c r="D98" s="748" t="str">
        <f>'Aaro Inställningar'!C14</f>
        <v>HENT</v>
      </c>
      <c r="E98" s="319">
        <v>18.126782000000201</v>
      </c>
      <c r="F98" s="317">
        <v>15.139232700000001</v>
      </c>
      <c r="G98" s="318">
        <f t="shared" si="28"/>
        <v>0.19733822441346049</v>
      </c>
      <c r="H98" s="318" t="b">
        <f t="shared" si="29"/>
        <v>0</v>
      </c>
      <c r="I98" s="318">
        <f t="shared" si="30"/>
        <v>0.19733822441346049</v>
      </c>
      <c r="J98" s="319">
        <v>51.688359100000298</v>
      </c>
      <c r="K98" s="317">
        <v>53.668397999999797</v>
      </c>
      <c r="L98" s="318">
        <f t="shared" si="31"/>
        <v>-3.6893944551866564E-2</v>
      </c>
      <c r="M98" s="319">
        <v>51.688359100000199</v>
      </c>
      <c r="N98" s="317">
        <v>53.668398000000003</v>
      </c>
      <c r="O98" s="318">
        <f t="shared" si="32"/>
        <v>-3.6893944551872115E-2</v>
      </c>
      <c r="P98" s="318" t="b">
        <f t="shared" si="33"/>
        <v>0</v>
      </c>
      <c r="Q98" s="318">
        <f t="shared" si="34"/>
        <v>-3.6893944551872115E-2</v>
      </c>
      <c r="R98" s="319">
        <v>157.36521310000001</v>
      </c>
      <c r="S98" s="317">
        <v>159.34525199999999</v>
      </c>
      <c r="T98" s="318">
        <f t="shared" si="35"/>
        <v>-1.2426092871596683E-2</v>
      </c>
      <c r="U98" s="318" t="b">
        <f t="shared" si="36"/>
        <v>0</v>
      </c>
      <c r="V98" s="318">
        <f t="shared" si="37"/>
        <v>-1.2426092871596683E-2</v>
      </c>
      <c r="W98" s="318"/>
      <c r="X98" s="319">
        <v>178.79485940000001</v>
      </c>
      <c r="Y98" s="318">
        <f t="shared" si="38"/>
        <v>0.12205953522857405</v>
      </c>
      <c r="Z98" s="318" t="b">
        <f t="shared" si="39"/>
        <v>0</v>
      </c>
      <c r="AA98" s="318">
        <f t="shared" si="40"/>
        <v>0.12205953522857405</v>
      </c>
      <c r="AB98" s="810"/>
      <c r="AC98" s="811">
        <f t="shared" si="41"/>
        <v>4.0254301179814718E-2</v>
      </c>
      <c r="AD98" s="811">
        <f t="shared" si="42"/>
        <v>4.3530706415118081E-2</v>
      </c>
    </row>
    <row r="99" spans="1:30" ht="15" customHeight="1">
      <c r="A99" s="438" t="s">
        <v>300</v>
      </c>
      <c r="B99" s="438" t="str">
        <f>'Aaro Inställningar'!B15</f>
        <v>HLDISP</v>
      </c>
      <c r="C99" s="42"/>
      <c r="D99" s="748" t="str">
        <f>'Aaro Inställningar'!C15</f>
        <v xml:space="preserve">HL Display </v>
      </c>
      <c r="E99" s="319">
        <v>6.4729999999999599</v>
      </c>
      <c r="F99" s="317">
        <v>16.172000000000001</v>
      </c>
      <c r="G99" s="318">
        <f t="shared" si="28"/>
        <v>-0.59974029186248079</v>
      </c>
      <c r="H99" s="318" t="b">
        <f t="shared" si="29"/>
        <v>0</v>
      </c>
      <c r="I99" s="318">
        <f t="shared" si="30"/>
        <v>-0.59974029186248079</v>
      </c>
      <c r="J99" s="319">
        <v>-11.199</v>
      </c>
      <c r="K99" s="317">
        <v>13.227</v>
      </c>
      <c r="L99" s="318" t="str">
        <f t="shared" si="31"/>
        <v>-</v>
      </c>
      <c r="M99" s="319">
        <v>-11.199000000000099</v>
      </c>
      <c r="N99" s="317">
        <v>13.227</v>
      </c>
      <c r="O99" s="318" t="str">
        <f t="shared" si="32"/>
        <v>-</v>
      </c>
      <c r="P99" s="318" t="b">
        <f t="shared" si="33"/>
        <v>0</v>
      </c>
      <c r="Q99" s="318" t="str">
        <f t="shared" si="34"/>
        <v>-</v>
      </c>
      <c r="R99" s="319">
        <v>35.209000000000103</v>
      </c>
      <c r="S99" s="317">
        <v>59.634999999999998</v>
      </c>
      <c r="T99" s="318">
        <f t="shared" si="35"/>
        <v>-0.40959168273664615</v>
      </c>
      <c r="U99" s="318" t="b">
        <f t="shared" si="36"/>
        <v>0</v>
      </c>
      <c r="V99" s="318">
        <f t="shared" si="37"/>
        <v>-0.40959168273664615</v>
      </c>
      <c r="W99" s="318"/>
      <c r="X99" s="319">
        <v>7.2999999999999501</v>
      </c>
      <c r="Y99" s="318">
        <f t="shared" si="38"/>
        <v>-0.87758866437494842</v>
      </c>
      <c r="Z99" s="318" t="b">
        <f t="shared" si="39"/>
        <v>0</v>
      </c>
      <c r="AA99" s="318">
        <f t="shared" si="40"/>
        <v>-0.87758866437494842</v>
      </c>
      <c r="AB99" s="810"/>
      <c r="AC99" s="811">
        <f t="shared" si="41"/>
        <v>-3.3199141488403278E-2</v>
      </c>
      <c r="AD99" s="811">
        <f t="shared" si="42"/>
        <v>3.6364986019811453E-2</v>
      </c>
    </row>
    <row r="100" spans="1:30" ht="14.25" customHeight="1">
      <c r="A100" s="438" t="s">
        <v>300</v>
      </c>
      <c r="B100" s="438" t="str">
        <f>'Aaro Inställningar'!B16</f>
        <v>INWIDO</v>
      </c>
      <c r="C100" s="42"/>
      <c r="D100" s="748" t="str">
        <f>'Aaro Inställningar'!C16</f>
        <v>Inwido</v>
      </c>
      <c r="E100" s="319"/>
      <c r="F100" s="317"/>
      <c r="G100" s="318" t="e">
        <f t="shared" si="28"/>
        <v>#DIV/0!</v>
      </c>
      <c r="H100" s="318" t="b">
        <f t="shared" si="29"/>
        <v>0</v>
      </c>
      <c r="I100" s="318"/>
      <c r="J100" s="319">
        <v>28.724999999999898</v>
      </c>
      <c r="K100" s="317">
        <v>-70.577999999999903</v>
      </c>
      <c r="L100" s="318" t="str">
        <f t="shared" si="31"/>
        <v>-</v>
      </c>
      <c r="M100" s="319">
        <v>28.724999999999799</v>
      </c>
      <c r="N100" s="317">
        <v>-70.578000000000003</v>
      </c>
      <c r="O100" s="318" t="str">
        <f t="shared" si="32"/>
        <v>-</v>
      </c>
      <c r="P100" s="318" t="b">
        <f t="shared" si="33"/>
        <v>0</v>
      </c>
      <c r="Q100" s="318" t="str">
        <f t="shared" si="34"/>
        <v>-</v>
      </c>
      <c r="R100" s="319">
        <v>475.63600000000002</v>
      </c>
      <c r="S100" s="317">
        <v>376.332999999999</v>
      </c>
      <c r="T100" s="318">
        <f t="shared" si="35"/>
        <v>0.26387003000003006</v>
      </c>
      <c r="U100" s="318" t="b">
        <f t="shared" si="36"/>
        <v>0</v>
      </c>
      <c r="V100" s="318">
        <f t="shared" si="37"/>
        <v>0.26387003000003006</v>
      </c>
      <c r="W100" s="318"/>
      <c r="X100" s="319">
        <v>499.5</v>
      </c>
      <c r="Y100" s="318">
        <f t="shared" si="38"/>
        <v>0.32728195507702318</v>
      </c>
      <c r="Z100" s="318" t="b">
        <f t="shared" si="39"/>
        <v>0</v>
      </c>
      <c r="AA100" s="318">
        <f t="shared" si="40"/>
        <v>0.32728195507702318</v>
      </c>
      <c r="AB100" s="810"/>
      <c r="AC100" s="811">
        <f t="shared" si="41"/>
        <v>2.7424162286119984E-2</v>
      </c>
      <c r="AD100" s="811">
        <f t="shared" si="42"/>
        <v>-7.7791102156344938E-2</v>
      </c>
    </row>
    <row r="101" spans="1:30" ht="15" customHeight="1">
      <c r="A101" s="438" t="s">
        <v>300</v>
      </c>
      <c r="B101" s="438" t="str">
        <f>'Aaro Inställningar'!B17</f>
        <v>JOTUL</v>
      </c>
      <c r="C101" s="42"/>
      <c r="D101" s="748" t="str">
        <f>'Aaro Inställningar'!C17</f>
        <v>Jøtul</v>
      </c>
      <c r="E101" s="319">
        <v>-8.4032944000000391</v>
      </c>
      <c r="F101" s="317">
        <v>-5.9007042000000096</v>
      </c>
      <c r="G101" s="318" t="str">
        <f t="shared" si="28"/>
        <v>-</v>
      </c>
      <c r="H101" s="318">
        <f t="shared" si="29"/>
        <v>-0.42411720960356325</v>
      </c>
      <c r="I101" s="318">
        <f t="shared" ref="I101:I118" si="43">IF(AND(E101&lt;0,F101&lt;0),+H101,G101)</f>
        <v>-0.42411720960356325</v>
      </c>
      <c r="J101" s="319">
        <v>-14.6257416</v>
      </c>
      <c r="K101" s="317">
        <v>-15.0383481</v>
      </c>
      <c r="L101" s="318" t="str">
        <f t="shared" si="31"/>
        <v>-</v>
      </c>
      <c r="M101" s="319">
        <v>-14.6257416</v>
      </c>
      <c r="N101" s="317">
        <v>-15.0383481</v>
      </c>
      <c r="O101" s="318" t="str">
        <f t="shared" si="32"/>
        <v>-</v>
      </c>
      <c r="P101" s="318">
        <f t="shared" si="33"/>
        <v>2.7436956323680262E-2</v>
      </c>
      <c r="Q101" s="318">
        <f t="shared" si="34"/>
        <v>2.7436956323680262E-2</v>
      </c>
      <c r="R101" s="319">
        <v>-21.615486200000099</v>
      </c>
      <c r="S101" s="317">
        <v>-22.028092700000101</v>
      </c>
      <c r="T101" s="318" t="str">
        <f t="shared" si="35"/>
        <v>-</v>
      </c>
      <c r="U101" s="318">
        <f t="shared" si="36"/>
        <v>1.8730922627722579E-2</v>
      </c>
      <c r="V101" s="318">
        <f t="shared" si="37"/>
        <v>1.8730922627722579E-2</v>
      </c>
      <c r="W101" s="318"/>
      <c r="X101" s="319">
        <v>5.3692150000000503</v>
      </c>
      <c r="Y101" s="318" t="str">
        <f t="shared" si="38"/>
        <v>-</v>
      </c>
      <c r="Z101" s="318" t="b">
        <f t="shared" si="39"/>
        <v>0</v>
      </c>
      <c r="AA101" s="318" t="str">
        <f t="shared" si="40"/>
        <v>-</v>
      </c>
      <c r="AB101" s="810"/>
      <c r="AC101" s="811">
        <f t="shared" si="41"/>
        <v>-7.0142189573659169E-2</v>
      </c>
      <c r="AD101" s="811">
        <f t="shared" si="42"/>
        <v>-7.6687551749130667E-2</v>
      </c>
    </row>
    <row r="102" spans="1:30" ht="14.25" customHeight="1">
      <c r="A102" s="438" t="s">
        <v>300</v>
      </c>
      <c r="B102" s="438" t="str">
        <f>'Aaro Inställningar'!B18</f>
        <v>KVD</v>
      </c>
      <c r="C102" s="42"/>
      <c r="D102" s="748" t="str">
        <f>'Aaro Inställningar'!C18</f>
        <v xml:space="preserve">KVD </v>
      </c>
      <c r="E102" s="319">
        <v>4.3419999999999996</v>
      </c>
      <c r="F102" s="317">
        <v>5.28800000000001</v>
      </c>
      <c r="G102" s="318">
        <f t="shared" si="28"/>
        <v>-0.17889561270801979</v>
      </c>
      <c r="H102" s="318" t="b">
        <f t="shared" si="29"/>
        <v>0</v>
      </c>
      <c r="I102" s="318">
        <f t="shared" si="43"/>
        <v>-0.17889561270801979</v>
      </c>
      <c r="J102" s="319">
        <v>8.1630000000000198</v>
      </c>
      <c r="K102" s="317">
        <v>8.6149999999999896</v>
      </c>
      <c r="L102" s="318">
        <f t="shared" si="31"/>
        <v>-5.2466627974459668E-2</v>
      </c>
      <c r="M102" s="319">
        <v>8.1630000000000091</v>
      </c>
      <c r="N102" s="317">
        <v>8.6150000000000109</v>
      </c>
      <c r="O102" s="318">
        <f t="shared" si="32"/>
        <v>-5.2466627974463331E-2</v>
      </c>
      <c r="P102" s="318" t="b">
        <f t="shared" si="33"/>
        <v>0</v>
      </c>
      <c r="Q102" s="318">
        <f t="shared" si="34"/>
        <v>-5.2466627974463331E-2</v>
      </c>
      <c r="R102" s="319">
        <v>43.753</v>
      </c>
      <c r="S102" s="317">
        <v>44.204999999999998</v>
      </c>
      <c r="T102" s="318">
        <f t="shared" si="35"/>
        <v>-1.0225087659766929E-2</v>
      </c>
      <c r="U102" s="318" t="b">
        <f t="shared" si="36"/>
        <v>0</v>
      </c>
      <c r="V102" s="318">
        <f t="shared" si="37"/>
        <v>-1.0225087659766929E-2</v>
      </c>
      <c r="W102" s="318"/>
      <c r="X102" s="319">
        <v>67.302000000000007</v>
      </c>
      <c r="Y102" s="318">
        <f t="shared" si="38"/>
        <v>0.5224974550390229</v>
      </c>
      <c r="Z102" s="318" t="b">
        <f t="shared" si="39"/>
        <v>0</v>
      </c>
      <c r="AA102" s="318">
        <f t="shared" si="40"/>
        <v>0.5224974550390229</v>
      </c>
      <c r="AB102" s="810"/>
      <c r="AC102" s="811">
        <f t="shared" si="41"/>
        <v>0.10760895357114621</v>
      </c>
      <c r="AD102" s="811">
        <f t="shared" si="42"/>
        <v>0.1145611702127661</v>
      </c>
    </row>
    <row r="103" spans="1:30" ht="15" customHeight="1">
      <c r="A103" s="438" t="s">
        <v>300</v>
      </c>
      <c r="B103" s="438" t="str">
        <f>'Aaro Inställningar'!B19</f>
        <v>LEDIL</v>
      </c>
      <c r="C103" s="42"/>
      <c r="D103" s="748" t="str">
        <f>'Aaro Inställningar'!C19</f>
        <v>Ledil</v>
      </c>
      <c r="E103" s="319">
        <v>9.4229046999999895</v>
      </c>
      <c r="F103" s="317">
        <v>6.0702543000000002</v>
      </c>
      <c r="G103" s="318">
        <f t="shared" si="28"/>
        <v>0.5523080639306972</v>
      </c>
      <c r="H103" s="318" t="b">
        <f t="shared" si="29"/>
        <v>0</v>
      </c>
      <c r="I103" s="318">
        <f t="shared" si="43"/>
        <v>0.5523080639306972</v>
      </c>
      <c r="J103" s="319">
        <v>22.633216099999999</v>
      </c>
      <c r="K103" s="317">
        <v>10.080300899999999</v>
      </c>
      <c r="L103" s="318">
        <f t="shared" si="31"/>
        <v>1.2452917154486927</v>
      </c>
      <c r="M103" s="319">
        <v>22.633216099999999</v>
      </c>
      <c r="N103" s="317">
        <v>10.080300899999999</v>
      </c>
      <c r="O103" s="318">
        <f t="shared" si="32"/>
        <v>1.2452917154486927</v>
      </c>
      <c r="P103" s="318" t="b">
        <f t="shared" si="33"/>
        <v>0</v>
      </c>
      <c r="Q103" s="318">
        <f t="shared" si="34"/>
        <v>1.2452917154486927</v>
      </c>
      <c r="R103" s="319">
        <v>74.047283199999995</v>
      </c>
      <c r="S103" s="317">
        <v>61.494368000000001</v>
      </c>
      <c r="T103" s="318">
        <f t="shared" si="35"/>
        <v>0.20413113604159649</v>
      </c>
      <c r="U103" s="318" t="b">
        <f t="shared" si="36"/>
        <v>0</v>
      </c>
      <c r="V103" s="318">
        <f t="shared" si="37"/>
        <v>0.20413113604159649</v>
      </c>
      <c r="W103" s="318"/>
      <c r="X103" s="319">
        <v>78.461190500000001</v>
      </c>
      <c r="Y103" s="318">
        <f t="shared" si="38"/>
        <v>0.27590855962614325</v>
      </c>
      <c r="Z103" s="318" t="b">
        <f t="shared" si="39"/>
        <v>0</v>
      </c>
      <c r="AA103" s="318">
        <f t="shared" si="40"/>
        <v>0.27590855962614325</v>
      </c>
      <c r="AB103" s="810"/>
      <c r="AC103" s="811">
        <f t="shared" si="41"/>
        <v>0.32371880869331898</v>
      </c>
      <c r="AD103" s="811">
        <f t="shared" si="42"/>
        <v>0.20904578047435191</v>
      </c>
    </row>
    <row r="104" spans="1:30" ht="14.25" customHeight="1">
      <c r="A104" s="438" t="s">
        <v>300</v>
      </c>
      <c r="B104" s="438" t="str">
        <f>'Aaro Inställningar'!B20</f>
        <v>MCC</v>
      </c>
      <c r="C104" s="42"/>
      <c r="D104" s="748" t="str">
        <f>'Aaro Inställningar'!C20</f>
        <v>Mobile Climate Control</v>
      </c>
      <c r="E104" s="319">
        <v>13.382</v>
      </c>
      <c r="F104" s="317">
        <v>7.8109999999999999</v>
      </c>
      <c r="G104" s="318">
        <f t="shared" si="28"/>
        <v>0.71322493918832408</v>
      </c>
      <c r="H104" s="318" t="b">
        <f t="shared" si="29"/>
        <v>0</v>
      </c>
      <c r="I104" s="318">
        <f t="shared" si="43"/>
        <v>0.71322493918832408</v>
      </c>
      <c r="J104" s="319">
        <v>29.253</v>
      </c>
      <c r="K104" s="317">
        <v>15.763999999999999</v>
      </c>
      <c r="L104" s="318">
        <f t="shared" si="31"/>
        <v>0.85568383658969815</v>
      </c>
      <c r="M104" s="319">
        <v>29.253</v>
      </c>
      <c r="N104" s="317">
        <v>15.763999999999999</v>
      </c>
      <c r="O104" s="318">
        <f t="shared" si="32"/>
        <v>0.85568383658969815</v>
      </c>
      <c r="P104" s="318" t="b">
        <f t="shared" si="33"/>
        <v>0</v>
      </c>
      <c r="Q104" s="318">
        <f t="shared" si="34"/>
        <v>0.85568383658969815</v>
      </c>
      <c r="R104" s="319">
        <v>119.723</v>
      </c>
      <c r="S104" s="317">
        <v>106.23399999999999</v>
      </c>
      <c r="T104" s="318">
        <f t="shared" si="35"/>
        <v>0.12697441497072504</v>
      </c>
      <c r="U104" s="318" t="b">
        <f t="shared" si="36"/>
        <v>0</v>
      </c>
      <c r="V104" s="318">
        <f t="shared" si="37"/>
        <v>0.12697441497072504</v>
      </c>
      <c r="W104" s="318"/>
      <c r="X104" s="319">
        <v>137.16499999999999</v>
      </c>
      <c r="Y104" s="318">
        <f t="shared" si="38"/>
        <v>0.29115913925861769</v>
      </c>
      <c r="Z104" s="318" t="b">
        <f t="shared" si="39"/>
        <v>0</v>
      </c>
      <c r="AA104" s="318">
        <f t="shared" si="40"/>
        <v>0.29115913925861769</v>
      </c>
      <c r="AB104" s="810"/>
      <c r="AC104" s="811">
        <f t="shared" si="41"/>
        <v>0.1008359042415677</v>
      </c>
      <c r="AD104" s="811">
        <f t="shared" si="42"/>
        <v>7.4483214817264748E-2</v>
      </c>
    </row>
    <row r="105" spans="1:30" ht="14.25" customHeight="1">
      <c r="A105" s="438" t="s">
        <v>300</v>
      </c>
      <c r="B105" s="438" t="str">
        <f>'Aaro Inställningar'!B21</f>
        <v>NEBULA</v>
      </c>
      <c r="C105" s="42"/>
      <c r="D105" s="748" t="str">
        <f>'Aaro Inställningar'!C21</f>
        <v>Nebula</v>
      </c>
      <c r="E105" s="319">
        <v>4.8779157</v>
      </c>
      <c r="F105" s="317">
        <v>6.6138738000000004</v>
      </c>
      <c r="G105" s="318">
        <f t="shared" si="28"/>
        <v>-0.26247221409032639</v>
      </c>
      <c r="H105" s="318" t="b">
        <f t="shared" si="29"/>
        <v>0</v>
      </c>
      <c r="I105" s="318">
        <f t="shared" si="43"/>
        <v>-0.26247221409032639</v>
      </c>
      <c r="J105" s="319">
        <v>18.066080700000001</v>
      </c>
      <c r="K105" s="317">
        <v>18.2810734</v>
      </c>
      <c r="L105" s="318">
        <f t="shared" si="31"/>
        <v>-1.176039805189999E-2</v>
      </c>
      <c r="M105" s="319">
        <v>18.066080700000001</v>
      </c>
      <c r="N105" s="317">
        <v>18.2810734</v>
      </c>
      <c r="O105" s="318">
        <f t="shared" si="32"/>
        <v>-1.176039805189999E-2</v>
      </c>
      <c r="P105" s="318" t="b">
        <f t="shared" si="33"/>
        <v>0</v>
      </c>
      <c r="Q105" s="318">
        <f t="shared" si="34"/>
        <v>-1.176039805189999E-2</v>
      </c>
      <c r="R105" s="319">
        <v>85.258540100000005</v>
      </c>
      <c r="S105" s="317">
        <v>85.473532800000001</v>
      </c>
      <c r="T105" s="318">
        <f t="shared" si="35"/>
        <v>-2.515313137963493E-3</v>
      </c>
      <c r="U105" s="318" t="b">
        <f t="shared" si="36"/>
        <v>0</v>
      </c>
      <c r="V105" s="318">
        <f t="shared" si="37"/>
        <v>-2.515313137963493E-3</v>
      </c>
      <c r="W105" s="318"/>
      <c r="X105" s="319">
        <v>91.2738607</v>
      </c>
      <c r="Y105" s="318">
        <f t="shared" si="38"/>
        <v>6.7861099336705921E-2</v>
      </c>
      <c r="Z105" s="318" t="b">
        <f t="shared" si="39"/>
        <v>0</v>
      </c>
      <c r="AA105" s="318">
        <f t="shared" si="40"/>
        <v>6.7861099336705921E-2</v>
      </c>
      <c r="AB105" s="810"/>
      <c r="AC105" s="811">
        <f t="shared" si="41"/>
        <v>0.27202441253559506</v>
      </c>
      <c r="AD105" s="811">
        <f t="shared" si="42"/>
        <v>0.31190440175465134</v>
      </c>
    </row>
    <row r="106" spans="1:30" ht="15.75" customHeight="1">
      <c r="A106" s="438" t="s">
        <v>300</v>
      </c>
      <c r="B106" s="438" t="str">
        <f>'Aaro Inställningar'!B22</f>
        <v>NCGHO</v>
      </c>
      <c r="C106" s="42"/>
      <c r="D106" s="748" t="str">
        <f>'Aaro Inställningar'!C22</f>
        <v>Nordic Cinema Group</v>
      </c>
      <c r="E106" s="319">
        <v>32.7164819999999</v>
      </c>
      <c r="F106" s="317">
        <v>34.024000000000001</v>
      </c>
      <c r="G106" s="318">
        <f t="shared" si="28"/>
        <v>-3.8429285210442643E-2</v>
      </c>
      <c r="H106" s="318" t="b">
        <f t="shared" si="29"/>
        <v>0</v>
      </c>
      <c r="I106" s="318">
        <f t="shared" si="43"/>
        <v>-3.8429285210442643E-2</v>
      </c>
      <c r="J106" s="319">
        <v>153.336446</v>
      </c>
      <c r="K106" s="317">
        <v>125.785</v>
      </c>
      <c r="L106" s="318">
        <f t="shared" si="31"/>
        <v>0.21903602178320147</v>
      </c>
      <c r="M106" s="319">
        <v>153.336446</v>
      </c>
      <c r="N106" s="317">
        <v>125.785</v>
      </c>
      <c r="O106" s="318">
        <f t="shared" si="32"/>
        <v>0.21903602178320147</v>
      </c>
      <c r="P106" s="318" t="b">
        <f t="shared" si="33"/>
        <v>0</v>
      </c>
      <c r="Q106" s="318">
        <f t="shared" si="34"/>
        <v>0.21903602178320147</v>
      </c>
      <c r="R106" s="319">
        <v>393.38644599999998</v>
      </c>
      <c r="S106" s="317">
        <v>365.83499999999998</v>
      </c>
      <c r="T106" s="318">
        <f t="shared" si="35"/>
        <v>7.5311126600789979E-2</v>
      </c>
      <c r="U106" s="318" t="b">
        <f t="shared" si="36"/>
        <v>0</v>
      </c>
      <c r="V106" s="318">
        <f t="shared" si="37"/>
        <v>7.5311126600789979E-2</v>
      </c>
      <c r="W106" s="318"/>
      <c r="X106" s="319">
        <v>411.49900000000002</v>
      </c>
      <c r="Y106" s="318">
        <f t="shared" si="38"/>
        <v>0.12482129921959362</v>
      </c>
      <c r="Z106" s="318" t="b">
        <f t="shared" si="39"/>
        <v>0</v>
      </c>
      <c r="AA106" s="717">
        <f t="shared" si="40"/>
        <v>0.12482129921959362</v>
      </c>
      <c r="AB106" s="810"/>
      <c r="AC106" s="813">
        <f t="shared" si="41"/>
        <v>0.19381361765989116</v>
      </c>
      <c r="AD106" s="813">
        <f t="shared" si="42"/>
        <v>0.17574782070466793</v>
      </c>
    </row>
    <row r="107" spans="1:30" ht="15.75" hidden="1" customHeight="1">
      <c r="A107" s="438" t="s">
        <v>300</v>
      </c>
      <c r="B107" s="438">
        <f>'Aaro Inställningar'!B23</f>
        <v>0</v>
      </c>
      <c r="C107" s="42"/>
      <c r="D107" s="748">
        <f>'Aaro Inställningar'!C23</f>
        <v>0</v>
      </c>
      <c r="E107" s="319">
        <v>0</v>
      </c>
      <c r="F107" s="317">
        <v>0</v>
      </c>
      <c r="G107" s="318" t="e">
        <f t="shared" si="28"/>
        <v>#DIV/0!</v>
      </c>
      <c r="H107" s="318" t="b">
        <f t="shared" si="29"/>
        <v>0</v>
      </c>
      <c r="I107" s="318" t="e">
        <f t="shared" si="43"/>
        <v>#DIV/0!</v>
      </c>
      <c r="J107" s="319">
        <v>0</v>
      </c>
      <c r="K107" s="317">
        <v>0</v>
      </c>
      <c r="L107" s="318" t="e">
        <f t="shared" si="31"/>
        <v>#DIV/0!</v>
      </c>
      <c r="M107" s="319">
        <v>0</v>
      </c>
      <c r="N107" s="317">
        <v>0</v>
      </c>
      <c r="O107" s="318" t="e">
        <f t="shared" si="32"/>
        <v>#DIV/0!</v>
      </c>
      <c r="P107" s="318" t="b">
        <f t="shared" si="33"/>
        <v>0</v>
      </c>
      <c r="Q107" s="318" t="e">
        <f t="shared" si="34"/>
        <v>#DIV/0!</v>
      </c>
      <c r="R107" s="319">
        <v>0</v>
      </c>
      <c r="S107" s="317">
        <v>0</v>
      </c>
      <c r="T107" s="318" t="e">
        <f t="shared" si="35"/>
        <v>#DIV/0!</v>
      </c>
      <c r="U107" s="318" t="b">
        <f t="shared" si="36"/>
        <v>0</v>
      </c>
      <c r="V107" s="318" t="e">
        <f t="shared" si="37"/>
        <v>#DIV/0!</v>
      </c>
      <c r="W107" s="318"/>
      <c r="X107" s="319">
        <v>0</v>
      </c>
      <c r="Y107" s="318" t="e">
        <f t="shared" si="38"/>
        <v>#DIV/0!</v>
      </c>
      <c r="Z107" s="318" t="b">
        <f t="shared" si="39"/>
        <v>0</v>
      </c>
      <c r="AA107" s="717" t="e">
        <f t="shared" si="40"/>
        <v>#DIV/0!</v>
      </c>
      <c r="AB107" s="810"/>
      <c r="AC107" s="813">
        <f t="shared" si="41"/>
        <v>0</v>
      </c>
      <c r="AD107" s="813">
        <f t="shared" si="42"/>
        <v>0</v>
      </c>
    </row>
    <row r="108" spans="1:30" ht="15.75" hidden="1" customHeight="1">
      <c r="A108" s="438" t="s">
        <v>300</v>
      </c>
      <c r="B108" s="438">
        <f>'Aaro Inställningar'!B24</f>
        <v>0</v>
      </c>
      <c r="C108" s="42"/>
      <c r="D108" s="748">
        <f>'Aaro Inställningar'!C24</f>
        <v>0</v>
      </c>
      <c r="E108" s="319">
        <v>0</v>
      </c>
      <c r="F108" s="317">
        <v>0</v>
      </c>
      <c r="G108" s="318" t="e">
        <f t="shared" si="28"/>
        <v>#DIV/0!</v>
      </c>
      <c r="H108" s="318" t="b">
        <f t="shared" si="29"/>
        <v>0</v>
      </c>
      <c r="I108" s="318" t="e">
        <f t="shared" si="43"/>
        <v>#DIV/0!</v>
      </c>
      <c r="J108" s="319">
        <v>0</v>
      </c>
      <c r="K108" s="317">
        <v>0</v>
      </c>
      <c r="L108" s="318" t="e">
        <f t="shared" si="31"/>
        <v>#DIV/0!</v>
      </c>
      <c r="M108" s="319">
        <v>0</v>
      </c>
      <c r="N108" s="317">
        <v>0</v>
      </c>
      <c r="O108" s="318" t="e">
        <f t="shared" si="32"/>
        <v>#DIV/0!</v>
      </c>
      <c r="P108" s="318" t="b">
        <f t="shared" si="33"/>
        <v>0</v>
      </c>
      <c r="Q108" s="318" t="e">
        <f t="shared" si="34"/>
        <v>#DIV/0!</v>
      </c>
      <c r="R108" s="319">
        <v>0</v>
      </c>
      <c r="S108" s="317">
        <v>0</v>
      </c>
      <c r="T108" s="318" t="e">
        <f t="shared" si="35"/>
        <v>#DIV/0!</v>
      </c>
      <c r="U108" s="318" t="b">
        <f t="shared" si="36"/>
        <v>0</v>
      </c>
      <c r="V108" s="318" t="e">
        <f t="shared" si="37"/>
        <v>#DIV/0!</v>
      </c>
      <c r="W108" s="318"/>
      <c r="X108" s="319">
        <v>0</v>
      </c>
      <c r="Y108" s="318" t="e">
        <f t="shared" si="38"/>
        <v>#DIV/0!</v>
      </c>
      <c r="Z108" s="318" t="b">
        <f t="shared" si="39"/>
        <v>0</v>
      </c>
      <c r="AA108" s="318" t="e">
        <f t="shared" si="40"/>
        <v>#DIV/0!</v>
      </c>
      <c r="AB108" s="810"/>
      <c r="AC108" s="811">
        <f t="shared" si="41"/>
        <v>0</v>
      </c>
      <c r="AD108" s="811">
        <f t="shared" si="42"/>
        <v>0</v>
      </c>
    </row>
    <row r="109" spans="1:30" ht="15.75" hidden="1" customHeight="1">
      <c r="A109" s="438" t="s">
        <v>300</v>
      </c>
      <c r="B109" s="438">
        <f>'Aaro Inställningar'!B25</f>
        <v>0</v>
      </c>
      <c r="C109" s="42"/>
      <c r="D109" s="748">
        <f>'Aaro Inställningar'!C25</f>
        <v>0</v>
      </c>
      <c r="E109" s="319">
        <v>0</v>
      </c>
      <c r="F109" s="317">
        <v>0</v>
      </c>
      <c r="G109" s="318" t="e">
        <f t="shared" si="28"/>
        <v>#DIV/0!</v>
      </c>
      <c r="H109" s="318" t="b">
        <f t="shared" si="29"/>
        <v>0</v>
      </c>
      <c r="I109" s="318" t="e">
        <f t="shared" si="43"/>
        <v>#DIV/0!</v>
      </c>
      <c r="J109" s="319">
        <v>0</v>
      </c>
      <c r="K109" s="317">
        <v>0</v>
      </c>
      <c r="L109" s="318" t="e">
        <f t="shared" si="31"/>
        <v>#DIV/0!</v>
      </c>
      <c r="M109" s="319">
        <v>0</v>
      </c>
      <c r="N109" s="317">
        <v>0</v>
      </c>
      <c r="O109" s="318" t="e">
        <f t="shared" si="32"/>
        <v>#DIV/0!</v>
      </c>
      <c r="P109" s="318" t="b">
        <f t="shared" si="33"/>
        <v>0</v>
      </c>
      <c r="Q109" s="318" t="e">
        <f t="shared" si="34"/>
        <v>#DIV/0!</v>
      </c>
      <c r="R109" s="319">
        <v>0</v>
      </c>
      <c r="S109" s="317">
        <v>0</v>
      </c>
      <c r="T109" s="318" t="e">
        <f t="shared" si="35"/>
        <v>#DIV/0!</v>
      </c>
      <c r="U109" s="318" t="b">
        <f t="shared" si="36"/>
        <v>0</v>
      </c>
      <c r="V109" s="318" t="e">
        <f t="shared" si="37"/>
        <v>#DIV/0!</v>
      </c>
      <c r="W109" s="318"/>
      <c r="X109" s="319">
        <v>0</v>
      </c>
      <c r="Y109" s="318" t="e">
        <f t="shared" si="38"/>
        <v>#DIV/0!</v>
      </c>
      <c r="Z109" s="318" t="b">
        <f t="shared" si="39"/>
        <v>0</v>
      </c>
      <c r="AA109" s="318" t="e">
        <f t="shared" si="40"/>
        <v>#DIV/0!</v>
      </c>
      <c r="AB109" s="810"/>
      <c r="AC109" s="811">
        <f t="shared" si="41"/>
        <v>0</v>
      </c>
      <c r="AD109" s="811">
        <f t="shared" si="42"/>
        <v>0</v>
      </c>
    </row>
    <row r="110" spans="1:30" ht="15.75" hidden="1" customHeight="1">
      <c r="A110" s="438" t="s">
        <v>300</v>
      </c>
      <c r="B110" s="438">
        <f>'Aaro Inställningar'!B26</f>
        <v>0</v>
      </c>
      <c r="C110" s="42"/>
      <c r="D110" s="748">
        <f>'Aaro Inställningar'!C26</f>
        <v>0</v>
      </c>
      <c r="E110" s="319">
        <v>0</v>
      </c>
      <c r="F110" s="317">
        <v>0</v>
      </c>
      <c r="G110" s="318" t="e">
        <f t="shared" si="28"/>
        <v>#DIV/0!</v>
      </c>
      <c r="H110" s="318" t="b">
        <f t="shared" si="29"/>
        <v>0</v>
      </c>
      <c r="I110" s="318" t="e">
        <f t="shared" si="43"/>
        <v>#DIV/0!</v>
      </c>
      <c r="J110" s="319">
        <v>0</v>
      </c>
      <c r="K110" s="317">
        <v>0</v>
      </c>
      <c r="L110" s="318" t="e">
        <f t="shared" si="31"/>
        <v>#DIV/0!</v>
      </c>
      <c r="M110" s="319">
        <v>0</v>
      </c>
      <c r="N110" s="317">
        <v>0</v>
      </c>
      <c r="O110" s="318" t="e">
        <f t="shared" si="32"/>
        <v>#DIV/0!</v>
      </c>
      <c r="P110" s="318" t="b">
        <f t="shared" si="33"/>
        <v>0</v>
      </c>
      <c r="Q110" s="318" t="e">
        <f t="shared" si="34"/>
        <v>#DIV/0!</v>
      </c>
      <c r="R110" s="319">
        <v>0</v>
      </c>
      <c r="S110" s="317">
        <v>0</v>
      </c>
      <c r="T110" s="318" t="e">
        <f t="shared" si="35"/>
        <v>#DIV/0!</v>
      </c>
      <c r="U110" s="318" t="b">
        <f t="shared" si="36"/>
        <v>0</v>
      </c>
      <c r="V110" s="318" t="e">
        <f t="shared" si="37"/>
        <v>#DIV/0!</v>
      </c>
      <c r="W110" s="318"/>
      <c r="X110" s="319">
        <v>0</v>
      </c>
      <c r="Y110" s="318" t="e">
        <f t="shared" si="38"/>
        <v>#DIV/0!</v>
      </c>
      <c r="Z110" s="318" t="b">
        <f t="shared" si="39"/>
        <v>0</v>
      </c>
      <c r="AA110" s="318" t="e">
        <f t="shared" si="40"/>
        <v>#DIV/0!</v>
      </c>
      <c r="AB110" s="810"/>
      <c r="AC110" s="811">
        <f t="shared" si="41"/>
        <v>0</v>
      </c>
      <c r="AD110" s="811">
        <f t="shared" si="42"/>
        <v>0</v>
      </c>
    </row>
    <row r="111" spans="1:30" ht="15.75" hidden="1" customHeight="1">
      <c r="A111" s="438" t="s">
        <v>300</v>
      </c>
      <c r="B111" s="438">
        <f>'Aaro Inställningar'!B27</f>
        <v>0</v>
      </c>
      <c r="C111" s="42"/>
      <c r="D111" s="748">
        <f>'Aaro Inställningar'!C27</f>
        <v>0</v>
      </c>
      <c r="E111" s="319">
        <v>0</v>
      </c>
      <c r="F111" s="317">
        <v>0</v>
      </c>
      <c r="G111" s="318" t="e">
        <f t="shared" si="28"/>
        <v>#DIV/0!</v>
      </c>
      <c r="H111" s="318" t="b">
        <f t="shared" si="29"/>
        <v>0</v>
      </c>
      <c r="I111" s="318" t="e">
        <f t="shared" si="43"/>
        <v>#DIV/0!</v>
      </c>
      <c r="J111" s="319">
        <v>0</v>
      </c>
      <c r="K111" s="317">
        <v>0</v>
      </c>
      <c r="L111" s="318" t="e">
        <f t="shared" si="31"/>
        <v>#DIV/0!</v>
      </c>
      <c r="M111" s="319">
        <v>0</v>
      </c>
      <c r="N111" s="317">
        <v>0</v>
      </c>
      <c r="O111" s="318" t="e">
        <f t="shared" si="32"/>
        <v>#DIV/0!</v>
      </c>
      <c r="P111" s="318" t="b">
        <f t="shared" si="33"/>
        <v>0</v>
      </c>
      <c r="Q111" s="318" t="e">
        <f t="shared" si="34"/>
        <v>#DIV/0!</v>
      </c>
      <c r="R111" s="319">
        <v>0</v>
      </c>
      <c r="S111" s="317">
        <v>0</v>
      </c>
      <c r="T111" s="318" t="e">
        <f t="shared" si="35"/>
        <v>#DIV/0!</v>
      </c>
      <c r="U111" s="318" t="b">
        <f t="shared" si="36"/>
        <v>0</v>
      </c>
      <c r="V111" s="318" t="e">
        <f t="shared" si="37"/>
        <v>#DIV/0!</v>
      </c>
      <c r="W111" s="318"/>
      <c r="X111" s="319">
        <v>0</v>
      </c>
      <c r="Y111" s="318" t="e">
        <f t="shared" si="38"/>
        <v>#DIV/0!</v>
      </c>
      <c r="Z111" s="318" t="b">
        <f t="shared" si="39"/>
        <v>0</v>
      </c>
      <c r="AA111" s="318" t="e">
        <f t="shared" si="40"/>
        <v>#DIV/0!</v>
      </c>
      <c r="AB111" s="810"/>
      <c r="AC111" s="811">
        <f t="shared" si="41"/>
        <v>0</v>
      </c>
      <c r="AD111" s="811">
        <f t="shared" si="42"/>
        <v>0</v>
      </c>
    </row>
    <row r="112" spans="1:30" ht="15.75" hidden="1" customHeight="1">
      <c r="A112" s="438" t="s">
        <v>300</v>
      </c>
      <c r="B112" s="438">
        <f>'Aaro Inställningar'!B28</f>
        <v>0</v>
      </c>
      <c r="C112" s="42"/>
      <c r="D112" s="748">
        <f>'Aaro Inställningar'!C28</f>
        <v>0</v>
      </c>
      <c r="E112" s="319">
        <v>0</v>
      </c>
      <c r="F112" s="317">
        <v>0</v>
      </c>
      <c r="G112" s="318" t="e">
        <f t="shared" si="28"/>
        <v>#DIV/0!</v>
      </c>
      <c r="H112" s="318" t="b">
        <f t="shared" si="29"/>
        <v>0</v>
      </c>
      <c r="I112" s="318" t="e">
        <f t="shared" si="43"/>
        <v>#DIV/0!</v>
      </c>
      <c r="J112" s="319">
        <v>0</v>
      </c>
      <c r="K112" s="317">
        <v>0</v>
      </c>
      <c r="L112" s="318" t="e">
        <f t="shared" si="31"/>
        <v>#DIV/0!</v>
      </c>
      <c r="M112" s="319">
        <v>0</v>
      </c>
      <c r="N112" s="317">
        <v>0</v>
      </c>
      <c r="O112" s="318" t="e">
        <f t="shared" si="32"/>
        <v>#DIV/0!</v>
      </c>
      <c r="P112" s="318" t="b">
        <f t="shared" si="33"/>
        <v>0</v>
      </c>
      <c r="Q112" s="318" t="e">
        <f t="shared" si="34"/>
        <v>#DIV/0!</v>
      </c>
      <c r="R112" s="319">
        <v>0</v>
      </c>
      <c r="S112" s="317">
        <v>0</v>
      </c>
      <c r="T112" s="318" t="e">
        <f t="shared" si="35"/>
        <v>#DIV/0!</v>
      </c>
      <c r="U112" s="318" t="b">
        <f t="shared" si="36"/>
        <v>0</v>
      </c>
      <c r="V112" s="318" t="e">
        <f t="shared" si="37"/>
        <v>#DIV/0!</v>
      </c>
      <c r="W112" s="318"/>
      <c r="X112" s="319">
        <v>0</v>
      </c>
      <c r="Y112" s="318" t="e">
        <f t="shared" si="38"/>
        <v>#DIV/0!</v>
      </c>
      <c r="Z112" s="318" t="b">
        <f t="shared" si="39"/>
        <v>0</v>
      </c>
      <c r="AA112" s="318" t="e">
        <f t="shared" si="40"/>
        <v>#DIV/0!</v>
      </c>
      <c r="AB112" s="810"/>
      <c r="AC112" s="811">
        <f t="shared" si="41"/>
        <v>0</v>
      </c>
      <c r="AD112" s="811">
        <f t="shared" si="42"/>
        <v>0</v>
      </c>
    </row>
    <row r="113" spans="1:30" ht="15.75" hidden="1" customHeight="1">
      <c r="A113" s="438" t="s">
        <v>300</v>
      </c>
      <c r="B113" s="438">
        <f>'Aaro Inställningar'!B29</f>
        <v>0</v>
      </c>
      <c r="C113" s="42"/>
      <c r="D113" s="748">
        <f>'Aaro Inställningar'!C29</f>
        <v>0</v>
      </c>
      <c r="E113" s="319">
        <v>0</v>
      </c>
      <c r="F113" s="317">
        <v>0</v>
      </c>
      <c r="G113" s="318" t="e">
        <f t="shared" si="28"/>
        <v>#DIV/0!</v>
      </c>
      <c r="H113" s="318" t="b">
        <f t="shared" si="29"/>
        <v>0</v>
      </c>
      <c r="I113" s="318" t="e">
        <f t="shared" si="43"/>
        <v>#DIV/0!</v>
      </c>
      <c r="J113" s="319">
        <v>0</v>
      </c>
      <c r="K113" s="317">
        <v>0</v>
      </c>
      <c r="L113" s="318" t="e">
        <f t="shared" si="31"/>
        <v>#DIV/0!</v>
      </c>
      <c r="M113" s="319">
        <v>0</v>
      </c>
      <c r="N113" s="317">
        <v>0</v>
      </c>
      <c r="O113" s="318" t="e">
        <f t="shared" si="32"/>
        <v>#DIV/0!</v>
      </c>
      <c r="P113" s="318" t="b">
        <f t="shared" si="33"/>
        <v>0</v>
      </c>
      <c r="Q113" s="318" t="e">
        <f t="shared" si="34"/>
        <v>#DIV/0!</v>
      </c>
      <c r="R113" s="319">
        <v>0</v>
      </c>
      <c r="S113" s="317">
        <v>0</v>
      </c>
      <c r="T113" s="318" t="e">
        <f t="shared" si="35"/>
        <v>#DIV/0!</v>
      </c>
      <c r="U113" s="318" t="b">
        <f t="shared" si="36"/>
        <v>0</v>
      </c>
      <c r="V113" s="318" t="e">
        <f t="shared" si="37"/>
        <v>#DIV/0!</v>
      </c>
      <c r="W113" s="318"/>
      <c r="X113" s="319">
        <v>0</v>
      </c>
      <c r="Y113" s="318" t="e">
        <f t="shared" si="38"/>
        <v>#DIV/0!</v>
      </c>
      <c r="Z113" s="318" t="b">
        <f t="shared" si="39"/>
        <v>0</v>
      </c>
      <c r="AA113" s="318" t="e">
        <f t="shared" si="40"/>
        <v>#DIV/0!</v>
      </c>
      <c r="AB113" s="810"/>
      <c r="AC113" s="811">
        <f t="shared" si="41"/>
        <v>0</v>
      </c>
      <c r="AD113" s="811">
        <f t="shared" si="42"/>
        <v>0</v>
      </c>
    </row>
    <row r="114" spans="1:30" ht="15.75" hidden="1" customHeight="1">
      <c r="A114" s="438" t="s">
        <v>300</v>
      </c>
      <c r="B114" s="438">
        <f>'Aaro Inställningar'!B30</f>
        <v>0</v>
      </c>
      <c r="C114" s="42"/>
      <c r="D114" s="748">
        <f>'Aaro Inställningar'!C30</f>
        <v>0</v>
      </c>
      <c r="E114" s="319">
        <v>0</v>
      </c>
      <c r="F114" s="317">
        <v>0</v>
      </c>
      <c r="G114" s="318" t="e">
        <f t="shared" si="28"/>
        <v>#DIV/0!</v>
      </c>
      <c r="H114" s="318" t="b">
        <f t="shared" si="29"/>
        <v>0</v>
      </c>
      <c r="I114" s="318" t="e">
        <f t="shared" si="43"/>
        <v>#DIV/0!</v>
      </c>
      <c r="J114" s="319">
        <v>0</v>
      </c>
      <c r="K114" s="317">
        <v>0</v>
      </c>
      <c r="L114" s="318" t="e">
        <f t="shared" si="31"/>
        <v>#DIV/0!</v>
      </c>
      <c r="M114" s="319">
        <v>0</v>
      </c>
      <c r="N114" s="317">
        <v>0</v>
      </c>
      <c r="O114" s="318" t="e">
        <f t="shared" si="32"/>
        <v>#DIV/0!</v>
      </c>
      <c r="P114" s="318" t="b">
        <f t="shared" si="33"/>
        <v>0</v>
      </c>
      <c r="Q114" s="318" t="e">
        <f t="shared" si="34"/>
        <v>#DIV/0!</v>
      </c>
      <c r="R114" s="319">
        <v>0</v>
      </c>
      <c r="S114" s="317">
        <v>0</v>
      </c>
      <c r="T114" s="318" t="e">
        <f t="shared" si="35"/>
        <v>#DIV/0!</v>
      </c>
      <c r="U114" s="318" t="b">
        <f t="shared" si="36"/>
        <v>0</v>
      </c>
      <c r="V114" s="318" t="e">
        <f t="shared" si="37"/>
        <v>#DIV/0!</v>
      </c>
      <c r="W114" s="318"/>
      <c r="X114" s="319">
        <v>0</v>
      </c>
      <c r="Y114" s="318" t="e">
        <f t="shared" si="38"/>
        <v>#DIV/0!</v>
      </c>
      <c r="Z114" s="318" t="b">
        <f t="shared" si="39"/>
        <v>0</v>
      </c>
      <c r="AA114" s="318" t="e">
        <f t="shared" si="40"/>
        <v>#DIV/0!</v>
      </c>
      <c r="AB114" s="810"/>
      <c r="AC114" s="811">
        <f t="shared" si="41"/>
        <v>0</v>
      </c>
      <c r="AD114" s="811">
        <f t="shared" si="42"/>
        <v>0</v>
      </c>
    </row>
    <row r="115" spans="1:30" ht="15.75" hidden="1" customHeight="1">
      <c r="A115" s="438" t="s">
        <v>300</v>
      </c>
      <c r="B115" s="438">
        <f>'Aaro Inställningar'!B31</f>
        <v>0</v>
      </c>
      <c r="C115" s="42"/>
      <c r="D115" s="748">
        <f>'Aaro Inställningar'!C31</f>
        <v>0</v>
      </c>
      <c r="E115" s="319">
        <v>0</v>
      </c>
      <c r="F115" s="317">
        <v>0</v>
      </c>
      <c r="G115" s="318" t="e">
        <f t="shared" si="28"/>
        <v>#DIV/0!</v>
      </c>
      <c r="H115" s="318" t="b">
        <f t="shared" si="29"/>
        <v>0</v>
      </c>
      <c r="I115" s="318" t="e">
        <f t="shared" si="43"/>
        <v>#DIV/0!</v>
      </c>
      <c r="J115" s="319">
        <v>0</v>
      </c>
      <c r="K115" s="317">
        <v>0</v>
      </c>
      <c r="L115" s="318" t="e">
        <f t="shared" si="31"/>
        <v>#DIV/0!</v>
      </c>
      <c r="M115" s="319">
        <v>0</v>
      </c>
      <c r="N115" s="317">
        <v>0</v>
      </c>
      <c r="O115" s="318" t="e">
        <f t="shared" si="32"/>
        <v>#DIV/0!</v>
      </c>
      <c r="P115" s="318" t="b">
        <f t="shared" si="33"/>
        <v>0</v>
      </c>
      <c r="Q115" s="318" t="e">
        <f t="shared" si="34"/>
        <v>#DIV/0!</v>
      </c>
      <c r="R115" s="319">
        <v>0</v>
      </c>
      <c r="S115" s="317">
        <v>0</v>
      </c>
      <c r="T115" s="318" t="e">
        <f t="shared" si="35"/>
        <v>#DIV/0!</v>
      </c>
      <c r="U115" s="318" t="b">
        <f t="shared" si="36"/>
        <v>0</v>
      </c>
      <c r="V115" s="318" t="e">
        <f t="shared" si="37"/>
        <v>#DIV/0!</v>
      </c>
      <c r="W115" s="318"/>
      <c r="X115" s="319">
        <v>0</v>
      </c>
      <c r="Y115" s="318" t="e">
        <f t="shared" si="38"/>
        <v>#DIV/0!</v>
      </c>
      <c r="Z115" s="318" t="b">
        <f t="shared" si="39"/>
        <v>0</v>
      </c>
      <c r="AA115" s="318" t="e">
        <f t="shared" si="40"/>
        <v>#DIV/0!</v>
      </c>
      <c r="AB115" s="810"/>
      <c r="AC115" s="811">
        <f t="shared" si="41"/>
        <v>0</v>
      </c>
      <c r="AD115" s="811">
        <f t="shared" si="42"/>
        <v>0</v>
      </c>
    </row>
    <row r="116" spans="1:30" ht="15.75" hidden="1" customHeight="1">
      <c r="A116" s="438" t="s">
        <v>300</v>
      </c>
      <c r="B116" s="438">
        <f>'Aaro Inställningar'!B32</f>
        <v>0</v>
      </c>
      <c r="C116" s="42"/>
      <c r="D116" s="748">
        <f>'Aaro Inställningar'!C32</f>
        <v>0</v>
      </c>
      <c r="E116" s="319">
        <v>0</v>
      </c>
      <c r="F116" s="317">
        <v>0</v>
      </c>
      <c r="G116" s="318" t="e">
        <f t="shared" si="28"/>
        <v>#DIV/0!</v>
      </c>
      <c r="H116" s="318" t="b">
        <f t="shared" si="29"/>
        <v>0</v>
      </c>
      <c r="I116" s="318" t="e">
        <f t="shared" si="43"/>
        <v>#DIV/0!</v>
      </c>
      <c r="J116" s="319">
        <v>0</v>
      </c>
      <c r="K116" s="317">
        <v>0</v>
      </c>
      <c r="L116" s="318" t="e">
        <f t="shared" si="31"/>
        <v>#DIV/0!</v>
      </c>
      <c r="M116" s="319">
        <v>0</v>
      </c>
      <c r="N116" s="317">
        <v>0</v>
      </c>
      <c r="O116" s="318" t="e">
        <f t="shared" si="32"/>
        <v>#DIV/0!</v>
      </c>
      <c r="P116" s="318" t="b">
        <f t="shared" si="33"/>
        <v>0</v>
      </c>
      <c r="Q116" s="318" t="e">
        <f t="shared" si="34"/>
        <v>#DIV/0!</v>
      </c>
      <c r="R116" s="319">
        <v>0</v>
      </c>
      <c r="S116" s="317">
        <v>0</v>
      </c>
      <c r="T116" s="318" t="e">
        <f t="shared" si="35"/>
        <v>#DIV/0!</v>
      </c>
      <c r="U116" s="318" t="b">
        <f t="shared" si="36"/>
        <v>0</v>
      </c>
      <c r="V116" s="318" t="e">
        <f t="shared" si="37"/>
        <v>#DIV/0!</v>
      </c>
      <c r="W116" s="318"/>
      <c r="X116" s="319">
        <v>0</v>
      </c>
      <c r="Y116" s="318" t="e">
        <f t="shared" si="38"/>
        <v>#DIV/0!</v>
      </c>
      <c r="Z116" s="318" t="b">
        <f t="shared" si="39"/>
        <v>0</v>
      </c>
      <c r="AA116" s="318" t="e">
        <f t="shared" si="40"/>
        <v>#DIV/0!</v>
      </c>
      <c r="AB116" s="810"/>
      <c r="AC116" s="811">
        <f t="shared" si="41"/>
        <v>0</v>
      </c>
      <c r="AD116" s="811">
        <f t="shared" si="42"/>
        <v>0</v>
      </c>
    </row>
    <row r="117" spans="1:30" ht="15.75" hidden="1" customHeight="1">
      <c r="A117" s="438" t="s">
        <v>300</v>
      </c>
      <c r="B117" s="438">
        <f>'Aaro Inställningar'!B33</f>
        <v>0</v>
      </c>
      <c r="C117" s="42"/>
      <c r="D117" s="748">
        <f>'Aaro Inställningar'!C33</f>
        <v>0</v>
      </c>
      <c r="E117" s="319">
        <v>0</v>
      </c>
      <c r="F117" s="317">
        <v>0</v>
      </c>
      <c r="G117" s="318" t="e">
        <f t="shared" si="28"/>
        <v>#DIV/0!</v>
      </c>
      <c r="H117" s="318" t="b">
        <f t="shared" si="29"/>
        <v>0</v>
      </c>
      <c r="I117" s="318" t="e">
        <f t="shared" si="43"/>
        <v>#DIV/0!</v>
      </c>
      <c r="J117" s="319">
        <v>0</v>
      </c>
      <c r="K117" s="317">
        <v>0</v>
      </c>
      <c r="L117" s="318" t="e">
        <f t="shared" si="31"/>
        <v>#DIV/0!</v>
      </c>
      <c r="M117" s="319">
        <v>0</v>
      </c>
      <c r="N117" s="317">
        <v>0</v>
      </c>
      <c r="O117" s="318" t="e">
        <f t="shared" si="32"/>
        <v>#DIV/0!</v>
      </c>
      <c r="P117" s="318" t="b">
        <f t="shared" si="33"/>
        <v>0</v>
      </c>
      <c r="Q117" s="318" t="e">
        <f t="shared" si="34"/>
        <v>#DIV/0!</v>
      </c>
      <c r="R117" s="319">
        <v>0</v>
      </c>
      <c r="S117" s="317">
        <v>0</v>
      </c>
      <c r="T117" s="318" t="e">
        <f t="shared" si="35"/>
        <v>#DIV/0!</v>
      </c>
      <c r="U117" s="318" t="b">
        <f t="shared" si="36"/>
        <v>0</v>
      </c>
      <c r="V117" s="318" t="e">
        <f t="shared" si="37"/>
        <v>#DIV/0!</v>
      </c>
      <c r="W117" s="318"/>
      <c r="X117" s="319">
        <v>0</v>
      </c>
      <c r="Y117" s="318" t="e">
        <f t="shared" si="38"/>
        <v>#DIV/0!</v>
      </c>
      <c r="Z117" s="318" t="b">
        <f t="shared" si="39"/>
        <v>0</v>
      </c>
      <c r="AA117" s="318" t="e">
        <f t="shared" si="40"/>
        <v>#DIV/0!</v>
      </c>
      <c r="AB117" s="810"/>
      <c r="AC117" s="811">
        <f t="shared" si="41"/>
        <v>0</v>
      </c>
      <c r="AD117" s="811">
        <f t="shared" si="42"/>
        <v>0</v>
      </c>
    </row>
    <row r="118" spans="1:30" ht="16.8">
      <c r="A118" s="438" t="s">
        <v>300</v>
      </c>
      <c r="B118" s="438" t="str">
        <f>'Aaro Inställningar'!B34</f>
        <v>TOTAL</v>
      </c>
      <c r="C118" s="35"/>
      <c r="D118" s="798" t="str">
        <f>'Aaro Inställningar'!C34</f>
        <v>Summa exkl Aibel</v>
      </c>
      <c r="E118" s="799">
        <f>SUM(E90:E117)</f>
        <v>165.69059849999985</v>
      </c>
      <c r="F118" s="800">
        <f>SUM(F90:F117)</f>
        <v>127.49910389999997</v>
      </c>
      <c r="G118" s="801">
        <f t="shared" si="28"/>
        <v>0.2995432393780133</v>
      </c>
      <c r="H118" s="801" t="b">
        <f t="shared" si="29"/>
        <v>0</v>
      </c>
      <c r="I118" s="801">
        <f t="shared" si="43"/>
        <v>0.2995432393780133</v>
      </c>
      <c r="J118" s="799">
        <f>SUM(J90:J117)</f>
        <v>371.1717563000002</v>
      </c>
      <c r="K118" s="800">
        <f>SUM(K90:K117)</f>
        <v>216.05276119999985</v>
      </c>
      <c r="L118" s="801">
        <f t="shared" si="31"/>
        <v>0.71796812148309841</v>
      </c>
      <c r="M118" s="799">
        <f>SUM(M90:M117)</f>
        <v>371.17175629999997</v>
      </c>
      <c r="N118" s="800">
        <f>SUM(N90:N117)</f>
        <v>216.05276120000011</v>
      </c>
      <c r="O118" s="801">
        <f t="shared" si="32"/>
        <v>0.7179681214830953</v>
      </c>
      <c r="P118" s="801" t="b">
        <f t="shared" si="33"/>
        <v>0</v>
      </c>
      <c r="Q118" s="801">
        <f t="shared" si="34"/>
        <v>0.7179681214830953</v>
      </c>
      <c r="R118" s="799">
        <f>SUM(R90:R117)</f>
        <v>2127.0464166000006</v>
      </c>
      <c r="S118" s="800">
        <f>SUM(S90:S117)</f>
        <v>1971.9274214999984</v>
      </c>
      <c r="T118" s="801">
        <f t="shared" si="35"/>
        <v>7.8663643199406774E-2</v>
      </c>
      <c r="U118" s="801" t="b">
        <f t="shared" si="36"/>
        <v>0</v>
      </c>
      <c r="V118" s="801">
        <f t="shared" si="37"/>
        <v>7.8663643199406774E-2</v>
      </c>
      <c r="W118" s="801"/>
      <c r="X118" s="799">
        <f>SUM(X90:X117)</f>
        <v>2422.7541885000001</v>
      </c>
      <c r="Y118" s="802">
        <f t="shared" si="38"/>
        <v>0.2286223935448235</v>
      </c>
      <c r="Z118" s="802" t="b">
        <f t="shared" si="39"/>
        <v>0</v>
      </c>
      <c r="AA118" s="818">
        <f t="shared" si="40"/>
        <v>0.2286223935448235</v>
      </c>
      <c r="AB118" s="810"/>
      <c r="AC118" s="879">
        <f t="shared" si="41"/>
        <v>5.1421162587797546E-2</v>
      </c>
      <c r="AD118" s="879">
        <f t="shared" si="42"/>
        <v>3.2880212168679257E-2</v>
      </c>
    </row>
    <row r="119" spans="1:30" ht="4.5" customHeight="1">
      <c r="A119" s="438"/>
      <c r="B119" s="438"/>
      <c r="C119" s="35"/>
      <c r="D119" s="803"/>
      <c r="E119" s="746"/>
      <c r="F119" s="791"/>
      <c r="G119" s="791"/>
      <c r="H119" s="791"/>
      <c r="I119" s="804"/>
      <c r="J119" s="746"/>
      <c r="K119" s="791"/>
      <c r="L119" s="791"/>
      <c r="M119" s="746"/>
      <c r="N119" s="791"/>
      <c r="O119" s="791"/>
      <c r="P119" s="791"/>
      <c r="Q119" s="804"/>
      <c r="R119" s="746"/>
      <c r="S119" s="791"/>
      <c r="T119" s="791"/>
      <c r="U119" s="791"/>
      <c r="V119" s="804"/>
      <c r="W119" s="804"/>
      <c r="X119" s="746"/>
      <c r="Y119" s="791"/>
      <c r="Z119" s="791"/>
      <c r="AA119" s="747"/>
      <c r="AB119" s="810"/>
      <c r="AC119" s="880"/>
      <c r="AD119" s="880"/>
    </row>
    <row r="120" spans="1:30" ht="19.5" customHeight="1">
      <c r="A120" s="438" t="s">
        <v>300</v>
      </c>
      <c r="B120" s="438" t="str">
        <f>'Aaro Inställningar'!B36</f>
        <v>AIBEL</v>
      </c>
      <c r="C120" s="42"/>
      <c r="D120" s="748" t="str">
        <f>'Aaro Inställningar'!C36</f>
        <v>Aibel</v>
      </c>
      <c r="E120" s="319">
        <v>151.0246473</v>
      </c>
      <c r="F120" s="317">
        <v>-5.9937238999998801</v>
      </c>
      <c r="G120" s="318" t="str">
        <f t="shared" ref="G120:G141" si="44">IF(OR(E120&lt;0,F120&lt;0),"-",E120/F120-1)</f>
        <v>-</v>
      </c>
      <c r="H120" s="318" t="b">
        <f t="shared" ref="H120:H141" si="45">IF(AND(E120&lt;0,F120&lt;0),-(E120/F120-1))</f>
        <v>0</v>
      </c>
      <c r="I120" s="318" t="str">
        <f t="shared" ref="I120:I141" si="46">IF(AND(E120&lt;0,F120&lt;0),+H120,G120)</f>
        <v>-</v>
      </c>
      <c r="J120" s="319">
        <v>125.3647272</v>
      </c>
      <c r="K120" s="317">
        <v>42.924889500000297</v>
      </c>
      <c r="L120" s="318">
        <f t="shared" ref="L120:L141" si="47">IF(OR(J120&lt;0,K120&lt;0),"-",J120/K120-1)</f>
        <v>1.9205602777381441</v>
      </c>
      <c r="M120" s="319">
        <v>125.3647272</v>
      </c>
      <c r="N120" s="317">
        <v>42.924889500000297</v>
      </c>
      <c r="O120" s="318">
        <f t="shared" ref="O120:O141" si="48">IF(OR(M120&lt;0,N120&lt;0),"-",M120/N120-1)</f>
        <v>1.9205602777381441</v>
      </c>
      <c r="P120" s="318" t="b">
        <f t="shared" ref="P120:P141" si="49">IF(AND(M120&lt;0,N120&lt;0),-(M120/N120-1))</f>
        <v>0</v>
      </c>
      <c r="Q120" s="318">
        <f t="shared" ref="Q120:Q141" si="50">IF(AND(M120&lt;0,N120&lt;0),+P120,O120)</f>
        <v>1.9205602777381441</v>
      </c>
      <c r="R120" s="319">
        <v>104.7609846</v>
      </c>
      <c r="S120" s="317">
        <v>22.321146900002098</v>
      </c>
      <c r="T120" s="318">
        <f t="shared" ref="T120:T141" si="51">IF(OR(R120&lt;0,S120&lt;0),"-",R120/S120-1)</f>
        <v>3.6933513349168523</v>
      </c>
      <c r="U120" s="318" t="b">
        <f t="shared" ref="U120:U141" si="52">IF(AND(R120&lt;0,S120&lt;0),-(R120/S120-1))</f>
        <v>0</v>
      </c>
      <c r="V120" s="318">
        <f t="shared" ref="V120:V141" si="53">IF(AND(R120&lt;0,S120&lt;0),+U120,T120)</f>
        <v>3.6933513349168523</v>
      </c>
      <c r="W120" s="318"/>
      <c r="X120" s="319">
        <v>345.45529310000001</v>
      </c>
      <c r="Y120" s="318">
        <f t="shared" ref="Y120:Y141" si="54">IF(OR(S120&lt;0,X120&lt;0),"-",X120/S120-1)</f>
        <v>14.476592428141204</v>
      </c>
      <c r="Z120" s="318" t="b">
        <f t="shared" ref="Z120:Z141" si="55">IF(AND(S120&lt;0,X120&lt;0),-(X120/S120-1))</f>
        <v>0</v>
      </c>
      <c r="AA120" s="717">
        <f t="shared" ref="AA120:AA141" si="56">IF(AND(S120&lt;0,X120&lt;0),+Z120,Y120)</f>
        <v>14.476592428141204</v>
      </c>
      <c r="AB120" s="810"/>
      <c r="AC120" s="813">
        <f t="shared" ref="AC120:AC165" si="57">IF(M38&lt;&gt;0,IF(M120&lt;&gt;0,M120/M38,""),0)</f>
        <v>6.5727905705347686E-2</v>
      </c>
      <c r="AD120" s="813">
        <f t="shared" ref="AD120:AD165" si="58">IF(N38&lt;&gt;0,IF(N120&lt;&gt;0,N120/N38,""),0)</f>
        <v>1.6488172695659817E-2</v>
      </c>
    </row>
    <row r="121" spans="1:30" s="39" customFormat="1" ht="16.8" hidden="1">
      <c r="A121" s="438" t="s">
        <v>300</v>
      </c>
      <c r="B121" s="438">
        <f>'Aaro Inställningar'!B37</f>
        <v>0</v>
      </c>
      <c r="C121" s="42"/>
      <c r="D121" s="748">
        <f>'Aaro Inställningar'!C37</f>
        <v>0</v>
      </c>
      <c r="E121" s="319">
        <v>0</v>
      </c>
      <c r="F121" s="317">
        <v>0</v>
      </c>
      <c r="G121" s="318" t="e">
        <f t="shared" si="44"/>
        <v>#DIV/0!</v>
      </c>
      <c r="H121" s="318" t="b">
        <f t="shared" si="45"/>
        <v>0</v>
      </c>
      <c r="I121" s="318" t="e">
        <f t="shared" si="46"/>
        <v>#DIV/0!</v>
      </c>
      <c r="J121" s="319">
        <v>0</v>
      </c>
      <c r="K121" s="317">
        <v>0</v>
      </c>
      <c r="L121" s="318" t="e">
        <f t="shared" si="47"/>
        <v>#DIV/0!</v>
      </c>
      <c r="M121" s="319">
        <v>0</v>
      </c>
      <c r="N121" s="317">
        <v>0</v>
      </c>
      <c r="O121" s="318" t="e">
        <f t="shared" si="48"/>
        <v>#DIV/0!</v>
      </c>
      <c r="P121" s="318" t="b">
        <f t="shared" si="49"/>
        <v>0</v>
      </c>
      <c r="Q121" s="318" t="e">
        <f t="shared" si="50"/>
        <v>#DIV/0!</v>
      </c>
      <c r="R121" s="319">
        <v>0</v>
      </c>
      <c r="S121" s="317">
        <v>0</v>
      </c>
      <c r="T121" s="318" t="e">
        <f t="shared" si="51"/>
        <v>#DIV/0!</v>
      </c>
      <c r="U121" s="318" t="b">
        <f t="shared" si="52"/>
        <v>0</v>
      </c>
      <c r="V121" s="318" t="e">
        <f t="shared" si="53"/>
        <v>#DIV/0!</v>
      </c>
      <c r="W121" s="318"/>
      <c r="X121" s="319">
        <v>0</v>
      </c>
      <c r="Y121" s="318" t="e">
        <f t="shared" si="54"/>
        <v>#DIV/0!</v>
      </c>
      <c r="Z121" s="318" t="b">
        <f t="shared" si="55"/>
        <v>0</v>
      </c>
      <c r="AA121" s="318" t="e">
        <f t="shared" si="56"/>
        <v>#DIV/0!</v>
      </c>
      <c r="AB121" s="810"/>
      <c r="AC121" s="811">
        <f t="shared" si="57"/>
        <v>0</v>
      </c>
      <c r="AD121" s="811">
        <f t="shared" si="58"/>
        <v>0</v>
      </c>
    </row>
    <row r="122" spans="1:30" s="39" customFormat="1" ht="16.8" hidden="1">
      <c r="A122" s="438" t="s">
        <v>300</v>
      </c>
      <c r="B122" s="438">
        <f>'Aaro Inställningar'!B38</f>
        <v>0</v>
      </c>
      <c r="C122" s="42"/>
      <c r="D122" s="748">
        <f>'Aaro Inställningar'!C38</f>
        <v>0</v>
      </c>
      <c r="E122" s="319">
        <v>0</v>
      </c>
      <c r="F122" s="317">
        <v>0</v>
      </c>
      <c r="G122" s="318" t="e">
        <f t="shared" si="44"/>
        <v>#DIV/0!</v>
      </c>
      <c r="H122" s="318" t="b">
        <f t="shared" si="45"/>
        <v>0</v>
      </c>
      <c r="I122" s="318" t="e">
        <f t="shared" si="46"/>
        <v>#DIV/0!</v>
      </c>
      <c r="J122" s="319">
        <v>0</v>
      </c>
      <c r="K122" s="317">
        <v>0</v>
      </c>
      <c r="L122" s="318" t="e">
        <f t="shared" si="47"/>
        <v>#DIV/0!</v>
      </c>
      <c r="M122" s="319">
        <v>0</v>
      </c>
      <c r="N122" s="317">
        <v>0</v>
      </c>
      <c r="O122" s="318" t="e">
        <f t="shared" si="48"/>
        <v>#DIV/0!</v>
      </c>
      <c r="P122" s="318" t="b">
        <f t="shared" si="49"/>
        <v>0</v>
      </c>
      <c r="Q122" s="318" t="e">
        <f t="shared" si="50"/>
        <v>#DIV/0!</v>
      </c>
      <c r="R122" s="319">
        <v>0</v>
      </c>
      <c r="S122" s="317">
        <v>0</v>
      </c>
      <c r="T122" s="318" t="e">
        <f t="shared" si="51"/>
        <v>#DIV/0!</v>
      </c>
      <c r="U122" s="318" t="b">
        <f t="shared" si="52"/>
        <v>0</v>
      </c>
      <c r="V122" s="318" t="e">
        <f t="shared" si="53"/>
        <v>#DIV/0!</v>
      </c>
      <c r="W122" s="318"/>
      <c r="X122" s="319">
        <v>0</v>
      </c>
      <c r="Y122" s="318" t="e">
        <f t="shared" si="54"/>
        <v>#DIV/0!</v>
      </c>
      <c r="Z122" s="318" t="b">
        <f t="shared" si="55"/>
        <v>0</v>
      </c>
      <c r="AA122" s="318" t="e">
        <f t="shared" si="56"/>
        <v>#DIV/0!</v>
      </c>
      <c r="AB122" s="810"/>
      <c r="AC122" s="811">
        <f t="shared" si="57"/>
        <v>0</v>
      </c>
      <c r="AD122" s="811">
        <f t="shared" si="58"/>
        <v>0</v>
      </c>
    </row>
    <row r="123" spans="1:30" s="39" customFormat="1" ht="16.8" hidden="1">
      <c r="A123" s="438" t="s">
        <v>300</v>
      </c>
      <c r="B123" s="438">
        <f>'Aaro Inställningar'!B39</f>
        <v>0</v>
      </c>
      <c r="C123" s="42"/>
      <c r="D123" s="748">
        <f>'Aaro Inställningar'!C39</f>
        <v>0</v>
      </c>
      <c r="E123" s="319">
        <v>0</v>
      </c>
      <c r="F123" s="317">
        <v>0</v>
      </c>
      <c r="G123" s="318" t="e">
        <f t="shared" si="44"/>
        <v>#DIV/0!</v>
      </c>
      <c r="H123" s="318" t="b">
        <f t="shared" si="45"/>
        <v>0</v>
      </c>
      <c r="I123" s="318" t="e">
        <f t="shared" si="46"/>
        <v>#DIV/0!</v>
      </c>
      <c r="J123" s="319">
        <v>0</v>
      </c>
      <c r="K123" s="317">
        <v>0</v>
      </c>
      <c r="L123" s="318" t="e">
        <f t="shared" si="47"/>
        <v>#DIV/0!</v>
      </c>
      <c r="M123" s="319">
        <v>0</v>
      </c>
      <c r="N123" s="317">
        <v>0</v>
      </c>
      <c r="O123" s="318" t="e">
        <f t="shared" si="48"/>
        <v>#DIV/0!</v>
      </c>
      <c r="P123" s="318" t="b">
        <f t="shared" si="49"/>
        <v>0</v>
      </c>
      <c r="Q123" s="318" t="e">
        <f t="shared" si="50"/>
        <v>#DIV/0!</v>
      </c>
      <c r="R123" s="319">
        <v>0</v>
      </c>
      <c r="S123" s="317">
        <v>0</v>
      </c>
      <c r="T123" s="318" t="e">
        <f t="shared" si="51"/>
        <v>#DIV/0!</v>
      </c>
      <c r="U123" s="318" t="b">
        <f t="shared" si="52"/>
        <v>0</v>
      </c>
      <c r="V123" s="318" t="e">
        <f t="shared" si="53"/>
        <v>#DIV/0!</v>
      </c>
      <c r="W123" s="318"/>
      <c r="X123" s="319">
        <v>0</v>
      </c>
      <c r="Y123" s="318" t="e">
        <f t="shared" si="54"/>
        <v>#DIV/0!</v>
      </c>
      <c r="Z123" s="318" t="b">
        <f t="shared" si="55"/>
        <v>0</v>
      </c>
      <c r="AA123" s="318" t="e">
        <f t="shared" si="56"/>
        <v>#DIV/0!</v>
      </c>
      <c r="AB123" s="810"/>
      <c r="AC123" s="811">
        <f t="shared" si="57"/>
        <v>0</v>
      </c>
      <c r="AD123" s="811">
        <f t="shared" si="58"/>
        <v>0</v>
      </c>
    </row>
    <row r="124" spans="1:30" s="39" customFormat="1" ht="16.8" hidden="1">
      <c r="A124" s="438" t="s">
        <v>300</v>
      </c>
      <c r="B124" s="438">
        <f>'Aaro Inställningar'!B40</f>
        <v>0</v>
      </c>
      <c r="C124" s="42"/>
      <c r="D124" s="748">
        <f>'Aaro Inställningar'!C40</f>
        <v>0</v>
      </c>
      <c r="E124" s="319">
        <v>0</v>
      </c>
      <c r="F124" s="317">
        <v>0</v>
      </c>
      <c r="G124" s="318" t="e">
        <f t="shared" si="44"/>
        <v>#DIV/0!</v>
      </c>
      <c r="H124" s="318" t="b">
        <f t="shared" si="45"/>
        <v>0</v>
      </c>
      <c r="I124" s="318" t="e">
        <f t="shared" si="46"/>
        <v>#DIV/0!</v>
      </c>
      <c r="J124" s="319">
        <v>0</v>
      </c>
      <c r="K124" s="317">
        <v>0</v>
      </c>
      <c r="L124" s="318" t="e">
        <f t="shared" si="47"/>
        <v>#DIV/0!</v>
      </c>
      <c r="M124" s="319">
        <v>0</v>
      </c>
      <c r="N124" s="317">
        <v>0</v>
      </c>
      <c r="O124" s="318" t="e">
        <f t="shared" si="48"/>
        <v>#DIV/0!</v>
      </c>
      <c r="P124" s="318" t="b">
        <f t="shared" si="49"/>
        <v>0</v>
      </c>
      <c r="Q124" s="318" t="e">
        <f t="shared" si="50"/>
        <v>#DIV/0!</v>
      </c>
      <c r="R124" s="319">
        <v>0</v>
      </c>
      <c r="S124" s="317">
        <v>0</v>
      </c>
      <c r="T124" s="318" t="e">
        <f t="shared" si="51"/>
        <v>#DIV/0!</v>
      </c>
      <c r="U124" s="318" t="b">
        <f t="shared" si="52"/>
        <v>0</v>
      </c>
      <c r="V124" s="318" t="e">
        <f t="shared" si="53"/>
        <v>#DIV/0!</v>
      </c>
      <c r="W124" s="318"/>
      <c r="X124" s="319">
        <v>0</v>
      </c>
      <c r="Y124" s="318" t="e">
        <f t="shared" si="54"/>
        <v>#DIV/0!</v>
      </c>
      <c r="Z124" s="318" t="b">
        <f t="shared" si="55"/>
        <v>0</v>
      </c>
      <c r="AA124" s="318" t="e">
        <f t="shared" si="56"/>
        <v>#DIV/0!</v>
      </c>
      <c r="AB124" s="810"/>
      <c r="AC124" s="811">
        <f t="shared" si="57"/>
        <v>0</v>
      </c>
      <c r="AD124" s="811">
        <f t="shared" si="58"/>
        <v>0</v>
      </c>
    </row>
    <row r="125" spans="1:30" s="39" customFormat="1" ht="16.8" hidden="1">
      <c r="A125" s="438" t="s">
        <v>300</v>
      </c>
      <c r="B125" s="438">
        <f>'Aaro Inställningar'!B41</f>
        <v>0</v>
      </c>
      <c r="C125" s="42"/>
      <c r="D125" s="748">
        <f>'Aaro Inställningar'!C41</f>
        <v>0</v>
      </c>
      <c r="E125" s="319">
        <v>0</v>
      </c>
      <c r="F125" s="317">
        <v>0</v>
      </c>
      <c r="G125" s="318" t="e">
        <f t="shared" si="44"/>
        <v>#DIV/0!</v>
      </c>
      <c r="H125" s="318" t="b">
        <f t="shared" si="45"/>
        <v>0</v>
      </c>
      <c r="I125" s="318" t="e">
        <f t="shared" si="46"/>
        <v>#DIV/0!</v>
      </c>
      <c r="J125" s="319">
        <v>0</v>
      </c>
      <c r="K125" s="317">
        <v>0</v>
      </c>
      <c r="L125" s="318" t="e">
        <f t="shared" si="47"/>
        <v>#DIV/0!</v>
      </c>
      <c r="M125" s="319">
        <v>0</v>
      </c>
      <c r="N125" s="317">
        <v>0</v>
      </c>
      <c r="O125" s="318" t="e">
        <f t="shared" si="48"/>
        <v>#DIV/0!</v>
      </c>
      <c r="P125" s="318" t="b">
        <f t="shared" si="49"/>
        <v>0</v>
      </c>
      <c r="Q125" s="318" t="e">
        <f t="shared" si="50"/>
        <v>#DIV/0!</v>
      </c>
      <c r="R125" s="319">
        <v>0</v>
      </c>
      <c r="S125" s="317">
        <v>0</v>
      </c>
      <c r="T125" s="318" t="e">
        <f t="shared" si="51"/>
        <v>#DIV/0!</v>
      </c>
      <c r="U125" s="318" t="b">
        <f t="shared" si="52"/>
        <v>0</v>
      </c>
      <c r="V125" s="318" t="e">
        <f t="shared" si="53"/>
        <v>#DIV/0!</v>
      </c>
      <c r="W125" s="318"/>
      <c r="X125" s="319">
        <v>0</v>
      </c>
      <c r="Y125" s="318" t="e">
        <f t="shared" si="54"/>
        <v>#DIV/0!</v>
      </c>
      <c r="Z125" s="318" t="b">
        <f t="shared" si="55"/>
        <v>0</v>
      </c>
      <c r="AA125" s="318" t="e">
        <f t="shared" si="56"/>
        <v>#DIV/0!</v>
      </c>
      <c r="AB125" s="810"/>
      <c r="AC125" s="811">
        <f t="shared" si="57"/>
        <v>0</v>
      </c>
      <c r="AD125" s="811">
        <f t="shared" si="58"/>
        <v>0</v>
      </c>
    </row>
    <row r="126" spans="1:30" s="39" customFormat="1" ht="16.8" hidden="1">
      <c r="A126" s="438" t="s">
        <v>300</v>
      </c>
      <c r="B126" s="438">
        <f>'Aaro Inställningar'!B42</f>
        <v>0</v>
      </c>
      <c r="C126" s="42"/>
      <c r="D126" s="748">
        <f>'Aaro Inställningar'!C42</f>
        <v>0</v>
      </c>
      <c r="E126" s="319">
        <v>0</v>
      </c>
      <c r="F126" s="317">
        <v>0</v>
      </c>
      <c r="G126" s="318" t="e">
        <f t="shared" si="44"/>
        <v>#DIV/0!</v>
      </c>
      <c r="H126" s="318" t="b">
        <f t="shared" si="45"/>
        <v>0</v>
      </c>
      <c r="I126" s="318" t="e">
        <f t="shared" si="46"/>
        <v>#DIV/0!</v>
      </c>
      <c r="J126" s="319">
        <v>0</v>
      </c>
      <c r="K126" s="317">
        <v>0</v>
      </c>
      <c r="L126" s="318" t="e">
        <f t="shared" si="47"/>
        <v>#DIV/0!</v>
      </c>
      <c r="M126" s="319">
        <v>0</v>
      </c>
      <c r="N126" s="317">
        <v>0</v>
      </c>
      <c r="O126" s="318" t="e">
        <f t="shared" si="48"/>
        <v>#DIV/0!</v>
      </c>
      <c r="P126" s="318" t="b">
        <f t="shared" si="49"/>
        <v>0</v>
      </c>
      <c r="Q126" s="318" t="e">
        <f t="shared" si="50"/>
        <v>#DIV/0!</v>
      </c>
      <c r="R126" s="319">
        <v>0</v>
      </c>
      <c r="S126" s="317">
        <v>0</v>
      </c>
      <c r="T126" s="318" t="e">
        <f t="shared" si="51"/>
        <v>#DIV/0!</v>
      </c>
      <c r="U126" s="318" t="b">
        <f t="shared" si="52"/>
        <v>0</v>
      </c>
      <c r="V126" s="318" t="e">
        <f t="shared" si="53"/>
        <v>#DIV/0!</v>
      </c>
      <c r="W126" s="318"/>
      <c r="X126" s="319">
        <v>0</v>
      </c>
      <c r="Y126" s="318" t="e">
        <f t="shared" si="54"/>
        <v>#DIV/0!</v>
      </c>
      <c r="Z126" s="318" t="b">
        <f t="shared" si="55"/>
        <v>0</v>
      </c>
      <c r="AA126" s="318" t="e">
        <f t="shared" si="56"/>
        <v>#DIV/0!</v>
      </c>
      <c r="AB126" s="810"/>
      <c r="AC126" s="811">
        <f t="shared" si="57"/>
        <v>0</v>
      </c>
      <c r="AD126" s="811">
        <f t="shared" si="58"/>
        <v>0</v>
      </c>
    </row>
    <row r="127" spans="1:30" ht="16.8" hidden="1">
      <c r="A127" s="438" t="s">
        <v>300</v>
      </c>
      <c r="B127" s="438">
        <f>'Aaro Inställningar'!B43</f>
        <v>0</v>
      </c>
      <c r="C127" s="42"/>
      <c r="D127" s="748">
        <f>'Aaro Inställningar'!C43</f>
        <v>0</v>
      </c>
      <c r="E127" s="319">
        <v>0</v>
      </c>
      <c r="F127" s="317">
        <v>0</v>
      </c>
      <c r="G127" s="318" t="e">
        <f t="shared" si="44"/>
        <v>#DIV/0!</v>
      </c>
      <c r="H127" s="318" t="b">
        <f t="shared" si="45"/>
        <v>0</v>
      </c>
      <c r="I127" s="318" t="e">
        <f t="shared" si="46"/>
        <v>#DIV/0!</v>
      </c>
      <c r="J127" s="319">
        <v>0</v>
      </c>
      <c r="K127" s="317">
        <v>0</v>
      </c>
      <c r="L127" s="318" t="e">
        <f t="shared" si="47"/>
        <v>#DIV/0!</v>
      </c>
      <c r="M127" s="319">
        <v>0</v>
      </c>
      <c r="N127" s="317">
        <v>0</v>
      </c>
      <c r="O127" s="318" t="e">
        <f t="shared" si="48"/>
        <v>#DIV/0!</v>
      </c>
      <c r="P127" s="318" t="b">
        <f t="shared" si="49"/>
        <v>0</v>
      </c>
      <c r="Q127" s="318" t="e">
        <f t="shared" si="50"/>
        <v>#DIV/0!</v>
      </c>
      <c r="R127" s="319">
        <v>0</v>
      </c>
      <c r="S127" s="317">
        <v>0</v>
      </c>
      <c r="T127" s="318" t="e">
        <f t="shared" si="51"/>
        <v>#DIV/0!</v>
      </c>
      <c r="U127" s="318" t="b">
        <f t="shared" si="52"/>
        <v>0</v>
      </c>
      <c r="V127" s="318" t="e">
        <f t="shared" si="53"/>
        <v>#DIV/0!</v>
      </c>
      <c r="W127" s="318"/>
      <c r="X127" s="319">
        <v>0</v>
      </c>
      <c r="Y127" s="318" t="e">
        <f t="shared" si="54"/>
        <v>#DIV/0!</v>
      </c>
      <c r="Z127" s="318" t="b">
        <f t="shared" si="55"/>
        <v>0</v>
      </c>
      <c r="AA127" s="318" t="e">
        <f t="shared" si="56"/>
        <v>#DIV/0!</v>
      </c>
      <c r="AB127" s="810"/>
      <c r="AC127" s="811">
        <f t="shared" si="57"/>
        <v>0</v>
      </c>
      <c r="AD127" s="811">
        <f t="shared" si="58"/>
        <v>0</v>
      </c>
    </row>
    <row r="128" spans="1:30" ht="16.8" hidden="1">
      <c r="A128" s="438" t="s">
        <v>300</v>
      </c>
      <c r="B128" s="438">
        <f>'Aaro Inställningar'!B44</f>
        <v>0</v>
      </c>
      <c r="C128" s="42"/>
      <c r="D128" s="748">
        <f>'Aaro Inställningar'!C44</f>
        <v>0</v>
      </c>
      <c r="E128" s="319">
        <v>0</v>
      </c>
      <c r="F128" s="317">
        <v>0</v>
      </c>
      <c r="G128" s="318" t="e">
        <f t="shared" si="44"/>
        <v>#DIV/0!</v>
      </c>
      <c r="H128" s="318" t="b">
        <f t="shared" si="45"/>
        <v>0</v>
      </c>
      <c r="I128" s="318" t="e">
        <f t="shared" si="46"/>
        <v>#DIV/0!</v>
      </c>
      <c r="J128" s="319">
        <v>0</v>
      </c>
      <c r="K128" s="317">
        <v>0</v>
      </c>
      <c r="L128" s="318" t="e">
        <f t="shared" si="47"/>
        <v>#DIV/0!</v>
      </c>
      <c r="M128" s="319">
        <v>0</v>
      </c>
      <c r="N128" s="317">
        <v>0</v>
      </c>
      <c r="O128" s="318" t="e">
        <f t="shared" si="48"/>
        <v>#DIV/0!</v>
      </c>
      <c r="P128" s="318" t="b">
        <f t="shared" si="49"/>
        <v>0</v>
      </c>
      <c r="Q128" s="318" t="e">
        <f t="shared" si="50"/>
        <v>#DIV/0!</v>
      </c>
      <c r="R128" s="319">
        <v>0</v>
      </c>
      <c r="S128" s="317">
        <v>0</v>
      </c>
      <c r="T128" s="318" t="e">
        <f t="shared" si="51"/>
        <v>#DIV/0!</v>
      </c>
      <c r="U128" s="318" t="b">
        <f t="shared" si="52"/>
        <v>0</v>
      </c>
      <c r="V128" s="318" t="e">
        <f t="shared" si="53"/>
        <v>#DIV/0!</v>
      </c>
      <c r="W128" s="318"/>
      <c r="X128" s="319">
        <v>0</v>
      </c>
      <c r="Y128" s="318" t="e">
        <f t="shared" si="54"/>
        <v>#DIV/0!</v>
      </c>
      <c r="Z128" s="318" t="b">
        <f t="shared" si="55"/>
        <v>0</v>
      </c>
      <c r="AA128" s="318" t="e">
        <f t="shared" si="56"/>
        <v>#DIV/0!</v>
      </c>
      <c r="AB128" s="810"/>
      <c r="AC128" s="811">
        <f t="shared" si="57"/>
        <v>0</v>
      </c>
      <c r="AD128" s="811">
        <f t="shared" si="58"/>
        <v>0</v>
      </c>
    </row>
    <row r="129" spans="1:30" ht="16.8" hidden="1">
      <c r="A129" s="438" t="s">
        <v>300</v>
      </c>
      <c r="B129" s="438">
        <f>'Aaro Inställningar'!B45</f>
        <v>0</v>
      </c>
      <c r="C129" s="42"/>
      <c r="D129" s="748">
        <f>'Aaro Inställningar'!C45</f>
        <v>0</v>
      </c>
      <c r="E129" s="319">
        <v>0</v>
      </c>
      <c r="F129" s="317">
        <v>0</v>
      </c>
      <c r="G129" s="318" t="e">
        <f t="shared" si="44"/>
        <v>#DIV/0!</v>
      </c>
      <c r="H129" s="318" t="b">
        <f t="shared" si="45"/>
        <v>0</v>
      </c>
      <c r="I129" s="318" t="e">
        <f t="shared" si="46"/>
        <v>#DIV/0!</v>
      </c>
      <c r="J129" s="319">
        <v>0</v>
      </c>
      <c r="K129" s="317">
        <v>0</v>
      </c>
      <c r="L129" s="318" t="e">
        <f t="shared" si="47"/>
        <v>#DIV/0!</v>
      </c>
      <c r="M129" s="319">
        <v>0</v>
      </c>
      <c r="N129" s="317">
        <v>0</v>
      </c>
      <c r="O129" s="318" t="e">
        <f t="shared" si="48"/>
        <v>#DIV/0!</v>
      </c>
      <c r="P129" s="318" t="b">
        <f t="shared" si="49"/>
        <v>0</v>
      </c>
      <c r="Q129" s="318" t="e">
        <f t="shared" si="50"/>
        <v>#DIV/0!</v>
      </c>
      <c r="R129" s="319">
        <v>0</v>
      </c>
      <c r="S129" s="317">
        <v>0</v>
      </c>
      <c r="T129" s="318" t="e">
        <f t="shared" si="51"/>
        <v>#DIV/0!</v>
      </c>
      <c r="U129" s="318" t="b">
        <f t="shared" si="52"/>
        <v>0</v>
      </c>
      <c r="V129" s="318" t="e">
        <f t="shared" si="53"/>
        <v>#DIV/0!</v>
      </c>
      <c r="W129" s="318"/>
      <c r="X129" s="319">
        <v>0</v>
      </c>
      <c r="Y129" s="318" t="e">
        <f t="shared" si="54"/>
        <v>#DIV/0!</v>
      </c>
      <c r="Z129" s="318" t="b">
        <f t="shared" si="55"/>
        <v>0</v>
      </c>
      <c r="AA129" s="318" t="e">
        <f t="shared" si="56"/>
        <v>#DIV/0!</v>
      </c>
      <c r="AB129" s="810"/>
      <c r="AC129" s="811">
        <f t="shared" si="57"/>
        <v>0</v>
      </c>
      <c r="AD129" s="811">
        <f t="shared" si="58"/>
        <v>0</v>
      </c>
    </row>
    <row r="130" spans="1:30" ht="16.8" hidden="1">
      <c r="A130" s="438" t="s">
        <v>300</v>
      </c>
      <c r="B130" s="438">
        <f>'Aaro Inställningar'!B46</f>
        <v>0</v>
      </c>
      <c r="C130" s="42"/>
      <c r="D130" s="748">
        <f>'Aaro Inställningar'!C46</f>
        <v>0</v>
      </c>
      <c r="E130" s="319">
        <v>0</v>
      </c>
      <c r="F130" s="317">
        <v>0</v>
      </c>
      <c r="G130" s="318" t="e">
        <f t="shared" si="44"/>
        <v>#DIV/0!</v>
      </c>
      <c r="H130" s="318" t="b">
        <f t="shared" si="45"/>
        <v>0</v>
      </c>
      <c r="I130" s="318" t="e">
        <f t="shared" si="46"/>
        <v>#DIV/0!</v>
      </c>
      <c r="J130" s="319">
        <v>0</v>
      </c>
      <c r="K130" s="317">
        <v>0</v>
      </c>
      <c r="L130" s="318" t="e">
        <f t="shared" si="47"/>
        <v>#DIV/0!</v>
      </c>
      <c r="M130" s="319">
        <v>0</v>
      </c>
      <c r="N130" s="317">
        <v>0</v>
      </c>
      <c r="O130" s="318" t="e">
        <f t="shared" si="48"/>
        <v>#DIV/0!</v>
      </c>
      <c r="P130" s="318" t="b">
        <f t="shared" si="49"/>
        <v>0</v>
      </c>
      <c r="Q130" s="318" t="e">
        <f t="shared" si="50"/>
        <v>#DIV/0!</v>
      </c>
      <c r="R130" s="319">
        <v>0</v>
      </c>
      <c r="S130" s="317">
        <v>0</v>
      </c>
      <c r="T130" s="318" t="e">
        <f t="shared" si="51"/>
        <v>#DIV/0!</v>
      </c>
      <c r="U130" s="318" t="b">
        <f t="shared" si="52"/>
        <v>0</v>
      </c>
      <c r="V130" s="318" t="e">
        <f t="shared" si="53"/>
        <v>#DIV/0!</v>
      </c>
      <c r="W130" s="318"/>
      <c r="X130" s="319">
        <v>0</v>
      </c>
      <c r="Y130" s="318" t="e">
        <f t="shared" si="54"/>
        <v>#DIV/0!</v>
      </c>
      <c r="Z130" s="318" t="b">
        <f t="shared" si="55"/>
        <v>0</v>
      </c>
      <c r="AA130" s="318" t="e">
        <f t="shared" si="56"/>
        <v>#DIV/0!</v>
      </c>
      <c r="AB130" s="810"/>
      <c r="AC130" s="811">
        <f t="shared" si="57"/>
        <v>0</v>
      </c>
      <c r="AD130" s="811">
        <f t="shared" si="58"/>
        <v>0</v>
      </c>
    </row>
    <row r="131" spans="1:30" ht="16.8" hidden="1">
      <c r="A131" s="438" t="s">
        <v>300</v>
      </c>
      <c r="B131" s="438">
        <f>'Aaro Inställningar'!B47</f>
        <v>0</v>
      </c>
      <c r="C131" s="42"/>
      <c r="D131" s="748">
        <f>'Aaro Inställningar'!C47</f>
        <v>0</v>
      </c>
      <c r="E131" s="319">
        <v>0</v>
      </c>
      <c r="F131" s="317">
        <v>0</v>
      </c>
      <c r="G131" s="318" t="e">
        <f t="shared" si="44"/>
        <v>#DIV/0!</v>
      </c>
      <c r="H131" s="318" t="b">
        <f t="shared" si="45"/>
        <v>0</v>
      </c>
      <c r="I131" s="318" t="e">
        <f t="shared" si="46"/>
        <v>#DIV/0!</v>
      </c>
      <c r="J131" s="319">
        <v>0</v>
      </c>
      <c r="K131" s="317">
        <v>0</v>
      </c>
      <c r="L131" s="318" t="e">
        <f t="shared" si="47"/>
        <v>#DIV/0!</v>
      </c>
      <c r="M131" s="319">
        <v>0</v>
      </c>
      <c r="N131" s="317">
        <v>0</v>
      </c>
      <c r="O131" s="318" t="e">
        <f t="shared" si="48"/>
        <v>#DIV/0!</v>
      </c>
      <c r="P131" s="318" t="b">
        <f t="shared" si="49"/>
        <v>0</v>
      </c>
      <c r="Q131" s="318" t="e">
        <f t="shared" si="50"/>
        <v>#DIV/0!</v>
      </c>
      <c r="R131" s="319">
        <v>0</v>
      </c>
      <c r="S131" s="317">
        <v>0</v>
      </c>
      <c r="T131" s="318" t="e">
        <f t="shared" si="51"/>
        <v>#DIV/0!</v>
      </c>
      <c r="U131" s="318" t="b">
        <f t="shared" si="52"/>
        <v>0</v>
      </c>
      <c r="V131" s="318" t="e">
        <f t="shared" si="53"/>
        <v>#DIV/0!</v>
      </c>
      <c r="W131" s="318"/>
      <c r="X131" s="319">
        <v>0</v>
      </c>
      <c r="Y131" s="318" t="e">
        <f t="shared" si="54"/>
        <v>#DIV/0!</v>
      </c>
      <c r="Z131" s="318" t="b">
        <f t="shared" si="55"/>
        <v>0</v>
      </c>
      <c r="AA131" s="318" t="e">
        <f t="shared" si="56"/>
        <v>#DIV/0!</v>
      </c>
      <c r="AB131" s="810"/>
      <c r="AC131" s="811">
        <f t="shared" si="57"/>
        <v>0</v>
      </c>
      <c r="AD131" s="811">
        <f t="shared" si="58"/>
        <v>0</v>
      </c>
    </row>
    <row r="132" spans="1:30" ht="16.8" hidden="1">
      <c r="A132" s="438" t="s">
        <v>300</v>
      </c>
      <c r="B132" s="438">
        <f>'Aaro Inställningar'!B48</f>
        <v>0</v>
      </c>
      <c r="C132" s="42"/>
      <c r="D132" s="748">
        <f>'Aaro Inställningar'!C48</f>
        <v>0</v>
      </c>
      <c r="E132" s="319">
        <v>0</v>
      </c>
      <c r="F132" s="317">
        <v>0</v>
      </c>
      <c r="G132" s="318" t="e">
        <f t="shared" si="44"/>
        <v>#DIV/0!</v>
      </c>
      <c r="H132" s="318" t="b">
        <f t="shared" si="45"/>
        <v>0</v>
      </c>
      <c r="I132" s="318" t="e">
        <f t="shared" si="46"/>
        <v>#DIV/0!</v>
      </c>
      <c r="J132" s="319">
        <v>0</v>
      </c>
      <c r="K132" s="317">
        <v>0</v>
      </c>
      <c r="L132" s="318" t="e">
        <f t="shared" si="47"/>
        <v>#DIV/0!</v>
      </c>
      <c r="M132" s="319">
        <v>0</v>
      </c>
      <c r="N132" s="317">
        <v>0</v>
      </c>
      <c r="O132" s="318" t="e">
        <f t="shared" si="48"/>
        <v>#DIV/0!</v>
      </c>
      <c r="P132" s="318" t="b">
        <f t="shared" si="49"/>
        <v>0</v>
      </c>
      <c r="Q132" s="318" t="e">
        <f t="shared" si="50"/>
        <v>#DIV/0!</v>
      </c>
      <c r="R132" s="319">
        <v>0</v>
      </c>
      <c r="S132" s="317">
        <v>0</v>
      </c>
      <c r="T132" s="318" t="e">
        <f t="shared" si="51"/>
        <v>#DIV/0!</v>
      </c>
      <c r="U132" s="318" t="b">
        <f t="shared" si="52"/>
        <v>0</v>
      </c>
      <c r="V132" s="318" t="e">
        <f t="shared" si="53"/>
        <v>#DIV/0!</v>
      </c>
      <c r="W132" s="318"/>
      <c r="X132" s="319">
        <v>0</v>
      </c>
      <c r="Y132" s="318" t="e">
        <f t="shared" si="54"/>
        <v>#DIV/0!</v>
      </c>
      <c r="Z132" s="318" t="b">
        <f t="shared" si="55"/>
        <v>0</v>
      </c>
      <c r="AA132" s="318" t="e">
        <f t="shared" si="56"/>
        <v>#DIV/0!</v>
      </c>
      <c r="AB132" s="810"/>
      <c r="AC132" s="811">
        <f t="shared" si="57"/>
        <v>0</v>
      </c>
      <c r="AD132" s="811">
        <f t="shared" si="58"/>
        <v>0</v>
      </c>
    </row>
    <row r="133" spans="1:30" ht="16.8" hidden="1">
      <c r="A133" s="438" t="s">
        <v>300</v>
      </c>
      <c r="B133" s="438">
        <f>'Aaro Inställningar'!B49</f>
        <v>0</v>
      </c>
      <c r="C133" s="42"/>
      <c r="D133" s="748">
        <f>'Aaro Inställningar'!C49</f>
        <v>0</v>
      </c>
      <c r="E133" s="319">
        <v>0</v>
      </c>
      <c r="F133" s="317">
        <v>0</v>
      </c>
      <c r="G133" s="318" t="e">
        <f t="shared" si="44"/>
        <v>#DIV/0!</v>
      </c>
      <c r="H133" s="318" t="b">
        <f t="shared" si="45"/>
        <v>0</v>
      </c>
      <c r="I133" s="318" t="e">
        <f t="shared" si="46"/>
        <v>#DIV/0!</v>
      </c>
      <c r="J133" s="319">
        <v>0</v>
      </c>
      <c r="K133" s="317">
        <v>0</v>
      </c>
      <c r="L133" s="318" t="e">
        <f t="shared" si="47"/>
        <v>#DIV/0!</v>
      </c>
      <c r="M133" s="319">
        <v>0</v>
      </c>
      <c r="N133" s="317">
        <v>0</v>
      </c>
      <c r="O133" s="318" t="e">
        <f t="shared" si="48"/>
        <v>#DIV/0!</v>
      </c>
      <c r="P133" s="318" t="b">
        <f t="shared" si="49"/>
        <v>0</v>
      </c>
      <c r="Q133" s="318" t="e">
        <f t="shared" si="50"/>
        <v>#DIV/0!</v>
      </c>
      <c r="R133" s="319">
        <v>0</v>
      </c>
      <c r="S133" s="317">
        <v>0</v>
      </c>
      <c r="T133" s="318" t="e">
        <f t="shared" si="51"/>
        <v>#DIV/0!</v>
      </c>
      <c r="U133" s="318" t="b">
        <f t="shared" si="52"/>
        <v>0</v>
      </c>
      <c r="V133" s="318" t="e">
        <f t="shared" si="53"/>
        <v>#DIV/0!</v>
      </c>
      <c r="W133" s="318"/>
      <c r="X133" s="319">
        <v>0</v>
      </c>
      <c r="Y133" s="318" t="e">
        <f t="shared" si="54"/>
        <v>#DIV/0!</v>
      </c>
      <c r="Z133" s="318" t="b">
        <f t="shared" si="55"/>
        <v>0</v>
      </c>
      <c r="AA133" s="318" t="e">
        <f t="shared" si="56"/>
        <v>#DIV/0!</v>
      </c>
      <c r="AB133" s="810"/>
      <c r="AC133" s="811">
        <f t="shared" si="57"/>
        <v>0</v>
      </c>
      <c r="AD133" s="811">
        <f t="shared" si="58"/>
        <v>0</v>
      </c>
    </row>
    <row r="134" spans="1:30" ht="16.8" hidden="1">
      <c r="A134" s="438" t="s">
        <v>300</v>
      </c>
      <c r="B134" s="438">
        <f>'Aaro Inställningar'!B50</f>
        <v>0</v>
      </c>
      <c r="C134" s="42"/>
      <c r="D134" s="748">
        <f>'Aaro Inställningar'!C50</f>
        <v>0</v>
      </c>
      <c r="E134" s="319">
        <v>0</v>
      </c>
      <c r="F134" s="317">
        <v>0</v>
      </c>
      <c r="G134" s="318" t="e">
        <f t="shared" si="44"/>
        <v>#DIV/0!</v>
      </c>
      <c r="H134" s="318" t="b">
        <f t="shared" si="45"/>
        <v>0</v>
      </c>
      <c r="I134" s="318" t="e">
        <f t="shared" si="46"/>
        <v>#DIV/0!</v>
      </c>
      <c r="J134" s="319">
        <v>0</v>
      </c>
      <c r="K134" s="317">
        <v>0</v>
      </c>
      <c r="L134" s="318" t="e">
        <f t="shared" si="47"/>
        <v>#DIV/0!</v>
      </c>
      <c r="M134" s="319">
        <v>0</v>
      </c>
      <c r="N134" s="317">
        <v>0</v>
      </c>
      <c r="O134" s="318" t="e">
        <f t="shared" si="48"/>
        <v>#DIV/0!</v>
      </c>
      <c r="P134" s="318" t="b">
        <f t="shared" si="49"/>
        <v>0</v>
      </c>
      <c r="Q134" s="318" t="e">
        <f t="shared" si="50"/>
        <v>#DIV/0!</v>
      </c>
      <c r="R134" s="319">
        <v>0</v>
      </c>
      <c r="S134" s="317">
        <v>0</v>
      </c>
      <c r="T134" s="318" t="e">
        <f t="shared" si="51"/>
        <v>#DIV/0!</v>
      </c>
      <c r="U134" s="318" t="b">
        <f t="shared" si="52"/>
        <v>0</v>
      </c>
      <c r="V134" s="318" t="e">
        <f t="shared" si="53"/>
        <v>#DIV/0!</v>
      </c>
      <c r="W134" s="318"/>
      <c r="X134" s="319">
        <v>0</v>
      </c>
      <c r="Y134" s="318" t="e">
        <f t="shared" si="54"/>
        <v>#DIV/0!</v>
      </c>
      <c r="Z134" s="318" t="b">
        <f t="shared" si="55"/>
        <v>0</v>
      </c>
      <c r="AA134" s="318" t="e">
        <f t="shared" si="56"/>
        <v>#DIV/0!</v>
      </c>
      <c r="AB134" s="810"/>
      <c r="AC134" s="811">
        <f t="shared" si="57"/>
        <v>0</v>
      </c>
      <c r="AD134" s="811">
        <f t="shared" si="58"/>
        <v>0</v>
      </c>
    </row>
    <row r="135" spans="1:30" ht="16.8" hidden="1">
      <c r="A135" s="438" t="s">
        <v>300</v>
      </c>
      <c r="B135" s="438">
        <f>'Aaro Inställningar'!B51</f>
        <v>0</v>
      </c>
      <c r="C135" s="42"/>
      <c r="D135" s="748">
        <f>'Aaro Inställningar'!C51</f>
        <v>0</v>
      </c>
      <c r="E135" s="319">
        <v>0</v>
      </c>
      <c r="F135" s="317">
        <v>0</v>
      </c>
      <c r="G135" s="318" t="e">
        <f t="shared" si="44"/>
        <v>#DIV/0!</v>
      </c>
      <c r="H135" s="318" t="b">
        <f t="shared" si="45"/>
        <v>0</v>
      </c>
      <c r="I135" s="318" t="e">
        <f t="shared" si="46"/>
        <v>#DIV/0!</v>
      </c>
      <c r="J135" s="319">
        <v>0</v>
      </c>
      <c r="K135" s="317">
        <v>0</v>
      </c>
      <c r="L135" s="318" t="e">
        <f t="shared" si="47"/>
        <v>#DIV/0!</v>
      </c>
      <c r="M135" s="319">
        <v>0</v>
      </c>
      <c r="N135" s="317">
        <v>0</v>
      </c>
      <c r="O135" s="318" t="e">
        <f t="shared" si="48"/>
        <v>#DIV/0!</v>
      </c>
      <c r="P135" s="318" t="b">
        <f t="shared" si="49"/>
        <v>0</v>
      </c>
      <c r="Q135" s="318" t="e">
        <f t="shared" si="50"/>
        <v>#DIV/0!</v>
      </c>
      <c r="R135" s="319">
        <v>0</v>
      </c>
      <c r="S135" s="317">
        <v>0</v>
      </c>
      <c r="T135" s="318" t="e">
        <f t="shared" si="51"/>
        <v>#DIV/0!</v>
      </c>
      <c r="U135" s="318" t="b">
        <f t="shared" si="52"/>
        <v>0</v>
      </c>
      <c r="V135" s="318" t="e">
        <f t="shared" si="53"/>
        <v>#DIV/0!</v>
      </c>
      <c r="W135" s="318"/>
      <c r="X135" s="319">
        <v>0</v>
      </c>
      <c r="Y135" s="318" t="e">
        <f t="shared" si="54"/>
        <v>#DIV/0!</v>
      </c>
      <c r="Z135" s="318" t="b">
        <f t="shared" si="55"/>
        <v>0</v>
      </c>
      <c r="AA135" s="318" t="e">
        <f t="shared" si="56"/>
        <v>#DIV/0!</v>
      </c>
      <c r="AB135" s="810"/>
      <c r="AC135" s="811">
        <f t="shared" si="57"/>
        <v>0</v>
      </c>
      <c r="AD135" s="811">
        <f t="shared" si="58"/>
        <v>0</v>
      </c>
    </row>
    <row r="136" spans="1:30" ht="16.8" hidden="1">
      <c r="A136" s="438" t="s">
        <v>300</v>
      </c>
      <c r="B136" s="438">
        <f>'Aaro Inställningar'!B52</f>
        <v>0</v>
      </c>
      <c r="C136" s="42"/>
      <c r="D136" s="748">
        <f>'Aaro Inställningar'!C52</f>
        <v>0</v>
      </c>
      <c r="E136" s="319">
        <v>0</v>
      </c>
      <c r="F136" s="317">
        <v>0</v>
      </c>
      <c r="G136" s="318" t="e">
        <f t="shared" si="44"/>
        <v>#DIV/0!</v>
      </c>
      <c r="H136" s="318" t="b">
        <f t="shared" si="45"/>
        <v>0</v>
      </c>
      <c r="I136" s="318" t="e">
        <f t="shared" si="46"/>
        <v>#DIV/0!</v>
      </c>
      <c r="J136" s="319">
        <v>0</v>
      </c>
      <c r="K136" s="317">
        <v>0</v>
      </c>
      <c r="L136" s="318" t="e">
        <f t="shared" si="47"/>
        <v>#DIV/0!</v>
      </c>
      <c r="M136" s="319">
        <v>0</v>
      </c>
      <c r="N136" s="317">
        <v>0</v>
      </c>
      <c r="O136" s="318" t="e">
        <f t="shared" si="48"/>
        <v>#DIV/0!</v>
      </c>
      <c r="P136" s="318" t="b">
        <f t="shared" si="49"/>
        <v>0</v>
      </c>
      <c r="Q136" s="318" t="e">
        <f t="shared" si="50"/>
        <v>#DIV/0!</v>
      </c>
      <c r="R136" s="319">
        <v>0</v>
      </c>
      <c r="S136" s="317">
        <v>0</v>
      </c>
      <c r="T136" s="318" t="e">
        <f t="shared" si="51"/>
        <v>#DIV/0!</v>
      </c>
      <c r="U136" s="318" t="b">
        <f t="shared" si="52"/>
        <v>0</v>
      </c>
      <c r="V136" s="318" t="e">
        <f t="shared" si="53"/>
        <v>#DIV/0!</v>
      </c>
      <c r="W136" s="318"/>
      <c r="X136" s="319">
        <v>0</v>
      </c>
      <c r="Y136" s="318" t="e">
        <f t="shared" si="54"/>
        <v>#DIV/0!</v>
      </c>
      <c r="Z136" s="318" t="b">
        <f t="shared" si="55"/>
        <v>0</v>
      </c>
      <c r="AA136" s="318" t="e">
        <f t="shared" si="56"/>
        <v>#DIV/0!</v>
      </c>
      <c r="AB136" s="810"/>
      <c r="AC136" s="811">
        <f t="shared" si="57"/>
        <v>0</v>
      </c>
      <c r="AD136" s="811">
        <f t="shared" si="58"/>
        <v>0</v>
      </c>
    </row>
    <row r="137" spans="1:30" ht="16.8" hidden="1">
      <c r="A137" s="438" t="s">
        <v>300</v>
      </c>
      <c r="B137" s="438">
        <f>'Aaro Inställningar'!B53</f>
        <v>0</v>
      </c>
      <c r="C137" s="42"/>
      <c r="D137" s="748">
        <f>'Aaro Inställningar'!C53</f>
        <v>0</v>
      </c>
      <c r="E137" s="319">
        <v>0</v>
      </c>
      <c r="F137" s="317">
        <v>0</v>
      </c>
      <c r="G137" s="318" t="e">
        <f t="shared" si="44"/>
        <v>#DIV/0!</v>
      </c>
      <c r="H137" s="318" t="b">
        <f t="shared" si="45"/>
        <v>0</v>
      </c>
      <c r="I137" s="318" t="e">
        <f t="shared" si="46"/>
        <v>#DIV/0!</v>
      </c>
      <c r="J137" s="319">
        <v>0</v>
      </c>
      <c r="K137" s="317">
        <v>0</v>
      </c>
      <c r="L137" s="318" t="e">
        <f t="shared" si="47"/>
        <v>#DIV/0!</v>
      </c>
      <c r="M137" s="319">
        <v>0</v>
      </c>
      <c r="N137" s="317">
        <v>0</v>
      </c>
      <c r="O137" s="318" t="e">
        <f t="shared" si="48"/>
        <v>#DIV/0!</v>
      </c>
      <c r="P137" s="318" t="b">
        <f t="shared" si="49"/>
        <v>0</v>
      </c>
      <c r="Q137" s="318" t="e">
        <f t="shared" si="50"/>
        <v>#DIV/0!</v>
      </c>
      <c r="R137" s="319">
        <v>0</v>
      </c>
      <c r="S137" s="317">
        <v>0</v>
      </c>
      <c r="T137" s="318" t="e">
        <f t="shared" si="51"/>
        <v>#DIV/0!</v>
      </c>
      <c r="U137" s="318" t="b">
        <f t="shared" si="52"/>
        <v>0</v>
      </c>
      <c r="V137" s="318" t="e">
        <f t="shared" si="53"/>
        <v>#DIV/0!</v>
      </c>
      <c r="W137" s="318"/>
      <c r="X137" s="319">
        <v>0</v>
      </c>
      <c r="Y137" s="318" t="e">
        <f t="shared" si="54"/>
        <v>#DIV/0!</v>
      </c>
      <c r="Z137" s="318" t="b">
        <f t="shared" si="55"/>
        <v>0</v>
      </c>
      <c r="AA137" s="318" t="e">
        <f t="shared" si="56"/>
        <v>#DIV/0!</v>
      </c>
      <c r="AB137" s="810"/>
      <c r="AC137" s="811">
        <f t="shared" si="57"/>
        <v>0</v>
      </c>
      <c r="AD137" s="811">
        <f t="shared" si="58"/>
        <v>0</v>
      </c>
    </row>
    <row r="138" spans="1:30" ht="16.8" hidden="1">
      <c r="A138" s="438" t="s">
        <v>300</v>
      </c>
      <c r="B138" s="438">
        <f>'Aaro Inställningar'!B54</f>
        <v>0</v>
      </c>
      <c r="C138" s="42"/>
      <c r="D138" s="748">
        <f>'Aaro Inställningar'!C54</f>
        <v>0</v>
      </c>
      <c r="E138" s="319">
        <v>0</v>
      </c>
      <c r="F138" s="317">
        <v>0</v>
      </c>
      <c r="G138" s="318" t="e">
        <f t="shared" si="44"/>
        <v>#DIV/0!</v>
      </c>
      <c r="H138" s="318" t="b">
        <f t="shared" si="45"/>
        <v>0</v>
      </c>
      <c r="I138" s="318" t="e">
        <f t="shared" si="46"/>
        <v>#DIV/0!</v>
      </c>
      <c r="J138" s="319">
        <v>0</v>
      </c>
      <c r="K138" s="317">
        <v>0</v>
      </c>
      <c r="L138" s="318" t="e">
        <f t="shared" si="47"/>
        <v>#DIV/0!</v>
      </c>
      <c r="M138" s="319">
        <v>0</v>
      </c>
      <c r="N138" s="317">
        <v>0</v>
      </c>
      <c r="O138" s="318" t="e">
        <f t="shared" si="48"/>
        <v>#DIV/0!</v>
      </c>
      <c r="P138" s="318" t="b">
        <f t="shared" si="49"/>
        <v>0</v>
      </c>
      <c r="Q138" s="318" t="e">
        <f t="shared" si="50"/>
        <v>#DIV/0!</v>
      </c>
      <c r="R138" s="319">
        <v>0</v>
      </c>
      <c r="S138" s="317">
        <v>0</v>
      </c>
      <c r="T138" s="318" t="e">
        <f t="shared" si="51"/>
        <v>#DIV/0!</v>
      </c>
      <c r="U138" s="318" t="b">
        <f t="shared" si="52"/>
        <v>0</v>
      </c>
      <c r="V138" s="318" t="e">
        <f t="shared" si="53"/>
        <v>#DIV/0!</v>
      </c>
      <c r="W138" s="318"/>
      <c r="X138" s="319">
        <v>0</v>
      </c>
      <c r="Y138" s="318" t="e">
        <f t="shared" si="54"/>
        <v>#DIV/0!</v>
      </c>
      <c r="Z138" s="318" t="b">
        <f t="shared" si="55"/>
        <v>0</v>
      </c>
      <c r="AA138" s="318" t="e">
        <f t="shared" si="56"/>
        <v>#DIV/0!</v>
      </c>
      <c r="AB138" s="810"/>
      <c r="AC138" s="811">
        <f t="shared" si="57"/>
        <v>0</v>
      </c>
      <c r="AD138" s="811">
        <f t="shared" si="58"/>
        <v>0</v>
      </c>
    </row>
    <row r="139" spans="1:30" ht="16.8" hidden="1">
      <c r="A139" s="438" t="s">
        <v>300</v>
      </c>
      <c r="B139" s="438">
        <f>'Aaro Inställningar'!B55</f>
        <v>0</v>
      </c>
      <c r="C139" s="42"/>
      <c r="D139" s="748">
        <f>'Aaro Inställningar'!C55</f>
        <v>0</v>
      </c>
      <c r="E139" s="319">
        <v>0</v>
      </c>
      <c r="F139" s="317">
        <v>0</v>
      </c>
      <c r="G139" s="318" t="e">
        <f t="shared" si="44"/>
        <v>#DIV/0!</v>
      </c>
      <c r="H139" s="318" t="b">
        <f t="shared" si="45"/>
        <v>0</v>
      </c>
      <c r="I139" s="318" t="e">
        <f t="shared" si="46"/>
        <v>#DIV/0!</v>
      </c>
      <c r="J139" s="319">
        <v>0</v>
      </c>
      <c r="K139" s="317">
        <v>0</v>
      </c>
      <c r="L139" s="318" t="e">
        <f t="shared" si="47"/>
        <v>#DIV/0!</v>
      </c>
      <c r="M139" s="319">
        <v>0</v>
      </c>
      <c r="N139" s="317">
        <v>0</v>
      </c>
      <c r="O139" s="318" t="e">
        <f t="shared" si="48"/>
        <v>#DIV/0!</v>
      </c>
      <c r="P139" s="318" t="b">
        <f t="shared" si="49"/>
        <v>0</v>
      </c>
      <c r="Q139" s="318" t="e">
        <f t="shared" si="50"/>
        <v>#DIV/0!</v>
      </c>
      <c r="R139" s="319">
        <v>0</v>
      </c>
      <c r="S139" s="317">
        <v>0</v>
      </c>
      <c r="T139" s="318" t="e">
        <f t="shared" si="51"/>
        <v>#DIV/0!</v>
      </c>
      <c r="U139" s="318" t="b">
        <f t="shared" si="52"/>
        <v>0</v>
      </c>
      <c r="V139" s="318" t="e">
        <f t="shared" si="53"/>
        <v>#DIV/0!</v>
      </c>
      <c r="W139" s="318"/>
      <c r="X139" s="319">
        <v>0</v>
      </c>
      <c r="Y139" s="318" t="e">
        <f t="shared" si="54"/>
        <v>#DIV/0!</v>
      </c>
      <c r="Z139" s="318" t="b">
        <f t="shared" si="55"/>
        <v>0</v>
      </c>
      <c r="AA139" s="318" t="e">
        <f t="shared" si="56"/>
        <v>#DIV/0!</v>
      </c>
      <c r="AB139" s="810"/>
      <c r="AC139" s="811">
        <f t="shared" si="57"/>
        <v>0</v>
      </c>
      <c r="AD139" s="811">
        <f t="shared" si="58"/>
        <v>0</v>
      </c>
    </row>
    <row r="140" spans="1:30" ht="16.8" hidden="1">
      <c r="A140" s="438" t="s">
        <v>300</v>
      </c>
      <c r="B140" s="438">
        <f>'Aaro Inställningar'!B56</f>
        <v>0</v>
      </c>
      <c r="C140" s="42"/>
      <c r="D140" s="748">
        <f>'Aaro Inställningar'!C56</f>
        <v>0</v>
      </c>
      <c r="E140" s="319">
        <v>0</v>
      </c>
      <c r="F140" s="317">
        <v>0</v>
      </c>
      <c r="G140" s="318" t="e">
        <f t="shared" si="44"/>
        <v>#DIV/0!</v>
      </c>
      <c r="H140" s="318" t="b">
        <f t="shared" si="45"/>
        <v>0</v>
      </c>
      <c r="I140" s="318" t="e">
        <f t="shared" si="46"/>
        <v>#DIV/0!</v>
      </c>
      <c r="J140" s="319">
        <v>0</v>
      </c>
      <c r="K140" s="317">
        <v>0</v>
      </c>
      <c r="L140" s="318" t="e">
        <f t="shared" si="47"/>
        <v>#DIV/0!</v>
      </c>
      <c r="M140" s="319">
        <v>0</v>
      </c>
      <c r="N140" s="317">
        <v>0</v>
      </c>
      <c r="O140" s="318" t="e">
        <f t="shared" si="48"/>
        <v>#DIV/0!</v>
      </c>
      <c r="P140" s="318" t="b">
        <f t="shared" si="49"/>
        <v>0</v>
      </c>
      <c r="Q140" s="318" t="e">
        <f t="shared" si="50"/>
        <v>#DIV/0!</v>
      </c>
      <c r="R140" s="319">
        <v>0</v>
      </c>
      <c r="S140" s="317">
        <v>0</v>
      </c>
      <c r="T140" s="318" t="e">
        <f t="shared" si="51"/>
        <v>#DIV/0!</v>
      </c>
      <c r="U140" s="318" t="b">
        <f t="shared" si="52"/>
        <v>0</v>
      </c>
      <c r="V140" s="318" t="e">
        <f t="shared" si="53"/>
        <v>#DIV/0!</v>
      </c>
      <c r="W140" s="318"/>
      <c r="X140" s="319">
        <v>0</v>
      </c>
      <c r="Y140" s="318" t="e">
        <f t="shared" si="54"/>
        <v>#DIV/0!</v>
      </c>
      <c r="Z140" s="318" t="b">
        <f t="shared" si="55"/>
        <v>0</v>
      </c>
      <c r="AA140" s="747" t="e">
        <f t="shared" si="56"/>
        <v>#DIV/0!</v>
      </c>
      <c r="AB140" s="810"/>
      <c r="AC140" s="880">
        <f t="shared" si="57"/>
        <v>0</v>
      </c>
      <c r="AD140" s="880">
        <f t="shared" si="58"/>
        <v>0</v>
      </c>
    </row>
    <row r="141" spans="1:30" ht="16.8">
      <c r="A141" s="438" t="s">
        <v>300</v>
      </c>
      <c r="B141" s="438">
        <f>'Aaro Inställningar'!B57</f>
        <v>0</v>
      </c>
      <c r="C141" s="35"/>
      <c r="D141" s="798" t="str">
        <f>'Aaro Inställningar'!C57</f>
        <v>Aibel</v>
      </c>
      <c r="E141" s="799">
        <f>SUM(E120:E140)</f>
        <v>151.0246473</v>
      </c>
      <c r="F141" s="800">
        <f>SUM(F120:F140)</f>
        <v>-5.9937238999998801</v>
      </c>
      <c r="G141" s="801" t="str">
        <f t="shared" si="44"/>
        <v>-</v>
      </c>
      <c r="H141" s="801" t="b">
        <f t="shared" si="45"/>
        <v>0</v>
      </c>
      <c r="I141" s="801" t="str">
        <f t="shared" si="46"/>
        <v>-</v>
      </c>
      <c r="J141" s="799">
        <f>SUM(J120:J140)</f>
        <v>125.3647272</v>
      </c>
      <c r="K141" s="800">
        <f>SUM(K120:K140)</f>
        <v>42.924889500000297</v>
      </c>
      <c r="L141" s="801">
        <f t="shared" si="47"/>
        <v>1.9205602777381441</v>
      </c>
      <c r="M141" s="799">
        <f>SUM(M120:M140)</f>
        <v>125.3647272</v>
      </c>
      <c r="N141" s="800">
        <f>SUM(N120:N140)</f>
        <v>42.924889500000297</v>
      </c>
      <c r="O141" s="801">
        <f t="shared" si="48"/>
        <v>1.9205602777381441</v>
      </c>
      <c r="P141" s="801" t="b">
        <f t="shared" si="49"/>
        <v>0</v>
      </c>
      <c r="Q141" s="801">
        <f t="shared" si="50"/>
        <v>1.9205602777381441</v>
      </c>
      <c r="R141" s="799">
        <f>SUM(R120:R140)</f>
        <v>104.7609846</v>
      </c>
      <c r="S141" s="800">
        <f>SUM(S120:S140)</f>
        <v>22.321146900002098</v>
      </c>
      <c r="T141" s="801">
        <f t="shared" si="51"/>
        <v>3.6933513349168523</v>
      </c>
      <c r="U141" s="801" t="b">
        <f t="shared" si="52"/>
        <v>0</v>
      </c>
      <c r="V141" s="801">
        <f t="shared" si="53"/>
        <v>3.6933513349168523</v>
      </c>
      <c r="W141" s="801"/>
      <c r="X141" s="799">
        <f>SUM(X120:X140)</f>
        <v>345.45529310000001</v>
      </c>
      <c r="Y141" s="802">
        <f t="shared" si="54"/>
        <v>14.476592428141204</v>
      </c>
      <c r="Z141" s="802" t="b">
        <f t="shared" si="55"/>
        <v>0</v>
      </c>
      <c r="AA141" s="818">
        <f t="shared" si="56"/>
        <v>14.476592428141204</v>
      </c>
      <c r="AB141" s="810"/>
      <c r="AC141" s="879">
        <f t="shared" si="57"/>
        <v>6.5727905705347686E-2</v>
      </c>
      <c r="AD141" s="879">
        <f t="shared" si="58"/>
        <v>1.6488172695659817E-2</v>
      </c>
    </row>
    <row r="142" spans="1:30" ht="16.8" hidden="1">
      <c r="A142" s="438" t="s">
        <v>300</v>
      </c>
      <c r="B142" s="438">
        <f>'Aaro Inställningar'!B58</f>
        <v>0</v>
      </c>
      <c r="C142" s="35"/>
      <c r="D142" s="748">
        <f>'Aaro Inställningar'!C58</f>
        <v>0</v>
      </c>
      <c r="E142" s="319">
        <v>0</v>
      </c>
      <c r="F142" s="317">
        <v>0</v>
      </c>
      <c r="G142" s="318"/>
      <c r="H142" s="318"/>
      <c r="I142" s="318"/>
      <c r="J142" s="319">
        <v>0</v>
      </c>
      <c r="K142" s="317">
        <v>0</v>
      </c>
      <c r="L142" s="318"/>
      <c r="M142" s="319">
        <v>0</v>
      </c>
      <c r="N142" s="317">
        <v>0</v>
      </c>
      <c r="O142" s="318"/>
      <c r="P142" s="318"/>
      <c r="Q142" s="318"/>
      <c r="R142" s="319">
        <v>0</v>
      </c>
      <c r="S142" s="317">
        <v>0</v>
      </c>
      <c r="T142" s="318"/>
      <c r="U142" s="318"/>
      <c r="V142" s="318"/>
      <c r="W142" s="318"/>
      <c r="X142" s="319">
        <v>0</v>
      </c>
      <c r="Y142" s="318"/>
      <c r="Z142" s="318"/>
      <c r="AA142" s="318"/>
      <c r="AB142" s="810"/>
      <c r="AC142" s="811">
        <f t="shared" si="57"/>
        <v>0</v>
      </c>
      <c r="AD142" s="811">
        <f t="shared" si="58"/>
        <v>0</v>
      </c>
    </row>
    <row r="143" spans="1:30" ht="16.8" hidden="1">
      <c r="A143" s="438" t="s">
        <v>300</v>
      </c>
      <c r="B143" s="438">
        <f>'Aaro Inställningar'!B59</f>
        <v>0</v>
      </c>
      <c r="C143" s="42"/>
      <c r="D143" s="748">
        <f>'Aaro Inställningar'!C59</f>
        <v>0</v>
      </c>
      <c r="E143" s="319">
        <v>0</v>
      </c>
      <c r="F143" s="317">
        <v>0</v>
      </c>
      <c r="G143" s="318"/>
      <c r="H143" s="318"/>
      <c r="I143" s="318"/>
      <c r="J143" s="319">
        <v>0</v>
      </c>
      <c r="K143" s="317">
        <v>0</v>
      </c>
      <c r="L143" s="318"/>
      <c r="M143" s="319">
        <v>0</v>
      </c>
      <c r="N143" s="317">
        <v>0</v>
      </c>
      <c r="O143" s="318"/>
      <c r="P143" s="318"/>
      <c r="Q143" s="318"/>
      <c r="R143" s="319">
        <v>0</v>
      </c>
      <c r="S143" s="317">
        <v>0</v>
      </c>
      <c r="T143" s="318"/>
      <c r="U143" s="318"/>
      <c r="V143" s="318"/>
      <c r="W143" s="318"/>
      <c r="X143" s="319">
        <v>0</v>
      </c>
      <c r="Y143" s="318"/>
      <c r="Z143" s="318"/>
      <c r="AA143" s="318"/>
      <c r="AB143" s="810"/>
      <c r="AC143" s="811">
        <f t="shared" si="57"/>
        <v>0</v>
      </c>
      <c r="AD143" s="811">
        <f t="shared" si="58"/>
        <v>0</v>
      </c>
    </row>
    <row r="144" spans="1:30" ht="16.8" hidden="1">
      <c r="A144" s="438" t="s">
        <v>300</v>
      </c>
      <c r="B144" s="438">
        <f>'Aaro Inställningar'!B60</f>
        <v>0</v>
      </c>
      <c r="C144" s="42"/>
      <c r="D144" s="748">
        <f>'Aaro Inställningar'!C60</f>
        <v>0</v>
      </c>
      <c r="E144" s="319">
        <v>0</v>
      </c>
      <c r="F144" s="317">
        <v>0</v>
      </c>
      <c r="G144" s="318"/>
      <c r="H144" s="318"/>
      <c r="I144" s="318"/>
      <c r="J144" s="319">
        <v>0</v>
      </c>
      <c r="K144" s="317">
        <v>0</v>
      </c>
      <c r="L144" s="318"/>
      <c r="M144" s="319">
        <v>0</v>
      </c>
      <c r="N144" s="317">
        <v>0</v>
      </c>
      <c r="O144" s="318"/>
      <c r="P144" s="318"/>
      <c r="Q144" s="318"/>
      <c r="R144" s="319">
        <v>0</v>
      </c>
      <c r="S144" s="317">
        <v>0</v>
      </c>
      <c r="T144" s="318"/>
      <c r="U144" s="318"/>
      <c r="V144" s="318"/>
      <c r="W144" s="318"/>
      <c r="X144" s="319">
        <v>0</v>
      </c>
      <c r="Y144" s="318"/>
      <c r="Z144" s="318"/>
      <c r="AA144" s="318"/>
      <c r="AB144" s="810"/>
      <c r="AC144" s="811">
        <f t="shared" si="57"/>
        <v>0</v>
      </c>
      <c r="AD144" s="811">
        <f t="shared" si="58"/>
        <v>0</v>
      </c>
    </row>
    <row r="145" spans="1:30" ht="16.8" hidden="1">
      <c r="A145" s="438" t="s">
        <v>300</v>
      </c>
      <c r="B145" s="438">
        <f>'Aaro Inställningar'!B61</f>
        <v>0</v>
      </c>
      <c r="C145" s="42"/>
      <c r="D145" s="748">
        <f>'Aaro Inställningar'!C61</f>
        <v>0</v>
      </c>
      <c r="E145" s="319">
        <v>0</v>
      </c>
      <c r="F145" s="317">
        <v>0</v>
      </c>
      <c r="G145" s="318"/>
      <c r="H145" s="318"/>
      <c r="I145" s="318"/>
      <c r="J145" s="319">
        <v>0</v>
      </c>
      <c r="K145" s="317">
        <v>0</v>
      </c>
      <c r="L145" s="318"/>
      <c r="M145" s="319">
        <v>0</v>
      </c>
      <c r="N145" s="317">
        <v>0</v>
      </c>
      <c r="O145" s="318"/>
      <c r="P145" s="318"/>
      <c r="Q145" s="318"/>
      <c r="R145" s="319">
        <v>0</v>
      </c>
      <c r="S145" s="317">
        <v>0</v>
      </c>
      <c r="T145" s="318"/>
      <c r="U145" s="318"/>
      <c r="V145" s="318"/>
      <c r="W145" s="318"/>
      <c r="X145" s="319">
        <v>0</v>
      </c>
      <c r="Y145" s="318"/>
      <c r="Z145" s="318"/>
      <c r="AA145" s="318"/>
      <c r="AB145" s="810"/>
      <c r="AC145" s="811">
        <f t="shared" si="57"/>
        <v>0</v>
      </c>
      <c r="AD145" s="811">
        <f t="shared" si="58"/>
        <v>0</v>
      </c>
    </row>
    <row r="146" spans="1:30" ht="16.8" hidden="1">
      <c r="A146" s="438" t="s">
        <v>300</v>
      </c>
      <c r="B146" s="438">
        <f>'Aaro Inställningar'!B62</f>
        <v>0</v>
      </c>
      <c r="C146" s="42"/>
      <c r="D146" s="748">
        <f>'Aaro Inställningar'!C62</f>
        <v>0</v>
      </c>
      <c r="E146" s="319">
        <v>0</v>
      </c>
      <c r="F146" s="317">
        <v>0</v>
      </c>
      <c r="G146" s="318"/>
      <c r="H146" s="318"/>
      <c r="I146" s="318"/>
      <c r="J146" s="319">
        <v>0</v>
      </c>
      <c r="K146" s="317">
        <v>0</v>
      </c>
      <c r="L146" s="318"/>
      <c r="M146" s="319">
        <v>0</v>
      </c>
      <c r="N146" s="317">
        <v>0</v>
      </c>
      <c r="O146" s="318"/>
      <c r="P146" s="318"/>
      <c r="Q146" s="318"/>
      <c r="R146" s="319">
        <v>0</v>
      </c>
      <c r="S146" s="317">
        <v>0</v>
      </c>
      <c r="T146" s="318"/>
      <c r="U146" s="318"/>
      <c r="V146" s="318"/>
      <c r="W146" s="318"/>
      <c r="X146" s="319">
        <v>0</v>
      </c>
      <c r="Y146" s="318"/>
      <c r="Z146" s="318"/>
      <c r="AA146" s="318"/>
      <c r="AB146" s="810"/>
      <c r="AC146" s="811">
        <f t="shared" si="57"/>
        <v>0</v>
      </c>
      <c r="AD146" s="811">
        <f t="shared" si="58"/>
        <v>0</v>
      </c>
    </row>
    <row r="147" spans="1:30" ht="16.8" hidden="1">
      <c r="A147" s="438" t="s">
        <v>300</v>
      </c>
      <c r="B147" s="438">
        <f>'Aaro Inställningar'!B63</f>
        <v>0</v>
      </c>
      <c r="C147" s="42"/>
      <c r="D147" s="748">
        <f>'Aaro Inställningar'!C63</f>
        <v>0</v>
      </c>
      <c r="E147" s="319">
        <v>0</v>
      </c>
      <c r="F147" s="317">
        <v>0</v>
      </c>
      <c r="G147" s="318"/>
      <c r="H147" s="318"/>
      <c r="I147" s="318"/>
      <c r="J147" s="319">
        <v>0</v>
      </c>
      <c r="K147" s="317">
        <v>0</v>
      </c>
      <c r="L147" s="318"/>
      <c r="M147" s="319">
        <v>0</v>
      </c>
      <c r="N147" s="317">
        <v>0</v>
      </c>
      <c r="O147" s="318"/>
      <c r="P147" s="318"/>
      <c r="Q147" s="318"/>
      <c r="R147" s="319">
        <v>0</v>
      </c>
      <c r="S147" s="317">
        <v>0</v>
      </c>
      <c r="T147" s="318"/>
      <c r="U147" s="318"/>
      <c r="V147" s="318"/>
      <c r="W147" s="318"/>
      <c r="X147" s="319">
        <v>0</v>
      </c>
      <c r="Y147" s="318"/>
      <c r="Z147" s="318"/>
      <c r="AA147" s="318"/>
      <c r="AB147" s="810"/>
      <c r="AC147" s="811">
        <f t="shared" si="57"/>
        <v>0</v>
      </c>
      <c r="AD147" s="811">
        <f t="shared" si="58"/>
        <v>0</v>
      </c>
    </row>
    <row r="148" spans="1:30" ht="16.8" hidden="1">
      <c r="A148" s="438" t="s">
        <v>300</v>
      </c>
      <c r="B148" s="438">
        <f>'Aaro Inställningar'!B64</f>
        <v>0</v>
      </c>
      <c r="C148" s="42"/>
      <c r="D148" s="748">
        <f>'Aaro Inställningar'!C64</f>
        <v>0</v>
      </c>
      <c r="E148" s="319">
        <v>0</v>
      </c>
      <c r="F148" s="317">
        <v>0</v>
      </c>
      <c r="G148" s="318"/>
      <c r="H148" s="318"/>
      <c r="I148" s="318"/>
      <c r="J148" s="319">
        <v>0</v>
      </c>
      <c r="K148" s="317">
        <v>0</v>
      </c>
      <c r="L148" s="318"/>
      <c r="M148" s="319">
        <v>0</v>
      </c>
      <c r="N148" s="317">
        <v>0</v>
      </c>
      <c r="O148" s="318"/>
      <c r="P148" s="318"/>
      <c r="Q148" s="318"/>
      <c r="R148" s="319">
        <v>0</v>
      </c>
      <c r="S148" s="317">
        <v>0</v>
      </c>
      <c r="T148" s="318"/>
      <c r="U148" s="318"/>
      <c r="V148" s="318"/>
      <c r="W148" s="318"/>
      <c r="X148" s="319">
        <v>0</v>
      </c>
      <c r="Y148" s="318"/>
      <c r="Z148" s="318"/>
      <c r="AA148" s="318"/>
      <c r="AB148" s="810"/>
      <c r="AC148" s="811">
        <f t="shared" si="57"/>
        <v>0</v>
      </c>
      <c r="AD148" s="811">
        <f t="shared" si="58"/>
        <v>0</v>
      </c>
    </row>
    <row r="149" spans="1:30" ht="16.8" hidden="1">
      <c r="A149" s="438" t="s">
        <v>300</v>
      </c>
      <c r="B149" s="438">
        <f>'Aaro Inställningar'!B65</f>
        <v>0</v>
      </c>
      <c r="C149" s="42"/>
      <c r="D149" s="748">
        <f>'Aaro Inställningar'!C65</f>
        <v>0</v>
      </c>
      <c r="E149" s="319">
        <v>0</v>
      </c>
      <c r="F149" s="317">
        <v>0</v>
      </c>
      <c r="G149" s="318"/>
      <c r="H149" s="318"/>
      <c r="I149" s="318"/>
      <c r="J149" s="319">
        <v>0</v>
      </c>
      <c r="K149" s="317">
        <v>0</v>
      </c>
      <c r="L149" s="318"/>
      <c r="M149" s="319">
        <v>0</v>
      </c>
      <c r="N149" s="317">
        <v>0</v>
      </c>
      <c r="O149" s="318"/>
      <c r="P149" s="318"/>
      <c r="Q149" s="318"/>
      <c r="R149" s="319">
        <v>0</v>
      </c>
      <c r="S149" s="317">
        <v>0</v>
      </c>
      <c r="T149" s="318"/>
      <c r="U149" s="318"/>
      <c r="V149" s="318"/>
      <c r="W149" s="318"/>
      <c r="X149" s="319">
        <v>0</v>
      </c>
      <c r="Y149" s="318"/>
      <c r="Z149" s="318"/>
      <c r="AA149" s="318"/>
      <c r="AB149" s="810"/>
      <c r="AC149" s="811">
        <f t="shared" si="57"/>
        <v>0</v>
      </c>
      <c r="AD149" s="811">
        <f t="shared" si="58"/>
        <v>0</v>
      </c>
    </row>
    <row r="150" spans="1:30" ht="16.8" hidden="1">
      <c r="A150" s="438" t="s">
        <v>300</v>
      </c>
      <c r="B150" s="438">
        <f>'Aaro Inställningar'!B66</f>
        <v>0</v>
      </c>
      <c r="C150" s="42"/>
      <c r="D150" s="748">
        <f>'Aaro Inställningar'!C66</f>
        <v>0</v>
      </c>
      <c r="E150" s="319">
        <v>0</v>
      </c>
      <c r="F150" s="317">
        <v>0</v>
      </c>
      <c r="G150" s="318"/>
      <c r="H150" s="318"/>
      <c r="I150" s="318"/>
      <c r="J150" s="319">
        <v>0</v>
      </c>
      <c r="K150" s="317">
        <v>0</v>
      </c>
      <c r="L150" s="318"/>
      <c r="M150" s="319">
        <v>0</v>
      </c>
      <c r="N150" s="317">
        <v>0</v>
      </c>
      <c r="O150" s="318"/>
      <c r="P150" s="318"/>
      <c r="Q150" s="318"/>
      <c r="R150" s="319">
        <v>0</v>
      </c>
      <c r="S150" s="317">
        <v>0</v>
      </c>
      <c r="T150" s="318"/>
      <c r="U150" s="318"/>
      <c r="V150" s="318"/>
      <c r="W150" s="318"/>
      <c r="X150" s="319">
        <v>0</v>
      </c>
      <c r="Y150" s="318"/>
      <c r="Z150" s="318"/>
      <c r="AA150" s="318"/>
      <c r="AB150" s="810"/>
      <c r="AC150" s="811">
        <f t="shared" si="57"/>
        <v>0</v>
      </c>
      <c r="AD150" s="811">
        <f t="shared" si="58"/>
        <v>0</v>
      </c>
    </row>
    <row r="151" spans="1:30" ht="16.8" hidden="1">
      <c r="A151" s="438" t="s">
        <v>300</v>
      </c>
      <c r="B151" s="438">
        <f>'Aaro Inställningar'!B67</f>
        <v>0</v>
      </c>
      <c r="C151" s="42"/>
      <c r="D151" s="748">
        <f>'Aaro Inställningar'!C67</f>
        <v>0</v>
      </c>
      <c r="E151" s="319">
        <v>0</v>
      </c>
      <c r="F151" s="317">
        <v>0</v>
      </c>
      <c r="G151" s="318"/>
      <c r="H151" s="318"/>
      <c r="I151" s="318"/>
      <c r="J151" s="319">
        <v>0</v>
      </c>
      <c r="K151" s="317">
        <v>0</v>
      </c>
      <c r="L151" s="318"/>
      <c r="M151" s="319">
        <v>0</v>
      </c>
      <c r="N151" s="317">
        <v>0</v>
      </c>
      <c r="O151" s="318"/>
      <c r="P151" s="318"/>
      <c r="Q151" s="318"/>
      <c r="R151" s="319">
        <v>0</v>
      </c>
      <c r="S151" s="317">
        <v>0</v>
      </c>
      <c r="T151" s="318"/>
      <c r="U151" s="318"/>
      <c r="V151" s="318"/>
      <c r="W151" s="318"/>
      <c r="X151" s="319">
        <v>0</v>
      </c>
      <c r="Y151" s="318"/>
      <c r="Z151" s="318"/>
      <c r="AA151" s="318"/>
      <c r="AB151" s="810"/>
      <c r="AC151" s="811">
        <f t="shared" si="57"/>
        <v>0</v>
      </c>
      <c r="AD151" s="811">
        <f t="shared" si="58"/>
        <v>0</v>
      </c>
    </row>
    <row r="152" spans="1:30" ht="16.8" hidden="1">
      <c r="A152" s="438" t="s">
        <v>300</v>
      </c>
      <c r="B152" s="438">
        <f>'Aaro Inställningar'!B68</f>
        <v>0</v>
      </c>
      <c r="C152" s="42"/>
      <c r="D152" s="748">
        <f>'Aaro Inställningar'!C68</f>
        <v>0</v>
      </c>
      <c r="E152" s="319">
        <v>0</v>
      </c>
      <c r="F152" s="317">
        <v>0</v>
      </c>
      <c r="G152" s="318"/>
      <c r="H152" s="318"/>
      <c r="I152" s="318"/>
      <c r="J152" s="319">
        <v>0</v>
      </c>
      <c r="K152" s="317">
        <v>0</v>
      </c>
      <c r="L152" s="318"/>
      <c r="M152" s="319">
        <v>0</v>
      </c>
      <c r="N152" s="317">
        <v>0</v>
      </c>
      <c r="O152" s="318"/>
      <c r="P152" s="318"/>
      <c r="Q152" s="318"/>
      <c r="R152" s="319">
        <v>0</v>
      </c>
      <c r="S152" s="317">
        <v>0</v>
      </c>
      <c r="T152" s="318"/>
      <c r="U152" s="318"/>
      <c r="V152" s="318"/>
      <c r="W152" s="318"/>
      <c r="X152" s="319">
        <v>0</v>
      </c>
      <c r="Y152" s="318"/>
      <c r="Z152" s="318"/>
      <c r="AA152" s="318"/>
      <c r="AB152" s="810"/>
      <c r="AC152" s="811">
        <f t="shared" si="57"/>
        <v>0</v>
      </c>
      <c r="AD152" s="811">
        <f t="shared" si="58"/>
        <v>0</v>
      </c>
    </row>
    <row r="153" spans="1:30" ht="16.8" hidden="1">
      <c r="A153" s="438" t="s">
        <v>300</v>
      </c>
      <c r="B153" s="438">
        <f>'Aaro Inställningar'!B69</f>
        <v>0</v>
      </c>
      <c r="C153" s="42"/>
      <c r="D153" s="748">
        <f>'Aaro Inställningar'!C69</f>
        <v>0</v>
      </c>
      <c r="E153" s="319">
        <v>0</v>
      </c>
      <c r="F153" s="317">
        <v>0</v>
      </c>
      <c r="G153" s="318"/>
      <c r="H153" s="318"/>
      <c r="I153" s="318"/>
      <c r="J153" s="319">
        <v>0</v>
      </c>
      <c r="K153" s="317">
        <v>0</v>
      </c>
      <c r="L153" s="318"/>
      <c r="M153" s="319">
        <v>0</v>
      </c>
      <c r="N153" s="317">
        <v>0</v>
      </c>
      <c r="O153" s="318"/>
      <c r="P153" s="318"/>
      <c r="Q153" s="318"/>
      <c r="R153" s="319">
        <v>0</v>
      </c>
      <c r="S153" s="317">
        <v>0</v>
      </c>
      <c r="T153" s="318"/>
      <c r="U153" s="318"/>
      <c r="V153" s="318"/>
      <c r="W153" s="318"/>
      <c r="X153" s="319">
        <v>0</v>
      </c>
      <c r="Y153" s="318"/>
      <c r="Z153" s="318"/>
      <c r="AA153" s="318"/>
      <c r="AB153" s="810"/>
      <c r="AC153" s="811">
        <f t="shared" si="57"/>
        <v>0</v>
      </c>
      <c r="AD153" s="811">
        <f t="shared" si="58"/>
        <v>0</v>
      </c>
    </row>
    <row r="154" spans="1:30" ht="16.8" hidden="1">
      <c r="A154" s="438" t="s">
        <v>300</v>
      </c>
      <c r="B154" s="438">
        <f>'Aaro Inställningar'!B70</f>
        <v>0</v>
      </c>
      <c r="C154" s="42"/>
      <c r="D154" s="748">
        <f>'Aaro Inställningar'!C70</f>
        <v>0</v>
      </c>
      <c r="E154" s="319">
        <v>0</v>
      </c>
      <c r="F154" s="317">
        <v>0</v>
      </c>
      <c r="G154" s="318"/>
      <c r="H154" s="318"/>
      <c r="I154" s="318"/>
      <c r="J154" s="319">
        <v>0</v>
      </c>
      <c r="K154" s="317">
        <v>0</v>
      </c>
      <c r="L154" s="318"/>
      <c r="M154" s="319">
        <v>0</v>
      </c>
      <c r="N154" s="317">
        <v>0</v>
      </c>
      <c r="O154" s="318"/>
      <c r="P154" s="318"/>
      <c r="Q154" s="318"/>
      <c r="R154" s="319">
        <v>0</v>
      </c>
      <c r="S154" s="317">
        <v>0</v>
      </c>
      <c r="T154" s="318"/>
      <c r="U154" s="318"/>
      <c r="V154" s="318"/>
      <c r="W154" s="318"/>
      <c r="X154" s="319">
        <v>0</v>
      </c>
      <c r="Y154" s="318"/>
      <c r="Z154" s="318"/>
      <c r="AA154" s="318"/>
      <c r="AB154" s="810"/>
      <c r="AC154" s="811">
        <f t="shared" si="57"/>
        <v>0</v>
      </c>
      <c r="AD154" s="811">
        <f t="shared" si="58"/>
        <v>0</v>
      </c>
    </row>
    <row r="155" spans="1:30" ht="16.8" hidden="1">
      <c r="A155" s="438" t="s">
        <v>300</v>
      </c>
      <c r="B155" s="438">
        <f>'Aaro Inställningar'!B71</f>
        <v>0</v>
      </c>
      <c r="C155" s="42"/>
      <c r="D155" s="748">
        <f>'Aaro Inställningar'!C71</f>
        <v>0</v>
      </c>
      <c r="E155" s="319">
        <v>0</v>
      </c>
      <c r="F155" s="317">
        <v>0</v>
      </c>
      <c r="G155" s="318"/>
      <c r="H155" s="318"/>
      <c r="I155" s="318"/>
      <c r="J155" s="319">
        <v>0</v>
      </c>
      <c r="K155" s="317">
        <v>0</v>
      </c>
      <c r="L155" s="318"/>
      <c r="M155" s="319">
        <v>0</v>
      </c>
      <c r="N155" s="317">
        <v>0</v>
      </c>
      <c r="O155" s="318"/>
      <c r="P155" s="318"/>
      <c r="Q155" s="318"/>
      <c r="R155" s="319">
        <v>0</v>
      </c>
      <c r="S155" s="317">
        <v>0</v>
      </c>
      <c r="T155" s="318"/>
      <c r="U155" s="318"/>
      <c r="V155" s="318"/>
      <c r="W155" s="318"/>
      <c r="X155" s="319">
        <v>0</v>
      </c>
      <c r="Y155" s="318"/>
      <c r="Z155" s="318"/>
      <c r="AA155" s="318"/>
      <c r="AB155" s="810"/>
      <c r="AC155" s="811">
        <f t="shared" si="57"/>
        <v>0</v>
      </c>
      <c r="AD155" s="811">
        <f t="shared" si="58"/>
        <v>0</v>
      </c>
    </row>
    <row r="156" spans="1:30" ht="16.8" hidden="1">
      <c r="A156" s="438" t="s">
        <v>300</v>
      </c>
      <c r="B156" s="438">
        <f>'Aaro Inställningar'!B72</f>
        <v>0</v>
      </c>
      <c r="C156" s="42"/>
      <c r="D156" s="748">
        <f>'Aaro Inställningar'!C72</f>
        <v>0</v>
      </c>
      <c r="E156" s="319">
        <v>0</v>
      </c>
      <c r="F156" s="317">
        <v>0</v>
      </c>
      <c r="G156" s="318"/>
      <c r="H156" s="318"/>
      <c r="I156" s="318"/>
      <c r="J156" s="319">
        <v>0</v>
      </c>
      <c r="K156" s="317">
        <v>0</v>
      </c>
      <c r="L156" s="318"/>
      <c r="M156" s="319">
        <v>0</v>
      </c>
      <c r="N156" s="317">
        <v>0</v>
      </c>
      <c r="O156" s="318"/>
      <c r="P156" s="318"/>
      <c r="Q156" s="318"/>
      <c r="R156" s="319">
        <v>0</v>
      </c>
      <c r="S156" s="317">
        <v>0</v>
      </c>
      <c r="T156" s="318"/>
      <c r="U156" s="318"/>
      <c r="V156" s="318"/>
      <c r="W156" s="318"/>
      <c r="X156" s="319">
        <v>0</v>
      </c>
      <c r="Y156" s="318"/>
      <c r="Z156" s="318"/>
      <c r="AA156" s="318"/>
      <c r="AB156" s="810"/>
      <c r="AC156" s="811">
        <f t="shared" si="57"/>
        <v>0</v>
      </c>
      <c r="AD156" s="811">
        <f t="shared" si="58"/>
        <v>0</v>
      </c>
    </row>
    <row r="157" spans="1:30" ht="16.8" hidden="1">
      <c r="A157" s="438" t="s">
        <v>300</v>
      </c>
      <c r="B157" s="438">
        <f>'Aaro Inställningar'!B73</f>
        <v>0</v>
      </c>
      <c r="C157" s="42"/>
      <c r="D157" s="748">
        <f>'Aaro Inställningar'!C73</f>
        <v>0</v>
      </c>
      <c r="E157" s="319">
        <v>0</v>
      </c>
      <c r="F157" s="317">
        <v>0</v>
      </c>
      <c r="G157" s="318"/>
      <c r="H157" s="318"/>
      <c r="I157" s="318"/>
      <c r="J157" s="319">
        <v>0</v>
      </c>
      <c r="K157" s="317">
        <v>0</v>
      </c>
      <c r="L157" s="318"/>
      <c r="M157" s="319">
        <v>0</v>
      </c>
      <c r="N157" s="317">
        <v>0</v>
      </c>
      <c r="O157" s="318"/>
      <c r="P157" s="318"/>
      <c r="Q157" s="318"/>
      <c r="R157" s="319">
        <v>0</v>
      </c>
      <c r="S157" s="317">
        <v>0</v>
      </c>
      <c r="T157" s="318"/>
      <c r="U157" s="318"/>
      <c r="V157" s="318"/>
      <c r="W157" s="318"/>
      <c r="X157" s="319">
        <v>0</v>
      </c>
      <c r="Y157" s="318"/>
      <c r="Z157" s="318"/>
      <c r="AA157" s="318"/>
      <c r="AB157" s="810"/>
      <c r="AC157" s="811">
        <f t="shared" si="57"/>
        <v>0</v>
      </c>
      <c r="AD157" s="811">
        <f t="shared" si="58"/>
        <v>0</v>
      </c>
    </row>
    <row r="158" spans="1:30" ht="16.8" hidden="1">
      <c r="A158" s="438" t="s">
        <v>300</v>
      </c>
      <c r="B158" s="438">
        <f>'Aaro Inställningar'!B74</f>
        <v>0</v>
      </c>
      <c r="C158" s="42"/>
      <c r="D158" s="748">
        <f>'Aaro Inställningar'!C74</f>
        <v>0</v>
      </c>
      <c r="E158" s="319">
        <v>0</v>
      </c>
      <c r="F158" s="317">
        <v>0</v>
      </c>
      <c r="G158" s="318"/>
      <c r="H158" s="318"/>
      <c r="I158" s="318"/>
      <c r="J158" s="319">
        <v>0</v>
      </c>
      <c r="K158" s="317">
        <v>0</v>
      </c>
      <c r="L158" s="318"/>
      <c r="M158" s="319">
        <v>0</v>
      </c>
      <c r="N158" s="317">
        <v>0</v>
      </c>
      <c r="O158" s="318"/>
      <c r="P158" s="318"/>
      <c r="Q158" s="318"/>
      <c r="R158" s="319">
        <v>0</v>
      </c>
      <c r="S158" s="317">
        <v>0</v>
      </c>
      <c r="T158" s="318"/>
      <c r="U158" s="318"/>
      <c r="V158" s="318"/>
      <c r="W158" s="318"/>
      <c r="X158" s="319">
        <v>0</v>
      </c>
      <c r="Y158" s="318"/>
      <c r="Z158" s="318"/>
      <c r="AA158" s="318"/>
      <c r="AB158" s="810"/>
      <c r="AC158" s="811">
        <f t="shared" si="57"/>
        <v>0</v>
      </c>
      <c r="AD158" s="811">
        <f t="shared" si="58"/>
        <v>0</v>
      </c>
    </row>
    <row r="159" spans="1:30" ht="16.8" hidden="1">
      <c r="A159" s="438" t="s">
        <v>300</v>
      </c>
      <c r="B159" s="438">
        <f>'Aaro Inställningar'!B75</f>
        <v>0</v>
      </c>
      <c r="C159" s="42"/>
      <c r="D159" s="748">
        <f>'Aaro Inställningar'!C75</f>
        <v>0</v>
      </c>
      <c r="E159" s="319">
        <v>0</v>
      </c>
      <c r="F159" s="317">
        <v>0</v>
      </c>
      <c r="G159" s="318"/>
      <c r="H159" s="318"/>
      <c r="I159" s="318"/>
      <c r="J159" s="319">
        <v>0</v>
      </c>
      <c r="K159" s="317">
        <v>0</v>
      </c>
      <c r="L159" s="318"/>
      <c r="M159" s="319">
        <v>0</v>
      </c>
      <c r="N159" s="317">
        <v>0</v>
      </c>
      <c r="O159" s="318"/>
      <c r="P159" s="318"/>
      <c r="Q159" s="318"/>
      <c r="R159" s="319">
        <v>0</v>
      </c>
      <c r="S159" s="317">
        <v>0</v>
      </c>
      <c r="T159" s="318"/>
      <c r="U159" s="318"/>
      <c r="V159" s="318"/>
      <c r="W159" s="318"/>
      <c r="X159" s="319">
        <v>0</v>
      </c>
      <c r="Y159" s="318"/>
      <c r="Z159" s="318"/>
      <c r="AA159" s="318"/>
      <c r="AB159" s="810"/>
      <c r="AC159" s="811">
        <f t="shared" si="57"/>
        <v>0</v>
      </c>
      <c r="AD159" s="811">
        <f t="shared" si="58"/>
        <v>0</v>
      </c>
    </row>
    <row r="160" spans="1:30" ht="16.8" hidden="1">
      <c r="A160" s="438" t="s">
        <v>300</v>
      </c>
      <c r="B160" s="438">
        <f>'Aaro Inställningar'!B76</f>
        <v>0</v>
      </c>
      <c r="C160" s="42"/>
      <c r="D160" s="748">
        <f>'Aaro Inställningar'!C76</f>
        <v>0</v>
      </c>
      <c r="E160" s="319">
        <v>0</v>
      </c>
      <c r="F160" s="317">
        <v>0</v>
      </c>
      <c r="G160" s="318"/>
      <c r="H160" s="318"/>
      <c r="I160" s="318"/>
      <c r="J160" s="319">
        <v>0</v>
      </c>
      <c r="K160" s="317">
        <v>0</v>
      </c>
      <c r="L160" s="318"/>
      <c r="M160" s="319">
        <v>0</v>
      </c>
      <c r="N160" s="317">
        <v>0</v>
      </c>
      <c r="O160" s="318"/>
      <c r="P160" s="318"/>
      <c r="Q160" s="318"/>
      <c r="R160" s="319">
        <v>0</v>
      </c>
      <c r="S160" s="317">
        <v>0</v>
      </c>
      <c r="T160" s="318"/>
      <c r="U160" s="318"/>
      <c r="V160" s="318"/>
      <c r="W160" s="318"/>
      <c r="X160" s="319">
        <v>0</v>
      </c>
      <c r="Y160" s="318"/>
      <c r="Z160" s="318"/>
      <c r="AA160" s="318"/>
      <c r="AB160" s="810"/>
      <c r="AC160" s="811">
        <f t="shared" si="57"/>
        <v>0</v>
      </c>
      <c r="AD160" s="811">
        <f t="shared" si="58"/>
        <v>0</v>
      </c>
    </row>
    <row r="161" spans="1:30" ht="16.8" hidden="1">
      <c r="A161" s="438" t="s">
        <v>300</v>
      </c>
      <c r="B161" s="438">
        <f>'Aaro Inställningar'!B78</f>
        <v>0</v>
      </c>
      <c r="C161" s="42"/>
      <c r="D161" s="748">
        <f>'Aaro Inställningar'!C77</f>
        <v>0</v>
      </c>
      <c r="E161" s="319">
        <v>0</v>
      </c>
      <c r="F161" s="317">
        <v>0</v>
      </c>
      <c r="G161" s="318"/>
      <c r="H161" s="318"/>
      <c r="I161" s="318"/>
      <c r="J161" s="319">
        <v>0</v>
      </c>
      <c r="K161" s="317">
        <v>0</v>
      </c>
      <c r="L161" s="318"/>
      <c r="M161" s="319">
        <v>0</v>
      </c>
      <c r="N161" s="317">
        <v>0</v>
      </c>
      <c r="O161" s="318"/>
      <c r="P161" s="318"/>
      <c r="Q161" s="318"/>
      <c r="R161" s="319">
        <v>0</v>
      </c>
      <c r="S161" s="317">
        <v>0</v>
      </c>
      <c r="T161" s="318"/>
      <c r="U161" s="318"/>
      <c r="V161" s="318"/>
      <c r="W161" s="318"/>
      <c r="X161" s="319">
        <v>0</v>
      </c>
      <c r="Y161" s="318"/>
      <c r="Z161" s="318"/>
      <c r="AA161" s="318"/>
      <c r="AB161" s="810"/>
      <c r="AC161" s="811">
        <f t="shared" si="57"/>
        <v>0</v>
      </c>
      <c r="AD161" s="811">
        <f t="shared" si="58"/>
        <v>0</v>
      </c>
    </row>
    <row r="162" spans="1:30" ht="16.8" hidden="1">
      <c r="A162" s="438" t="s">
        <v>300</v>
      </c>
      <c r="B162" s="438">
        <f>'Aaro Inställningar'!B79</f>
        <v>0</v>
      </c>
      <c r="C162" s="42"/>
      <c r="D162" s="748">
        <f>'Aaro Inställningar'!C78</f>
        <v>0</v>
      </c>
      <c r="E162" s="319">
        <v>0</v>
      </c>
      <c r="F162" s="317">
        <v>0</v>
      </c>
      <c r="G162" s="318"/>
      <c r="H162" s="318"/>
      <c r="I162" s="318"/>
      <c r="J162" s="319">
        <v>0</v>
      </c>
      <c r="K162" s="317">
        <v>0</v>
      </c>
      <c r="L162" s="318"/>
      <c r="M162" s="319">
        <v>0</v>
      </c>
      <c r="N162" s="317">
        <v>0</v>
      </c>
      <c r="O162" s="318"/>
      <c r="P162" s="318"/>
      <c r="Q162" s="318"/>
      <c r="R162" s="319">
        <v>0</v>
      </c>
      <c r="S162" s="317">
        <v>0</v>
      </c>
      <c r="T162" s="318"/>
      <c r="U162" s="318"/>
      <c r="V162" s="318"/>
      <c r="W162" s="318"/>
      <c r="X162" s="319">
        <v>0</v>
      </c>
      <c r="Y162" s="318"/>
      <c r="Z162" s="318"/>
      <c r="AA162" s="318"/>
      <c r="AB162" s="810"/>
      <c r="AC162" s="812">
        <f t="shared" si="57"/>
        <v>0</v>
      </c>
      <c r="AD162" s="812">
        <f t="shared" si="58"/>
        <v>0</v>
      </c>
    </row>
    <row r="163" spans="1:30" ht="16.8" hidden="1">
      <c r="A163" s="438" t="s">
        <v>300</v>
      </c>
      <c r="B163" s="438">
        <f>'Aaro Inställningar'!B80</f>
        <v>0</v>
      </c>
      <c r="C163" s="42"/>
      <c r="D163" s="798" t="str">
        <f>'Aaro Inställningar'!C80</f>
        <v>SUMMA FRÅGETECKEN</v>
      </c>
      <c r="E163" s="799">
        <f>SUM(E142:E162)</f>
        <v>0</v>
      </c>
      <c r="F163" s="800">
        <f>SUM(F142:F162)</f>
        <v>0</v>
      </c>
      <c r="G163" s="801" t="e">
        <f>IF(OR(E163&lt;0,F163&lt;0),"-",E163/F163-1)</f>
        <v>#DIV/0!</v>
      </c>
      <c r="H163" s="801" t="b">
        <f>IF(AND(E163&lt;0,F163&lt;0),-(E163/F163-1))</f>
        <v>0</v>
      </c>
      <c r="I163" s="801" t="e">
        <f>IF(AND(E163&lt;0,F163&lt;0),+H163,G163)</f>
        <v>#DIV/0!</v>
      </c>
      <c r="J163" s="799">
        <f>SUM(J142:J162)</f>
        <v>0</v>
      </c>
      <c r="K163" s="800">
        <f>SUM(K142:K162)</f>
        <v>0</v>
      </c>
      <c r="L163" s="801" t="e">
        <f>IF(OR(J163&lt;0,K163&lt;0),"-",J163/K163-1)</f>
        <v>#DIV/0!</v>
      </c>
      <c r="M163" s="799">
        <f>SUM(M142:M162)</f>
        <v>0</v>
      </c>
      <c r="N163" s="800">
        <f>SUM(N142:N162)</f>
        <v>0</v>
      </c>
      <c r="O163" s="801" t="e">
        <f>IF(OR(M163&lt;0,N163&lt;0),"-",M163/N163-1)</f>
        <v>#DIV/0!</v>
      </c>
      <c r="P163" s="801" t="b">
        <f>IF(AND(M163&lt;0,N163&lt;0),-(M163/N163-1))</f>
        <v>0</v>
      </c>
      <c r="Q163" s="801" t="e">
        <f>IF(AND(M163&lt;0,N163&lt;0),+P163,O163)</f>
        <v>#DIV/0!</v>
      </c>
      <c r="R163" s="799">
        <v>0</v>
      </c>
      <c r="S163" s="800">
        <v>0</v>
      </c>
      <c r="T163" s="801" t="e">
        <f>IF(OR(R163&lt;0,S163&lt;0),"-",R163/S163-1)</f>
        <v>#DIV/0!</v>
      </c>
      <c r="U163" s="801" t="b">
        <f>IF(AND(R163&lt;0,S163&lt;0),-(R163/S163-1))</f>
        <v>0</v>
      </c>
      <c r="V163" s="801" t="e">
        <f>IF(AND(R163&lt;0,S163&lt;0),+U163,T163)</f>
        <v>#DIV/0!</v>
      </c>
      <c r="W163" s="801"/>
      <c r="X163" s="799">
        <v>0</v>
      </c>
      <c r="Y163" s="802" t="e">
        <f>IF(OR(S163&lt;0,X163&lt;0),"-",X163/S163-1)</f>
        <v>#DIV/0!</v>
      </c>
      <c r="Z163" s="802" t="b">
        <f>IF(AND(S163&lt;0,X163&lt;0),-(X163/S163-1))</f>
        <v>0</v>
      </c>
      <c r="AA163" s="818" t="e">
        <f>IF(AND(#REF!&lt;0,X163&lt;0),+Z163,Y163)</f>
        <v>#REF!</v>
      </c>
      <c r="AB163" s="810"/>
      <c r="AC163" s="879">
        <f t="shared" si="57"/>
        <v>0</v>
      </c>
      <c r="AD163" s="879">
        <f t="shared" si="58"/>
        <v>0</v>
      </c>
    </row>
    <row r="164" spans="1:30" ht="11.25" customHeight="1">
      <c r="A164" s="438"/>
      <c r="B164" s="438"/>
      <c r="C164" s="35"/>
      <c r="D164" s="805"/>
      <c r="E164" s="775"/>
      <c r="F164" s="806"/>
      <c r="G164" s="752"/>
      <c r="H164" s="752"/>
      <c r="I164" s="752"/>
      <c r="J164" s="775"/>
      <c r="K164" s="806"/>
      <c r="L164" s="752"/>
      <c r="M164" s="775"/>
      <c r="N164" s="806"/>
      <c r="O164" s="752"/>
      <c r="P164" s="752"/>
      <c r="Q164" s="752"/>
      <c r="R164" s="775"/>
      <c r="S164" s="806"/>
      <c r="T164" s="752"/>
      <c r="U164" s="752"/>
      <c r="V164" s="752"/>
      <c r="W164" s="752"/>
      <c r="X164" s="775"/>
      <c r="Y164" s="806"/>
      <c r="Z164" s="806"/>
      <c r="AA164" s="717"/>
      <c r="AB164" s="810"/>
      <c r="AC164" s="813">
        <f t="shared" si="57"/>
        <v>0</v>
      </c>
      <c r="AD164" s="813">
        <f t="shared" si="58"/>
        <v>0</v>
      </c>
    </row>
    <row r="165" spans="1:30" ht="16.5" customHeight="1">
      <c r="A165" s="438"/>
      <c r="B165" s="438"/>
      <c r="C165" s="35"/>
      <c r="D165" s="759" t="str">
        <f>'Aaro Inställningar'!C82</f>
        <v>Summa totalt</v>
      </c>
      <c r="E165" s="773">
        <f>+E163+E141+E118</f>
        <v>316.71524579999982</v>
      </c>
      <c r="F165" s="807">
        <f>+F163+F141+F118</f>
        <v>121.50538000000009</v>
      </c>
      <c r="G165" s="808">
        <f>IF(OR(E165&lt;0,F165&lt;0),"-",E165/F165-1)</f>
        <v>1.6065944224033504</v>
      </c>
      <c r="H165" s="808" t="b">
        <f>IF(AND(E165&lt;0,F165&lt;0),-(E165/F165-1))</f>
        <v>0</v>
      </c>
      <c r="I165" s="808">
        <f>IF(AND(E165&lt;0,F165&lt;0),+H165,G165)</f>
        <v>1.6065944224033504</v>
      </c>
      <c r="J165" s="773">
        <f>+J163+J141+J118</f>
        <v>496.5364835000002</v>
      </c>
      <c r="K165" s="807">
        <f>+K163+K141+K118</f>
        <v>258.97765070000014</v>
      </c>
      <c r="L165" s="808">
        <f>IF(OR(J165&lt;0,K165&lt;0),"-",J165/K165-1)</f>
        <v>0.91729472469108297</v>
      </c>
      <c r="M165" s="773">
        <f>+M163+M141+M118</f>
        <v>496.53648349999997</v>
      </c>
      <c r="N165" s="807">
        <f>+N163+N141+N118</f>
        <v>258.97765070000042</v>
      </c>
      <c r="O165" s="808">
        <f>IF(OR(M165&lt;0,N165&lt;0),"-",M165/N165-1)</f>
        <v>0.91729472469107987</v>
      </c>
      <c r="P165" s="808" t="b">
        <f>IF(AND(M165&lt;0,N165&lt;0),-(M165/N165-1))</f>
        <v>0</v>
      </c>
      <c r="Q165" s="808">
        <f>IF(AND(M165&lt;0,N165&lt;0),+P165,O165)</f>
        <v>0.91729472469107987</v>
      </c>
      <c r="R165" s="773">
        <f>+R163+R141+R118</f>
        <v>2231.8074012000006</v>
      </c>
      <c r="S165" s="807">
        <f>+S163+S141+S118</f>
        <v>1994.2485684000005</v>
      </c>
      <c r="T165" s="808">
        <f>IF(OR(R165&lt;0,S165&lt;0),"-",R165/S165-1)</f>
        <v>0.11912197735239949</v>
      </c>
      <c r="U165" s="808" t="b">
        <f>IF(AND(R165&lt;0,S165&lt;0),-(R165/S165-1))</f>
        <v>0</v>
      </c>
      <c r="V165" s="808">
        <f>IF(AND(R165&lt;0,S165&lt;0),+U165,T165)</f>
        <v>0.11912197735239949</v>
      </c>
      <c r="W165" s="808"/>
      <c r="X165" s="773">
        <f>+X163+X141+X118</f>
        <v>2768.2094815999999</v>
      </c>
      <c r="Y165" s="809">
        <f>IF(OR(S165&lt;0,X165&lt;0),"-",X165/S165-1)</f>
        <v>0.38809651187111216</v>
      </c>
      <c r="Z165" s="809" t="b">
        <f>IF(AND(S165&lt;0,X165&lt;0),-(X165/S165-1))</f>
        <v>0</v>
      </c>
      <c r="AA165" s="818">
        <f>IF(AND(S165&lt;0,X165&lt;0),+Z165,Y165)</f>
        <v>0.38809651187111216</v>
      </c>
      <c r="AB165" s="810"/>
      <c r="AC165" s="879">
        <f t="shared" si="57"/>
        <v>5.4411395702186262E-2</v>
      </c>
      <c r="AD165" s="879">
        <f t="shared" si="58"/>
        <v>2.8228662487891777E-2</v>
      </c>
    </row>
    <row r="166" spans="1:30">
      <c r="A166" s="438"/>
      <c r="B166" s="438"/>
      <c r="C166" s="35"/>
      <c r="D166" s="446"/>
      <c r="E166" s="682"/>
      <c r="F166" s="682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464"/>
      <c r="AC166" s="77"/>
      <c r="AD166" s="77"/>
    </row>
    <row r="167" spans="1:30">
      <c r="A167" s="439"/>
      <c r="B167" s="38"/>
      <c r="C167" s="35"/>
      <c r="D167" s="33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64"/>
      <c r="AC167" s="77"/>
      <c r="AD167" s="77"/>
    </row>
    <row r="168" spans="1:30" ht="17.399999999999999" customHeight="1">
      <c r="A168" s="439"/>
      <c r="B168" s="38"/>
      <c r="C168" s="35"/>
      <c r="D168" s="449" t="str">
        <f>'Aaro Inställningar'!H8</f>
        <v>Operativ EBITA (Mkr)</v>
      </c>
      <c r="E168" s="460">
        <f>E87</f>
        <v>2015</v>
      </c>
      <c r="F168" s="460">
        <f>F87</f>
        <v>2014</v>
      </c>
      <c r="G168" s="460"/>
      <c r="H168" s="460"/>
      <c r="I168" s="460" t="str">
        <f>I87</f>
        <v>%</v>
      </c>
      <c r="J168" s="460">
        <f>J87</f>
        <v>2015</v>
      </c>
      <c r="K168" s="460">
        <f>K87</f>
        <v>2014</v>
      </c>
      <c r="L168" s="460" t="str">
        <f>L87</f>
        <v>%</v>
      </c>
      <c r="M168" s="460"/>
      <c r="N168" s="460"/>
      <c r="O168" s="460"/>
      <c r="P168" s="460"/>
      <c r="Q168" s="460"/>
      <c r="R168" s="460" t="str">
        <f>R87</f>
        <v>15/14</v>
      </c>
      <c r="S168" s="460">
        <f>S87</f>
        <v>2014</v>
      </c>
      <c r="T168" s="460"/>
      <c r="U168" s="460"/>
      <c r="V168" s="460" t="str">
        <f>V87</f>
        <v>%</v>
      </c>
      <c r="W168" s="460"/>
      <c r="X168" s="460">
        <f>X87</f>
        <v>2015</v>
      </c>
      <c r="Y168" s="741"/>
      <c r="Z168" s="741"/>
      <c r="AA168" s="460" t="str">
        <f>AA87</f>
        <v>%</v>
      </c>
      <c r="AB168" s="466"/>
      <c r="AC168" s="460">
        <v>2015</v>
      </c>
      <c r="AD168" s="460">
        <v>2014</v>
      </c>
    </row>
    <row r="169" spans="1:30" ht="17.399999999999999" customHeight="1">
      <c r="A169" s="439"/>
      <c r="B169" s="38"/>
      <c r="C169" s="35"/>
      <c r="D169" s="449"/>
      <c r="E169" s="460"/>
      <c r="F169" s="460"/>
      <c r="G169" s="460"/>
      <c r="H169" s="460"/>
      <c r="I169" s="460"/>
      <c r="J169" s="460"/>
      <c r="K169" s="460"/>
      <c r="L169" s="460"/>
      <c r="M169" s="460">
        <f>M6</f>
        <v>2015</v>
      </c>
      <c r="N169" s="460">
        <f>N6</f>
        <v>2014</v>
      </c>
      <c r="O169" s="460"/>
      <c r="P169" s="460"/>
      <c r="Q169" s="460" t="str">
        <f>Q6</f>
        <v>%</v>
      </c>
      <c r="R169" s="460"/>
      <c r="S169" s="460"/>
      <c r="T169" s="460"/>
      <c r="U169" s="460"/>
      <c r="V169" s="460"/>
      <c r="W169" s="460"/>
      <c r="X169" s="460"/>
      <c r="Y169" s="741"/>
      <c r="Z169" s="741"/>
      <c r="AA169" s="460"/>
      <c r="AB169" s="466"/>
      <c r="AC169" s="1030" t="s">
        <v>87</v>
      </c>
      <c r="AD169" s="1031"/>
    </row>
    <row r="170" spans="1:30" s="300" customFormat="1" ht="17.25" customHeight="1">
      <c r="A170" s="437"/>
      <c r="B170" s="444"/>
      <c r="C170" s="301"/>
      <c r="D170" s="449"/>
      <c r="E170" s="460" t="str">
        <f>E7</f>
        <v>mar</v>
      </c>
      <c r="F170" s="460" t="str">
        <f>F7</f>
        <v>mar</v>
      </c>
      <c r="G170" s="460"/>
      <c r="H170" s="460"/>
      <c r="I170" s="460"/>
      <c r="J170" s="460" t="str">
        <f>J7</f>
        <v>kv 1</v>
      </c>
      <c r="K170" s="460" t="str">
        <f>K7</f>
        <v>kv 1</v>
      </c>
      <c r="L170" s="460"/>
      <c r="M170" s="460" t="str">
        <f>M7</f>
        <v>kv 1</v>
      </c>
      <c r="N170" s="460" t="str">
        <f>N7</f>
        <v>kv 1</v>
      </c>
      <c r="O170" s="460"/>
      <c r="P170" s="460"/>
      <c r="Q170" s="460"/>
      <c r="R170" s="460" t="str">
        <f>R7</f>
        <v>LTM</v>
      </c>
      <c r="S170" s="460"/>
      <c r="T170" s="460"/>
      <c r="U170" s="460"/>
      <c r="V170" s="460"/>
      <c r="W170" s="460"/>
      <c r="X170" s="460" t="str">
        <f>X7</f>
        <v>Prognos mar</v>
      </c>
      <c r="Y170" s="460"/>
      <c r="Z170" s="460"/>
      <c r="AA170" s="460"/>
      <c r="AB170" s="466"/>
      <c r="AC170" s="460" t="str">
        <f>M170</f>
        <v>kv 1</v>
      </c>
      <c r="AD170" s="460" t="str">
        <f>N170</f>
        <v>kv 1</v>
      </c>
    </row>
    <row r="171" spans="1:30" ht="15" customHeight="1">
      <c r="A171" s="438" t="s">
        <v>301</v>
      </c>
      <c r="B171" s="438" t="str">
        <f>'Aaro Inställningar'!B6</f>
        <v>AHIAS</v>
      </c>
      <c r="C171" s="42"/>
      <c r="D171" s="748" t="str">
        <f>'Aaro Inställningar'!C6</f>
        <v>AH Industries</v>
      </c>
      <c r="E171" s="319">
        <v>3.6662918000000402</v>
      </c>
      <c r="F171" s="317">
        <v>4.6179424999999998</v>
      </c>
      <c r="G171" s="318">
        <f t="shared" ref="G171:G199" si="59">IF(OR(E171&lt;0,F171&lt;0),"-",E171/F171-1)</f>
        <v>-0.20607677553368409</v>
      </c>
      <c r="H171" s="318" t="b">
        <f t="shared" ref="H171:H199" si="60">IF(AND(E171&lt;0,F171&lt;0),-(E171/F171-1))</f>
        <v>0</v>
      </c>
      <c r="I171" s="318">
        <f t="shared" ref="I171:I180" si="61">IF(AND(E171&lt;0,F171&lt;0),+H171,G171)</f>
        <v>-0.20607677553368409</v>
      </c>
      <c r="J171" s="319">
        <v>8.5907642000000006</v>
      </c>
      <c r="K171" s="317">
        <v>0.40982779999998098</v>
      </c>
      <c r="L171" s="318">
        <f t="shared" ref="L171:L199" si="62">IF(OR(J171&lt;0,K171&lt;0),"-",J171/K171-1)</f>
        <v>19.961887407346207</v>
      </c>
      <c r="M171" s="319">
        <v>8.5907642000000202</v>
      </c>
      <c r="N171" s="317">
        <v>0.40982779999997399</v>
      </c>
      <c r="O171" s="318">
        <f t="shared" ref="O171:O199" si="63">IF(OR(M171&lt;0,N171&lt;0),"-",M171/N171-1)</f>
        <v>19.961887407346612</v>
      </c>
      <c r="P171" s="318" t="b">
        <f t="shared" ref="P171:P199" si="64">IF(AND(M171&lt;0,N171&lt;0),-(M171/N171-1))</f>
        <v>0</v>
      </c>
      <c r="Q171" s="318">
        <f t="shared" ref="Q171:Q199" si="65">IF(AND(M171&lt;0,N171&lt;0),+P171,O171)</f>
        <v>19.961887407346612</v>
      </c>
      <c r="R171" s="319">
        <v>19.536125600000201</v>
      </c>
      <c r="S171" s="317">
        <v>11.355189199999799</v>
      </c>
      <c r="T171" s="318">
        <f t="shared" ref="T171:T199" si="66">IF(OR(R171&lt;0,S171&lt;0),"-",R171/S171-1)</f>
        <v>0.72045795590975681</v>
      </c>
      <c r="U171" s="318" t="b">
        <f t="shared" ref="U171:U199" si="67">IF(AND(R171&lt;0,S171&lt;0),-(R171/S171-1))</f>
        <v>0</v>
      </c>
      <c r="V171" s="318">
        <f t="shared" ref="V171:V199" si="68">IF(AND(R171&lt;0,S171&lt;0),+U171,T171)</f>
        <v>0.72045795590975681</v>
      </c>
      <c r="W171" s="318"/>
      <c r="X171" s="319">
        <v>50.5360552</v>
      </c>
      <c r="Y171" s="318">
        <f t="shared" ref="Y171:Y199" si="69">IF(OR(S171&lt;0,X171&lt;0),"-",X171/S171-1)</f>
        <v>3.4504811245241864</v>
      </c>
      <c r="Z171" s="318" t="b">
        <f t="shared" ref="Z171:Z199" si="70">IF(AND(S171&lt;0,X171&lt;0),-(X171/S171-1))</f>
        <v>0</v>
      </c>
      <c r="AA171" s="318">
        <f t="shared" ref="AA171:AA199" si="71">IF(AND(S171&lt;0,X171&lt;0),+Z171,Y171)</f>
        <v>3.4504811245241864</v>
      </c>
      <c r="AB171" s="810"/>
      <c r="AC171" s="811">
        <f t="shared" ref="AC171:AC199" si="72">IF(M8&lt;&gt;0,IF(M171&lt;&gt;0,M171/M8,""),0)</f>
        <v>3.6001477216650347E-2</v>
      </c>
      <c r="AD171" s="811">
        <f t="shared" ref="AD171:AD199" si="73">IF(N8&lt;&gt;0,IF(N171&lt;&gt;0,N171/N8,""),0)</f>
        <v>2.1548218259605473E-3</v>
      </c>
    </row>
    <row r="172" spans="1:30" ht="14.25" customHeight="1">
      <c r="A172" s="438" t="s">
        <v>301</v>
      </c>
      <c r="B172" s="438" t="str">
        <f>'Aaro Inställningar'!B7</f>
        <v>ARCUS</v>
      </c>
      <c r="C172" s="42"/>
      <c r="D172" s="748" t="str">
        <f>'Aaro Inställningar'!C7</f>
        <v>Arcus-Gruppen</v>
      </c>
      <c r="E172" s="319">
        <v>8.8497823999999898</v>
      </c>
      <c r="F172" s="317">
        <v>-0.88733159999996802</v>
      </c>
      <c r="G172" s="318" t="str">
        <f t="shared" si="59"/>
        <v>-</v>
      </c>
      <c r="H172" s="318" t="b">
        <f t="shared" si="60"/>
        <v>0</v>
      </c>
      <c r="I172" s="318" t="str">
        <f t="shared" si="61"/>
        <v>-</v>
      </c>
      <c r="J172" s="319">
        <v>-14.2638567</v>
      </c>
      <c r="K172" s="317">
        <v>-17.030854399999999</v>
      </c>
      <c r="L172" s="318" t="str">
        <f t="shared" si="62"/>
        <v>-</v>
      </c>
      <c r="M172" s="319">
        <v>-14.2638566999999</v>
      </c>
      <c r="N172" s="317">
        <v>-17.030854399999999</v>
      </c>
      <c r="O172" s="318" t="str">
        <f t="shared" si="63"/>
        <v>-</v>
      </c>
      <c r="P172" s="318">
        <f t="shared" si="64"/>
        <v>0.16246969382816745</v>
      </c>
      <c r="Q172" s="318">
        <f t="shared" si="65"/>
        <v>0.16246969382816745</v>
      </c>
      <c r="R172" s="319">
        <v>241.76417670000001</v>
      </c>
      <c r="S172" s="317">
        <v>238.99717899999999</v>
      </c>
      <c r="T172" s="318">
        <f t="shared" si="66"/>
        <v>1.1577532887951048E-2</v>
      </c>
      <c r="U172" s="318" t="b">
        <f t="shared" si="67"/>
        <v>0</v>
      </c>
      <c r="V172" s="318">
        <f t="shared" si="68"/>
        <v>1.1577532887951048E-2</v>
      </c>
      <c r="W172" s="318"/>
      <c r="X172" s="319">
        <v>237.31930299999999</v>
      </c>
      <c r="Y172" s="318">
        <f t="shared" si="69"/>
        <v>-7.0204845388572856E-3</v>
      </c>
      <c r="Z172" s="318" t="b">
        <f t="shared" si="70"/>
        <v>0</v>
      </c>
      <c r="AA172" s="318">
        <f t="shared" si="71"/>
        <v>-7.0204845388572856E-3</v>
      </c>
      <c r="AB172" s="810"/>
      <c r="AC172" s="811">
        <f t="shared" si="72"/>
        <v>-2.5996367832426547E-2</v>
      </c>
      <c r="AD172" s="811">
        <f t="shared" si="73"/>
        <v>-3.4063785682638584E-2</v>
      </c>
    </row>
    <row r="173" spans="1:30" ht="15" customHeight="1">
      <c r="A173" s="438" t="s">
        <v>301</v>
      </c>
      <c r="B173" s="438" t="str">
        <f>'Aaro Inställningar'!B8</f>
        <v>BIOLIN</v>
      </c>
      <c r="C173" s="42"/>
      <c r="D173" s="748" t="str">
        <f>'Aaro Inställningar'!C8</f>
        <v>Biolin Scientific</v>
      </c>
      <c r="E173" s="319">
        <v>9.3536899999999896</v>
      </c>
      <c r="F173" s="317">
        <v>5.2380000000000004</v>
      </c>
      <c r="G173" s="318">
        <f t="shared" si="59"/>
        <v>0.78573692248949767</v>
      </c>
      <c r="H173" s="318" t="b">
        <f t="shared" si="60"/>
        <v>0</v>
      </c>
      <c r="I173" s="318">
        <f t="shared" si="61"/>
        <v>0.78573692248949767</v>
      </c>
      <c r="J173" s="319">
        <v>-1.29888</v>
      </c>
      <c r="K173" s="317">
        <v>-2.1840000000000002</v>
      </c>
      <c r="L173" s="318" t="str">
        <f t="shared" si="62"/>
        <v>-</v>
      </c>
      <c r="M173" s="319">
        <v>-1.29888</v>
      </c>
      <c r="N173" s="317">
        <v>-2.1840000000000002</v>
      </c>
      <c r="O173" s="318" t="str">
        <f t="shared" si="63"/>
        <v>-</v>
      </c>
      <c r="P173" s="318">
        <f t="shared" si="64"/>
        <v>0.4052747252747253</v>
      </c>
      <c r="Q173" s="318">
        <f t="shared" si="65"/>
        <v>0.4052747252747253</v>
      </c>
      <c r="R173" s="319">
        <v>32.418120000000002</v>
      </c>
      <c r="S173" s="317">
        <v>31.533000000000001</v>
      </c>
      <c r="T173" s="318">
        <f t="shared" si="66"/>
        <v>2.80696413281325E-2</v>
      </c>
      <c r="U173" s="318" t="b">
        <f t="shared" si="67"/>
        <v>0</v>
      </c>
      <c r="V173" s="318">
        <f t="shared" si="68"/>
        <v>2.80696413281325E-2</v>
      </c>
      <c r="W173" s="318"/>
      <c r="X173" s="319">
        <v>37.098999999999997</v>
      </c>
      <c r="Y173" s="318">
        <f t="shared" si="69"/>
        <v>0.1765134938001458</v>
      </c>
      <c r="Z173" s="318" t="b">
        <f t="shared" si="70"/>
        <v>0</v>
      </c>
      <c r="AA173" s="318">
        <f t="shared" si="71"/>
        <v>0.1765134938001458</v>
      </c>
      <c r="AB173" s="810"/>
      <c r="AC173" s="811">
        <f t="shared" si="72"/>
        <v>-2.4823064381765458E-2</v>
      </c>
      <c r="AD173" s="811">
        <f t="shared" si="73"/>
        <v>-5.1410008944964933E-2</v>
      </c>
    </row>
    <row r="174" spans="1:30" ht="14.25" customHeight="1">
      <c r="A174" s="438" t="s">
        <v>301</v>
      </c>
      <c r="B174" s="438" t="str">
        <f>'Aaro Inställningar'!B9</f>
        <v>BISNODE</v>
      </c>
      <c r="C174" s="42"/>
      <c r="D174" s="748" t="str">
        <f>'Aaro Inställningar'!C9</f>
        <v>Bisnode</v>
      </c>
      <c r="E174" s="319">
        <v>25.874141899999898</v>
      </c>
      <c r="F174" s="317">
        <v>21.037999999999901</v>
      </c>
      <c r="G174" s="318">
        <f t="shared" si="59"/>
        <v>0.22987650442057328</v>
      </c>
      <c r="H174" s="318" t="b">
        <f t="shared" si="60"/>
        <v>0</v>
      </c>
      <c r="I174" s="318">
        <f t="shared" si="61"/>
        <v>0.22987650442057328</v>
      </c>
      <c r="J174" s="319">
        <v>49.462141899999999</v>
      </c>
      <c r="K174" s="317">
        <v>58.887999999999899</v>
      </c>
      <c r="L174" s="318">
        <f t="shared" si="62"/>
        <v>-0.16006415738350621</v>
      </c>
      <c r="M174" s="319">
        <v>49.462141899999899</v>
      </c>
      <c r="N174" s="317">
        <v>58.887999999999899</v>
      </c>
      <c r="O174" s="318">
        <f t="shared" si="63"/>
        <v>-0.16006415738350799</v>
      </c>
      <c r="P174" s="318" t="b">
        <f t="shared" si="64"/>
        <v>0</v>
      </c>
      <c r="Q174" s="318">
        <f t="shared" si="65"/>
        <v>-0.16006415738350799</v>
      </c>
      <c r="R174" s="319">
        <v>336.16114190000002</v>
      </c>
      <c r="S174" s="317">
        <v>345.58699999999999</v>
      </c>
      <c r="T174" s="318">
        <f t="shared" si="66"/>
        <v>-2.7274920931632196E-2</v>
      </c>
      <c r="U174" s="318" t="b">
        <f t="shared" si="67"/>
        <v>0</v>
      </c>
      <c r="V174" s="318">
        <f t="shared" si="68"/>
        <v>-2.7274920931632196E-2</v>
      </c>
      <c r="W174" s="318"/>
      <c r="X174" s="319">
        <v>353.8</v>
      </c>
      <c r="Y174" s="318">
        <f t="shared" si="69"/>
        <v>2.3765361544271224E-2</v>
      </c>
      <c r="Z174" s="318" t="b">
        <f t="shared" si="70"/>
        <v>0</v>
      </c>
      <c r="AA174" s="318">
        <f t="shared" si="71"/>
        <v>2.3765361544271224E-2</v>
      </c>
      <c r="AB174" s="810"/>
      <c r="AC174" s="811">
        <f t="shared" si="72"/>
        <v>5.6625527254605089E-2</v>
      </c>
      <c r="AD174" s="811">
        <f t="shared" si="73"/>
        <v>6.8056582840236565E-2</v>
      </c>
    </row>
    <row r="175" spans="1:30" ht="14.25" customHeight="1">
      <c r="A175" s="438" t="s">
        <v>301</v>
      </c>
      <c r="B175" s="438" t="str">
        <f>'Aaro Inställningar'!B10</f>
        <v>DIAB</v>
      </c>
      <c r="C175" s="42"/>
      <c r="D175" s="748" t="str">
        <f>'Aaro Inställningar'!C10</f>
        <v>DIAB</v>
      </c>
      <c r="E175" s="319">
        <v>25.225999999999999</v>
      </c>
      <c r="F175" s="317">
        <v>-0.85700000000000798</v>
      </c>
      <c r="G175" s="318" t="str">
        <f t="shared" si="59"/>
        <v>-</v>
      </c>
      <c r="H175" s="318" t="b">
        <f t="shared" si="60"/>
        <v>0</v>
      </c>
      <c r="I175" s="318" t="str">
        <f t="shared" si="61"/>
        <v>-</v>
      </c>
      <c r="J175" s="319">
        <v>36.984999999999999</v>
      </c>
      <c r="K175" s="317">
        <v>-0.18999999999999601</v>
      </c>
      <c r="L175" s="318" t="str">
        <f t="shared" si="62"/>
        <v>-</v>
      </c>
      <c r="M175" s="319">
        <v>36.984999999999999</v>
      </c>
      <c r="N175" s="317">
        <v>-0.189999999999969</v>
      </c>
      <c r="O175" s="318" t="str">
        <f t="shared" si="63"/>
        <v>-</v>
      </c>
      <c r="P175" s="318" t="b">
        <f t="shared" si="64"/>
        <v>0</v>
      </c>
      <c r="Q175" s="318" t="str">
        <f t="shared" si="65"/>
        <v>-</v>
      </c>
      <c r="R175" s="319">
        <v>56.905000000000001</v>
      </c>
      <c r="S175" s="317">
        <v>19.7300000000001</v>
      </c>
      <c r="T175" s="318">
        <f t="shared" si="66"/>
        <v>1.8841865179928896</v>
      </c>
      <c r="U175" s="318" t="b">
        <f t="shared" si="67"/>
        <v>0</v>
      </c>
      <c r="V175" s="318">
        <f t="shared" si="68"/>
        <v>1.8841865179928896</v>
      </c>
      <c r="W175" s="318"/>
      <c r="X175" s="319">
        <v>105.92</v>
      </c>
      <c r="Y175" s="318">
        <f t="shared" si="69"/>
        <v>4.3684744044601862</v>
      </c>
      <c r="Z175" s="318" t="b">
        <f t="shared" si="70"/>
        <v>0</v>
      </c>
      <c r="AA175" s="318">
        <f t="shared" si="71"/>
        <v>4.3684744044601862</v>
      </c>
      <c r="AB175" s="810"/>
      <c r="AC175" s="811">
        <f t="shared" si="72"/>
        <v>0.10022600646042447</v>
      </c>
      <c r="AD175" s="811">
        <f t="shared" si="73"/>
        <v>-7.977696041381947E-4</v>
      </c>
    </row>
    <row r="176" spans="1:30" ht="15" customHeight="1">
      <c r="A176" s="438" t="s">
        <v>301</v>
      </c>
      <c r="B176" s="438" t="str">
        <f>'Aaro Inställningar'!B11</f>
        <v>EMGR</v>
      </c>
      <c r="C176" s="42"/>
      <c r="D176" s="748" t="str">
        <f>'Aaro Inställningar'!C11</f>
        <v>Euromaint</v>
      </c>
      <c r="E176" s="319">
        <v>16.020999999999901</v>
      </c>
      <c r="F176" s="317">
        <v>20.984999999999999</v>
      </c>
      <c r="G176" s="318">
        <f t="shared" si="59"/>
        <v>-0.236549916607105</v>
      </c>
      <c r="H176" s="318" t="b">
        <f t="shared" si="60"/>
        <v>0</v>
      </c>
      <c r="I176" s="318">
        <f t="shared" si="61"/>
        <v>-0.236549916607105</v>
      </c>
      <c r="J176" s="319">
        <v>8.5879999999999406</v>
      </c>
      <c r="K176" s="317">
        <v>12.962</v>
      </c>
      <c r="L176" s="318">
        <f t="shared" si="62"/>
        <v>-0.33744792470298246</v>
      </c>
      <c r="M176" s="319">
        <v>8.5880000000000507</v>
      </c>
      <c r="N176" s="317">
        <v>12.962</v>
      </c>
      <c r="O176" s="318">
        <f t="shared" si="63"/>
        <v>-0.33744792470297402</v>
      </c>
      <c r="P176" s="318" t="b">
        <f t="shared" si="64"/>
        <v>0</v>
      </c>
      <c r="Q176" s="318">
        <f t="shared" si="65"/>
        <v>-0.33744792470297402</v>
      </c>
      <c r="R176" s="319">
        <v>72.267000000000294</v>
      </c>
      <c r="S176" s="317">
        <v>76.640999999999806</v>
      </c>
      <c r="T176" s="318">
        <f t="shared" si="66"/>
        <v>-5.7071280385166179E-2</v>
      </c>
      <c r="U176" s="318" t="b">
        <f t="shared" si="67"/>
        <v>0</v>
      </c>
      <c r="V176" s="318">
        <f t="shared" si="68"/>
        <v>-5.7071280385166179E-2</v>
      </c>
      <c r="W176" s="318"/>
      <c r="X176" s="319">
        <v>87.319999999999695</v>
      </c>
      <c r="Y176" s="318">
        <f t="shared" si="69"/>
        <v>0.13933795227097656</v>
      </c>
      <c r="Z176" s="318" t="b">
        <f t="shared" si="70"/>
        <v>0</v>
      </c>
      <c r="AA176" s="318">
        <f t="shared" si="71"/>
        <v>0.13933795227097656</v>
      </c>
      <c r="AB176" s="810"/>
      <c r="AC176" s="811">
        <f t="shared" si="72"/>
        <v>1.4471506903791863E-2</v>
      </c>
      <c r="AD176" s="811">
        <f t="shared" si="73"/>
        <v>2.2286335220043602E-2</v>
      </c>
    </row>
    <row r="177" spans="1:30" ht="15.75" customHeight="1">
      <c r="A177" s="438" t="s">
        <v>301</v>
      </c>
      <c r="B177" s="438" t="str">
        <f>'Aaro Inställningar'!B12</f>
        <v>GSHYDRO</v>
      </c>
      <c r="C177" s="42"/>
      <c r="D177" s="748" t="str">
        <f>'Aaro Inställningar'!C12</f>
        <v>GS-Hydro</v>
      </c>
      <c r="E177" s="319">
        <v>8.9468270000000398</v>
      </c>
      <c r="F177" s="777">
        <v>4.7372441000000398</v>
      </c>
      <c r="G177" s="318">
        <f t="shared" si="59"/>
        <v>0.88861431058618345</v>
      </c>
      <c r="H177" s="318" t="b">
        <f t="shared" si="60"/>
        <v>0</v>
      </c>
      <c r="I177" s="318">
        <f t="shared" si="61"/>
        <v>0.88861431058618345</v>
      </c>
      <c r="J177" s="319">
        <v>10.280151200000001</v>
      </c>
      <c r="K177" s="777">
        <v>12.4917713</v>
      </c>
      <c r="L177" s="318">
        <f t="shared" si="62"/>
        <v>-0.17704615677682145</v>
      </c>
      <c r="M177" s="319">
        <v>10.280151200000001</v>
      </c>
      <c r="N177" s="777">
        <v>12.491771300000099</v>
      </c>
      <c r="O177" s="318">
        <f t="shared" si="63"/>
        <v>-0.177046156776828</v>
      </c>
      <c r="P177" s="318" t="b">
        <f t="shared" si="64"/>
        <v>0</v>
      </c>
      <c r="Q177" s="318">
        <f t="shared" si="65"/>
        <v>-0.177046156776828</v>
      </c>
      <c r="R177" s="319">
        <v>100.5276391</v>
      </c>
      <c r="S177" s="777">
        <v>102.73925920000001</v>
      </c>
      <c r="T177" s="318">
        <f t="shared" si="66"/>
        <v>-2.1526533451975749E-2</v>
      </c>
      <c r="U177" s="318" t="b">
        <f t="shared" si="67"/>
        <v>0</v>
      </c>
      <c r="V177" s="318">
        <f t="shared" si="68"/>
        <v>-2.1526533451975749E-2</v>
      </c>
      <c r="W177" s="318"/>
      <c r="X177" s="319">
        <v>97.267489000000097</v>
      </c>
      <c r="Y177" s="318">
        <f t="shared" si="69"/>
        <v>-5.3258805276648391E-2</v>
      </c>
      <c r="Z177" s="318" t="b">
        <f t="shared" si="70"/>
        <v>0</v>
      </c>
      <c r="AA177" s="318">
        <f t="shared" si="71"/>
        <v>-5.3258805276648391E-2</v>
      </c>
      <c r="AB177" s="810"/>
      <c r="AC177" s="811">
        <f t="shared" si="72"/>
        <v>3.2164343360234778E-2</v>
      </c>
      <c r="AD177" s="811">
        <f t="shared" si="73"/>
        <v>4.3774077295887011E-2</v>
      </c>
    </row>
    <row r="178" spans="1:30" ht="15.75" customHeight="1">
      <c r="A178" s="438" t="s">
        <v>301</v>
      </c>
      <c r="B178" s="438" t="str">
        <f>'Aaro Inställningar'!B13</f>
        <v>HAFA</v>
      </c>
      <c r="C178" s="42"/>
      <c r="D178" s="748" t="str">
        <f>'Aaro Inställningar'!C13</f>
        <v>Hafa Bathroom Group</v>
      </c>
      <c r="E178" s="319">
        <v>0.96000000000000096</v>
      </c>
      <c r="F178" s="317">
        <v>0.50999999999999801</v>
      </c>
      <c r="G178" s="318">
        <f t="shared" si="59"/>
        <v>0.88235294117647989</v>
      </c>
      <c r="H178" s="318" t="b">
        <f t="shared" si="60"/>
        <v>0</v>
      </c>
      <c r="I178" s="318">
        <f t="shared" si="61"/>
        <v>0.88235294117647989</v>
      </c>
      <c r="J178" s="319">
        <v>1.4359999999999999</v>
      </c>
      <c r="K178" s="317">
        <v>2.702</v>
      </c>
      <c r="L178" s="318">
        <f t="shared" si="62"/>
        <v>-0.46854182087342711</v>
      </c>
      <c r="M178" s="319">
        <v>1.4359999999999999</v>
      </c>
      <c r="N178" s="317">
        <v>2.702</v>
      </c>
      <c r="O178" s="318">
        <f t="shared" si="63"/>
        <v>-0.46854182087342711</v>
      </c>
      <c r="P178" s="318" t="b">
        <f t="shared" si="64"/>
        <v>0</v>
      </c>
      <c r="Q178" s="318">
        <f t="shared" si="65"/>
        <v>-0.46854182087342711</v>
      </c>
      <c r="R178" s="319">
        <v>0.18600000000000699</v>
      </c>
      <c r="S178" s="317">
        <v>1.4520000000000299</v>
      </c>
      <c r="T178" s="318">
        <f t="shared" si="66"/>
        <v>-0.87190082644627886</v>
      </c>
      <c r="U178" s="318" t="b">
        <f t="shared" si="67"/>
        <v>0</v>
      </c>
      <c r="V178" s="318">
        <f t="shared" si="68"/>
        <v>-0.87190082644627886</v>
      </c>
      <c r="W178" s="318"/>
      <c r="X178" s="319">
        <v>6.7570000000000103</v>
      </c>
      <c r="Y178" s="318">
        <f t="shared" si="69"/>
        <v>3.6535812672175423</v>
      </c>
      <c r="Z178" s="318" t="b">
        <f t="shared" si="70"/>
        <v>0</v>
      </c>
      <c r="AA178" s="318">
        <f t="shared" si="71"/>
        <v>3.6535812672175423</v>
      </c>
      <c r="AB178" s="810"/>
      <c r="AC178" s="811">
        <f t="shared" si="72"/>
        <v>2.7458554027955714E-2</v>
      </c>
      <c r="AD178" s="811">
        <f t="shared" si="73"/>
        <v>4.6221218652707931E-2</v>
      </c>
    </row>
    <row r="179" spans="1:30" ht="14.25" customHeight="1">
      <c r="A179" s="438" t="s">
        <v>301</v>
      </c>
      <c r="B179" s="438" t="str">
        <f>'Aaro Inställningar'!B14</f>
        <v>HENT</v>
      </c>
      <c r="C179" s="42"/>
      <c r="D179" s="748" t="str">
        <f>'Aaro Inställningar'!C14</f>
        <v>HENT</v>
      </c>
      <c r="E179" s="319">
        <v>18.126782000000201</v>
      </c>
      <c r="F179" s="317">
        <v>15.019326700000001</v>
      </c>
      <c r="G179" s="318">
        <f t="shared" si="59"/>
        <v>0.20689711077396034</v>
      </c>
      <c r="H179" s="318" t="b">
        <f t="shared" si="60"/>
        <v>0</v>
      </c>
      <c r="I179" s="318">
        <f t="shared" si="61"/>
        <v>0.20689711077396034</v>
      </c>
      <c r="J179" s="319">
        <v>51.688359100000298</v>
      </c>
      <c r="K179" s="317">
        <v>42.986854699999903</v>
      </c>
      <c r="L179" s="318">
        <f t="shared" si="62"/>
        <v>0.20242244892600647</v>
      </c>
      <c r="M179" s="319">
        <v>51.688359100000199</v>
      </c>
      <c r="N179" s="317">
        <v>42.986854700000002</v>
      </c>
      <c r="O179" s="318">
        <f t="shared" si="63"/>
        <v>0.20242244892600136</v>
      </c>
      <c r="P179" s="318" t="b">
        <f t="shared" si="64"/>
        <v>0</v>
      </c>
      <c r="Q179" s="318">
        <f t="shared" si="65"/>
        <v>0.20242244892600136</v>
      </c>
      <c r="R179" s="319">
        <v>158.10252149999999</v>
      </c>
      <c r="S179" s="317">
        <v>149.40101709999999</v>
      </c>
      <c r="T179" s="318">
        <f t="shared" si="66"/>
        <v>5.8242604828960154E-2</v>
      </c>
      <c r="U179" s="318" t="b">
        <f t="shared" si="67"/>
        <v>0</v>
      </c>
      <c r="V179" s="318">
        <f t="shared" si="68"/>
        <v>5.8242604828960154E-2</v>
      </c>
      <c r="W179" s="318"/>
      <c r="X179" s="319">
        <v>178.79485940000001</v>
      </c>
      <c r="Y179" s="318">
        <f t="shared" si="69"/>
        <v>0.19674459297907965</v>
      </c>
      <c r="Z179" s="318" t="b">
        <f t="shared" si="70"/>
        <v>0</v>
      </c>
      <c r="AA179" s="318">
        <f t="shared" si="71"/>
        <v>0.19674459297907965</v>
      </c>
      <c r="AB179" s="810"/>
      <c r="AC179" s="811">
        <f t="shared" si="72"/>
        <v>4.0254301179814718E-2</v>
      </c>
      <c r="AD179" s="811">
        <f t="shared" si="73"/>
        <v>3.4866853146148291E-2</v>
      </c>
    </row>
    <row r="180" spans="1:30" ht="15.75" customHeight="1">
      <c r="A180" s="438" t="s">
        <v>301</v>
      </c>
      <c r="B180" s="438" t="str">
        <f>'Aaro Inställningar'!B15</f>
        <v>HLDISP</v>
      </c>
      <c r="C180" s="42"/>
      <c r="D180" s="748" t="str">
        <f>'Aaro Inställningar'!C15</f>
        <v xml:space="preserve">HL Display </v>
      </c>
      <c r="E180" s="319">
        <v>7.2729999999999597</v>
      </c>
      <c r="F180" s="317">
        <v>16.172000000000001</v>
      </c>
      <c r="G180" s="318">
        <f t="shared" si="59"/>
        <v>-0.55027207519169186</v>
      </c>
      <c r="H180" s="318" t="b">
        <f t="shared" si="60"/>
        <v>0</v>
      </c>
      <c r="I180" s="318">
        <f t="shared" si="61"/>
        <v>-0.55027207519169186</v>
      </c>
      <c r="J180" s="319">
        <v>0.90099999999997404</v>
      </c>
      <c r="K180" s="317">
        <v>16.427</v>
      </c>
      <c r="L180" s="318">
        <f t="shared" si="62"/>
        <v>-0.94515127533938181</v>
      </c>
      <c r="M180" s="319">
        <v>0.900999999999896</v>
      </c>
      <c r="N180" s="317">
        <v>16.427</v>
      </c>
      <c r="O180" s="318">
        <f t="shared" si="63"/>
        <v>-0.94515127533938659</v>
      </c>
      <c r="P180" s="318" t="b">
        <f t="shared" si="64"/>
        <v>0</v>
      </c>
      <c r="Q180" s="318">
        <f t="shared" si="65"/>
        <v>-0.94515127533938659</v>
      </c>
      <c r="R180" s="319">
        <v>61.709000000000103</v>
      </c>
      <c r="S180" s="317">
        <v>77.2349999999999</v>
      </c>
      <c r="T180" s="318">
        <f t="shared" si="66"/>
        <v>-0.20102285233378414</v>
      </c>
      <c r="U180" s="318" t="b">
        <f t="shared" si="67"/>
        <v>0</v>
      </c>
      <c r="V180" s="318">
        <f t="shared" si="68"/>
        <v>-0.20102285233378414</v>
      </c>
      <c r="W180" s="318"/>
      <c r="X180" s="319">
        <v>62.3</v>
      </c>
      <c r="Y180" s="318">
        <f t="shared" si="69"/>
        <v>-0.19337088107723077</v>
      </c>
      <c r="Z180" s="318" t="b">
        <f t="shared" si="70"/>
        <v>0</v>
      </c>
      <c r="AA180" s="318">
        <f t="shared" si="71"/>
        <v>-0.19337088107723077</v>
      </c>
      <c r="AB180" s="810"/>
      <c r="AC180" s="811">
        <f t="shared" si="72"/>
        <v>2.6709908457047621E-3</v>
      </c>
      <c r="AD180" s="811">
        <f t="shared" si="73"/>
        <v>4.5162744790764556E-2</v>
      </c>
    </row>
    <row r="181" spans="1:30" ht="14.25" customHeight="1">
      <c r="A181" s="438" t="s">
        <v>301</v>
      </c>
      <c r="B181" s="438" t="str">
        <f>'Aaro Inställningar'!B16</f>
        <v>INWIDO</v>
      </c>
      <c r="C181" s="42"/>
      <c r="D181" s="748" t="str">
        <f>'Aaro Inställningar'!C16</f>
        <v>Inwido</v>
      </c>
      <c r="E181" s="319"/>
      <c r="F181" s="317"/>
      <c r="G181" s="318" t="e">
        <f t="shared" si="59"/>
        <v>#DIV/0!</v>
      </c>
      <c r="H181" s="318" t="b">
        <f t="shared" si="60"/>
        <v>0</v>
      </c>
      <c r="I181" s="318"/>
      <c r="J181" s="319">
        <v>28.724999999999898</v>
      </c>
      <c r="K181" s="317">
        <v>4.2819999999999796</v>
      </c>
      <c r="L181" s="318">
        <f t="shared" si="62"/>
        <v>5.708313872022428</v>
      </c>
      <c r="M181" s="319">
        <v>28.724999999999799</v>
      </c>
      <c r="N181" s="317">
        <v>4.28200000000004</v>
      </c>
      <c r="O181" s="318">
        <f t="shared" si="63"/>
        <v>5.7083138720223099</v>
      </c>
      <c r="P181" s="318" t="b">
        <f t="shared" si="64"/>
        <v>0</v>
      </c>
      <c r="Q181" s="318">
        <f t="shared" si="65"/>
        <v>5.7083138720223099</v>
      </c>
      <c r="R181" s="319">
        <v>525.98199999999997</v>
      </c>
      <c r="S181" s="317">
        <v>501.53899999999902</v>
      </c>
      <c r="T181" s="318">
        <f t="shared" si="66"/>
        <v>4.8735990620870862E-2</v>
      </c>
      <c r="U181" s="318" t="b">
        <f t="shared" si="67"/>
        <v>0</v>
      </c>
      <c r="V181" s="318">
        <f t="shared" si="68"/>
        <v>4.8735990620870862E-2</v>
      </c>
      <c r="W181" s="318"/>
      <c r="X181" s="319">
        <v>549.5</v>
      </c>
      <c r="Y181" s="318">
        <f t="shared" si="69"/>
        <v>9.5627658068467403E-2</v>
      </c>
      <c r="Z181" s="318" t="b">
        <f t="shared" si="70"/>
        <v>0</v>
      </c>
      <c r="AA181" s="318">
        <f t="shared" si="71"/>
        <v>9.5627658068467403E-2</v>
      </c>
      <c r="AB181" s="810"/>
      <c r="AC181" s="811">
        <f t="shared" si="72"/>
        <v>2.7424162286119984E-2</v>
      </c>
      <c r="AD181" s="811">
        <f t="shared" si="73"/>
        <v>4.7196222538676653E-3</v>
      </c>
    </row>
    <row r="182" spans="1:30" ht="15.75" customHeight="1">
      <c r="A182" s="438" t="s">
        <v>301</v>
      </c>
      <c r="B182" s="438" t="str">
        <f>'Aaro Inställningar'!B17</f>
        <v>JOTUL</v>
      </c>
      <c r="C182" s="42"/>
      <c r="D182" s="748" t="str">
        <f>'Aaro Inställningar'!C17</f>
        <v>Jøtul</v>
      </c>
      <c r="E182" s="319">
        <v>-7.7612734000000403</v>
      </c>
      <c r="F182" s="317">
        <v>-5.9007042000000096</v>
      </c>
      <c r="G182" s="318" t="str">
        <f t="shared" si="59"/>
        <v>-</v>
      </c>
      <c r="H182" s="318">
        <f t="shared" si="60"/>
        <v>-0.31531307737812497</v>
      </c>
      <c r="I182" s="318">
        <f t="shared" ref="I182:I199" si="74">IF(AND(E182&lt;0,F182&lt;0),+H182,G182)</f>
        <v>-0.31531307737812497</v>
      </c>
      <c r="J182" s="319">
        <v>-13.2297457</v>
      </c>
      <c r="K182" s="317">
        <v>-15.0383481</v>
      </c>
      <c r="L182" s="318" t="str">
        <f t="shared" si="62"/>
        <v>-</v>
      </c>
      <c r="M182" s="319">
        <v>-13.2297457</v>
      </c>
      <c r="N182" s="317">
        <v>-15.0383481</v>
      </c>
      <c r="O182" s="318" t="str">
        <f t="shared" si="63"/>
        <v>-</v>
      </c>
      <c r="P182" s="318">
        <f t="shared" si="64"/>
        <v>0.12026602842103384</v>
      </c>
      <c r="Q182" s="318">
        <f t="shared" si="65"/>
        <v>0.12026602842103384</v>
      </c>
      <c r="R182" s="319">
        <v>-15.534979999999999</v>
      </c>
      <c r="S182" s="317">
        <v>-17.343582400000098</v>
      </c>
      <c r="T182" s="318" t="str">
        <f t="shared" si="66"/>
        <v>-</v>
      </c>
      <c r="U182" s="318">
        <f t="shared" si="67"/>
        <v>0.10428078572741062</v>
      </c>
      <c r="V182" s="318">
        <f t="shared" si="68"/>
        <v>0.10428078572741062</v>
      </c>
      <c r="W182" s="318"/>
      <c r="X182" s="319">
        <v>15.033802</v>
      </c>
      <c r="Y182" s="318" t="str">
        <f t="shared" si="69"/>
        <v>-</v>
      </c>
      <c r="Z182" s="318" t="b">
        <f t="shared" si="70"/>
        <v>0</v>
      </c>
      <c r="AA182" s="318" t="str">
        <f t="shared" si="71"/>
        <v>-</v>
      </c>
      <c r="AB182" s="810"/>
      <c r="AC182" s="811">
        <f t="shared" si="72"/>
        <v>-6.3447266899662874E-2</v>
      </c>
      <c r="AD182" s="811">
        <f t="shared" si="73"/>
        <v>-7.6687551749130667E-2</v>
      </c>
    </row>
    <row r="183" spans="1:30" ht="15" customHeight="1">
      <c r="A183" s="438" t="s">
        <v>301</v>
      </c>
      <c r="B183" s="438" t="str">
        <f>'Aaro Inställningar'!B18</f>
        <v>KVD</v>
      </c>
      <c r="C183" s="42"/>
      <c r="D183" s="748" t="str">
        <f>'Aaro Inställningar'!C18</f>
        <v xml:space="preserve">KVD </v>
      </c>
      <c r="E183" s="319">
        <v>5.415</v>
      </c>
      <c r="F183" s="317">
        <v>5.5520000000000103</v>
      </c>
      <c r="G183" s="318">
        <f t="shared" si="59"/>
        <v>-2.4675792507206418E-2</v>
      </c>
      <c r="H183" s="318" t="b">
        <f t="shared" si="60"/>
        <v>0</v>
      </c>
      <c r="I183" s="318">
        <f t="shared" si="74"/>
        <v>-2.4675792507206418E-2</v>
      </c>
      <c r="J183" s="319">
        <v>9.4760000000000204</v>
      </c>
      <c r="K183" s="317">
        <v>8.8789999999999907</v>
      </c>
      <c r="L183" s="318">
        <f t="shared" si="62"/>
        <v>6.7237301497919955E-2</v>
      </c>
      <c r="M183" s="319">
        <v>9.4760000000000097</v>
      </c>
      <c r="N183" s="317">
        <v>8.8789999999999996</v>
      </c>
      <c r="O183" s="318">
        <f t="shared" si="63"/>
        <v>6.7237301497917512E-2</v>
      </c>
      <c r="P183" s="318" t="b">
        <f t="shared" si="64"/>
        <v>0</v>
      </c>
      <c r="Q183" s="318">
        <f t="shared" si="65"/>
        <v>6.7237301497917512E-2</v>
      </c>
      <c r="R183" s="319">
        <v>51.027000000000001</v>
      </c>
      <c r="S183" s="317">
        <v>50.43</v>
      </c>
      <c r="T183" s="318">
        <f t="shared" si="66"/>
        <v>1.1838191552647315E-2</v>
      </c>
      <c r="U183" s="318" t="b">
        <f t="shared" si="67"/>
        <v>0</v>
      </c>
      <c r="V183" s="318">
        <f t="shared" si="68"/>
        <v>1.1838191552647315E-2</v>
      </c>
      <c r="W183" s="318"/>
      <c r="X183" s="319">
        <v>70.302000000000007</v>
      </c>
      <c r="Y183" s="318">
        <f t="shared" si="69"/>
        <v>0.39405116002379548</v>
      </c>
      <c r="Z183" s="318" t="b">
        <f t="shared" si="70"/>
        <v>0</v>
      </c>
      <c r="AA183" s="318">
        <f t="shared" si="71"/>
        <v>0.39405116002379548</v>
      </c>
      <c r="AB183" s="810"/>
      <c r="AC183" s="811">
        <f t="shared" si="72"/>
        <v>0.12491760921722177</v>
      </c>
      <c r="AD183" s="811">
        <f t="shared" si="73"/>
        <v>0.11807180851063828</v>
      </c>
    </row>
    <row r="184" spans="1:30" ht="15.75" customHeight="1">
      <c r="A184" s="438" t="s">
        <v>301</v>
      </c>
      <c r="B184" s="438" t="str">
        <f>'Aaro Inställningar'!B19</f>
        <v>LEDIL</v>
      </c>
      <c r="C184" s="42"/>
      <c r="D184" s="748" t="str">
        <f>'Aaro Inställningar'!C19</f>
        <v>Ledil</v>
      </c>
      <c r="E184" s="319">
        <v>9.4229046999999895</v>
      </c>
      <c r="F184" s="317">
        <v>6.0702543000000002</v>
      </c>
      <c r="G184" s="318">
        <f t="shared" si="59"/>
        <v>0.5523080639306972</v>
      </c>
      <c r="H184" s="318" t="b">
        <f t="shared" si="60"/>
        <v>0</v>
      </c>
      <c r="I184" s="318">
        <f t="shared" si="74"/>
        <v>0.5523080639306972</v>
      </c>
      <c r="J184" s="319">
        <v>22.633216099999999</v>
      </c>
      <c r="K184" s="317">
        <v>10.080300899999999</v>
      </c>
      <c r="L184" s="318">
        <f t="shared" si="62"/>
        <v>1.2452917154486927</v>
      </c>
      <c r="M184" s="319">
        <v>22.633216099999999</v>
      </c>
      <c r="N184" s="317">
        <v>10.080300899999999</v>
      </c>
      <c r="O184" s="318">
        <f t="shared" si="63"/>
        <v>1.2452917154486927</v>
      </c>
      <c r="P184" s="318" t="b">
        <f t="shared" si="64"/>
        <v>0</v>
      </c>
      <c r="Q184" s="318">
        <f t="shared" si="65"/>
        <v>1.2452917154486927</v>
      </c>
      <c r="R184" s="319">
        <v>86.828287200000005</v>
      </c>
      <c r="S184" s="317">
        <v>74.275372000000004</v>
      </c>
      <c r="T184" s="318">
        <f t="shared" si="66"/>
        <v>0.16900508017650862</v>
      </c>
      <c r="U184" s="318" t="b">
        <f t="shared" si="67"/>
        <v>0</v>
      </c>
      <c r="V184" s="318">
        <f t="shared" si="68"/>
        <v>0.16900508017650862</v>
      </c>
      <c r="W184" s="318"/>
      <c r="X184" s="319">
        <v>84.089010500000001</v>
      </c>
      <c r="Y184" s="318">
        <f t="shared" si="69"/>
        <v>0.13212506697374726</v>
      </c>
      <c r="Z184" s="318" t="b">
        <f t="shared" si="70"/>
        <v>0</v>
      </c>
      <c r="AA184" s="318">
        <f t="shared" si="71"/>
        <v>0.13212506697374726</v>
      </c>
      <c r="AB184" s="810"/>
      <c r="AC184" s="811">
        <f t="shared" si="72"/>
        <v>0.32371880869331898</v>
      </c>
      <c r="AD184" s="811">
        <f t="shared" si="73"/>
        <v>0.20904578047435191</v>
      </c>
    </row>
    <row r="185" spans="1:30" ht="14.25" customHeight="1">
      <c r="A185" s="438" t="s">
        <v>301</v>
      </c>
      <c r="B185" s="438" t="str">
        <f>'Aaro Inställningar'!B20</f>
        <v>MCC</v>
      </c>
      <c r="C185" s="42"/>
      <c r="D185" s="748" t="str">
        <f>'Aaro Inställningar'!C20</f>
        <v>Mobile Climate Control</v>
      </c>
      <c r="E185" s="319">
        <v>13.983000000000001</v>
      </c>
      <c r="F185" s="317">
        <v>7.8109999999999999</v>
      </c>
      <c r="G185" s="318">
        <f t="shared" si="59"/>
        <v>0.79016771220074267</v>
      </c>
      <c r="H185" s="318" t="b">
        <f t="shared" si="60"/>
        <v>0</v>
      </c>
      <c r="I185" s="318">
        <f t="shared" si="74"/>
        <v>0.79016771220074267</v>
      </c>
      <c r="J185" s="319">
        <v>30.074999999999999</v>
      </c>
      <c r="K185" s="317">
        <v>15.763999999999999</v>
      </c>
      <c r="L185" s="318">
        <f t="shared" si="62"/>
        <v>0.90782796244607966</v>
      </c>
      <c r="M185" s="319">
        <v>30.074999999999999</v>
      </c>
      <c r="N185" s="317">
        <v>15.763999999999999</v>
      </c>
      <c r="O185" s="318">
        <f t="shared" si="63"/>
        <v>0.90782796244607966</v>
      </c>
      <c r="P185" s="318" t="b">
        <f t="shared" si="64"/>
        <v>0</v>
      </c>
      <c r="Q185" s="318">
        <f t="shared" si="65"/>
        <v>0.90782796244607966</v>
      </c>
      <c r="R185" s="319">
        <v>121.694</v>
      </c>
      <c r="S185" s="317">
        <v>107.383</v>
      </c>
      <c r="T185" s="318">
        <f t="shared" si="66"/>
        <v>0.1332706294292394</v>
      </c>
      <c r="U185" s="318" t="b">
        <f t="shared" si="67"/>
        <v>0</v>
      </c>
      <c r="V185" s="318">
        <f t="shared" si="68"/>
        <v>0.1332706294292394</v>
      </c>
      <c r="W185" s="318"/>
      <c r="X185" s="319">
        <v>140.054</v>
      </c>
      <c r="Y185" s="318">
        <f t="shared" si="69"/>
        <v>0.30424741346395612</v>
      </c>
      <c r="Z185" s="318" t="b">
        <f t="shared" si="70"/>
        <v>0</v>
      </c>
      <c r="AA185" s="318">
        <f t="shared" si="71"/>
        <v>0.30424741346395612</v>
      </c>
      <c r="AB185" s="810"/>
      <c r="AC185" s="811">
        <f t="shared" si="72"/>
        <v>0.10366936109339721</v>
      </c>
      <c r="AD185" s="811">
        <f t="shared" si="73"/>
        <v>7.4483214817264748E-2</v>
      </c>
    </row>
    <row r="186" spans="1:30" ht="15" customHeight="1">
      <c r="A186" s="438" t="s">
        <v>301</v>
      </c>
      <c r="B186" s="438" t="str">
        <f>'Aaro Inställningar'!B21</f>
        <v>NEBULA</v>
      </c>
      <c r="C186" s="42"/>
      <c r="D186" s="748" t="str">
        <f>'Aaro Inställningar'!C21</f>
        <v>Nebula</v>
      </c>
      <c r="E186" s="319">
        <v>4.9810923999999899</v>
      </c>
      <c r="F186" s="317">
        <v>6.6145487999999899</v>
      </c>
      <c r="G186" s="318">
        <f t="shared" si="59"/>
        <v>-0.24694902848097555</v>
      </c>
      <c r="H186" s="318" t="b">
        <f t="shared" si="60"/>
        <v>0</v>
      </c>
      <c r="I186" s="318">
        <f t="shared" si="74"/>
        <v>-0.24694902848097555</v>
      </c>
      <c r="J186" s="319">
        <v>18.169257399999999</v>
      </c>
      <c r="K186" s="317">
        <v>18.7243584</v>
      </c>
      <c r="L186" s="318">
        <f t="shared" si="62"/>
        <v>-2.964592901618468E-2</v>
      </c>
      <c r="M186" s="319">
        <v>18.169257399999999</v>
      </c>
      <c r="N186" s="317">
        <v>18.7243584</v>
      </c>
      <c r="O186" s="318">
        <f t="shared" si="63"/>
        <v>-2.964592901618468E-2</v>
      </c>
      <c r="P186" s="318" t="b">
        <f t="shared" si="64"/>
        <v>0</v>
      </c>
      <c r="Q186" s="318">
        <f t="shared" si="65"/>
        <v>-2.964592901618468E-2</v>
      </c>
      <c r="R186" s="319">
        <v>86.774179000000004</v>
      </c>
      <c r="S186" s="317">
        <v>87.329279999999997</v>
      </c>
      <c r="T186" s="318">
        <f t="shared" si="66"/>
        <v>-6.3564133358249286E-3</v>
      </c>
      <c r="U186" s="318" t="b">
        <f t="shared" si="67"/>
        <v>0</v>
      </c>
      <c r="V186" s="318">
        <f t="shared" si="68"/>
        <v>-6.3564133358249286E-3</v>
      </c>
      <c r="W186" s="318"/>
      <c r="X186" s="319">
        <v>91.855402100000006</v>
      </c>
      <c r="Y186" s="318">
        <f t="shared" si="69"/>
        <v>5.1828231035455863E-2</v>
      </c>
      <c r="Z186" s="318" t="b">
        <f t="shared" si="70"/>
        <v>0</v>
      </c>
      <c r="AA186" s="318">
        <f t="shared" si="71"/>
        <v>5.1828231035455863E-2</v>
      </c>
      <c r="AB186" s="810"/>
      <c r="AC186" s="811">
        <f t="shared" si="72"/>
        <v>0.27357796372751803</v>
      </c>
      <c r="AD186" s="811">
        <f t="shared" si="73"/>
        <v>0.3194675540765391</v>
      </c>
    </row>
    <row r="187" spans="1:30" ht="15.75" customHeight="1">
      <c r="A187" s="438" t="s">
        <v>301</v>
      </c>
      <c r="B187" s="438" t="str">
        <f>'Aaro Inställningar'!B22</f>
        <v>NCGHO</v>
      </c>
      <c r="C187" s="42"/>
      <c r="D187" s="748" t="str">
        <f>'Aaro Inställningar'!C22</f>
        <v>Nordic Cinema Group</v>
      </c>
      <c r="E187" s="319">
        <v>36.139481999999902</v>
      </c>
      <c r="F187" s="317">
        <v>34.024000000000001</v>
      </c>
      <c r="G187" s="318">
        <f t="shared" si="59"/>
        <v>6.2176169762517608E-2</v>
      </c>
      <c r="H187" s="318" t="b">
        <f t="shared" si="60"/>
        <v>0</v>
      </c>
      <c r="I187" s="318">
        <f t="shared" si="74"/>
        <v>6.2176169762517608E-2</v>
      </c>
      <c r="J187" s="319">
        <v>160.79844600000001</v>
      </c>
      <c r="K187" s="317">
        <v>125.785</v>
      </c>
      <c r="L187" s="318">
        <f t="shared" si="62"/>
        <v>0.27835947052510246</v>
      </c>
      <c r="M187" s="319">
        <v>160.79844600000001</v>
      </c>
      <c r="N187" s="317">
        <v>125.785</v>
      </c>
      <c r="O187" s="318">
        <f t="shared" si="63"/>
        <v>0.27835947052510246</v>
      </c>
      <c r="P187" s="318" t="b">
        <f t="shared" si="64"/>
        <v>0</v>
      </c>
      <c r="Q187" s="318">
        <f t="shared" si="65"/>
        <v>0.27835947052510246</v>
      </c>
      <c r="R187" s="319">
        <v>404.10144600000001</v>
      </c>
      <c r="S187" s="317">
        <v>369.08800000000002</v>
      </c>
      <c r="T187" s="318">
        <f t="shared" si="66"/>
        <v>9.486476395873078E-2</v>
      </c>
      <c r="U187" s="318" t="b">
        <f t="shared" si="67"/>
        <v>0</v>
      </c>
      <c r="V187" s="318">
        <f t="shared" si="68"/>
        <v>9.486476395873078E-2</v>
      </c>
      <c r="W187" s="318"/>
      <c r="X187" s="319">
        <v>419.161</v>
      </c>
      <c r="Y187" s="318">
        <f t="shared" si="69"/>
        <v>0.13566683284203229</v>
      </c>
      <c r="Z187" s="318" t="b">
        <f t="shared" si="70"/>
        <v>0</v>
      </c>
      <c r="AA187" s="717">
        <f t="shared" si="71"/>
        <v>0.13566683284203229</v>
      </c>
      <c r="AB187" s="810"/>
      <c r="AC187" s="813">
        <f t="shared" si="72"/>
        <v>0.20324540803136038</v>
      </c>
      <c r="AD187" s="813">
        <f t="shared" si="73"/>
        <v>0.17574782070466793</v>
      </c>
    </row>
    <row r="188" spans="1:30" ht="15.75" hidden="1" customHeight="1">
      <c r="A188" s="438" t="s">
        <v>301</v>
      </c>
      <c r="B188" s="438">
        <f>'Aaro Inställningar'!B23</f>
        <v>0</v>
      </c>
      <c r="C188" s="42"/>
      <c r="D188" s="748">
        <f>'Aaro Inställningar'!C23</f>
        <v>0</v>
      </c>
      <c r="E188" s="319">
        <v>0</v>
      </c>
      <c r="F188" s="317">
        <v>0</v>
      </c>
      <c r="G188" s="318" t="e">
        <f t="shared" si="59"/>
        <v>#DIV/0!</v>
      </c>
      <c r="H188" s="318" t="b">
        <f t="shared" si="60"/>
        <v>0</v>
      </c>
      <c r="I188" s="318" t="e">
        <f t="shared" si="74"/>
        <v>#DIV/0!</v>
      </c>
      <c r="J188" s="319">
        <v>0</v>
      </c>
      <c r="K188" s="317">
        <v>0</v>
      </c>
      <c r="L188" s="318" t="e">
        <f t="shared" si="62"/>
        <v>#DIV/0!</v>
      </c>
      <c r="M188" s="319">
        <v>0</v>
      </c>
      <c r="N188" s="317">
        <v>0</v>
      </c>
      <c r="O188" s="318" t="e">
        <f t="shared" si="63"/>
        <v>#DIV/0!</v>
      </c>
      <c r="P188" s="318" t="b">
        <f t="shared" si="64"/>
        <v>0</v>
      </c>
      <c r="Q188" s="318" t="e">
        <f t="shared" si="65"/>
        <v>#DIV/0!</v>
      </c>
      <c r="R188" s="319">
        <v>0</v>
      </c>
      <c r="S188" s="317">
        <v>0</v>
      </c>
      <c r="T188" s="318" t="e">
        <f t="shared" si="66"/>
        <v>#DIV/0!</v>
      </c>
      <c r="U188" s="318" t="b">
        <f t="shared" si="67"/>
        <v>0</v>
      </c>
      <c r="V188" s="318" t="e">
        <f t="shared" si="68"/>
        <v>#DIV/0!</v>
      </c>
      <c r="W188" s="318"/>
      <c r="X188" s="319">
        <v>0</v>
      </c>
      <c r="Y188" s="318" t="e">
        <f t="shared" si="69"/>
        <v>#DIV/0!</v>
      </c>
      <c r="Z188" s="318" t="b">
        <f t="shared" si="70"/>
        <v>0</v>
      </c>
      <c r="AA188" s="717" t="e">
        <f t="shared" si="71"/>
        <v>#DIV/0!</v>
      </c>
      <c r="AB188" s="810"/>
      <c r="AC188" s="813">
        <f t="shared" si="72"/>
        <v>0</v>
      </c>
      <c r="AD188" s="813">
        <f t="shared" si="73"/>
        <v>0</v>
      </c>
    </row>
    <row r="189" spans="1:30" ht="15.75" hidden="1" customHeight="1">
      <c r="A189" s="438" t="s">
        <v>301</v>
      </c>
      <c r="B189" s="438">
        <f>'Aaro Inställningar'!B24</f>
        <v>0</v>
      </c>
      <c r="C189" s="42"/>
      <c r="D189" s="748">
        <f>'Aaro Inställningar'!C24</f>
        <v>0</v>
      </c>
      <c r="E189" s="319">
        <v>0</v>
      </c>
      <c r="F189" s="317">
        <v>0</v>
      </c>
      <c r="G189" s="318" t="e">
        <f t="shared" si="59"/>
        <v>#DIV/0!</v>
      </c>
      <c r="H189" s="318" t="b">
        <f t="shared" si="60"/>
        <v>0</v>
      </c>
      <c r="I189" s="318" t="e">
        <f t="shared" si="74"/>
        <v>#DIV/0!</v>
      </c>
      <c r="J189" s="319">
        <v>0</v>
      </c>
      <c r="K189" s="317">
        <v>0</v>
      </c>
      <c r="L189" s="318" t="e">
        <f t="shared" si="62"/>
        <v>#DIV/0!</v>
      </c>
      <c r="M189" s="319">
        <v>0</v>
      </c>
      <c r="N189" s="317">
        <v>0</v>
      </c>
      <c r="O189" s="318" t="e">
        <f t="shared" si="63"/>
        <v>#DIV/0!</v>
      </c>
      <c r="P189" s="318" t="b">
        <f t="shared" si="64"/>
        <v>0</v>
      </c>
      <c r="Q189" s="318" t="e">
        <f t="shared" si="65"/>
        <v>#DIV/0!</v>
      </c>
      <c r="R189" s="319">
        <v>0</v>
      </c>
      <c r="S189" s="317">
        <v>0</v>
      </c>
      <c r="T189" s="318" t="e">
        <f t="shared" si="66"/>
        <v>#DIV/0!</v>
      </c>
      <c r="U189" s="318" t="b">
        <f t="shared" si="67"/>
        <v>0</v>
      </c>
      <c r="V189" s="318" t="e">
        <f t="shared" si="68"/>
        <v>#DIV/0!</v>
      </c>
      <c r="W189" s="318"/>
      <c r="X189" s="319">
        <v>0</v>
      </c>
      <c r="Y189" s="318" t="e">
        <f t="shared" si="69"/>
        <v>#DIV/0!</v>
      </c>
      <c r="Z189" s="318" t="b">
        <f t="shared" si="70"/>
        <v>0</v>
      </c>
      <c r="AA189" s="318" t="e">
        <f t="shared" si="71"/>
        <v>#DIV/0!</v>
      </c>
      <c r="AB189" s="810"/>
      <c r="AC189" s="811">
        <f t="shared" si="72"/>
        <v>0</v>
      </c>
      <c r="AD189" s="811">
        <f t="shared" si="73"/>
        <v>0</v>
      </c>
    </row>
    <row r="190" spans="1:30" ht="15.75" hidden="1" customHeight="1">
      <c r="A190" s="438" t="s">
        <v>301</v>
      </c>
      <c r="B190" s="438">
        <f>'Aaro Inställningar'!B25</f>
        <v>0</v>
      </c>
      <c r="C190" s="42"/>
      <c r="D190" s="748">
        <f>'Aaro Inställningar'!C25</f>
        <v>0</v>
      </c>
      <c r="E190" s="319">
        <v>0</v>
      </c>
      <c r="F190" s="317">
        <v>0</v>
      </c>
      <c r="G190" s="318" t="e">
        <f t="shared" si="59"/>
        <v>#DIV/0!</v>
      </c>
      <c r="H190" s="318" t="b">
        <f t="shared" si="60"/>
        <v>0</v>
      </c>
      <c r="I190" s="318" t="e">
        <f t="shared" si="74"/>
        <v>#DIV/0!</v>
      </c>
      <c r="J190" s="319">
        <v>0</v>
      </c>
      <c r="K190" s="317">
        <v>0</v>
      </c>
      <c r="L190" s="318" t="e">
        <f t="shared" si="62"/>
        <v>#DIV/0!</v>
      </c>
      <c r="M190" s="319">
        <v>0</v>
      </c>
      <c r="N190" s="317">
        <v>0</v>
      </c>
      <c r="O190" s="318" t="e">
        <f t="shared" si="63"/>
        <v>#DIV/0!</v>
      </c>
      <c r="P190" s="318" t="b">
        <f t="shared" si="64"/>
        <v>0</v>
      </c>
      <c r="Q190" s="318" t="e">
        <f t="shared" si="65"/>
        <v>#DIV/0!</v>
      </c>
      <c r="R190" s="319">
        <v>0</v>
      </c>
      <c r="S190" s="317">
        <v>0</v>
      </c>
      <c r="T190" s="318" t="e">
        <f t="shared" si="66"/>
        <v>#DIV/0!</v>
      </c>
      <c r="U190" s="318" t="b">
        <f t="shared" si="67"/>
        <v>0</v>
      </c>
      <c r="V190" s="318" t="e">
        <f t="shared" si="68"/>
        <v>#DIV/0!</v>
      </c>
      <c r="W190" s="318"/>
      <c r="X190" s="319">
        <v>0</v>
      </c>
      <c r="Y190" s="318" t="e">
        <f t="shared" si="69"/>
        <v>#DIV/0!</v>
      </c>
      <c r="Z190" s="318" t="b">
        <f t="shared" si="70"/>
        <v>0</v>
      </c>
      <c r="AA190" s="318" t="e">
        <f t="shared" si="71"/>
        <v>#DIV/0!</v>
      </c>
      <c r="AB190" s="810"/>
      <c r="AC190" s="811">
        <f t="shared" si="72"/>
        <v>0</v>
      </c>
      <c r="AD190" s="811">
        <f t="shared" si="73"/>
        <v>0</v>
      </c>
    </row>
    <row r="191" spans="1:30" ht="15.75" hidden="1" customHeight="1">
      <c r="A191" s="438" t="s">
        <v>301</v>
      </c>
      <c r="B191" s="438">
        <f>'Aaro Inställningar'!B26</f>
        <v>0</v>
      </c>
      <c r="C191" s="42"/>
      <c r="D191" s="748">
        <f>'Aaro Inställningar'!C26</f>
        <v>0</v>
      </c>
      <c r="E191" s="319">
        <v>0</v>
      </c>
      <c r="F191" s="317">
        <v>0</v>
      </c>
      <c r="G191" s="318" t="e">
        <f t="shared" si="59"/>
        <v>#DIV/0!</v>
      </c>
      <c r="H191" s="318" t="b">
        <f t="shared" si="60"/>
        <v>0</v>
      </c>
      <c r="I191" s="318" t="e">
        <f t="shared" si="74"/>
        <v>#DIV/0!</v>
      </c>
      <c r="J191" s="319">
        <v>0</v>
      </c>
      <c r="K191" s="317">
        <v>0</v>
      </c>
      <c r="L191" s="318" t="e">
        <f t="shared" si="62"/>
        <v>#DIV/0!</v>
      </c>
      <c r="M191" s="319">
        <v>0</v>
      </c>
      <c r="N191" s="317">
        <v>0</v>
      </c>
      <c r="O191" s="318" t="e">
        <f t="shared" si="63"/>
        <v>#DIV/0!</v>
      </c>
      <c r="P191" s="318" t="b">
        <f t="shared" si="64"/>
        <v>0</v>
      </c>
      <c r="Q191" s="318" t="e">
        <f t="shared" si="65"/>
        <v>#DIV/0!</v>
      </c>
      <c r="R191" s="319">
        <v>0</v>
      </c>
      <c r="S191" s="317">
        <v>0</v>
      </c>
      <c r="T191" s="318" t="e">
        <f t="shared" si="66"/>
        <v>#DIV/0!</v>
      </c>
      <c r="U191" s="318" t="b">
        <f t="shared" si="67"/>
        <v>0</v>
      </c>
      <c r="V191" s="318" t="e">
        <f t="shared" si="68"/>
        <v>#DIV/0!</v>
      </c>
      <c r="W191" s="318"/>
      <c r="X191" s="319">
        <v>0</v>
      </c>
      <c r="Y191" s="318" t="e">
        <f t="shared" si="69"/>
        <v>#DIV/0!</v>
      </c>
      <c r="Z191" s="318" t="b">
        <f t="shared" si="70"/>
        <v>0</v>
      </c>
      <c r="AA191" s="318" t="e">
        <f t="shared" si="71"/>
        <v>#DIV/0!</v>
      </c>
      <c r="AB191" s="810"/>
      <c r="AC191" s="811">
        <f t="shared" si="72"/>
        <v>0</v>
      </c>
      <c r="AD191" s="811">
        <f t="shared" si="73"/>
        <v>0</v>
      </c>
    </row>
    <row r="192" spans="1:30" ht="15.75" hidden="1" customHeight="1">
      <c r="A192" s="438" t="s">
        <v>301</v>
      </c>
      <c r="B192" s="438">
        <f>'Aaro Inställningar'!B27</f>
        <v>0</v>
      </c>
      <c r="C192" s="42"/>
      <c r="D192" s="748">
        <f>'Aaro Inställningar'!C27</f>
        <v>0</v>
      </c>
      <c r="E192" s="319">
        <v>0</v>
      </c>
      <c r="F192" s="317">
        <v>0</v>
      </c>
      <c r="G192" s="318" t="e">
        <f t="shared" si="59"/>
        <v>#DIV/0!</v>
      </c>
      <c r="H192" s="318" t="b">
        <f t="shared" si="60"/>
        <v>0</v>
      </c>
      <c r="I192" s="318" t="e">
        <f t="shared" si="74"/>
        <v>#DIV/0!</v>
      </c>
      <c r="J192" s="319">
        <v>0</v>
      </c>
      <c r="K192" s="317">
        <v>0</v>
      </c>
      <c r="L192" s="318" t="e">
        <f t="shared" si="62"/>
        <v>#DIV/0!</v>
      </c>
      <c r="M192" s="319">
        <v>0</v>
      </c>
      <c r="N192" s="317">
        <v>0</v>
      </c>
      <c r="O192" s="318" t="e">
        <f t="shared" si="63"/>
        <v>#DIV/0!</v>
      </c>
      <c r="P192" s="318" t="b">
        <f t="shared" si="64"/>
        <v>0</v>
      </c>
      <c r="Q192" s="318" t="e">
        <f t="shared" si="65"/>
        <v>#DIV/0!</v>
      </c>
      <c r="R192" s="319">
        <v>0</v>
      </c>
      <c r="S192" s="317">
        <v>0</v>
      </c>
      <c r="T192" s="318" t="e">
        <f t="shared" si="66"/>
        <v>#DIV/0!</v>
      </c>
      <c r="U192" s="318" t="b">
        <f t="shared" si="67"/>
        <v>0</v>
      </c>
      <c r="V192" s="318" t="e">
        <f t="shared" si="68"/>
        <v>#DIV/0!</v>
      </c>
      <c r="W192" s="318"/>
      <c r="X192" s="319">
        <v>0</v>
      </c>
      <c r="Y192" s="318" t="e">
        <f t="shared" si="69"/>
        <v>#DIV/0!</v>
      </c>
      <c r="Z192" s="318" t="b">
        <f t="shared" si="70"/>
        <v>0</v>
      </c>
      <c r="AA192" s="318" t="e">
        <f t="shared" si="71"/>
        <v>#DIV/0!</v>
      </c>
      <c r="AB192" s="810"/>
      <c r="AC192" s="811">
        <f t="shared" si="72"/>
        <v>0</v>
      </c>
      <c r="AD192" s="811">
        <f t="shared" si="73"/>
        <v>0</v>
      </c>
    </row>
    <row r="193" spans="1:30" ht="15.75" hidden="1" customHeight="1">
      <c r="A193" s="438" t="s">
        <v>301</v>
      </c>
      <c r="B193" s="438">
        <f>'Aaro Inställningar'!B28</f>
        <v>0</v>
      </c>
      <c r="C193" s="42"/>
      <c r="D193" s="748">
        <f>'Aaro Inställningar'!C28</f>
        <v>0</v>
      </c>
      <c r="E193" s="319">
        <v>0</v>
      </c>
      <c r="F193" s="317">
        <v>0</v>
      </c>
      <c r="G193" s="318" t="e">
        <f t="shared" si="59"/>
        <v>#DIV/0!</v>
      </c>
      <c r="H193" s="318" t="b">
        <f t="shared" si="60"/>
        <v>0</v>
      </c>
      <c r="I193" s="318" t="e">
        <f t="shared" si="74"/>
        <v>#DIV/0!</v>
      </c>
      <c r="J193" s="319">
        <v>0</v>
      </c>
      <c r="K193" s="317">
        <v>0</v>
      </c>
      <c r="L193" s="318" t="e">
        <f t="shared" si="62"/>
        <v>#DIV/0!</v>
      </c>
      <c r="M193" s="319">
        <v>0</v>
      </c>
      <c r="N193" s="317">
        <v>0</v>
      </c>
      <c r="O193" s="318" t="e">
        <f t="shared" si="63"/>
        <v>#DIV/0!</v>
      </c>
      <c r="P193" s="318" t="b">
        <f t="shared" si="64"/>
        <v>0</v>
      </c>
      <c r="Q193" s="318" t="e">
        <f t="shared" si="65"/>
        <v>#DIV/0!</v>
      </c>
      <c r="R193" s="319">
        <v>0</v>
      </c>
      <c r="S193" s="317">
        <v>0</v>
      </c>
      <c r="T193" s="318" t="e">
        <f t="shared" si="66"/>
        <v>#DIV/0!</v>
      </c>
      <c r="U193" s="318" t="b">
        <f t="shared" si="67"/>
        <v>0</v>
      </c>
      <c r="V193" s="318" t="e">
        <f t="shared" si="68"/>
        <v>#DIV/0!</v>
      </c>
      <c r="W193" s="318"/>
      <c r="X193" s="319">
        <v>0</v>
      </c>
      <c r="Y193" s="318" t="e">
        <f t="shared" si="69"/>
        <v>#DIV/0!</v>
      </c>
      <c r="Z193" s="318" t="b">
        <f t="shared" si="70"/>
        <v>0</v>
      </c>
      <c r="AA193" s="318" t="e">
        <f t="shared" si="71"/>
        <v>#DIV/0!</v>
      </c>
      <c r="AB193" s="810"/>
      <c r="AC193" s="811">
        <f t="shared" si="72"/>
        <v>0</v>
      </c>
      <c r="AD193" s="811">
        <f t="shared" si="73"/>
        <v>0</v>
      </c>
    </row>
    <row r="194" spans="1:30" ht="15.75" hidden="1" customHeight="1">
      <c r="A194" s="438" t="s">
        <v>301</v>
      </c>
      <c r="B194" s="438">
        <f>'Aaro Inställningar'!B29</f>
        <v>0</v>
      </c>
      <c r="C194" s="42"/>
      <c r="D194" s="748">
        <f>'Aaro Inställningar'!C29</f>
        <v>0</v>
      </c>
      <c r="E194" s="319">
        <v>0</v>
      </c>
      <c r="F194" s="317">
        <v>0</v>
      </c>
      <c r="G194" s="318" t="e">
        <f t="shared" si="59"/>
        <v>#DIV/0!</v>
      </c>
      <c r="H194" s="318" t="b">
        <f t="shared" si="60"/>
        <v>0</v>
      </c>
      <c r="I194" s="318" t="e">
        <f t="shared" si="74"/>
        <v>#DIV/0!</v>
      </c>
      <c r="J194" s="319">
        <v>0</v>
      </c>
      <c r="K194" s="317">
        <v>0</v>
      </c>
      <c r="L194" s="318" t="e">
        <f t="shared" si="62"/>
        <v>#DIV/0!</v>
      </c>
      <c r="M194" s="319">
        <v>0</v>
      </c>
      <c r="N194" s="317">
        <v>0</v>
      </c>
      <c r="O194" s="318" t="e">
        <f t="shared" si="63"/>
        <v>#DIV/0!</v>
      </c>
      <c r="P194" s="318" t="b">
        <f t="shared" si="64"/>
        <v>0</v>
      </c>
      <c r="Q194" s="318" t="e">
        <f t="shared" si="65"/>
        <v>#DIV/0!</v>
      </c>
      <c r="R194" s="319">
        <v>0</v>
      </c>
      <c r="S194" s="317">
        <v>0</v>
      </c>
      <c r="T194" s="318" t="e">
        <f t="shared" si="66"/>
        <v>#DIV/0!</v>
      </c>
      <c r="U194" s="318" t="b">
        <f t="shared" si="67"/>
        <v>0</v>
      </c>
      <c r="V194" s="318" t="e">
        <f t="shared" si="68"/>
        <v>#DIV/0!</v>
      </c>
      <c r="W194" s="318"/>
      <c r="X194" s="319">
        <v>0</v>
      </c>
      <c r="Y194" s="318" t="e">
        <f t="shared" si="69"/>
        <v>#DIV/0!</v>
      </c>
      <c r="Z194" s="318" t="b">
        <f t="shared" si="70"/>
        <v>0</v>
      </c>
      <c r="AA194" s="318" t="e">
        <f t="shared" si="71"/>
        <v>#DIV/0!</v>
      </c>
      <c r="AB194" s="810"/>
      <c r="AC194" s="811">
        <f t="shared" si="72"/>
        <v>0</v>
      </c>
      <c r="AD194" s="811">
        <f t="shared" si="73"/>
        <v>0</v>
      </c>
    </row>
    <row r="195" spans="1:30" ht="15.75" hidden="1" customHeight="1">
      <c r="A195" s="438" t="s">
        <v>301</v>
      </c>
      <c r="B195" s="438">
        <f>'Aaro Inställningar'!B30</f>
        <v>0</v>
      </c>
      <c r="C195" s="42"/>
      <c r="D195" s="748">
        <f>'Aaro Inställningar'!C30</f>
        <v>0</v>
      </c>
      <c r="E195" s="319">
        <v>0</v>
      </c>
      <c r="F195" s="317">
        <v>0</v>
      </c>
      <c r="G195" s="318" t="e">
        <f t="shared" si="59"/>
        <v>#DIV/0!</v>
      </c>
      <c r="H195" s="318" t="b">
        <f t="shared" si="60"/>
        <v>0</v>
      </c>
      <c r="I195" s="318" t="e">
        <f t="shared" si="74"/>
        <v>#DIV/0!</v>
      </c>
      <c r="J195" s="319">
        <v>0</v>
      </c>
      <c r="K195" s="317">
        <v>0</v>
      </c>
      <c r="L195" s="318" t="e">
        <f t="shared" si="62"/>
        <v>#DIV/0!</v>
      </c>
      <c r="M195" s="319">
        <v>0</v>
      </c>
      <c r="N195" s="317">
        <v>0</v>
      </c>
      <c r="O195" s="318" t="e">
        <f t="shared" si="63"/>
        <v>#DIV/0!</v>
      </c>
      <c r="P195" s="318" t="b">
        <f t="shared" si="64"/>
        <v>0</v>
      </c>
      <c r="Q195" s="318" t="e">
        <f t="shared" si="65"/>
        <v>#DIV/0!</v>
      </c>
      <c r="R195" s="319">
        <v>0</v>
      </c>
      <c r="S195" s="317">
        <v>0</v>
      </c>
      <c r="T195" s="318" t="e">
        <f t="shared" si="66"/>
        <v>#DIV/0!</v>
      </c>
      <c r="U195" s="318" t="b">
        <f t="shared" si="67"/>
        <v>0</v>
      </c>
      <c r="V195" s="318" t="e">
        <f t="shared" si="68"/>
        <v>#DIV/0!</v>
      </c>
      <c r="W195" s="318"/>
      <c r="X195" s="319">
        <v>0</v>
      </c>
      <c r="Y195" s="318" t="e">
        <f t="shared" si="69"/>
        <v>#DIV/0!</v>
      </c>
      <c r="Z195" s="318" t="b">
        <f t="shared" si="70"/>
        <v>0</v>
      </c>
      <c r="AA195" s="318" t="e">
        <f t="shared" si="71"/>
        <v>#DIV/0!</v>
      </c>
      <c r="AB195" s="810"/>
      <c r="AC195" s="811">
        <f t="shared" si="72"/>
        <v>0</v>
      </c>
      <c r="AD195" s="811">
        <f t="shared" si="73"/>
        <v>0</v>
      </c>
    </row>
    <row r="196" spans="1:30" ht="15.75" hidden="1" customHeight="1">
      <c r="A196" s="438" t="s">
        <v>301</v>
      </c>
      <c r="B196" s="438">
        <f>'Aaro Inställningar'!B31</f>
        <v>0</v>
      </c>
      <c r="C196" s="42"/>
      <c r="D196" s="748">
        <f>'Aaro Inställningar'!C31</f>
        <v>0</v>
      </c>
      <c r="E196" s="319">
        <v>0</v>
      </c>
      <c r="F196" s="317">
        <v>0</v>
      </c>
      <c r="G196" s="318" t="e">
        <f t="shared" si="59"/>
        <v>#DIV/0!</v>
      </c>
      <c r="H196" s="318" t="b">
        <f t="shared" si="60"/>
        <v>0</v>
      </c>
      <c r="I196" s="318" t="e">
        <f t="shared" si="74"/>
        <v>#DIV/0!</v>
      </c>
      <c r="J196" s="319">
        <v>0</v>
      </c>
      <c r="K196" s="317">
        <v>0</v>
      </c>
      <c r="L196" s="318" t="e">
        <f t="shared" si="62"/>
        <v>#DIV/0!</v>
      </c>
      <c r="M196" s="319">
        <v>0</v>
      </c>
      <c r="N196" s="317">
        <v>0</v>
      </c>
      <c r="O196" s="318" t="e">
        <f t="shared" si="63"/>
        <v>#DIV/0!</v>
      </c>
      <c r="P196" s="318" t="b">
        <f t="shared" si="64"/>
        <v>0</v>
      </c>
      <c r="Q196" s="318" t="e">
        <f t="shared" si="65"/>
        <v>#DIV/0!</v>
      </c>
      <c r="R196" s="319">
        <v>0</v>
      </c>
      <c r="S196" s="317">
        <v>0</v>
      </c>
      <c r="T196" s="318" t="e">
        <f t="shared" si="66"/>
        <v>#DIV/0!</v>
      </c>
      <c r="U196" s="318" t="b">
        <f t="shared" si="67"/>
        <v>0</v>
      </c>
      <c r="V196" s="318" t="e">
        <f t="shared" si="68"/>
        <v>#DIV/0!</v>
      </c>
      <c r="W196" s="318"/>
      <c r="X196" s="319">
        <v>0</v>
      </c>
      <c r="Y196" s="318" t="e">
        <f t="shared" si="69"/>
        <v>#DIV/0!</v>
      </c>
      <c r="Z196" s="318" t="b">
        <f t="shared" si="70"/>
        <v>0</v>
      </c>
      <c r="AA196" s="318" t="e">
        <f t="shared" si="71"/>
        <v>#DIV/0!</v>
      </c>
      <c r="AB196" s="810"/>
      <c r="AC196" s="811">
        <f t="shared" si="72"/>
        <v>0</v>
      </c>
      <c r="AD196" s="811">
        <f t="shared" si="73"/>
        <v>0</v>
      </c>
    </row>
    <row r="197" spans="1:30" ht="15.75" hidden="1" customHeight="1">
      <c r="A197" s="438" t="s">
        <v>301</v>
      </c>
      <c r="B197" s="438">
        <f>'Aaro Inställningar'!B32</f>
        <v>0</v>
      </c>
      <c r="C197" s="42"/>
      <c r="D197" s="748">
        <f>'Aaro Inställningar'!C32</f>
        <v>0</v>
      </c>
      <c r="E197" s="319">
        <v>0</v>
      </c>
      <c r="F197" s="317">
        <v>0</v>
      </c>
      <c r="G197" s="318" t="e">
        <f t="shared" si="59"/>
        <v>#DIV/0!</v>
      </c>
      <c r="H197" s="318" t="b">
        <f t="shared" si="60"/>
        <v>0</v>
      </c>
      <c r="I197" s="318" t="e">
        <f t="shared" si="74"/>
        <v>#DIV/0!</v>
      </c>
      <c r="J197" s="319">
        <v>0</v>
      </c>
      <c r="K197" s="317">
        <v>0</v>
      </c>
      <c r="L197" s="318" t="e">
        <f t="shared" si="62"/>
        <v>#DIV/0!</v>
      </c>
      <c r="M197" s="319">
        <v>0</v>
      </c>
      <c r="N197" s="317">
        <v>0</v>
      </c>
      <c r="O197" s="318" t="e">
        <f t="shared" si="63"/>
        <v>#DIV/0!</v>
      </c>
      <c r="P197" s="318" t="b">
        <f t="shared" si="64"/>
        <v>0</v>
      </c>
      <c r="Q197" s="318" t="e">
        <f t="shared" si="65"/>
        <v>#DIV/0!</v>
      </c>
      <c r="R197" s="319">
        <v>0</v>
      </c>
      <c r="S197" s="317">
        <v>0</v>
      </c>
      <c r="T197" s="318" t="e">
        <f t="shared" si="66"/>
        <v>#DIV/0!</v>
      </c>
      <c r="U197" s="318" t="b">
        <f t="shared" si="67"/>
        <v>0</v>
      </c>
      <c r="V197" s="318" t="e">
        <f t="shared" si="68"/>
        <v>#DIV/0!</v>
      </c>
      <c r="W197" s="318"/>
      <c r="X197" s="319">
        <v>0</v>
      </c>
      <c r="Y197" s="318" t="e">
        <f t="shared" si="69"/>
        <v>#DIV/0!</v>
      </c>
      <c r="Z197" s="318" t="b">
        <f t="shared" si="70"/>
        <v>0</v>
      </c>
      <c r="AA197" s="318" t="e">
        <f t="shared" si="71"/>
        <v>#DIV/0!</v>
      </c>
      <c r="AB197" s="810"/>
      <c r="AC197" s="811">
        <f t="shared" si="72"/>
        <v>0</v>
      </c>
      <c r="AD197" s="811">
        <f t="shared" si="73"/>
        <v>0</v>
      </c>
    </row>
    <row r="198" spans="1:30" ht="15.75" hidden="1" customHeight="1">
      <c r="A198" s="438" t="s">
        <v>301</v>
      </c>
      <c r="B198" s="438">
        <f>'Aaro Inställningar'!B33</f>
        <v>0</v>
      </c>
      <c r="C198" s="42"/>
      <c r="D198" s="748">
        <f>'Aaro Inställningar'!C33</f>
        <v>0</v>
      </c>
      <c r="E198" s="319">
        <v>0</v>
      </c>
      <c r="F198" s="317">
        <v>0</v>
      </c>
      <c r="G198" s="318" t="e">
        <f t="shared" si="59"/>
        <v>#DIV/0!</v>
      </c>
      <c r="H198" s="318" t="b">
        <f t="shared" si="60"/>
        <v>0</v>
      </c>
      <c r="I198" s="318" t="e">
        <f t="shared" si="74"/>
        <v>#DIV/0!</v>
      </c>
      <c r="J198" s="319">
        <v>0</v>
      </c>
      <c r="K198" s="317">
        <v>0</v>
      </c>
      <c r="L198" s="318" t="e">
        <f t="shared" si="62"/>
        <v>#DIV/0!</v>
      </c>
      <c r="M198" s="319">
        <v>0</v>
      </c>
      <c r="N198" s="317">
        <v>0</v>
      </c>
      <c r="O198" s="318" t="e">
        <f t="shared" si="63"/>
        <v>#DIV/0!</v>
      </c>
      <c r="P198" s="318" t="b">
        <f t="shared" si="64"/>
        <v>0</v>
      </c>
      <c r="Q198" s="318" t="e">
        <f t="shared" si="65"/>
        <v>#DIV/0!</v>
      </c>
      <c r="R198" s="319">
        <v>0</v>
      </c>
      <c r="S198" s="317">
        <v>0</v>
      </c>
      <c r="T198" s="318" t="e">
        <f t="shared" si="66"/>
        <v>#DIV/0!</v>
      </c>
      <c r="U198" s="318" t="b">
        <f t="shared" si="67"/>
        <v>0</v>
      </c>
      <c r="V198" s="318" t="e">
        <f t="shared" si="68"/>
        <v>#DIV/0!</v>
      </c>
      <c r="W198" s="318"/>
      <c r="X198" s="319">
        <v>0</v>
      </c>
      <c r="Y198" s="318" t="e">
        <f t="shared" si="69"/>
        <v>#DIV/0!</v>
      </c>
      <c r="Z198" s="318" t="b">
        <f t="shared" si="70"/>
        <v>0</v>
      </c>
      <c r="AA198" s="318" t="e">
        <f t="shared" si="71"/>
        <v>#DIV/0!</v>
      </c>
      <c r="AB198" s="810"/>
      <c r="AC198" s="811">
        <f t="shared" si="72"/>
        <v>0</v>
      </c>
      <c r="AD198" s="811">
        <f t="shared" si="73"/>
        <v>0</v>
      </c>
    </row>
    <row r="199" spans="1:30" ht="16.8">
      <c r="A199" s="438" t="s">
        <v>301</v>
      </c>
      <c r="B199" s="438" t="str">
        <f>'Aaro Inställningar'!B34</f>
        <v>TOTAL</v>
      </c>
      <c r="C199" s="35"/>
      <c r="D199" s="798" t="str">
        <f>'Aaro Inställningar'!C34</f>
        <v>Summa exkl Aibel</v>
      </c>
      <c r="E199" s="799">
        <f>SUM(E171:E198)</f>
        <v>186.47772079999987</v>
      </c>
      <c r="F199" s="800">
        <f>SUM(F171:F198)</f>
        <v>140.74428059999997</v>
      </c>
      <c r="G199" s="801">
        <f t="shared" si="59"/>
        <v>0.32493995496680883</v>
      </c>
      <c r="H199" s="801" t="b">
        <f t="shared" si="60"/>
        <v>0</v>
      </c>
      <c r="I199" s="801">
        <f t="shared" si="74"/>
        <v>0.32493995496680883</v>
      </c>
      <c r="J199" s="799">
        <f>SUM(J171:J198)</f>
        <v>409.01585350000016</v>
      </c>
      <c r="K199" s="800">
        <f>SUM(K171:K198)</f>
        <v>295.93891059999976</v>
      </c>
      <c r="L199" s="801">
        <f t="shared" si="62"/>
        <v>0.38209555705514742</v>
      </c>
      <c r="M199" s="799">
        <f>SUM(M171:M198)</f>
        <v>409.01585349999999</v>
      </c>
      <c r="N199" s="800">
        <f>SUM(N171:N198)</f>
        <v>295.93891060000004</v>
      </c>
      <c r="O199" s="801">
        <f t="shared" si="63"/>
        <v>0.38209555705514564</v>
      </c>
      <c r="P199" s="801" t="b">
        <f t="shared" si="64"/>
        <v>0</v>
      </c>
      <c r="Q199" s="801">
        <f t="shared" si="65"/>
        <v>0.38209555705514564</v>
      </c>
      <c r="R199" s="799">
        <f>SUM(R171:R198)</f>
        <v>2340.4486570000008</v>
      </c>
      <c r="S199" s="800">
        <f>SUM(S171:S198)</f>
        <v>2227.3717140999988</v>
      </c>
      <c r="T199" s="801">
        <f t="shared" si="66"/>
        <v>5.0766983429028745E-2</v>
      </c>
      <c r="U199" s="801" t="b">
        <f t="shared" si="67"/>
        <v>0</v>
      </c>
      <c r="V199" s="801">
        <f t="shared" si="68"/>
        <v>5.0766983429028745E-2</v>
      </c>
      <c r="W199" s="801"/>
      <c r="X199" s="799">
        <f>SUM(X171:X198)</f>
        <v>2587.1089211999997</v>
      </c>
      <c r="Y199" s="802">
        <f t="shared" si="69"/>
        <v>0.16150748652447433</v>
      </c>
      <c r="Z199" s="802" t="b">
        <f t="shared" si="70"/>
        <v>0</v>
      </c>
      <c r="AA199" s="818">
        <f t="shared" si="71"/>
        <v>0.16150748652447433</v>
      </c>
      <c r="AB199" s="810"/>
      <c r="AC199" s="879">
        <f t="shared" si="72"/>
        <v>5.6663984656233082E-2</v>
      </c>
      <c r="AD199" s="879">
        <f t="shared" si="73"/>
        <v>4.503776816112174E-2</v>
      </c>
    </row>
    <row r="200" spans="1:30" ht="4.5" customHeight="1">
      <c r="A200" s="438"/>
      <c r="B200" s="438"/>
      <c r="C200" s="35"/>
      <c r="D200" s="803"/>
      <c r="E200" s="746"/>
      <c r="F200" s="791"/>
      <c r="G200" s="791"/>
      <c r="H200" s="791"/>
      <c r="I200" s="804"/>
      <c r="J200" s="746"/>
      <c r="K200" s="791"/>
      <c r="L200" s="791"/>
      <c r="M200" s="746"/>
      <c r="N200" s="791"/>
      <c r="O200" s="791"/>
      <c r="P200" s="791"/>
      <c r="Q200" s="804"/>
      <c r="R200" s="746"/>
      <c r="S200" s="791"/>
      <c r="T200" s="791"/>
      <c r="U200" s="791"/>
      <c r="V200" s="804"/>
      <c r="W200" s="804"/>
      <c r="X200" s="746"/>
      <c r="Y200" s="791"/>
      <c r="Z200" s="791"/>
      <c r="AA200" s="747"/>
      <c r="AB200" s="810"/>
      <c r="AC200" s="880"/>
      <c r="AD200" s="880"/>
    </row>
    <row r="201" spans="1:30" ht="19.5" customHeight="1">
      <c r="A201" s="438" t="s">
        <v>301</v>
      </c>
      <c r="B201" s="438" t="str">
        <f>'Aaro Inställningar'!B36</f>
        <v>AIBEL</v>
      </c>
      <c r="C201" s="42"/>
      <c r="D201" s="748" t="str">
        <f>'Aaro Inställningar'!C36</f>
        <v>Aibel</v>
      </c>
      <c r="E201" s="319">
        <v>166.05844930000001</v>
      </c>
      <c r="F201" s="317">
        <v>58.108356100000101</v>
      </c>
      <c r="G201" s="318">
        <f t="shared" ref="G201:G244" si="75">IF(OR(E201&lt;0,F201&lt;0),"-",E201/F201-1)</f>
        <v>1.8577378615603224</v>
      </c>
      <c r="H201" s="318" t="b">
        <f t="shared" ref="H201:H244" si="76">IF(AND(E201&lt;0,F201&lt;0),-(E201/F201-1))</f>
        <v>0</v>
      </c>
      <c r="I201" s="318">
        <f t="shared" ref="I201:I244" si="77">IF(AND(E201&lt;0,F201&lt;0),+H201,G201)</f>
        <v>1.8577378615603224</v>
      </c>
      <c r="J201" s="319">
        <v>140.39852920000001</v>
      </c>
      <c r="K201" s="317">
        <v>107.02696950000001</v>
      </c>
      <c r="L201" s="318">
        <f t="shared" ref="L201:L244" si="78">IF(OR(J201&lt;0,K201&lt;0),"-",J201/K201-1)</f>
        <v>0.3118051445902148</v>
      </c>
      <c r="M201" s="319">
        <v>140.39852920000001</v>
      </c>
      <c r="N201" s="317">
        <v>107.02696950000001</v>
      </c>
      <c r="O201" s="318">
        <f t="shared" ref="O201:O244" si="79">IF(OR(M201&lt;0,N201&lt;0),"-",M201/N201-1)</f>
        <v>0.3118051445902148</v>
      </c>
      <c r="P201" s="318" t="b">
        <f t="shared" ref="P201:P244" si="80">IF(AND(M201&lt;0,N201&lt;0),-(M201/N201-1))</f>
        <v>0</v>
      </c>
      <c r="Q201" s="318">
        <f t="shared" ref="Q201:Q244" si="81">IF(AND(M201&lt;0,N201&lt;0),+P201,O201)</f>
        <v>0.3118051445902148</v>
      </c>
      <c r="R201" s="319">
        <v>517.60721060000299</v>
      </c>
      <c r="S201" s="317">
        <v>484.23565090000199</v>
      </c>
      <c r="T201" s="318">
        <f t="shared" ref="T201:T244" si="82">IF(OR(R201&lt;0,S201&lt;0),"-",R201/S201-1)</f>
        <v>6.891594957532865E-2</v>
      </c>
      <c r="U201" s="318" t="b">
        <f t="shared" ref="U201:U244" si="83">IF(AND(R201&lt;0,S201&lt;0),-(R201/S201-1))</f>
        <v>0</v>
      </c>
      <c r="V201" s="318">
        <f t="shared" ref="V201:V244" si="84">IF(AND(R201&lt;0,S201&lt;0),+U201,T201)</f>
        <v>6.891594957532865E-2</v>
      </c>
      <c r="W201" s="318"/>
      <c r="X201" s="319">
        <v>347.60297910000003</v>
      </c>
      <c r="Y201" s="318">
        <f t="shared" ref="Y201:Y244" si="85">IF(OR(S201&lt;0,X201&lt;0),"-",X201/S201-1)</f>
        <v>-0.28216152930098393</v>
      </c>
      <c r="Z201" s="318" t="b">
        <f t="shared" ref="Z201:Z244" si="86">IF(AND(S201&lt;0,X201&lt;0),-(X201/S201-1))</f>
        <v>0</v>
      </c>
      <c r="AA201" s="717">
        <f t="shared" ref="AA201:AA244" si="87">IF(AND(S201&lt;0,X201&lt;0),+Z201,Y201)</f>
        <v>-0.28216152930098393</v>
      </c>
      <c r="AB201" s="810"/>
      <c r="AC201" s="813">
        <f t="shared" ref="AC201:AC244" si="88">IF(M38&lt;&gt;0,IF(M201&lt;&gt;0,M201/M38,""),0)</f>
        <v>7.3610029667317015E-2</v>
      </c>
      <c r="AD201" s="813">
        <f t="shared" ref="AD201:AD244" si="89">IF(N38&lt;&gt;0,IF(N201&lt;&gt;0,N201/N38,""),0)</f>
        <v>4.1110860779480951E-2</v>
      </c>
    </row>
    <row r="202" spans="1:30" s="39" customFormat="1" ht="16.8" hidden="1">
      <c r="A202" s="438" t="s">
        <v>301</v>
      </c>
      <c r="B202" s="438">
        <f>'Aaro Inställningar'!B37</f>
        <v>0</v>
      </c>
      <c r="C202" s="42"/>
      <c r="D202" s="748">
        <f>'Aaro Inställningar'!C37</f>
        <v>0</v>
      </c>
      <c r="E202" s="319">
        <v>0</v>
      </c>
      <c r="F202" s="317">
        <v>0</v>
      </c>
      <c r="G202" s="318" t="e">
        <f t="shared" si="75"/>
        <v>#DIV/0!</v>
      </c>
      <c r="H202" s="318" t="b">
        <f t="shared" si="76"/>
        <v>0</v>
      </c>
      <c r="I202" s="318" t="e">
        <f t="shared" si="77"/>
        <v>#DIV/0!</v>
      </c>
      <c r="J202" s="319">
        <v>0</v>
      </c>
      <c r="K202" s="317">
        <v>0</v>
      </c>
      <c r="L202" s="318" t="e">
        <f t="shared" si="78"/>
        <v>#DIV/0!</v>
      </c>
      <c r="M202" s="319">
        <v>0</v>
      </c>
      <c r="N202" s="317">
        <v>0</v>
      </c>
      <c r="O202" s="318" t="e">
        <f t="shared" si="79"/>
        <v>#DIV/0!</v>
      </c>
      <c r="P202" s="318" t="b">
        <f t="shared" si="80"/>
        <v>0</v>
      </c>
      <c r="Q202" s="318" t="e">
        <f t="shared" si="81"/>
        <v>#DIV/0!</v>
      </c>
      <c r="R202" s="319">
        <v>0</v>
      </c>
      <c r="S202" s="317">
        <v>0</v>
      </c>
      <c r="T202" s="318" t="e">
        <f t="shared" si="82"/>
        <v>#DIV/0!</v>
      </c>
      <c r="U202" s="318" t="b">
        <f t="shared" si="83"/>
        <v>0</v>
      </c>
      <c r="V202" s="318" t="e">
        <f t="shared" si="84"/>
        <v>#DIV/0!</v>
      </c>
      <c r="W202" s="318"/>
      <c r="X202" s="319">
        <v>0</v>
      </c>
      <c r="Y202" s="318" t="e">
        <f t="shared" si="85"/>
        <v>#DIV/0!</v>
      </c>
      <c r="Z202" s="318" t="b">
        <f t="shared" si="86"/>
        <v>0</v>
      </c>
      <c r="AA202" s="318" t="e">
        <f t="shared" si="87"/>
        <v>#DIV/0!</v>
      </c>
      <c r="AB202" s="810"/>
      <c r="AC202" s="811">
        <f t="shared" si="88"/>
        <v>0</v>
      </c>
      <c r="AD202" s="811">
        <f t="shared" si="89"/>
        <v>0</v>
      </c>
    </row>
    <row r="203" spans="1:30" s="39" customFormat="1" ht="16.8" hidden="1">
      <c r="A203" s="438" t="s">
        <v>301</v>
      </c>
      <c r="B203" s="438">
        <f>'Aaro Inställningar'!B38</f>
        <v>0</v>
      </c>
      <c r="C203" s="42"/>
      <c r="D203" s="748">
        <f>'Aaro Inställningar'!C38</f>
        <v>0</v>
      </c>
      <c r="E203" s="319">
        <v>0</v>
      </c>
      <c r="F203" s="317">
        <v>0</v>
      </c>
      <c r="G203" s="318" t="e">
        <f t="shared" si="75"/>
        <v>#DIV/0!</v>
      </c>
      <c r="H203" s="318" t="b">
        <f t="shared" si="76"/>
        <v>0</v>
      </c>
      <c r="I203" s="318" t="e">
        <f t="shared" si="77"/>
        <v>#DIV/0!</v>
      </c>
      <c r="J203" s="319">
        <v>0</v>
      </c>
      <c r="K203" s="317">
        <v>0</v>
      </c>
      <c r="L203" s="318" t="e">
        <f t="shared" si="78"/>
        <v>#DIV/0!</v>
      </c>
      <c r="M203" s="319">
        <v>0</v>
      </c>
      <c r="N203" s="317">
        <v>0</v>
      </c>
      <c r="O203" s="318" t="e">
        <f t="shared" si="79"/>
        <v>#DIV/0!</v>
      </c>
      <c r="P203" s="318" t="b">
        <f t="shared" si="80"/>
        <v>0</v>
      </c>
      <c r="Q203" s="318" t="e">
        <f t="shared" si="81"/>
        <v>#DIV/0!</v>
      </c>
      <c r="R203" s="319">
        <v>0</v>
      </c>
      <c r="S203" s="317">
        <v>0</v>
      </c>
      <c r="T203" s="318" t="e">
        <f t="shared" si="82"/>
        <v>#DIV/0!</v>
      </c>
      <c r="U203" s="318" t="b">
        <f t="shared" si="83"/>
        <v>0</v>
      </c>
      <c r="V203" s="318" t="e">
        <f t="shared" si="84"/>
        <v>#DIV/0!</v>
      </c>
      <c r="W203" s="318"/>
      <c r="X203" s="319">
        <v>0</v>
      </c>
      <c r="Y203" s="318" t="e">
        <f t="shared" si="85"/>
        <v>#DIV/0!</v>
      </c>
      <c r="Z203" s="318" t="b">
        <f t="shared" si="86"/>
        <v>0</v>
      </c>
      <c r="AA203" s="318" t="e">
        <f t="shared" si="87"/>
        <v>#DIV/0!</v>
      </c>
      <c r="AB203" s="810"/>
      <c r="AC203" s="811">
        <f t="shared" si="88"/>
        <v>0</v>
      </c>
      <c r="AD203" s="811">
        <f t="shared" si="89"/>
        <v>0</v>
      </c>
    </row>
    <row r="204" spans="1:30" s="39" customFormat="1" ht="16.8" hidden="1">
      <c r="A204" s="438" t="s">
        <v>301</v>
      </c>
      <c r="B204" s="438">
        <f>'Aaro Inställningar'!B39</f>
        <v>0</v>
      </c>
      <c r="C204" s="42"/>
      <c r="D204" s="748">
        <f>'Aaro Inställningar'!C39</f>
        <v>0</v>
      </c>
      <c r="E204" s="319">
        <v>0</v>
      </c>
      <c r="F204" s="317">
        <v>0</v>
      </c>
      <c r="G204" s="318" t="e">
        <f t="shared" si="75"/>
        <v>#DIV/0!</v>
      </c>
      <c r="H204" s="318" t="b">
        <f t="shared" si="76"/>
        <v>0</v>
      </c>
      <c r="I204" s="318" t="e">
        <f t="shared" si="77"/>
        <v>#DIV/0!</v>
      </c>
      <c r="J204" s="319">
        <v>0</v>
      </c>
      <c r="K204" s="317">
        <v>0</v>
      </c>
      <c r="L204" s="318" t="e">
        <f t="shared" si="78"/>
        <v>#DIV/0!</v>
      </c>
      <c r="M204" s="319">
        <v>0</v>
      </c>
      <c r="N204" s="317">
        <v>0</v>
      </c>
      <c r="O204" s="318" t="e">
        <f t="shared" si="79"/>
        <v>#DIV/0!</v>
      </c>
      <c r="P204" s="318" t="b">
        <f t="shared" si="80"/>
        <v>0</v>
      </c>
      <c r="Q204" s="318" t="e">
        <f t="shared" si="81"/>
        <v>#DIV/0!</v>
      </c>
      <c r="R204" s="319">
        <v>0</v>
      </c>
      <c r="S204" s="317">
        <v>0</v>
      </c>
      <c r="T204" s="318" t="e">
        <f t="shared" si="82"/>
        <v>#DIV/0!</v>
      </c>
      <c r="U204" s="318" t="b">
        <f t="shared" si="83"/>
        <v>0</v>
      </c>
      <c r="V204" s="318" t="e">
        <f t="shared" si="84"/>
        <v>#DIV/0!</v>
      </c>
      <c r="W204" s="318"/>
      <c r="X204" s="319">
        <v>0</v>
      </c>
      <c r="Y204" s="318" t="e">
        <f t="shared" si="85"/>
        <v>#DIV/0!</v>
      </c>
      <c r="Z204" s="318" t="b">
        <f t="shared" si="86"/>
        <v>0</v>
      </c>
      <c r="AA204" s="318" t="e">
        <f t="shared" si="87"/>
        <v>#DIV/0!</v>
      </c>
      <c r="AB204" s="810"/>
      <c r="AC204" s="811">
        <f t="shared" si="88"/>
        <v>0</v>
      </c>
      <c r="AD204" s="811">
        <f t="shared" si="89"/>
        <v>0</v>
      </c>
    </row>
    <row r="205" spans="1:30" s="39" customFormat="1" ht="16.8" hidden="1">
      <c r="A205" s="438" t="s">
        <v>301</v>
      </c>
      <c r="B205" s="438">
        <f>'Aaro Inställningar'!B40</f>
        <v>0</v>
      </c>
      <c r="C205" s="42"/>
      <c r="D205" s="748">
        <f>'Aaro Inställningar'!C40</f>
        <v>0</v>
      </c>
      <c r="E205" s="319">
        <v>0</v>
      </c>
      <c r="F205" s="317">
        <v>0</v>
      </c>
      <c r="G205" s="318" t="e">
        <f t="shared" si="75"/>
        <v>#DIV/0!</v>
      </c>
      <c r="H205" s="318" t="b">
        <f t="shared" si="76"/>
        <v>0</v>
      </c>
      <c r="I205" s="318" t="e">
        <f t="shared" si="77"/>
        <v>#DIV/0!</v>
      </c>
      <c r="J205" s="319">
        <v>0</v>
      </c>
      <c r="K205" s="317">
        <v>0</v>
      </c>
      <c r="L205" s="318" t="e">
        <f t="shared" si="78"/>
        <v>#DIV/0!</v>
      </c>
      <c r="M205" s="319">
        <v>0</v>
      </c>
      <c r="N205" s="317">
        <v>0</v>
      </c>
      <c r="O205" s="318" t="e">
        <f t="shared" si="79"/>
        <v>#DIV/0!</v>
      </c>
      <c r="P205" s="318" t="b">
        <f t="shared" si="80"/>
        <v>0</v>
      </c>
      <c r="Q205" s="318" t="e">
        <f t="shared" si="81"/>
        <v>#DIV/0!</v>
      </c>
      <c r="R205" s="319">
        <v>0</v>
      </c>
      <c r="S205" s="317">
        <v>0</v>
      </c>
      <c r="T205" s="318" t="e">
        <f t="shared" si="82"/>
        <v>#DIV/0!</v>
      </c>
      <c r="U205" s="318" t="b">
        <f t="shared" si="83"/>
        <v>0</v>
      </c>
      <c r="V205" s="318" t="e">
        <f t="shared" si="84"/>
        <v>#DIV/0!</v>
      </c>
      <c r="W205" s="318"/>
      <c r="X205" s="319">
        <v>0</v>
      </c>
      <c r="Y205" s="318" t="e">
        <f t="shared" si="85"/>
        <v>#DIV/0!</v>
      </c>
      <c r="Z205" s="318" t="b">
        <f t="shared" si="86"/>
        <v>0</v>
      </c>
      <c r="AA205" s="318" t="e">
        <f t="shared" si="87"/>
        <v>#DIV/0!</v>
      </c>
      <c r="AB205" s="810"/>
      <c r="AC205" s="811">
        <f t="shared" si="88"/>
        <v>0</v>
      </c>
      <c r="AD205" s="811">
        <f t="shared" si="89"/>
        <v>0</v>
      </c>
    </row>
    <row r="206" spans="1:30" s="39" customFormat="1" ht="16.8" hidden="1">
      <c r="A206" s="438" t="s">
        <v>301</v>
      </c>
      <c r="B206" s="438">
        <f>'Aaro Inställningar'!B41</f>
        <v>0</v>
      </c>
      <c r="C206" s="42"/>
      <c r="D206" s="748">
        <f>'Aaro Inställningar'!C41</f>
        <v>0</v>
      </c>
      <c r="E206" s="319">
        <v>0</v>
      </c>
      <c r="F206" s="317">
        <v>0</v>
      </c>
      <c r="G206" s="318" t="e">
        <f t="shared" si="75"/>
        <v>#DIV/0!</v>
      </c>
      <c r="H206" s="318" t="b">
        <f t="shared" si="76"/>
        <v>0</v>
      </c>
      <c r="I206" s="318" t="e">
        <f t="shared" si="77"/>
        <v>#DIV/0!</v>
      </c>
      <c r="J206" s="319">
        <v>0</v>
      </c>
      <c r="K206" s="317">
        <v>0</v>
      </c>
      <c r="L206" s="318" t="e">
        <f t="shared" si="78"/>
        <v>#DIV/0!</v>
      </c>
      <c r="M206" s="319">
        <v>0</v>
      </c>
      <c r="N206" s="317">
        <v>0</v>
      </c>
      <c r="O206" s="318" t="e">
        <f t="shared" si="79"/>
        <v>#DIV/0!</v>
      </c>
      <c r="P206" s="318" t="b">
        <f t="shared" si="80"/>
        <v>0</v>
      </c>
      <c r="Q206" s="318" t="e">
        <f t="shared" si="81"/>
        <v>#DIV/0!</v>
      </c>
      <c r="R206" s="319">
        <v>0</v>
      </c>
      <c r="S206" s="317">
        <v>0</v>
      </c>
      <c r="T206" s="318" t="e">
        <f t="shared" si="82"/>
        <v>#DIV/0!</v>
      </c>
      <c r="U206" s="318" t="b">
        <f t="shared" si="83"/>
        <v>0</v>
      </c>
      <c r="V206" s="318" t="e">
        <f t="shared" si="84"/>
        <v>#DIV/0!</v>
      </c>
      <c r="W206" s="318"/>
      <c r="X206" s="319">
        <v>0</v>
      </c>
      <c r="Y206" s="318" t="e">
        <f t="shared" si="85"/>
        <v>#DIV/0!</v>
      </c>
      <c r="Z206" s="318" t="b">
        <f t="shared" si="86"/>
        <v>0</v>
      </c>
      <c r="AA206" s="318" t="e">
        <f t="shared" si="87"/>
        <v>#DIV/0!</v>
      </c>
      <c r="AB206" s="810"/>
      <c r="AC206" s="811">
        <f t="shared" si="88"/>
        <v>0</v>
      </c>
      <c r="AD206" s="811">
        <f t="shared" si="89"/>
        <v>0</v>
      </c>
    </row>
    <row r="207" spans="1:30" s="39" customFormat="1" ht="16.8" hidden="1">
      <c r="A207" s="438" t="s">
        <v>301</v>
      </c>
      <c r="B207" s="438">
        <f>'Aaro Inställningar'!B42</f>
        <v>0</v>
      </c>
      <c r="C207" s="42"/>
      <c r="D207" s="748">
        <f>'Aaro Inställningar'!C42</f>
        <v>0</v>
      </c>
      <c r="E207" s="319">
        <v>0</v>
      </c>
      <c r="F207" s="317">
        <v>0</v>
      </c>
      <c r="G207" s="318" t="e">
        <f t="shared" si="75"/>
        <v>#DIV/0!</v>
      </c>
      <c r="H207" s="318" t="b">
        <f t="shared" si="76"/>
        <v>0</v>
      </c>
      <c r="I207" s="318" t="e">
        <f t="shared" si="77"/>
        <v>#DIV/0!</v>
      </c>
      <c r="J207" s="319">
        <v>0</v>
      </c>
      <c r="K207" s="317">
        <v>0</v>
      </c>
      <c r="L207" s="318" t="e">
        <f t="shared" si="78"/>
        <v>#DIV/0!</v>
      </c>
      <c r="M207" s="319">
        <v>0</v>
      </c>
      <c r="N207" s="317">
        <v>0</v>
      </c>
      <c r="O207" s="318" t="e">
        <f t="shared" si="79"/>
        <v>#DIV/0!</v>
      </c>
      <c r="P207" s="318" t="b">
        <f t="shared" si="80"/>
        <v>0</v>
      </c>
      <c r="Q207" s="318" t="e">
        <f t="shared" si="81"/>
        <v>#DIV/0!</v>
      </c>
      <c r="R207" s="319">
        <v>0</v>
      </c>
      <c r="S207" s="317">
        <v>0</v>
      </c>
      <c r="T207" s="318" t="e">
        <f t="shared" si="82"/>
        <v>#DIV/0!</v>
      </c>
      <c r="U207" s="318" t="b">
        <f t="shared" si="83"/>
        <v>0</v>
      </c>
      <c r="V207" s="318" t="e">
        <f t="shared" si="84"/>
        <v>#DIV/0!</v>
      </c>
      <c r="W207" s="318"/>
      <c r="X207" s="319">
        <v>0</v>
      </c>
      <c r="Y207" s="318" t="e">
        <f t="shared" si="85"/>
        <v>#DIV/0!</v>
      </c>
      <c r="Z207" s="318" t="b">
        <f t="shared" si="86"/>
        <v>0</v>
      </c>
      <c r="AA207" s="318" t="e">
        <f t="shared" si="87"/>
        <v>#DIV/0!</v>
      </c>
      <c r="AB207" s="810"/>
      <c r="AC207" s="811">
        <f t="shared" si="88"/>
        <v>0</v>
      </c>
      <c r="AD207" s="811">
        <f t="shared" si="89"/>
        <v>0</v>
      </c>
    </row>
    <row r="208" spans="1:30" ht="16.8" hidden="1">
      <c r="A208" s="438" t="s">
        <v>301</v>
      </c>
      <c r="B208" s="438">
        <f>'Aaro Inställningar'!B43</f>
        <v>0</v>
      </c>
      <c r="C208" s="42"/>
      <c r="D208" s="748">
        <f>'Aaro Inställningar'!C43</f>
        <v>0</v>
      </c>
      <c r="E208" s="319">
        <v>0</v>
      </c>
      <c r="F208" s="317">
        <v>0</v>
      </c>
      <c r="G208" s="318" t="e">
        <f t="shared" si="75"/>
        <v>#DIV/0!</v>
      </c>
      <c r="H208" s="318" t="b">
        <f t="shared" si="76"/>
        <v>0</v>
      </c>
      <c r="I208" s="318" t="e">
        <f t="shared" si="77"/>
        <v>#DIV/0!</v>
      </c>
      <c r="J208" s="319">
        <v>0</v>
      </c>
      <c r="K208" s="317">
        <v>0</v>
      </c>
      <c r="L208" s="318" t="e">
        <f t="shared" si="78"/>
        <v>#DIV/0!</v>
      </c>
      <c r="M208" s="319">
        <v>0</v>
      </c>
      <c r="N208" s="317">
        <v>0</v>
      </c>
      <c r="O208" s="318" t="e">
        <f t="shared" si="79"/>
        <v>#DIV/0!</v>
      </c>
      <c r="P208" s="318" t="b">
        <f t="shared" si="80"/>
        <v>0</v>
      </c>
      <c r="Q208" s="318" t="e">
        <f t="shared" si="81"/>
        <v>#DIV/0!</v>
      </c>
      <c r="R208" s="319">
        <v>0</v>
      </c>
      <c r="S208" s="317">
        <v>0</v>
      </c>
      <c r="T208" s="318" t="e">
        <f t="shared" si="82"/>
        <v>#DIV/0!</v>
      </c>
      <c r="U208" s="318" t="b">
        <f t="shared" si="83"/>
        <v>0</v>
      </c>
      <c r="V208" s="318" t="e">
        <f t="shared" si="84"/>
        <v>#DIV/0!</v>
      </c>
      <c r="W208" s="318"/>
      <c r="X208" s="319">
        <v>0</v>
      </c>
      <c r="Y208" s="318" t="e">
        <f t="shared" si="85"/>
        <v>#DIV/0!</v>
      </c>
      <c r="Z208" s="318" t="b">
        <f t="shared" si="86"/>
        <v>0</v>
      </c>
      <c r="AA208" s="318" t="e">
        <f t="shared" si="87"/>
        <v>#DIV/0!</v>
      </c>
      <c r="AB208" s="810"/>
      <c r="AC208" s="811">
        <f t="shared" si="88"/>
        <v>0</v>
      </c>
      <c r="AD208" s="811">
        <f t="shared" si="89"/>
        <v>0</v>
      </c>
    </row>
    <row r="209" spans="1:30" ht="16.8" hidden="1">
      <c r="A209" s="438" t="s">
        <v>301</v>
      </c>
      <c r="B209" s="438">
        <f>'Aaro Inställningar'!B44</f>
        <v>0</v>
      </c>
      <c r="C209" s="42"/>
      <c r="D209" s="748">
        <f>'Aaro Inställningar'!C44</f>
        <v>0</v>
      </c>
      <c r="E209" s="319">
        <v>0</v>
      </c>
      <c r="F209" s="317">
        <v>0</v>
      </c>
      <c r="G209" s="318" t="e">
        <f t="shared" si="75"/>
        <v>#DIV/0!</v>
      </c>
      <c r="H209" s="318" t="b">
        <f t="shared" si="76"/>
        <v>0</v>
      </c>
      <c r="I209" s="318" t="e">
        <f t="shared" si="77"/>
        <v>#DIV/0!</v>
      </c>
      <c r="J209" s="319">
        <v>0</v>
      </c>
      <c r="K209" s="317">
        <v>0</v>
      </c>
      <c r="L209" s="318" t="e">
        <f t="shared" si="78"/>
        <v>#DIV/0!</v>
      </c>
      <c r="M209" s="319">
        <v>0</v>
      </c>
      <c r="N209" s="317">
        <v>0</v>
      </c>
      <c r="O209" s="318" t="e">
        <f t="shared" si="79"/>
        <v>#DIV/0!</v>
      </c>
      <c r="P209" s="318" t="b">
        <f t="shared" si="80"/>
        <v>0</v>
      </c>
      <c r="Q209" s="318" t="e">
        <f t="shared" si="81"/>
        <v>#DIV/0!</v>
      </c>
      <c r="R209" s="319">
        <v>0</v>
      </c>
      <c r="S209" s="317">
        <v>0</v>
      </c>
      <c r="T209" s="318" t="e">
        <f t="shared" si="82"/>
        <v>#DIV/0!</v>
      </c>
      <c r="U209" s="318" t="b">
        <f t="shared" si="83"/>
        <v>0</v>
      </c>
      <c r="V209" s="318" t="e">
        <f t="shared" si="84"/>
        <v>#DIV/0!</v>
      </c>
      <c r="W209" s="318"/>
      <c r="X209" s="319">
        <v>0</v>
      </c>
      <c r="Y209" s="318" t="e">
        <f t="shared" si="85"/>
        <v>#DIV/0!</v>
      </c>
      <c r="Z209" s="318" t="b">
        <f t="shared" si="86"/>
        <v>0</v>
      </c>
      <c r="AA209" s="318" t="e">
        <f t="shared" si="87"/>
        <v>#DIV/0!</v>
      </c>
      <c r="AB209" s="810"/>
      <c r="AC209" s="811">
        <f t="shared" si="88"/>
        <v>0</v>
      </c>
      <c r="AD209" s="811">
        <f t="shared" si="89"/>
        <v>0</v>
      </c>
    </row>
    <row r="210" spans="1:30" ht="16.8" hidden="1">
      <c r="A210" s="438" t="s">
        <v>301</v>
      </c>
      <c r="B210" s="438">
        <f>'Aaro Inställningar'!B45</f>
        <v>0</v>
      </c>
      <c r="C210" s="42"/>
      <c r="D210" s="748">
        <f>'Aaro Inställningar'!C45</f>
        <v>0</v>
      </c>
      <c r="E210" s="319">
        <v>0</v>
      </c>
      <c r="F210" s="317">
        <v>0</v>
      </c>
      <c r="G210" s="318" t="e">
        <f t="shared" si="75"/>
        <v>#DIV/0!</v>
      </c>
      <c r="H210" s="318" t="b">
        <f t="shared" si="76"/>
        <v>0</v>
      </c>
      <c r="I210" s="318" t="e">
        <f t="shared" si="77"/>
        <v>#DIV/0!</v>
      </c>
      <c r="J210" s="319">
        <v>0</v>
      </c>
      <c r="K210" s="317">
        <v>0</v>
      </c>
      <c r="L210" s="318" t="e">
        <f t="shared" si="78"/>
        <v>#DIV/0!</v>
      </c>
      <c r="M210" s="319">
        <v>0</v>
      </c>
      <c r="N210" s="317">
        <v>0</v>
      </c>
      <c r="O210" s="318" t="e">
        <f t="shared" si="79"/>
        <v>#DIV/0!</v>
      </c>
      <c r="P210" s="318" t="b">
        <f t="shared" si="80"/>
        <v>0</v>
      </c>
      <c r="Q210" s="318" t="e">
        <f t="shared" si="81"/>
        <v>#DIV/0!</v>
      </c>
      <c r="R210" s="319">
        <v>0</v>
      </c>
      <c r="S210" s="317">
        <v>0</v>
      </c>
      <c r="T210" s="318" t="e">
        <f t="shared" si="82"/>
        <v>#DIV/0!</v>
      </c>
      <c r="U210" s="318" t="b">
        <f t="shared" si="83"/>
        <v>0</v>
      </c>
      <c r="V210" s="318" t="e">
        <f t="shared" si="84"/>
        <v>#DIV/0!</v>
      </c>
      <c r="W210" s="318"/>
      <c r="X210" s="319">
        <v>0</v>
      </c>
      <c r="Y210" s="318" t="e">
        <f t="shared" si="85"/>
        <v>#DIV/0!</v>
      </c>
      <c r="Z210" s="318" t="b">
        <f t="shared" si="86"/>
        <v>0</v>
      </c>
      <c r="AA210" s="318" t="e">
        <f t="shared" si="87"/>
        <v>#DIV/0!</v>
      </c>
      <c r="AB210" s="810"/>
      <c r="AC210" s="811">
        <f t="shared" si="88"/>
        <v>0</v>
      </c>
      <c r="AD210" s="811">
        <f t="shared" si="89"/>
        <v>0</v>
      </c>
    </row>
    <row r="211" spans="1:30" ht="16.8" hidden="1">
      <c r="A211" s="438" t="s">
        <v>301</v>
      </c>
      <c r="B211" s="438">
        <f>'Aaro Inställningar'!B46</f>
        <v>0</v>
      </c>
      <c r="C211" s="42"/>
      <c r="D211" s="748">
        <f>'Aaro Inställningar'!C46</f>
        <v>0</v>
      </c>
      <c r="E211" s="319">
        <v>0</v>
      </c>
      <c r="F211" s="317">
        <v>0</v>
      </c>
      <c r="G211" s="318" t="e">
        <f t="shared" si="75"/>
        <v>#DIV/0!</v>
      </c>
      <c r="H211" s="318" t="b">
        <f t="shared" si="76"/>
        <v>0</v>
      </c>
      <c r="I211" s="318" t="e">
        <f t="shared" si="77"/>
        <v>#DIV/0!</v>
      </c>
      <c r="J211" s="319">
        <v>0</v>
      </c>
      <c r="K211" s="317">
        <v>0</v>
      </c>
      <c r="L211" s="318" t="e">
        <f t="shared" si="78"/>
        <v>#DIV/0!</v>
      </c>
      <c r="M211" s="319">
        <v>0</v>
      </c>
      <c r="N211" s="317">
        <v>0</v>
      </c>
      <c r="O211" s="318" t="e">
        <f t="shared" si="79"/>
        <v>#DIV/0!</v>
      </c>
      <c r="P211" s="318" t="b">
        <f t="shared" si="80"/>
        <v>0</v>
      </c>
      <c r="Q211" s="318" t="e">
        <f t="shared" si="81"/>
        <v>#DIV/0!</v>
      </c>
      <c r="R211" s="319">
        <v>0</v>
      </c>
      <c r="S211" s="317">
        <v>0</v>
      </c>
      <c r="T211" s="318" t="e">
        <f t="shared" si="82"/>
        <v>#DIV/0!</v>
      </c>
      <c r="U211" s="318" t="b">
        <f t="shared" si="83"/>
        <v>0</v>
      </c>
      <c r="V211" s="318" t="e">
        <f t="shared" si="84"/>
        <v>#DIV/0!</v>
      </c>
      <c r="W211" s="318"/>
      <c r="X211" s="319">
        <v>0</v>
      </c>
      <c r="Y211" s="318" t="e">
        <f t="shared" si="85"/>
        <v>#DIV/0!</v>
      </c>
      <c r="Z211" s="318" t="b">
        <f t="shared" si="86"/>
        <v>0</v>
      </c>
      <c r="AA211" s="318" t="e">
        <f t="shared" si="87"/>
        <v>#DIV/0!</v>
      </c>
      <c r="AB211" s="810"/>
      <c r="AC211" s="811">
        <f t="shared" si="88"/>
        <v>0</v>
      </c>
      <c r="AD211" s="811">
        <f t="shared" si="89"/>
        <v>0</v>
      </c>
    </row>
    <row r="212" spans="1:30" ht="16.8" hidden="1">
      <c r="A212" s="438" t="s">
        <v>301</v>
      </c>
      <c r="B212" s="438">
        <f>'Aaro Inställningar'!B47</f>
        <v>0</v>
      </c>
      <c r="C212" s="42"/>
      <c r="D212" s="748">
        <f>'Aaro Inställningar'!C47</f>
        <v>0</v>
      </c>
      <c r="E212" s="319">
        <v>0</v>
      </c>
      <c r="F212" s="317">
        <v>0</v>
      </c>
      <c r="G212" s="318" t="e">
        <f t="shared" si="75"/>
        <v>#DIV/0!</v>
      </c>
      <c r="H212" s="318" t="b">
        <f t="shared" si="76"/>
        <v>0</v>
      </c>
      <c r="I212" s="318" t="e">
        <f t="shared" si="77"/>
        <v>#DIV/0!</v>
      </c>
      <c r="J212" s="319">
        <v>0</v>
      </c>
      <c r="K212" s="317">
        <v>0</v>
      </c>
      <c r="L212" s="318" t="e">
        <f t="shared" si="78"/>
        <v>#DIV/0!</v>
      </c>
      <c r="M212" s="319">
        <v>0</v>
      </c>
      <c r="N212" s="317">
        <v>0</v>
      </c>
      <c r="O212" s="318" t="e">
        <f t="shared" si="79"/>
        <v>#DIV/0!</v>
      </c>
      <c r="P212" s="318" t="b">
        <f t="shared" si="80"/>
        <v>0</v>
      </c>
      <c r="Q212" s="318" t="e">
        <f t="shared" si="81"/>
        <v>#DIV/0!</v>
      </c>
      <c r="R212" s="319">
        <v>0</v>
      </c>
      <c r="S212" s="317">
        <v>0</v>
      </c>
      <c r="T212" s="318" t="e">
        <f t="shared" si="82"/>
        <v>#DIV/0!</v>
      </c>
      <c r="U212" s="318" t="b">
        <f t="shared" si="83"/>
        <v>0</v>
      </c>
      <c r="V212" s="318" t="e">
        <f t="shared" si="84"/>
        <v>#DIV/0!</v>
      </c>
      <c r="W212" s="318"/>
      <c r="X212" s="319">
        <v>0</v>
      </c>
      <c r="Y212" s="318" t="e">
        <f t="shared" si="85"/>
        <v>#DIV/0!</v>
      </c>
      <c r="Z212" s="318" t="b">
        <f t="shared" si="86"/>
        <v>0</v>
      </c>
      <c r="AA212" s="318" t="e">
        <f t="shared" si="87"/>
        <v>#DIV/0!</v>
      </c>
      <c r="AB212" s="810"/>
      <c r="AC212" s="811">
        <f t="shared" si="88"/>
        <v>0</v>
      </c>
      <c r="AD212" s="811">
        <f t="shared" si="89"/>
        <v>0</v>
      </c>
    </row>
    <row r="213" spans="1:30" ht="16.8" hidden="1">
      <c r="A213" s="438" t="s">
        <v>301</v>
      </c>
      <c r="B213" s="438">
        <f>'Aaro Inställningar'!B48</f>
        <v>0</v>
      </c>
      <c r="C213" s="42"/>
      <c r="D213" s="748">
        <f>'Aaro Inställningar'!C48</f>
        <v>0</v>
      </c>
      <c r="E213" s="319">
        <v>0</v>
      </c>
      <c r="F213" s="317">
        <v>0</v>
      </c>
      <c r="G213" s="318" t="e">
        <f t="shared" si="75"/>
        <v>#DIV/0!</v>
      </c>
      <c r="H213" s="318" t="b">
        <f t="shared" si="76"/>
        <v>0</v>
      </c>
      <c r="I213" s="318" t="e">
        <f t="shared" si="77"/>
        <v>#DIV/0!</v>
      </c>
      <c r="J213" s="319">
        <v>0</v>
      </c>
      <c r="K213" s="317">
        <v>0</v>
      </c>
      <c r="L213" s="318" t="e">
        <f t="shared" si="78"/>
        <v>#DIV/0!</v>
      </c>
      <c r="M213" s="319">
        <v>0</v>
      </c>
      <c r="N213" s="317">
        <v>0</v>
      </c>
      <c r="O213" s="318" t="e">
        <f t="shared" si="79"/>
        <v>#DIV/0!</v>
      </c>
      <c r="P213" s="318" t="b">
        <f t="shared" si="80"/>
        <v>0</v>
      </c>
      <c r="Q213" s="318" t="e">
        <f t="shared" si="81"/>
        <v>#DIV/0!</v>
      </c>
      <c r="R213" s="319">
        <v>0</v>
      </c>
      <c r="S213" s="317">
        <v>0</v>
      </c>
      <c r="T213" s="318" t="e">
        <f t="shared" si="82"/>
        <v>#DIV/0!</v>
      </c>
      <c r="U213" s="318" t="b">
        <f t="shared" si="83"/>
        <v>0</v>
      </c>
      <c r="V213" s="318" t="e">
        <f t="shared" si="84"/>
        <v>#DIV/0!</v>
      </c>
      <c r="W213" s="318"/>
      <c r="X213" s="319">
        <v>0</v>
      </c>
      <c r="Y213" s="318" t="e">
        <f t="shared" si="85"/>
        <v>#DIV/0!</v>
      </c>
      <c r="Z213" s="318" t="b">
        <f t="shared" si="86"/>
        <v>0</v>
      </c>
      <c r="AA213" s="318" t="e">
        <f t="shared" si="87"/>
        <v>#DIV/0!</v>
      </c>
      <c r="AB213" s="810"/>
      <c r="AC213" s="811">
        <f t="shared" si="88"/>
        <v>0</v>
      </c>
      <c r="AD213" s="811">
        <f t="shared" si="89"/>
        <v>0</v>
      </c>
    </row>
    <row r="214" spans="1:30" ht="16.8" hidden="1">
      <c r="A214" s="438" t="s">
        <v>301</v>
      </c>
      <c r="B214" s="438">
        <f>'Aaro Inställningar'!B49</f>
        <v>0</v>
      </c>
      <c r="C214" s="42"/>
      <c r="D214" s="748">
        <f>'Aaro Inställningar'!C49</f>
        <v>0</v>
      </c>
      <c r="E214" s="319">
        <v>0</v>
      </c>
      <c r="F214" s="317">
        <v>0</v>
      </c>
      <c r="G214" s="318" t="e">
        <f t="shared" si="75"/>
        <v>#DIV/0!</v>
      </c>
      <c r="H214" s="318" t="b">
        <f t="shared" si="76"/>
        <v>0</v>
      </c>
      <c r="I214" s="318" t="e">
        <f t="shared" si="77"/>
        <v>#DIV/0!</v>
      </c>
      <c r="J214" s="319">
        <v>0</v>
      </c>
      <c r="K214" s="317">
        <v>0</v>
      </c>
      <c r="L214" s="318" t="e">
        <f t="shared" si="78"/>
        <v>#DIV/0!</v>
      </c>
      <c r="M214" s="319">
        <v>0</v>
      </c>
      <c r="N214" s="317">
        <v>0</v>
      </c>
      <c r="O214" s="318" t="e">
        <f t="shared" si="79"/>
        <v>#DIV/0!</v>
      </c>
      <c r="P214" s="318" t="b">
        <f t="shared" si="80"/>
        <v>0</v>
      </c>
      <c r="Q214" s="318" t="e">
        <f t="shared" si="81"/>
        <v>#DIV/0!</v>
      </c>
      <c r="R214" s="319">
        <v>0</v>
      </c>
      <c r="S214" s="317">
        <v>0</v>
      </c>
      <c r="T214" s="318" t="e">
        <f t="shared" si="82"/>
        <v>#DIV/0!</v>
      </c>
      <c r="U214" s="318" t="b">
        <f t="shared" si="83"/>
        <v>0</v>
      </c>
      <c r="V214" s="318" t="e">
        <f t="shared" si="84"/>
        <v>#DIV/0!</v>
      </c>
      <c r="W214" s="318"/>
      <c r="X214" s="319">
        <v>0</v>
      </c>
      <c r="Y214" s="318" t="e">
        <f t="shared" si="85"/>
        <v>#DIV/0!</v>
      </c>
      <c r="Z214" s="318" t="b">
        <f t="shared" si="86"/>
        <v>0</v>
      </c>
      <c r="AA214" s="318" t="e">
        <f t="shared" si="87"/>
        <v>#DIV/0!</v>
      </c>
      <c r="AB214" s="810"/>
      <c r="AC214" s="811">
        <f t="shared" si="88"/>
        <v>0</v>
      </c>
      <c r="AD214" s="811">
        <f t="shared" si="89"/>
        <v>0</v>
      </c>
    </row>
    <row r="215" spans="1:30" ht="16.8" hidden="1">
      <c r="A215" s="438" t="s">
        <v>301</v>
      </c>
      <c r="B215" s="438">
        <f>'Aaro Inställningar'!B50</f>
        <v>0</v>
      </c>
      <c r="C215" s="42"/>
      <c r="D215" s="748">
        <f>'Aaro Inställningar'!C50</f>
        <v>0</v>
      </c>
      <c r="E215" s="319">
        <v>0</v>
      </c>
      <c r="F215" s="317">
        <v>0</v>
      </c>
      <c r="G215" s="318" t="e">
        <f t="shared" si="75"/>
        <v>#DIV/0!</v>
      </c>
      <c r="H215" s="318" t="b">
        <f t="shared" si="76"/>
        <v>0</v>
      </c>
      <c r="I215" s="318" t="e">
        <f t="shared" si="77"/>
        <v>#DIV/0!</v>
      </c>
      <c r="J215" s="319">
        <v>0</v>
      </c>
      <c r="K215" s="317">
        <v>0</v>
      </c>
      <c r="L215" s="318" t="e">
        <f t="shared" si="78"/>
        <v>#DIV/0!</v>
      </c>
      <c r="M215" s="319">
        <v>0</v>
      </c>
      <c r="N215" s="317">
        <v>0</v>
      </c>
      <c r="O215" s="318" t="e">
        <f t="shared" si="79"/>
        <v>#DIV/0!</v>
      </c>
      <c r="P215" s="318" t="b">
        <f t="shared" si="80"/>
        <v>0</v>
      </c>
      <c r="Q215" s="318" t="e">
        <f t="shared" si="81"/>
        <v>#DIV/0!</v>
      </c>
      <c r="R215" s="319">
        <v>0</v>
      </c>
      <c r="S215" s="317">
        <v>0</v>
      </c>
      <c r="T215" s="318" t="e">
        <f t="shared" si="82"/>
        <v>#DIV/0!</v>
      </c>
      <c r="U215" s="318" t="b">
        <f t="shared" si="83"/>
        <v>0</v>
      </c>
      <c r="V215" s="318" t="e">
        <f t="shared" si="84"/>
        <v>#DIV/0!</v>
      </c>
      <c r="W215" s="318"/>
      <c r="X215" s="319">
        <v>0</v>
      </c>
      <c r="Y215" s="318" t="e">
        <f t="shared" si="85"/>
        <v>#DIV/0!</v>
      </c>
      <c r="Z215" s="318" t="b">
        <f t="shared" si="86"/>
        <v>0</v>
      </c>
      <c r="AA215" s="318" t="e">
        <f t="shared" si="87"/>
        <v>#DIV/0!</v>
      </c>
      <c r="AB215" s="810"/>
      <c r="AC215" s="811">
        <f t="shared" si="88"/>
        <v>0</v>
      </c>
      <c r="AD215" s="811">
        <f t="shared" si="89"/>
        <v>0</v>
      </c>
    </row>
    <row r="216" spans="1:30" ht="16.8" hidden="1">
      <c r="A216" s="438" t="s">
        <v>301</v>
      </c>
      <c r="B216" s="438">
        <f>'Aaro Inställningar'!B51</f>
        <v>0</v>
      </c>
      <c r="C216" s="42"/>
      <c r="D216" s="748">
        <f>'Aaro Inställningar'!C51</f>
        <v>0</v>
      </c>
      <c r="E216" s="319">
        <v>0</v>
      </c>
      <c r="F216" s="317">
        <v>0</v>
      </c>
      <c r="G216" s="318" t="e">
        <f t="shared" si="75"/>
        <v>#DIV/0!</v>
      </c>
      <c r="H216" s="318" t="b">
        <f t="shared" si="76"/>
        <v>0</v>
      </c>
      <c r="I216" s="318" t="e">
        <f t="shared" si="77"/>
        <v>#DIV/0!</v>
      </c>
      <c r="J216" s="319">
        <v>0</v>
      </c>
      <c r="K216" s="317">
        <v>0</v>
      </c>
      <c r="L216" s="318" t="e">
        <f t="shared" si="78"/>
        <v>#DIV/0!</v>
      </c>
      <c r="M216" s="319">
        <v>0</v>
      </c>
      <c r="N216" s="317">
        <v>0</v>
      </c>
      <c r="O216" s="318" t="e">
        <f t="shared" si="79"/>
        <v>#DIV/0!</v>
      </c>
      <c r="P216" s="318" t="b">
        <f t="shared" si="80"/>
        <v>0</v>
      </c>
      <c r="Q216" s="318" t="e">
        <f t="shared" si="81"/>
        <v>#DIV/0!</v>
      </c>
      <c r="R216" s="319">
        <v>0</v>
      </c>
      <c r="S216" s="317">
        <v>0</v>
      </c>
      <c r="T216" s="318" t="e">
        <f t="shared" si="82"/>
        <v>#DIV/0!</v>
      </c>
      <c r="U216" s="318" t="b">
        <f t="shared" si="83"/>
        <v>0</v>
      </c>
      <c r="V216" s="318" t="e">
        <f t="shared" si="84"/>
        <v>#DIV/0!</v>
      </c>
      <c r="W216" s="318"/>
      <c r="X216" s="319">
        <v>0</v>
      </c>
      <c r="Y216" s="318" t="e">
        <f t="shared" si="85"/>
        <v>#DIV/0!</v>
      </c>
      <c r="Z216" s="318" t="b">
        <f t="shared" si="86"/>
        <v>0</v>
      </c>
      <c r="AA216" s="318" t="e">
        <f t="shared" si="87"/>
        <v>#DIV/0!</v>
      </c>
      <c r="AB216" s="810"/>
      <c r="AC216" s="811">
        <f t="shared" si="88"/>
        <v>0</v>
      </c>
      <c r="AD216" s="811">
        <f t="shared" si="89"/>
        <v>0</v>
      </c>
    </row>
    <row r="217" spans="1:30" ht="16.8" hidden="1">
      <c r="A217" s="438" t="s">
        <v>301</v>
      </c>
      <c r="B217" s="438">
        <f>'Aaro Inställningar'!B52</f>
        <v>0</v>
      </c>
      <c r="C217" s="42"/>
      <c r="D217" s="748">
        <f>'Aaro Inställningar'!C52</f>
        <v>0</v>
      </c>
      <c r="E217" s="319">
        <v>0</v>
      </c>
      <c r="F217" s="317">
        <v>0</v>
      </c>
      <c r="G217" s="318" t="e">
        <f t="shared" si="75"/>
        <v>#DIV/0!</v>
      </c>
      <c r="H217" s="318" t="b">
        <f t="shared" si="76"/>
        <v>0</v>
      </c>
      <c r="I217" s="318" t="e">
        <f t="shared" si="77"/>
        <v>#DIV/0!</v>
      </c>
      <c r="J217" s="319">
        <v>0</v>
      </c>
      <c r="K217" s="317">
        <v>0</v>
      </c>
      <c r="L217" s="318" t="e">
        <f t="shared" si="78"/>
        <v>#DIV/0!</v>
      </c>
      <c r="M217" s="319">
        <v>0</v>
      </c>
      <c r="N217" s="317">
        <v>0</v>
      </c>
      <c r="O217" s="318" t="e">
        <f t="shared" si="79"/>
        <v>#DIV/0!</v>
      </c>
      <c r="P217" s="318" t="b">
        <f t="shared" si="80"/>
        <v>0</v>
      </c>
      <c r="Q217" s="318" t="e">
        <f t="shared" si="81"/>
        <v>#DIV/0!</v>
      </c>
      <c r="R217" s="319">
        <v>0</v>
      </c>
      <c r="S217" s="317">
        <v>0</v>
      </c>
      <c r="T217" s="318" t="e">
        <f t="shared" si="82"/>
        <v>#DIV/0!</v>
      </c>
      <c r="U217" s="318" t="b">
        <f t="shared" si="83"/>
        <v>0</v>
      </c>
      <c r="V217" s="318" t="e">
        <f t="shared" si="84"/>
        <v>#DIV/0!</v>
      </c>
      <c r="W217" s="318"/>
      <c r="X217" s="319">
        <v>0</v>
      </c>
      <c r="Y217" s="318" t="e">
        <f t="shared" si="85"/>
        <v>#DIV/0!</v>
      </c>
      <c r="Z217" s="318" t="b">
        <f t="shared" si="86"/>
        <v>0</v>
      </c>
      <c r="AA217" s="318" t="e">
        <f t="shared" si="87"/>
        <v>#DIV/0!</v>
      </c>
      <c r="AB217" s="810"/>
      <c r="AC217" s="811">
        <f t="shared" si="88"/>
        <v>0</v>
      </c>
      <c r="AD217" s="811">
        <f t="shared" si="89"/>
        <v>0</v>
      </c>
    </row>
    <row r="218" spans="1:30" ht="16.8" hidden="1">
      <c r="A218" s="438" t="s">
        <v>301</v>
      </c>
      <c r="B218" s="438">
        <f>'Aaro Inställningar'!B53</f>
        <v>0</v>
      </c>
      <c r="C218" s="42"/>
      <c r="D218" s="748">
        <f>'Aaro Inställningar'!C53</f>
        <v>0</v>
      </c>
      <c r="E218" s="319">
        <v>0</v>
      </c>
      <c r="F218" s="317">
        <v>0</v>
      </c>
      <c r="G218" s="318" t="e">
        <f t="shared" si="75"/>
        <v>#DIV/0!</v>
      </c>
      <c r="H218" s="318" t="b">
        <f t="shared" si="76"/>
        <v>0</v>
      </c>
      <c r="I218" s="318" t="e">
        <f t="shared" si="77"/>
        <v>#DIV/0!</v>
      </c>
      <c r="J218" s="319">
        <v>0</v>
      </c>
      <c r="K218" s="317">
        <v>0</v>
      </c>
      <c r="L218" s="318" t="e">
        <f t="shared" si="78"/>
        <v>#DIV/0!</v>
      </c>
      <c r="M218" s="319">
        <v>0</v>
      </c>
      <c r="N218" s="317">
        <v>0</v>
      </c>
      <c r="O218" s="318" t="e">
        <f t="shared" si="79"/>
        <v>#DIV/0!</v>
      </c>
      <c r="P218" s="318" t="b">
        <f t="shared" si="80"/>
        <v>0</v>
      </c>
      <c r="Q218" s="318" t="e">
        <f t="shared" si="81"/>
        <v>#DIV/0!</v>
      </c>
      <c r="R218" s="319">
        <v>0</v>
      </c>
      <c r="S218" s="317">
        <v>0</v>
      </c>
      <c r="T218" s="318" t="e">
        <f t="shared" si="82"/>
        <v>#DIV/0!</v>
      </c>
      <c r="U218" s="318" t="b">
        <f t="shared" si="83"/>
        <v>0</v>
      </c>
      <c r="V218" s="318" t="e">
        <f t="shared" si="84"/>
        <v>#DIV/0!</v>
      </c>
      <c r="W218" s="318"/>
      <c r="X218" s="319">
        <v>0</v>
      </c>
      <c r="Y218" s="318" t="e">
        <f t="shared" si="85"/>
        <v>#DIV/0!</v>
      </c>
      <c r="Z218" s="318" t="b">
        <f t="shared" si="86"/>
        <v>0</v>
      </c>
      <c r="AA218" s="318" t="e">
        <f t="shared" si="87"/>
        <v>#DIV/0!</v>
      </c>
      <c r="AB218" s="810"/>
      <c r="AC218" s="811">
        <f t="shared" si="88"/>
        <v>0</v>
      </c>
      <c r="AD218" s="811">
        <f t="shared" si="89"/>
        <v>0</v>
      </c>
    </row>
    <row r="219" spans="1:30" ht="16.8" hidden="1">
      <c r="A219" s="438" t="s">
        <v>301</v>
      </c>
      <c r="B219" s="438">
        <f>'Aaro Inställningar'!B54</f>
        <v>0</v>
      </c>
      <c r="C219" s="42"/>
      <c r="D219" s="748">
        <f>'Aaro Inställningar'!C54</f>
        <v>0</v>
      </c>
      <c r="E219" s="319">
        <v>0</v>
      </c>
      <c r="F219" s="317">
        <v>0</v>
      </c>
      <c r="G219" s="318" t="e">
        <f t="shared" si="75"/>
        <v>#DIV/0!</v>
      </c>
      <c r="H219" s="318" t="b">
        <f t="shared" si="76"/>
        <v>0</v>
      </c>
      <c r="I219" s="318" t="e">
        <f t="shared" si="77"/>
        <v>#DIV/0!</v>
      </c>
      <c r="J219" s="319">
        <v>0</v>
      </c>
      <c r="K219" s="317">
        <v>0</v>
      </c>
      <c r="L219" s="318" t="e">
        <f t="shared" si="78"/>
        <v>#DIV/0!</v>
      </c>
      <c r="M219" s="319">
        <v>0</v>
      </c>
      <c r="N219" s="317">
        <v>0</v>
      </c>
      <c r="O219" s="318" t="e">
        <f t="shared" si="79"/>
        <v>#DIV/0!</v>
      </c>
      <c r="P219" s="318" t="b">
        <f t="shared" si="80"/>
        <v>0</v>
      </c>
      <c r="Q219" s="318" t="e">
        <f t="shared" si="81"/>
        <v>#DIV/0!</v>
      </c>
      <c r="R219" s="319">
        <v>0</v>
      </c>
      <c r="S219" s="317">
        <v>0</v>
      </c>
      <c r="T219" s="318" t="e">
        <f t="shared" si="82"/>
        <v>#DIV/0!</v>
      </c>
      <c r="U219" s="318" t="b">
        <f t="shared" si="83"/>
        <v>0</v>
      </c>
      <c r="V219" s="318" t="e">
        <f t="shared" si="84"/>
        <v>#DIV/0!</v>
      </c>
      <c r="W219" s="318"/>
      <c r="X219" s="319">
        <v>0</v>
      </c>
      <c r="Y219" s="318" t="e">
        <f t="shared" si="85"/>
        <v>#DIV/0!</v>
      </c>
      <c r="Z219" s="318" t="b">
        <f t="shared" si="86"/>
        <v>0</v>
      </c>
      <c r="AA219" s="318" t="e">
        <f t="shared" si="87"/>
        <v>#DIV/0!</v>
      </c>
      <c r="AB219" s="810"/>
      <c r="AC219" s="811">
        <f t="shared" si="88"/>
        <v>0</v>
      </c>
      <c r="AD219" s="811">
        <f t="shared" si="89"/>
        <v>0</v>
      </c>
    </row>
    <row r="220" spans="1:30" ht="16.8" hidden="1">
      <c r="A220" s="438" t="s">
        <v>301</v>
      </c>
      <c r="B220" s="438">
        <f>'Aaro Inställningar'!B55</f>
        <v>0</v>
      </c>
      <c r="C220" s="42"/>
      <c r="D220" s="748">
        <f>'Aaro Inställningar'!C55</f>
        <v>0</v>
      </c>
      <c r="E220" s="319">
        <v>0</v>
      </c>
      <c r="F220" s="317">
        <v>0</v>
      </c>
      <c r="G220" s="318" t="e">
        <f t="shared" si="75"/>
        <v>#DIV/0!</v>
      </c>
      <c r="H220" s="318" t="b">
        <f t="shared" si="76"/>
        <v>0</v>
      </c>
      <c r="I220" s="318" t="e">
        <f t="shared" si="77"/>
        <v>#DIV/0!</v>
      </c>
      <c r="J220" s="319">
        <v>0</v>
      </c>
      <c r="K220" s="317">
        <v>0</v>
      </c>
      <c r="L220" s="318" t="e">
        <f t="shared" si="78"/>
        <v>#DIV/0!</v>
      </c>
      <c r="M220" s="319">
        <v>0</v>
      </c>
      <c r="N220" s="317">
        <v>0</v>
      </c>
      <c r="O220" s="318" t="e">
        <f t="shared" si="79"/>
        <v>#DIV/0!</v>
      </c>
      <c r="P220" s="318" t="b">
        <f t="shared" si="80"/>
        <v>0</v>
      </c>
      <c r="Q220" s="318" t="e">
        <f t="shared" si="81"/>
        <v>#DIV/0!</v>
      </c>
      <c r="R220" s="319">
        <v>0</v>
      </c>
      <c r="S220" s="317">
        <v>0</v>
      </c>
      <c r="T220" s="318" t="e">
        <f t="shared" si="82"/>
        <v>#DIV/0!</v>
      </c>
      <c r="U220" s="318" t="b">
        <f t="shared" si="83"/>
        <v>0</v>
      </c>
      <c r="V220" s="318" t="e">
        <f t="shared" si="84"/>
        <v>#DIV/0!</v>
      </c>
      <c r="W220" s="318"/>
      <c r="X220" s="319">
        <v>0</v>
      </c>
      <c r="Y220" s="318" t="e">
        <f t="shared" si="85"/>
        <v>#DIV/0!</v>
      </c>
      <c r="Z220" s="318" t="b">
        <f t="shared" si="86"/>
        <v>0</v>
      </c>
      <c r="AA220" s="318" t="e">
        <f t="shared" si="87"/>
        <v>#DIV/0!</v>
      </c>
      <c r="AB220" s="810"/>
      <c r="AC220" s="811">
        <f t="shared" si="88"/>
        <v>0</v>
      </c>
      <c r="AD220" s="811">
        <f t="shared" si="89"/>
        <v>0</v>
      </c>
    </row>
    <row r="221" spans="1:30" ht="16.8" hidden="1">
      <c r="A221" s="438" t="s">
        <v>301</v>
      </c>
      <c r="B221" s="438">
        <f>'Aaro Inställningar'!B56</f>
        <v>0</v>
      </c>
      <c r="C221" s="42"/>
      <c r="D221" s="748">
        <f>'Aaro Inställningar'!C56</f>
        <v>0</v>
      </c>
      <c r="E221" s="319">
        <v>0</v>
      </c>
      <c r="F221" s="317">
        <v>0</v>
      </c>
      <c r="G221" s="318" t="e">
        <f t="shared" si="75"/>
        <v>#DIV/0!</v>
      </c>
      <c r="H221" s="318" t="b">
        <f t="shared" si="76"/>
        <v>0</v>
      </c>
      <c r="I221" s="318" t="e">
        <f t="shared" si="77"/>
        <v>#DIV/0!</v>
      </c>
      <c r="J221" s="319">
        <v>0</v>
      </c>
      <c r="K221" s="317">
        <v>0</v>
      </c>
      <c r="L221" s="318" t="e">
        <f t="shared" si="78"/>
        <v>#DIV/0!</v>
      </c>
      <c r="M221" s="319">
        <v>0</v>
      </c>
      <c r="N221" s="317">
        <v>0</v>
      </c>
      <c r="O221" s="318" t="e">
        <f t="shared" si="79"/>
        <v>#DIV/0!</v>
      </c>
      <c r="P221" s="318" t="b">
        <f t="shared" si="80"/>
        <v>0</v>
      </c>
      <c r="Q221" s="318" t="e">
        <f t="shared" si="81"/>
        <v>#DIV/0!</v>
      </c>
      <c r="R221" s="319">
        <v>0</v>
      </c>
      <c r="S221" s="317">
        <v>0</v>
      </c>
      <c r="T221" s="318" t="e">
        <f t="shared" si="82"/>
        <v>#DIV/0!</v>
      </c>
      <c r="U221" s="318" t="b">
        <f t="shared" si="83"/>
        <v>0</v>
      </c>
      <c r="V221" s="318" t="e">
        <f t="shared" si="84"/>
        <v>#DIV/0!</v>
      </c>
      <c r="W221" s="318"/>
      <c r="X221" s="319">
        <v>0</v>
      </c>
      <c r="Y221" s="318" t="e">
        <f t="shared" si="85"/>
        <v>#DIV/0!</v>
      </c>
      <c r="Z221" s="318" t="b">
        <f t="shared" si="86"/>
        <v>0</v>
      </c>
      <c r="AA221" s="747" t="e">
        <f t="shared" si="87"/>
        <v>#DIV/0!</v>
      </c>
      <c r="AB221" s="810"/>
      <c r="AC221" s="880">
        <f t="shared" si="88"/>
        <v>0</v>
      </c>
      <c r="AD221" s="880">
        <f t="shared" si="89"/>
        <v>0</v>
      </c>
    </row>
    <row r="222" spans="1:30" ht="16.8">
      <c r="A222" s="438" t="s">
        <v>301</v>
      </c>
      <c r="B222" s="438">
        <f>'Aaro Inställningar'!B57</f>
        <v>0</v>
      </c>
      <c r="C222" s="35"/>
      <c r="D222" s="798" t="str">
        <f>'Aaro Inställningar'!C57</f>
        <v>Aibel</v>
      </c>
      <c r="E222" s="799">
        <f>SUM(E201:E221)</f>
        <v>166.05844930000001</v>
      </c>
      <c r="F222" s="800">
        <f>SUM(F201:F221)</f>
        <v>58.108356100000101</v>
      </c>
      <c r="G222" s="801">
        <f t="shared" si="75"/>
        <v>1.8577378615603224</v>
      </c>
      <c r="H222" s="801" t="b">
        <f t="shared" si="76"/>
        <v>0</v>
      </c>
      <c r="I222" s="801">
        <f t="shared" si="77"/>
        <v>1.8577378615603224</v>
      </c>
      <c r="J222" s="799">
        <f>SUM(J201:J221)</f>
        <v>140.39852920000001</v>
      </c>
      <c r="K222" s="800">
        <f>SUM(K201:K221)</f>
        <v>107.02696950000001</v>
      </c>
      <c r="L222" s="801">
        <f t="shared" si="78"/>
        <v>0.3118051445902148</v>
      </c>
      <c r="M222" s="799">
        <f>SUM(M201:M221)</f>
        <v>140.39852920000001</v>
      </c>
      <c r="N222" s="800">
        <f>SUM(N201:N221)</f>
        <v>107.02696950000001</v>
      </c>
      <c r="O222" s="801">
        <f t="shared" si="79"/>
        <v>0.3118051445902148</v>
      </c>
      <c r="P222" s="801" t="b">
        <f t="shared" si="80"/>
        <v>0</v>
      </c>
      <c r="Q222" s="801">
        <f t="shared" si="81"/>
        <v>0.3118051445902148</v>
      </c>
      <c r="R222" s="799">
        <f>SUM(R201:R221)</f>
        <v>517.60721060000299</v>
      </c>
      <c r="S222" s="800">
        <f>SUM(S201:S221)</f>
        <v>484.23565090000199</v>
      </c>
      <c r="T222" s="801">
        <f t="shared" si="82"/>
        <v>6.891594957532865E-2</v>
      </c>
      <c r="U222" s="801" t="b">
        <f t="shared" si="83"/>
        <v>0</v>
      </c>
      <c r="V222" s="801">
        <f t="shared" si="84"/>
        <v>6.891594957532865E-2</v>
      </c>
      <c r="W222" s="801"/>
      <c r="X222" s="799">
        <f>SUM(X201:X221)</f>
        <v>347.60297910000003</v>
      </c>
      <c r="Y222" s="802">
        <f t="shared" si="85"/>
        <v>-0.28216152930098393</v>
      </c>
      <c r="Z222" s="802" t="b">
        <f t="shared" si="86"/>
        <v>0</v>
      </c>
      <c r="AA222" s="818">
        <f t="shared" si="87"/>
        <v>-0.28216152930098393</v>
      </c>
      <c r="AB222" s="810"/>
      <c r="AC222" s="879">
        <f t="shared" si="88"/>
        <v>7.3610029667317015E-2</v>
      </c>
      <c r="AD222" s="879">
        <f t="shared" si="89"/>
        <v>4.1110860779480951E-2</v>
      </c>
    </row>
    <row r="223" spans="1:30" ht="16.8" hidden="1">
      <c r="A223" s="438" t="s">
        <v>301</v>
      </c>
      <c r="B223" s="438">
        <f>'Aaro Inställningar'!B58</f>
        <v>0</v>
      </c>
      <c r="C223" s="35"/>
      <c r="D223" s="748">
        <f>'Aaro Inställningar'!C58</f>
        <v>0</v>
      </c>
      <c r="E223" s="319">
        <v>0</v>
      </c>
      <c r="F223" s="317">
        <v>0</v>
      </c>
      <c r="G223" s="318" t="e">
        <f t="shared" si="75"/>
        <v>#DIV/0!</v>
      </c>
      <c r="H223" s="318" t="b">
        <f t="shared" si="76"/>
        <v>0</v>
      </c>
      <c r="I223" s="318" t="e">
        <f t="shared" si="77"/>
        <v>#DIV/0!</v>
      </c>
      <c r="J223" s="319">
        <v>0</v>
      </c>
      <c r="K223" s="317">
        <v>0</v>
      </c>
      <c r="L223" s="318" t="e">
        <f t="shared" si="78"/>
        <v>#DIV/0!</v>
      </c>
      <c r="M223" s="319">
        <v>0</v>
      </c>
      <c r="N223" s="317">
        <v>0</v>
      </c>
      <c r="O223" s="318" t="e">
        <f t="shared" si="79"/>
        <v>#DIV/0!</v>
      </c>
      <c r="P223" s="318" t="b">
        <f t="shared" si="80"/>
        <v>0</v>
      </c>
      <c r="Q223" s="318" t="e">
        <f t="shared" si="81"/>
        <v>#DIV/0!</v>
      </c>
      <c r="R223" s="319">
        <v>0</v>
      </c>
      <c r="S223" s="317">
        <v>0</v>
      </c>
      <c r="T223" s="318" t="e">
        <f t="shared" si="82"/>
        <v>#DIV/0!</v>
      </c>
      <c r="U223" s="318" t="b">
        <f t="shared" si="83"/>
        <v>0</v>
      </c>
      <c r="V223" s="318" t="e">
        <f t="shared" si="84"/>
        <v>#DIV/0!</v>
      </c>
      <c r="W223" s="318"/>
      <c r="X223" s="319">
        <v>0</v>
      </c>
      <c r="Y223" s="318" t="e">
        <f t="shared" si="85"/>
        <v>#DIV/0!</v>
      </c>
      <c r="Z223" s="318" t="b">
        <f t="shared" si="86"/>
        <v>0</v>
      </c>
      <c r="AA223" s="318" t="e">
        <f t="shared" si="87"/>
        <v>#DIV/0!</v>
      </c>
      <c r="AB223" s="810"/>
      <c r="AC223" s="811">
        <f t="shared" si="88"/>
        <v>0</v>
      </c>
      <c r="AD223" s="811">
        <f t="shared" si="89"/>
        <v>0</v>
      </c>
    </row>
    <row r="224" spans="1:30" ht="16.8" hidden="1">
      <c r="A224" s="438" t="s">
        <v>301</v>
      </c>
      <c r="B224" s="438">
        <f>'Aaro Inställningar'!B59</f>
        <v>0</v>
      </c>
      <c r="C224" s="42"/>
      <c r="D224" s="748">
        <f>'Aaro Inställningar'!C59</f>
        <v>0</v>
      </c>
      <c r="E224" s="319">
        <v>0</v>
      </c>
      <c r="F224" s="317">
        <v>0</v>
      </c>
      <c r="G224" s="318" t="e">
        <f t="shared" si="75"/>
        <v>#DIV/0!</v>
      </c>
      <c r="H224" s="318" t="b">
        <f t="shared" si="76"/>
        <v>0</v>
      </c>
      <c r="I224" s="318" t="e">
        <f t="shared" si="77"/>
        <v>#DIV/0!</v>
      </c>
      <c r="J224" s="319">
        <v>0</v>
      </c>
      <c r="K224" s="317">
        <v>0</v>
      </c>
      <c r="L224" s="318" t="e">
        <f t="shared" si="78"/>
        <v>#DIV/0!</v>
      </c>
      <c r="M224" s="319">
        <v>0</v>
      </c>
      <c r="N224" s="317">
        <v>0</v>
      </c>
      <c r="O224" s="318" t="e">
        <f t="shared" si="79"/>
        <v>#DIV/0!</v>
      </c>
      <c r="P224" s="318" t="b">
        <f t="shared" si="80"/>
        <v>0</v>
      </c>
      <c r="Q224" s="318" t="e">
        <f t="shared" si="81"/>
        <v>#DIV/0!</v>
      </c>
      <c r="R224" s="319">
        <v>0</v>
      </c>
      <c r="S224" s="317">
        <v>0</v>
      </c>
      <c r="T224" s="318" t="e">
        <f t="shared" si="82"/>
        <v>#DIV/0!</v>
      </c>
      <c r="U224" s="318" t="b">
        <f t="shared" si="83"/>
        <v>0</v>
      </c>
      <c r="V224" s="318" t="e">
        <f t="shared" si="84"/>
        <v>#DIV/0!</v>
      </c>
      <c r="W224" s="318"/>
      <c r="X224" s="319">
        <v>0</v>
      </c>
      <c r="Y224" s="318" t="e">
        <f t="shared" si="85"/>
        <v>#DIV/0!</v>
      </c>
      <c r="Z224" s="318" t="b">
        <f t="shared" si="86"/>
        <v>0</v>
      </c>
      <c r="AA224" s="318" t="e">
        <f t="shared" si="87"/>
        <v>#DIV/0!</v>
      </c>
      <c r="AB224" s="810"/>
      <c r="AC224" s="811">
        <f t="shared" si="88"/>
        <v>0</v>
      </c>
      <c r="AD224" s="811">
        <f t="shared" si="89"/>
        <v>0</v>
      </c>
    </row>
    <row r="225" spans="1:30" ht="16.8" hidden="1">
      <c r="A225" s="438" t="s">
        <v>301</v>
      </c>
      <c r="B225" s="438">
        <f>'Aaro Inställningar'!B60</f>
        <v>0</v>
      </c>
      <c r="C225" s="42"/>
      <c r="D225" s="748">
        <f>'Aaro Inställningar'!C60</f>
        <v>0</v>
      </c>
      <c r="E225" s="319">
        <v>0</v>
      </c>
      <c r="F225" s="317">
        <v>0</v>
      </c>
      <c r="G225" s="318" t="e">
        <f t="shared" si="75"/>
        <v>#DIV/0!</v>
      </c>
      <c r="H225" s="318" t="b">
        <f t="shared" si="76"/>
        <v>0</v>
      </c>
      <c r="I225" s="318" t="e">
        <f t="shared" si="77"/>
        <v>#DIV/0!</v>
      </c>
      <c r="J225" s="319">
        <v>0</v>
      </c>
      <c r="K225" s="317">
        <v>0</v>
      </c>
      <c r="L225" s="318" t="e">
        <f t="shared" si="78"/>
        <v>#DIV/0!</v>
      </c>
      <c r="M225" s="319">
        <v>0</v>
      </c>
      <c r="N225" s="317">
        <v>0</v>
      </c>
      <c r="O225" s="318" t="e">
        <f t="shared" si="79"/>
        <v>#DIV/0!</v>
      </c>
      <c r="P225" s="318" t="b">
        <f t="shared" si="80"/>
        <v>0</v>
      </c>
      <c r="Q225" s="318" t="e">
        <f t="shared" si="81"/>
        <v>#DIV/0!</v>
      </c>
      <c r="R225" s="319">
        <v>0</v>
      </c>
      <c r="S225" s="317">
        <v>0</v>
      </c>
      <c r="T225" s="318" t="e">
        <f t="shared" si="82"/>
        <v>#DIV/0!</v>
      </c>
      <c r="U225" s="318" t="b">
        <f t="shared" si="83"/>
        <v>0</v>
      </c>
      <c r="V225" s="318" t="e">
        <f t="shared" si="84"/>
        <v>#DIV/0!</v>
      </c>
      <c r="W225" s="318"/>
      <c r="X225" s="319">
        <v>0</v>
      </c>
      <c r="Y225" s="318" t="e">
        <f t="shared" si="85"/>
        <v>#DIV/0!</v>
      </c>
      <c r="Z225" s="318" t="b">
        <f t="shared" si="86"/>
        <v>0</v>
      </c>
      <c r="AA225" s="318" t="e">
        <f t="shared" si="87"/>
        <v>#DIV/0!</v>
      </c>
      <c r="AB225" s="810"/>
      <c r="AC225" s="811">
        <f t="shared" si="88"/>
        <v>0</v>
      </c>
      <c r="AD225" s="811">
        <f t="shared" si="89"/>
        <v>0</v>
      </c>
    </row>
    <row r="226" spans="1:30" ht="16.8" hidden="1">
      <c r="A226" s="438" t="s">
        <v>301</v>
      </c>
      <c r="B226" s="438">
        <f>'Aaro Inställningar'!B61</f>
        <v>0</v>
      </c>
      <c r="C226" s="42"/>
      <c r="D226" s="748">
        <f>'Aaro Inställningar'!C61</f>
        <v>0</v>
      </c>
      <c r="E226" s="319">
        <v>0</v>
      </c>
      <c r="F226" s="317">
        <v>0</v>
      </c>
      <c r="G226" s="318" t="e">
        <f t="shared" si="75"/>
        <v>#DIV/0!</v>
      </c>
      <c r="H226" s="318" t="b">
        <f t="shared" si="76"/>
        <v>0</v>
      </c>
      <c r="I226" s="318" t="e">
        <f t="shared" si="77"/>
        <v>#DIV/0!</v>
      </c>
      <c r="J226" s="319">
        <v>0</v>
      </c>
      <c r="K226" s="317">
        <v>0</v>
      </c>
      <c r="L226" s="318" t="e">
        <f t="shared" si="78"/>
        <v>#DIV/0!</v>
      </c>
      <c r="M226" s="319">
        <v>0</v>
      </c>
      <c r="N226" s="317">
        <v>0</v>
      </c>
      <c r="O226" s="318" t="e">
        <f t="shared" si="79"/>
        <v>#DIV/0!</v>
      </c>
      <c r="P226" s="318" t="b">
        <f t="shared" si="80"/>
        <v>0</v>
      </c>
      <c r="Q226" s="318" t="e">
        <f t="shared" si="81"/>
        <v>#DIV/0!</v>
      </c>
      <c r="R226" s="319">
        <v>0</v>
      </c>
      <c r="S226" s="317">
        <v>0</v>
      </c>
      <c r="T226" s="318" t="e">
        <f t="shared" si="82"/>
        <v>#DIV/0!</v>
      </c>
      <c r="U226" s="318" t="b">
        <f t="shared" si="83"/>
        <v>0</v>
      </c>
      <c r="V226" s="318" t="e">
        <f t="shared" si="84"/>
        <v>#DIV/0!</v>
      </c>
      <c r="W226" s="318"/>
      <c r="X226" s="319">
        <v>0</v>
      </c>
      <c r="Y226" s="318" t="e">
        <f t="shared" si="85"/>
        <v>#DIV/0!</v>
      </c>
      <c r="Z226" s="318" t="b">
        <f t="shared" si="86"/>
        <v>0</v>
      </c>
      <c r="AA226" s="318" t="e">
        <f t="shared" si="87"/>
        <v>#DIV/0!</v>
      </c>
      <c r="AB226" s="810"/>
      <c r="AC226" s="811">
        <f t="shared" si="88"/>
        <v>0</v>
      </c>
      <c r="AD226" s="811">
        <f t="shared" si="89"/>
        <v>0</v>
      </c>
    </row>
    <row r="227" spans="1:30" ht="16.8" hidden="1">
      <c r="A227" s="438" t="s">
        <v>301</v>
      </c>
      <c r="B227" s="438">
        <f>'Aaro Inställningar'!B62</f>
        <v>0</v>
      </c>
      <c r="C227" s="42"/>
      <c r="D227" s="748">
        <f>'Aaro Inställningar'!C62</f>
        <v>0</v>
      </c>
      <c r="E227" s="319">
        <v>0</v>
      </c>
      <c r="F227" s="317">
        <v>0</v>
      </c>
      <c r="G227" s="318" t="e">
        <f t="shared" si="75"/>
        <v>#DIV/0!</v>
      </c>
      <c r="H227" s="318" t="b">
        <f t="shared" si="76"/>
        <v>0</v>
      </c>
      <c r="I227" s="318" t="e">
        <f t="shared" si="77"/>
        <v>#DIV/0!</v>
      </c>
      <c r="J227" s="319">
        <v>0</v>
      </c>
      <c r="K227" s="317">
        <v>0</v>
      </c>
      <c r="L227" s="318" t="e">
        <f t="shared" si="78"/>
        <v>#DIV/0!</v>
      </c>
      <c r="M227" s="319">
        <v>0</v>
      </c>
      <c r="N227" s="317">
        <v>0</v>
      </c>
      <c r="O227" s="318" t="e">
        <f t="shared" si="79"/>
        <v>#DIV/0!</v>
      </c>
      <c r="P227" s="318" t="b">
        <f t="shared" si="80"/>
        <v>0</v>
      </c>
      <c r="Q227" s="318" t="e">
        <f t="shared" si="81"/>
        <v>#DIV/0!</v>
      </c>
      <c r="R227" s="319">
        <v>0</v>
      </c>
      <c r="S227" s="317">
        <v>0</v>
      </c>
      <c r="T227" s="318" t="e">
        <f t="shared" si="82"/>
        <v>#DIV/0!</v>
      </c>
      <c r="U227" s="318" t="b">
        <f t="shared" si="83"/>
        <v>0</v>
      </c>
      <c r="V227" s="318" t="e">
        <f t="shared" si="84"/>
        <v>#DIV/0!</v>
      </c>
      <c r="W227" s="318"/>
      <c r="X227" s="319">
        <v>0</v>
      </c>
      <c r="Y227" s="318" t="e">
        <f t="shared" si="85"/>
        <v>#DIV/0!</v>
      </c>
      <c r="Z227" s="318" t="b">
        <f t="shared" si="86"/>
        <v>0</v>
      </c>
      <c r="AA227" s="318" t="e">
        <f t="shared" si="87"/>
        <v>#DIV/0!</v>
      </c>
      <c r="AB227" s="810"/>
      <c r="AC227" s="811">
        <f t="shared" si="88"/>
        <v>0</v>
      </c>
      <c r="AD227" s="811">
        <f t="shared" si="89"/>
        <v>0</v>
      </c>
    </row>
    <row r="228" spans="1:30" ht="16.8" hidden="1">
      <c r="A228" s="438" t="s">
        <v>301</v>
      </c>
      <c r="B228" s="438">
        <f>'Aaro Inställningar'!B63</f>
        <v>0</v>
      </c>
      <c r="C228" s="42"/>
      <c r="D228" s="748">
        <f>'Aaro Inställningar'!C63</f>
        <v>0</v>
      </c>
      <c r="E228" s="319">
        <v>0</v>
      </c>
      <c r="F228" s="317">
        <v>0</v>
      </c>
      <c r="G228" s="318" t="e">
        <f t="shared" si="75"/>
        <v>#DIV/0!</v>
      </c>
      <c r="H228" s="318" t="b">
        <f t="shared" si="76"/>
        <v>0</v>
      </c>
      <c r="I228" s="318" t="e">
        <f t="shared" si="77"/>
        <v>#DIV/0!</v>
      </c>
      <c r="J228" s="319">
        <v>0</v>
      </c>
      <c r="K228" s="317">
        <v>0</v>
      </c>
      <c r="L228" s="318" t="e">
        <f t="shared" si="78"/>
        <v>#DIV/0!</v>
      </c>
      <c r="M228" s="319">
        <v>0</v>
      </c>
      <c r="N228" s="317">
        <v>0</v>
      </c>
      <c r="O228" s="318" t="e">
        <f t="shared" si="79"/>
        <v>#DIV/0!</v>
      </c>
      <c r="P228" s="318" t="b">
        <f t="shared" si="80"/>
        <v>0</v>
      </c>
      <c r="Q228" s="318" t="e">
        <f t="shared" si="81"/>
        <v>#DIV/0!</v>
      </c>
      <c r="R228" s="319">
        <v>0</v>
      </c>
      <c r="S228" s="317">
        <v>0</v>
      </c>
      <c r="T228" s="318" t="e">
        <f t="shared" si="82"/>
        <v>#DIV/0!</v>
      </c>
      <c r="U228" s="318" t="b">
        <f t="shared" si="83"/>
        <v>0</v>
      </c>
      <c r="V228" s="318" t="e">
        <f t="shared" si="84"/>
        <v>#DIV/0!</v>
      </c>
      <c r="W228" s="318"/>
      <c r="X228" s="319">
        <v>0</v>
      </c>
      <c r="Y228" s="318" t="e">
        <f t="shared" si="85"/>
        <v>#DIV/0!</v>
      </c>
      <c r="Z228" s="318" t="b">
        <f t="shared" si="86"/>
        <v>0</v>
      </c>
      <c r="AA228" s="318" t="e">
        <f t="shared" si="87"/>
        <v>#DIV/0!</v>
      </c>
      <c r="AB228" s="810"/>
      <c r="AC228" s="811">
        <f t="shared" si="88"/>
        <v>0</v>
      </c>
      <c r="AD228" s="811">
        <f t="shared" si="89"/>
        <v>0</v>
      </c>
    </row>
    <row r="229" spans="1:30" ht="16.8" hidden="1">
      <c r="A229" s="438" t="s">
        <v>301</v>
      </c>
      <c r="B229" s="438">
        <f>'Aaro Inställningar'!B64</f>
        <v>0</v>
      </c>
      <c r="C229" s="42"/>
      <c r="D229" s="748">
        <f>'Aaro Inställningar'!C64</f>
        <v>0</v>
      </c>
      <c r="E229" s="319">
        <v>0</v>
      </c>
      <c r="F229" s="317">
        <v>0</v>
      </c>
      <c r="G229" s="318" t="e">
        <f t="shared" si="75"/>
        <v>#DIV/0!</v>
      </c>
      <c r="H229" s="318" t="b">
        <f t="shared" si="76"/>
        <v>0</v>
      </c>
      <c r="I229" s="318" t="e">
        <f t="shared" si="77"/>
        <v>#DIV/0!</v>
      </c>
      <c r="J229" s="319">
        <v>0</v>
      </c>
      <c r="K229" s="317">
        <v>0</v>
      </c>
      <c r="L229" s="318" t="e">
        <f t="shared" si="78"/>
        <v>#DIV/0!</v>
      </c>
      <c r="M229" s="319">
        <v>0</v>
      </c>
      <c r="N229" s="317">
        <v>0</v>
      </c>
      <c r="O229" s="318" t="e">
        <f t="shared" si="79"/>
        <v>#DIV/0!</v>
      </c>
      <c r="P229" s="318" t="b">
        <f t="shared" si="80"/>
        <v>0</v>
      </c>
      <c r="Q229" s="318" t="e">
        <f t="shared" si="81"/>
        <v>#DIV/0!</v>
      </c>
      <c r="R229" s="319">
        <v>0</v>
      </c>
      <c r="S229" s="317">
        <v>0</v>
      </c>
      <c r="T229" s="318" t="e">
        <f t="shared" si="82"/>
        <v>#DIV/0!</v>
      </c>
      <c r="U229" s="318" t="b">
        <f t="shared" si="83"/>
        <v>0</v>
      </c>
      <c r="V229" s="318" t="e">
        <f t="shared" si="84"/>
        <v>#DIV/0!</v>
      </c>
      <c r="W229" s="318"/>
      <c r="X229" s="319">
        <v>0</v>
      </c>
      <c r="Y229" s="318" t="e">
        <f t="shared" si="85"/>
        <v>#DIV/0!</v>
      </c>
      <c r="Z229" s="318" t="b">
        <f t="shared" si="86"/>
        <v>0</v>
      </c>
      <c r="AA229" s="318" t="e">
        <f t="shared" si="87"/>
        <v>#DIV/0!</v>
      </c>
      <c r="AB229" s="810"/>
      <c r="AC229" s="811">
        <f t="shared" si="88"/>
        <v>0</v>
      </c>
      <c r="AD229" s="811">
        <f t="shared" si="89"/>
        <v>0</v>
      </c>
    </row>
    <row r="230" spans="1:30" ht="16.8" hidden="1">
      <c r="A230" s="438" t="s">
        <v>301</v>
      </c>
      <c r="B230" s="438">
        <f>'Aaro Inställningar'!B65</f>
        <v>0</v>
      </c>
      <c r="C230" s="42"/>
      <c r="D230" s="748">
        <f>'Aaro Inställningar'!C65</f>
        <v>0</v>
      </c>
      <c r="E230" s="319">
        <v>0</v>
      </c>
      <c r="F230" s="317">
        <v>0</v>
      </c>
      <c r="G230" s="318" t="e">
        <f t="shared" si="75"/>
        <v>#DIV/0!</v>
      </c>
      <c r="H230" s="318" t="b">
        <f t="shared" si="76"/>
        <v>0</v>
      </c>
      <c r="I230" s="318" t="e">
        <f t="shared" si="77"/>
        <v>#DIV/0!</v>
      </c>
      <c r="J230" s="319">
        <v>0</v>
      </c>
      <c r="K230" s="317">
        <v>0</v>
      </c>
      <c r="L230" s="318" t="e">
        <f t="shared" si="78"/>
        <v>#DIV/0!</v>
      </c>
      <c r="M230" s="319">
        <v>0</v>
      </c>
      <c r="N230" s="317">
        <v>0</v>
      </c>
      <c r="O230" s="318" t="e">
        <f t="shared" si="79"/>
        <v>#DIV/0!</v>
      </c>
      <c r="P230" s="318" t="b">
        <f t="shared" si="80"/>
        <v>0</v>
      </c>
      <c r="Q230" s="318" t="e">
        <f t="shared" si="81"/>
        <v>#DIV/0!</v>
      </c>
      <c r="R230" s="319">
        <v>0</v>
      </c>
      <c r="S230" s="317">
        <v>0</v>
      </c>
      <c r="T230" s="318" t="e">
        <f t="shared" si="82"/>
        <v>#DIV/0!</v>
      </c>
      <c r="U230" s="318" t="b">
        <f t="shared" si="83"/>
        <v>0</v>
      </c>
      <c r="V230" s="318" t="e">
        <f t="shared" si="84"/>
        <v>#DIV/0!</v>
      </c>
      <c r="W230" s="318"/>
      <c r="X230" s="319">
        <v>0</v>
      </c>
      <c r="Y230" s="318" t="e">
        <f t="shared" si="85"/>
        <v>#DIV/0!</v>
      </c>
      <c r="Z230" s="318" t="b">
        <f t="shared" si="86"/>
        <v>0</v>
      </c>
      <c r="AA230" s="318" t="e">
        <f t="shared" si="87"/>
        <v>#DIV/0!</v>
      </c>
      <c r="AB230" s="810"/>
      <c r="AC230" s="811">
        <f t="shared" si="88"/>
        <v>0</v>
      </c>
      <c r="AD230" s="811">
        <f t="shared" si="89"/>
        <v>0</v>
      </c>
    </row>
    <row r="231" spans="1:30" ht="16.8" hidden="1">
      <c r="A231" s="438" t="s">
        <v>301</v>
      </c>
      <c r="B231" s="438">
        <f>'Aaro Inställningar'!B66</f>
        <v>0</v>
      </c>
      <c r="C231" s="42"/>
      <c r="D231" s="748">
        <f>'Aaro Inställningar'!C66</f>
        <v>0</v>
      </c>
      <c r="E231" s="319">
        <v>0</v>
      </c>
      <c r="F231" s="317">
        <v>0</v>
      </c>
      <c r="G231" s="318" t="e">
        <f t="shared" si="75"/>
        <v>#DIV/0!</v>
      </c>
      <c r="H231" s="318" t="b">
        <f t="shared" si="76"/>
        <v>0</v>
      </c>
      <c r="I231" s="318" t="e">
        <f t="shared" si="77"/>
        <v>#DIV/0!</v>
      </c>
      <c r="J231" s="319">
        <v>0</v>
      </c>
      <c r="K231" s="317">
        <v>0</v>
      </c>
      <c r="L231" s="318" t="e">
        <f t="shared" si="78"/>
        <v>#DIV/0!</v>
      </c>
      <c r="M231" s="319">
        <v>0</v>
      </c>
      <c r="N231" s="317">
        <v>0</v>
      </c>
      <c r="O231" s="318" t="e">
        <f t="shared" si="79"/>
        <v>#DIV/0!</v>
      </c>
      <c r="P231" s="318" t="b">
        <f t="shared" si="80"/>
        <v>0</v>
      </c>
      <c r="Q231" s="318" t="e">
        <f t="shared" si="81"/>
        <v>#DIV/0!</v>
      </c>
      <c r="R231" s="319">
        <v>0</v>
      </c>
      <c r="S231" s="317">
        <v>0</v>
      </c>
      <c r="T231" s="318" t="e">
        <f t="shared" si="82"/>
        <v>#DIV/0!</v>
      </c>
      <c r="U231" s="318" t="b">
        <f t="shared" si="83"/>
        <v>0</v>
      </c>
      <c r="V231" s="318" t="e">
        <f t="shared" si="84"/>
        <v>#DIV/0!</v>
      </c>
      <c r="W231" s="318"/>
      <c r="X231" s="319">
        <v>0</v>
      </c>
      <c r="Y231" s="318" t="e">
        <f t="shared" si="85"/>
        <v>#DIV/0!</v>
      </c>
      <c r="Z231" s="318" t="b">
        <f t="shared" si="86"/>
        <v>0</v>
      </c>
      <c r="AA231" s="318" t="e">
        <f t="shared" si="87"/>
        <v>#DIV/0!</v>
      </c>
      <c r="AB231" s="810"/>
      <c r="AC231" s="811">
        <f t="shared" si="88"/>
        <v>0</v>
      </c>
      <c r="AD231" s="811">
        <f t="shared" si="89"/>
        <v>0</v>
      </c>
    </row>
    <row r="232" spans="1:30" ht="16.8" hidden="1">
      <c r="A232" s="438" t="s">
        <v>301</v>
      </c>
      <c r="B232" s="438">
        <f>'Aaro Inställningar'!B67</f>
        <v>0</v>
      </c>
      <c r="C232" s="42"/>
      <c r="D232" s="748">
        <f>'Aaro Inställningar'!C67</f>
        <v>0</v>
      </c>
      <c r="E232" s="319">
        <v>0</v>
      </c>
      <c r="F232" s="317">
        <v>0</v>
      </c>
      <c r="G232" s="318" t="e">
        <f t="shared" si="75"/>
        <v>#DIV/0!</v>
      </c>
      <c r="H232" s="318" t="b">
        <f t="shared" si="76"/>
        <v>0</v>
      </c>
      <c r="I232" s="318" t="e">
        <f t="shared" si="77"/>
        <v>#DIV/0!</v>
      </c>
      <c r="J232" s="319">
        <v>0</v>
      </c>
      <c r="K232" s="317">
        <v>0</v>
      </c>
      <c r="L232" s="318" t="e">
        <f t="shared" si="78"/>
        <v>#DIV/0!</v>
      </c>
      <c r="M232" s="319">
        <v>0</v>
      </c>
      <c r="N232" s="317">
        <v>0</v>
      </c>
      <c r="O232" s="318" t="e">
        <f t="shared" si="79"/>
        <v>#DIV/0!</v>
      </c>
      <c r="P232" s="318" t="b">
        <f t="shared" si="80"/>
        <v>0</v>
      </c>
      <c r="Q232" s="318" t="e">
        <f t="shared" si="81"/>
        <v>#DIV/0!</v>
      </c>
      <c r="R232" s="319">
        <v>0</v>
      </c>
      <c r="S232" s="317">
        <v>0</v>
      </c>
      <c r="T232" s="318" t="e">
        <f t="shared" si="82"/>
        <v>#DIV/0!</v>
      </c>
      <c r="U232" s="318" t="b">
        <f t="shared" si="83"/>
        <v>0</v>
      </c>
      <c r="V232" s="318" t="e">
        <f t="shared" si="84"/>
        <v>#DIV/0!</v>
      </c>
      <c r="W232" s="318"/>
      <c r="X232" s="319">
        <v>0</v>
      </c>
      <c r="Y232" s="318" t="e">
        <f t="shared" si="85"/>
        <v>#DIV/0!</v>
      </c>
      <c r="Z232" s="318" t="b">
        <f t="shared" si="86"/>
        <v>0</v>
      </c>
      <c r="AA232" s="318" t="e">
        <f t="shared" si="87"/>
        <v>#DIV/0!</v>
      </c>
      <c r="AB232" s="810"/>
      <c r="AC232" s="811">
        <f t="shared" si="88"/>
        <v>0</v>
      </c>
      <c r="AD232" s="811">
        <f t="shared" si="89"/>
        <v>0</v>
      </c>
    </row>
    <row r="233" spans="1:30" ht="16.8" hidden="1">
      <c r="A233" s="438" t="s">
        <v>301</v>
      </c>
      <c r="B233" s="438">
        <f>'Aaro Inställningar'!B68</f>
        <v>0</v>
      </c>
      <c r="C233" s="42"/>
      <c r="D233" s="748">
        <f>'Aaro Inställningar'!C68</f>
        <v>0</v>
      </c>
      <c r="E233" s="319">
        <v>0</v>
      </c>
      <c r="F233" s="317">
        <v>0</v>
      </c>
      <c r="G233" s="318" t="e">
        <f t="shared" si="75"/>
        <v>#DIV/0!</v>
      </c>
      <c r="H233" s="318" t="b">
        <f t="shared" si="76"/>
        <v>0</v>
      </c>
      <c r="I233" s="318" t="e">
        <f t="shared" si="77"/>
        <v>#DIV/0!</v>
      </c>
      <c r="J233" s="319">
        <v>0</v>
      </c>
      <c r="K233" s="317">
        <v>0</v>
      </c>
      <c r="L233" s="318" t="e">
        <f t="shared" si="78"/>
        <v>#DIV/0!</v>
      </c>
      <c r="M233" s="319">
        <v>0</v>
      </c>
      <c r="N233" s="317">
        <v>0</v>
      </c>
      <c r="O233" s="318" t="e">
        <f t="shared" si="79"/>
        <v>#DIV/0!</v>
      </c>
      <c r="P233" s="318" t="b">
        <f t="shared" si="80"/>
        <v>0</v>
      </c>
      <c r="Q233" s="318" t="e">
        <f t="shared" si="81"/>
        <v>#DIV/0!</v>
      </c>
      <c r="R233" s="319">
        <v>0</v>
      </c>
      <c r="S233" s="317">
        <v>0</v>
      </c>
      <c r="T233" s="318" t="e">
        <f t="shared" si="82"/>
        <v>#DIV/0!</v>
      </c>
      <c r="U233" s="318" t="b">
        <f t="shared" si="83"/>
        <v>0</v>
      </c>
      <c r="V233" s="318" t="e">
        <f t="shared" si="84"/>
        <v>#DIV/0!</v>
      </c>
      <c r="W233" s="318"/>
      <c r="X233" s="319">
        <v>0</v>
      </c>
      <c r="Y233" s="318" t="e">
        <f t="shared" si="85"/>
        <v>#DIV/0!</v>
      </c>
      <c r="Z233" s="318" t="b">
        <f t="shared" si="86"/>
        <v>0</v>
      </c>
      <c r="AA233" s="318" t="e">
        <f t="shared" si="87"/>
        <v>#DIV/0!</v>
      </c>
      <c r="AB233" s="810"/>
      <c r="AC233" s="811">
        <f t="shared" si="88"/>
        <v>0</v>
      </c>
      <c r="AD233" s="811">
        <f t="shared" si="89"/>
        <v>0</v>
      </c>
    </row>
    <row r="234" spans="1:30" ht="16.8" hidden="1">
      <c r="A234" s="438" t="s">
        <v>301</v>
      </c>
      <c r="B234" s="438">
        <f>'Aaro Inställningar'!B69</f>
        <v>0</v>
      </c>
      <c r="C234" s="42"/>
      <c r="D234" s="748">
        <f>'Aaro Inställningar'!C69</f>
        <v>0</v>
      </c>
      <c r="E234" s="319">
        <v>0</v>
      </c>
      <c r="F234" s="317">
        <v>0</v>
      </c>
      <c r="G234" s="318" t="e">
        <f t="shared" si="75"/>
        <v>#DIV/0!</v>
      </c>
      <c r="H234" s="318" t="b">
        <f t="shared" si="76"/>
        <v>0</v>
      </c>
      <c r="I234" s="318" t="e">
        <f t="shared" si="77"/>
        <v>#DIV/0!</v>
      </c>
      <c r="J234" s="319">
        <v>0</v>
      </c>
      <c r="K234" s="317">
        <v>0</v>
      </c>
      <c r="L234" s="318" t="e">
        <f t="shared" si="78"/>
        <v>#DIV/0!</v>
      </c>
      <c r="M234" s="319">
        <v>0</v>
      </c>
      <c r="N234" s="317">
        <v>0</v>
      </c>
      <c r="O234" s="318" t="e">
        <f t="shared" si="79"/>
        <v>#DIV/0!</v>
      </c>
      <c r="P234" s="318" t="b">
        <f t="shared" si="80"/>
        <v>0</v>
      </c>
      <c r="Q234" s="318" t="e">
        <f t="shared" si="81"/>
        <v>#DIV/0!</v>
      </c>
      <c r="R234" s="319">
        <v>0</v>
      </c>
      <c r="S234" s="317">
        <v>0</v>
      </c>
      <c r="T234" s="318" t="e">
        <f t="shared" si="82"/>
        <v>#DIV/0!</v>
      </c>
      <c r="U234" s="318" t="b">
        <f t="shared" si="83"/>
        <v>0</v>
      </c>
      <c r="V234" s="318" t="e">
        <f t="shared" si="84"/>
        <v>#DIV/0!</v>
      </c>
      <c r="W234" s="318"/>
      <c r="X234" s="319">
        <v>0</v>
      </c>
      <c r="Y234" s="318" t="e">
        <f t="shared" si="85"/>
        <v>#DIV/0!</v>
      </c>
      <c r="Z234" s="318" t="b">
        <f t="shared" si="86"/>
        <v>0</v>
      </c>
      <c r="AA234" s="318" t="e">
        <f t="shared" si="87"/>
        <v>#DIV/0!</v>
      </c>
      <c r="AB234" s="810"/>
      <c r="AC234" s="811">
        <f t="shared" si="88"/>
        <v>0</v>
      </c>
      <c r="AD234" s="811">
        <f t="shared" si="89"/>
        <v>0</v>
      </c>
    </row>
    <row r="235" spans="1:30" ht="16.8" hidden="1">
      <c r="A235" s="438" t="s">
        <v>301</v>
      </c>
      <c r="B235" s="438">
        <f>'Aaro Inställningar'!B70</f>
        <v>0</v>
      </c>
      <c r="C235" s="42"/>
      <c r="D235" s="748">
        <f>'Aaro Inställningar'!C70</f>
        <v>0</v>
      </c>
      <c r="E235" s="319">
        <v>0</v>
      </c>
      <c r="F235" s="317">
        <v>0</v>
      </c>
      <c r="G235" s="318" t="e">
        <f t="shared" si="75"/>
        <v>#DIV/0!</v>
      </c>
      <c r="H235" s="318" t="b">
        <f t="shared" si="76"/>
        <v>0</v>
      </c>
      <c r="I235" s="318" t="e">
        <f t="shared" si="77"/>
        <v>#DIV/0!</v>
      </c>
      <c r="J235" s="319">
        <v>0</v>
      </c>
      <c r="K235" s="317">
        <v>0</v>
      </c>
      <c r="L235" s="318" t="e">
        <f t="shared" si="78"/>
        <v>#DIV/0!</v>
      </c>
      <c r="M235" s="319">
        <v>0</v>
      </c>
      <c r="N235" s="317">
        <v>0</v>
      </c>
      <c r="O235" s="318" t="e">
        <f t="shared" si="79"/>
        <v>#DIV/0!</v>
      </c>
      <c r="P235" s="318" t="b">
        <f t="shared" si="80"/>
        <v>0</v>
      </c>
      <c r="Q235" s="318" t="e">
        <f t="shared" si="81"/>
        <v>#DIV/0!</v>
      </c>
      <c r="R235" s="319">
        <v>0</v>
      </c>
      <c r="S235" s="317">
        <v>0</v>
      </c>
      <c r="T235" s="318" t="e">
        <f t="shared" si="82"/>
        <v>#DIV/0!</v>
      </c>
      <c r="U235" s="318" t="b">
        <f t="shared" si="83"/>
        <v>0</v>
      </c>
      <c r="V235" s="318" t="e">
        <f t="shared" si="84"/>
        <v>#DIV/0!</v>
      </c>
      <c r="W235" s="318"/>
      <c r="X235" s="319">
        <v>0</v>
      </c>
      <c r="Y235" s="318" t="e">
        <f t="shared" si="85"/>
        <v>#DIV/0!</v>
      </c>
      <c r="Z235" s="318" t="b">
        <f t="shared" si="86"/>
        <v>0</v>
      </c>
      <c r="AA235" s="318" t="e">
        <f t="shared" si="87"/>
        <v>#DIV/0!</v>
      </c>
      <c r="AB235" s="810"/>
      <c r="AC235" s="811">
        <f t="shared" si="88"/>
        <v>0</v>
      </c>
      <c r="AD235" s="811">
        <f t="shared" si="89"/>
        <v>0</v>
      </c>
    </row>
    <row r="236" spans="1:30" ht="16.8" hidden="1">
      <c r="A236" s="438" t="s">
        <v>301</v>
      </c>
      <c r="B236" s="438">
        <f>'Aaro Inställningar'!B71</f>
        <v>0</v>
      </c>
      <c r="C236" s="42"/>
      <c r="D236" s="748">
        <f>'Aaro Inställningar'!C71</f>
        <v>0</v>
      </c>
      <c r="E236" s="319">
        <v>0</v>
      </c>
      <c r="F236" s="317">
        <v>0</v>
      </c>
      <c r="G236" s="318" t="e">
        <f t="shared" si="75"/>
        <v>#DIV/0!</v>
      </c>
      <c r="H236" s="318" t="b">
        <f t="shared" si="76"/>
        <v>0</v>
      </c>
      <c r="I236" s="318" t="e">
        <f t="shared" si="77"/>
        <v>#DIV/0!</v>
      </c>
      <c r="J236" s="319">
        <v>0</v>
      </c>
      <c r="K236" s="317">
        <v>0</v>
      </c>
      <c r="L236" s="318" t="e">
        <f t="shared" si="78"/>
        <v>#DIV/0!</v>
      </c>
      <c r="M236" s="319">
        <v>0</v>
      </c>
      <c r="N236" s="317">
        <v>0</v>
      </c>
      <c r="O236" s="318" t="e">
        <f t="shared" si="79"/>
        <v>#DIV/0!</v>
      </c>
      <c r="P236" s="318" t="b">
        <f t="shared" si="80"/>
        <v>0</v>
      </c>
      <c r="Q236" s="318" t="e">
        <f t="shared" si="81"/>
        <v>#DIV/0!</v>
      </c>
      <c r="R236" s="319">
        <v>0</v>
      </c>
      <c r="S236" s="317">
        <v>0</v>
      </c>
      <c r="T236" s="318" t="e">
        <f t="shared" si="82"/>
        <v>#DIV/0!</v>
      </c>
      <c r="U236" s="318" t="b">
        <f t="shared" si="83"/>
        <v>0</v>
      </c>
      <c r="V236" s="318" t="e">
        <f t="shared" si="84"/>
        <v>#DIV/0!</v>
      </c>
      <c r="W236" s="318"/>
      <c r="X236" s="319">
        <v>0</v>
      </c>
      <c r="Y236" s="318" t="e">
        <f t="shared" si="85"/>
        <v>#DIV/0!</v>
      </c>
      <c r="Z236" s="318" t="b">
        <f t="shared" si="86"/>
        <v>0</v>
      </c>
      <c r="AA236" s="318" t="e">
        <f t="shared" si="87"/>
        <v>#DIV/0!</v>
      </c>
      <c r="AB236" s="810"/>
      <c r="AC236" s="811">
        <f t="shared" si="88"/>
        <v>0</v>
      </c>
      <c r="AD236" s="811">
        <f t="shared" si="89"/>
        <v>0</v>
      </c>
    </row>
    <row r="237" spans="1:30" ht="16.8" hidden="1">
      <c r="A237" s="438" t="s">
        <v>301</v>
      </c>
      <c r="B237" s="438">
        <f>'Aaro Inställningar'!B72</f>
        <v>0</v>
      </c>
      <c r="C237" s="42"/>
      <c r="D237" s="748">
        <f>'Aaro Inställningar'!C72</f>
        <v>0</v>
      </c>
      <c r="E237" s="319">
        <v>0</v>
      </c>
      <c r="F237" s="317">
        <v>0</v>
      </c>
      <c r="G237" s="318" t="e">
        <f t="shared" si="75"/>
        <v>#DIV/0!</v>
      </c>
      <c r="H237" s="318" t="b">
        <f t="shared" si="76"/>
        <v>0</v>
      </c>
      <c r="I237" s="318" t="e">
        <f t="shared" si="77"/>
        <v>#DIV/0!</v>
      </c>
      <c r="J237" s="319">
        <v>0</v>
      </c>
      <c r="K237" s="317">
        <v>0</v>
      </c>
      <c r="L237" s="318" t="e">
        <f t="shared" si="78"/>
        <v>#DIV/0!</v>
      </c>
      <c r="M237" s="319">
        <v>0</v>
      </c>
      <c r="N237" s="317">
        <v>0</v>
      </c>
      <c r="O237" s="318" t="e">
        <f t="shared" si="79"/>
        <v>#DIV/0!</v>
      </c>
      <c r="P237" s="318" t="b">
        <f t="shared" si="80"/>
        <v>0</v>
      </c>
      <c r="Q237" s="318" t="e">
        <f t="shared" si="81"/>
        <v>#DIV/0!</v>
      </c>
      <c r="R237" s="319">
        <v>0</v>
      </c>
      <c r="S237" s="317">
        <v>0</v>
      </c>
      <c r="T237" s="318" t="e">
        <f t="shared" si="82"/>
        <v>#DIV/0!</v>
      </c>
      <c r="U237" s="318" t="b">
        <f t="shared" si="83"/>
        <v>0</v>
      </c>
      <c r="V237" s="318" t="e">
        <f t="shared" si="84"/>
        <v>#DIV/0!</v>
      </c>
      <c r="W237" s="318"/>
      <c r="X237" s="319">
        <v>0</v>
      </c>
      <c r="Y237" s="318" t="e">
        <f t="shared" si="85"/>
        <v>#DIV/0!</v>
      </c>
      <c r="Z237" s="318" t="b">
        <f t="shared" si="86"/>
        <v>0</v>
      </c>
      <c r="AA237" s="318" t="e">
        <f t="shared" si="87"/>
        <v>#DIV/0!</v>
      </c>
      <c r="AB237" s="810"/>
      <c r="AC237" s="811">
        <f t="shared" si="88"/>
        <v>0</v>
      </c>
      <c r="AD237" s="811">
        <f t="shared" si="89"/>
        <v>0</v>
      </c>
    </row>
    <row r="238" spans="1:30" ht="16.8" hidden="1">
      <c r="A238" s="438" t="s">
        <v>301</v>
      </c>
      <c r="B238" s="438">
        <f>'Aaro Inställningar'!B73</f>
        <v>0</v>
      </c>
      <c r="C238" s="42"/>
      <c r="D238" s="748">
        <f>'Aaro Inställningar'!C73</f>
        <v>0</v>
      </c>
      <c r="E238" s="319">
        <v>0</v>
      </c>
      <c r="F238" s="317">
        <v>0</v>
      </c>
      <c r="G238" s="318" t="e">
        <f t="shared" si="75"/>
        <v>#DIV/0!</v>
      </c>
      <c r="H238" s="318" t="b">
        <f t="shared" si="76"/>
        <v>0</v>
      </c>
      <c r="I238" s="318" t="e">
        <f t="shared" si="77"/>
        <v>#DIV/0!</v>
      </c>
      <c r="J238" s="319">
        <v>0</v>
      </c>
      <c r="K238" s="317">
        <v>0</v>
      </c>
      <c r="L238" s="318" t="e">
        <f t="shared" si="78"/>
        <v>#DIV/0!</v>
      </c>
      <c r="M238" s="319">
        <v>0</v>
      </c>
      <c r="N238" s="317">
        <v>0</v>
      </c>
      <c r="O238" s="318" t="e">
        <f t="shared" si="79"/>
        <v>#DIV/0!</v>
      </c>
      <c r="P238" s="318" t="b">
        <f t="shared" si="80"/>
        <v>0</v>
      </c>
      <c r="Q238" s="318" t="e">
        <f t="shared" si="81"/>
        <v>#DIV/0!</v>
      </c>
      <c r="R238" s="319">
        <v>0</v>
      </c>
      <c r="S238" s="317">
        <v>0</v>
      </c>
      <c r="T238" s="318" t="e">
        <f t="shared" si="82"/>
        <v>#DIV/0!</v>
      </c>
      <c r="U238" s="318" t="b">
        <f t="shared" si="83"/>
        <v>0</v>
      </c>
      <c r="V238" s="318" t="e">
        <f t="shared" si="84"/>
        <v>#DIV/0!</v>
      </c>
      <c r="W238" s="318"/>
      <c r="X238" s="319">
        <v>0</v>
      </c>
      <c r="Y238" s="318" t="e">
        <f t="shared" si="85"/>
        <v>#DIV/0!</v>
      </c>
      <c r="Z238" s="318" t="b">
        <f t="shared" si="86"/>
        <v>0</v>
      </c>
      <c r="AA238" s="318" t="e">
        <f t="shared" si="87"/>
        <v>#DIV/0!</v>
      </c>
      <c r="AB238" s="810"/>
      <c r="AC238" s="811">
        <f t="shared" si="88"/>
        <v>0</v>
      </c>
      <c r="AD238" s="811">
        <f t="shared" si="89"/>
        <v>0</v>
      </c>
    </row>
    <row r="239" spans="1:30" ht="16.8" hidden="1">
      <c r="A239" s="438" t="s">
        <v>301</v>
      </c>
      <c r="B239" s="438">
        <f>'Aaro Inställningar'!B74</f>
        <v>0</v>
      </c>
      <c r="C239" s="42"/>
      <c r="D239" s="748">
        <f>'Aaro Inställningar'!C74</f>
        <v>0</v>
      </c>
      <c r="E239" s="319">
        <v>0</v>
      </c>
      <c r="F239" s="317">
        <v>0</v>
      </c>
      <c r="G239" s="318" t="e">
        <f t="shared" si="75"/>
        <v>#DIV/0!</v>
      </c>
      <c r="H239" s="318" t="b">
        <f t="shared" si="76"/>
        <v>0</v>
      </c>
      <c r="I239" s="318" t="e">
        <f t="shared" si="77"/>
        <v>#DIV/0!</v>
      </c>
      <c r="J239" s="319">
        <v>0</v>
      </c>
      <c r="K239" s="317">
        <v>0</v>
      </c>
      <c r="L239" s="318" t="e">
        <f t="shared" si="78"/>
        <v>#DIV/0!</v>
      </c>
      <c r="M239" s="319">
        <v>0</v>
      </c>
      <c r="N239" s="317">
        <v>0</v>
      </c>
      <c r="O239" s="318" t="e">
        <f t="shared" si="79"/>
        <v>#DIV/0!</v>
      </c>
      <c r="P239" s="318" t="b">
        <f t="shared" si="80"/>
        <v>0</v>
      </c>
      <c r="Q239" s="318" t="e">
        <f t="shared" si="81"/>
        <v>#DIV/0!</v>
      </c>
      <c r="R239" s="319">
        <v>0</v>
      </c>
      <c r="S239" s="317">
        <v>0</v>
      </c>
      <c r="T239" s="318" t="e">
        <f t="shared" si="82"/>
        <v>#DIV/0!</v>
      </c>
      <c r="U239" s="318" t="b">
        <f t="shared" si="83"/>
        <v>0</v>
      </c>
      <c r="V239" s="318" t="e">
        <f t="shared" si="84"/>
        <v>#DIV/0!</v>
      </c>
      <c r="W239" s="318"/>
      <c r="X239" s="319">
        <v>0</v>
      </c>
      <c r="Y239" s="318" t="e">
        <f t="shared" si="85"/>
        <v>#DIV/0!</v>
      </c>
      <c r="Z239" s="318" t="b">
        <f t="shared" si="86"/>
        <v>0</v>
      </c>
      <c r="AA239" s="318" t="e">
        <f t="shared" si="87"/>
        <v>#DIV/0!</v>
      </c>
      <c r="AB239" s="810"/>
      <c r="AC239" s="811">
        <f t="shared" si="88"/>
        <v>0</v>
      </c>
      <c r="AD239" s="811">
        <f t="shared" si="89"/>
        <v>0</v>
      </c>
    </row>
    <row r="240" spans="1:30" ht="16.8" hidden="1">
      <c r="A240" s="438" t="s">
        <v>301</v>
      </c>
      <c r="B240" s="438">
        <f>'Aaro Inställningar'!B75</f>
        <v>0</v>
      </c>
      <c r="C240" s="42"/>
      <c r="D240" s="748">
        <f>'Aaro Inställningar'!C75</f>
        <v>0</v>
      </c>
      <c r="E240" s="319">
        <v>0</v>
      </c>
      <c r="F240" s="317">
        <v>0</v>
      </c>
      <c r="G240" s="318" t="e">
        <f t="shared" si="75"/>
        <v>#DIV/0!</v>
      </c>
      <c r="H240" s="318" t="b">
        <f t="shared" si="76"/>
        <v>0</v>
      </c>
      <c r="I240" s="318" t="e">
        <f t="shared" si="77"/>
        <v>#DIV/0!</v>
      </c>
      <c r="J240" s="319">
        <v>0</v>
      </c>
      <c r="K240" s="317">
        <v>0</v>
      </c>
      <c r="L240" s="318" t="e">
        <f t="shared" si="78"/>
        <v>#DIV/0!</v>
      </c>
      <c r="M240" s="319">
        <v>0</v>
      </c>
      <c r="N240" s="317">
        <v>0</v>
      </c>
      <c r="O240" s="318" t="e">
        <f t="shared" si="79"/>
        <v>#DIV/0!</v>
      </c>
      <c r="P240" s="318" t="b">
        <f t="shared" si="80"/>
        <v>0</v>
      </c>
      <c r="Q240" s="318" t="e">
        <f t="shared" si="81"/>
        <v>#DIV/0!</v>
      </c>
      <c r="R240" s="319">
        <v>0</v>
      </c>
      <c r="S240" s="317">
        <v>0</v>
      </c>
      <c r="T240" s="318" t="e">
        <f t="shared" si="82"/>
        <v>#DIV/0!</v>
      </c>
      <c r="U240" s="318" t="b">
        <f t="shared" si="83"/>
        <v>0</v>
      </c>
      <c r="V240" s="318" t="e">
        <f t="shared" si="84"/>
        <v>#DIV/0!</v>
      </c>
      <c r="W240" s="318"/>
      <c r="X240" s="319">
        <v>0</v>
      </c>
      <c r="Y240" s="318" t="e">
        <f t="shared" si="85"/>
        <v>#DIV/0!</v>
      </c>
      <c r="Z240" s="318" t="b">
        <f t="shared" si="86"/>
        <v>0</v>
      </c>
      <c r="AA240" s="318" t="e">
        <f t="shared" si="87"/>
        <v>#DIV/0!</v>
      </c>
      <c r="AB240" s="810"/>
      <c r="AC240" s="811">
        <f t="shared" si="88"/>
        <v>0</v>
      </c>
      <c r="AD240" s="811">
        <f t="shared" si="89"/>
        <v>0</v>
      </c>
    </row>
    <row r="241" spans="1:30" ht="16.8" hidden="1">
      <c r="A241" s="438" t="s">
        <v>301</v>
      </c>
      <c r="B241" s="438">
        <f>'Aaro Inställningar'!B76</f>
        <v>0</v>
      </c>
      <c r="C241" s="42"/>
      <c r="D241" s="748">
        <f>'Aaro Inställningar'!C76</f>
        <v>0</v>
      </c>
      <c r="E241" s="319">
        <v>0</v>
      </c>
      <c r="F241" s="317">
        <v>0</v>
      </c>
      <c r="G241" s="318" t="e">
        <f t="shared" si="75"/>
        <v>#DIV/0!</v>
      </c>
      <c r="H241" s="318" t="b">
        <f t="shared" si="76"/>
        <v>0</v>
      </c>
      <c r="I241" s="318" t="e">
        <f t="shared" si="77"/>
        <v>#DIV/0!</v>
      </c>
      <c r="J241" s="319">
        <v>0</v>
      </c>
      <c r="K241" s="317">
        <v>0</v>
      </c>
      <c r="L241" s="318" t="e">
        <f t="shared" si="78"/>
        <v>#DIV/0!</v>
      </c>
      <c r="M241" s="319">
        <v>0</v>
      </c>
      <c r="N241" s="317">
        <v>0</v>
      </c>
      <c r="O241" s="318" t="e">
        <f t="shared" si="79"/>
        <v>#DIV/0!</v>
      </c>
      <c r="P241" s="318" t="b">
        <f t="shared" si="80"/>
        <v>0</v>
      </c>
      <c r="Q241" s="318" t="e">
        <f t="shared" si="81"/>
        <v>#DIV/0!</v>
      </c>
      <c r="R241" s="319">
        <v>0</v>
      </c>
      <c r="S241" s="317">
        <v>0</v>
      </c>
      <c r="T241" s="318" t="e">
        <f t="shared" si="82"/>
        <v>#DIV/0!</v>
      </c>
      <c r="U241" s="318" t="b">
        <f t="shared" si="83"/>
        <v>0</v>
      </c>
      <c r="V241" s="318" t="e">
        <f t="shared" si="84"/>
        <v>#DIV/0!</v>
      </c>
      <c r="W241" s="318"/>
      <c r="X241" s="319">
        <v>0</v>
      </c>
      <c r="Y241" s="318" t="e">
        <f t="shared" si="85"/>
        <v>#DIV/0!</v>
      </c>
      <c r="Z241" s="318" t="b">
        <f t="shared" si="86"/>
        <v>0</v>
      </c>
      <c r="AA241" s="318" t="e">
        <f t="shared" si="87"/>
        <v>#DIV/0!</v>
      </c>
      <c r="AB241" s="810"/>
      <c r="AC241" s="811">
        <f t="shared" si="88"/>
        <v>0</v>
      </c>
      <c r="AD241" s="811">
        <f t="shared" si="89"/>
        <v>0</v>
      </c>
    </row>
    <row r="242" spans="1:30" ht="16.8" hidden="1">
      <c r="A242" s="438" t="s">
        <v>301</v>
      </c>
      <c r="B242" s="438">
        <f>'Aaro Inställningar'!B78</f>
        <v>0</v>
      </c>
      <c r="C242" s="42"/>
      <c r="D242" s="748">
        <f>'Aaro Inställningar'!C77</f>
        <v>0</v>
      </c>
      <c r="E242" s="319">
        <v>0</v>
      </c>
      <c r="F242" s="317">
        <v>0</v>
      </c>
      <c r="G242" s="318" t="e">
        <f t="shared" si="75"/>
        <v>#DIV/0!</v>
      </c>
      <c r="H242" s="318" t="b">
        <f t="shared" si="76"/>
        <v>0</v>
      </c>
      <c r="I242" s="318" t="e">
        <f t="shared" si="77"/>
        <v>#DIV/0!</v>
      </c>
      <c r="J242" s="319">
        <v>0</v>
      </c>
      <c r="K242" s="317">
        <v>0</v>
      </c>
      <c r="L242" s="318" t="e">
        <f t="shared" si="78"/>
        <v>#DIV/0!</v>
      </c>
      <c r="M242" s="319">
        <v>0</v>
      </c>
      <c r="N242" s="317">
        <v>0</v>
      </c>
      <c r="O242" s="318" t="e">
        <f t="shared" si="79"/>
        <v>#DIV/0!</v>
      </c>
      <c r="P242" s="318" t="b">
        <f t="shared" si="80"/>
        <v>0</v>
      </c>
      <c r="Q242" s="318" t="e">
        <f t="shared" si="81"/>
        <v>#DIV/0!</v>
      </c>
      <c r="R242" s="319">
        <v>0</v>
      </c>
      <c r="S242" s="317">
        <v>0</v>
      </c>
      <c r="T242" s="318" t="e">
        <f t="shared" si="82"/>
        <v>#DIV/0!</v>
      </c>
      <c r="U242" s="318" t="b">
        <f t="shared" si="83"/>
        <v>0</v>
      </c>
      <c r="V242" s="318" t="e">
        <f t="shared" si="84"/>
        <v>#DIV/0!</v>
      </c>
      <c r="W242" s="318"/>
      <c r="X242" s="319">
        <v>0</v>
      </c>
      <c r="Y242" s="318" t="e">
        <f t="shared" si="85"/>
        <v>#DIV/0!</v>
      </c>
      <c r="Z242" s="318" t="b">
        <f t="shared" si="86"/>
        <v>0</v>
      </c>
      <c r="AA242" s="318" t="e">
        <f t="shared" si="87"/>
        <v>#DIV/0!</v>
      </c>
      <c r="AB242" s="810"/>
      <c r="AC242" s="811">
        <f t="shared" si="88"/>
        <v>0</v>
      </c>
      <c r="AD242" s="811">
        <f t="shared" si="89"/>
        <v>0</v>
      </c>
    </row>
    <row r="243" spans="1:30" ht="16.8" hidden="1">
      <c r="A243" s="438" t="s">
        <v>301</v>
      </c>
      <c r="B243" s="438">
        <f>'Aaro Inställningar'!B79</f>
        <v>0</v>
      </c>
      <c r="C243" s="42"/>
      <c r="D243" s="748">
        <f>'Aaro Inställningar'!C78</f>
        <v>0</v>
      </c>
      <c r="E243" s="319">
        <v>0</v>
      </c>
      <c r="F243" s="317">
        <v>0</v>
      </c>
      <c r="G243" s="318" t="e">
        <f t="shared" si="75"/>
        <v>#DIV/0!</v>
      </c>
      <c r="H243" s="318" t="b">
        <f t="shared" si="76"/>
        <v>0</v>
      </c>
      <c r="I243" s="318" t="e">
        <f t="shared" si="77"/>
        <v>#DIV/0!</v>
      </c>
      <c r="J243" s="319">
        <v>0</v>
      </c>
      <c r="K243" s="317">
        <v>0</v>
      </c>
      <c r="L243" s="318" t="e">
        <f t="shared" si="78"/>
        <v>#DIV/0!</v>
      </c>
      <c r="M243" s="319">
        <v>0</v>
      </c>
      <c r="N243" s="317">
        <v>0</v>
      </c>
      <c r="O243" s="318" t="e">
        <f t="shared" si="79"/>
        <v>#DIV/0!</v>
      </c>
      <c r="P243" s="318" t="b">
        <f t="shared" si="80"/>
        <v>0</v>
      </c>
      <c r="Q243" s="318" t="e">
        <f t="shared" si="81"/>
        <v>#DIV/0!</v>
      </c>
      <c r="R243" s="319">
        <v>0</v>
      </c>
      <c r="S243" s="317">
        <v>0</v>
      </c>
      <c r="T243" s="318" t="e">
        <f t="shared" si="82"/>
        <v>#DIV/0!</v>
      </c>
      <c r="U243" s="318" t="b">
        <f t="shared" si="83"/>
        <v>0</v>
      </c>
      <c r="V243" s="318" t="e">
        <f t="shared" si="84"/>
        <v>#DIV/0!</v>
      </c>
      <c r="W243" s="318"/>
      <c r="X243" s="319">
        <v>0</v>
      </c>
      <c r="Y243" s="318" t="e">
        <f t="shared" si="85"/>
        <v>#DIV/0!</v>
      </c>
      <c r="Z243" s="318" t="b">
        <f t="shared" si="86"/>
        <v>0</v>
      </c>
      <c r="AA243" s="318" t="e">
        <f t="shared" si="87"/>
        <v>#DIV/0!</v>
      </c>
      <c r="AB243" s="810"/>
      <c r="AC243" s="812">
        <f t="shared" si="88"/>
        <v>0</v>
      </c>
      <c r="AD243" s="812">
        <f t="shared" si="89"/>
        <v>0</v>
      </c>
    </row>
    <row r="244" spans="1:30" ht="16.8" hidden="1">
      <c r="A244" s="438" t="s">
        <v>301</v>
      </c>
      <c r="B244" s="438">
        <f>'Aaro Inställningar'!B80</f>
        <v>0</v>
      </c>
      <c r="C244" s="42"/>
      <c r="D244" s="798" t="str">
        <f>'Aaro Inställningar'!C80</f>
        <v>SUMMA FRÅGETECKEN</v>
      </c>
      <c r="E244" s="799">
        <f>SUM(E223:E243)</f>
        <v>0</v>
      </c>
      <c r="F244" s="800">
        <f>SUM(F223:F243)</f>
        <v>0</v>
      </c>
      <c r="G244" s="801" t="e">
        <f t="shared" si="75"/>
        <v>#DIV/0!</v>
      </c>
      <c r="H244" s="801" t="b">
        <f t="shared" si="76"/>
        <v>0</v>
      </c>
      <c r="I244" s="801" t="e">
        <f t="shared" si="77"/>
        <v>#DIV/0!</v>
      </c>
      <c r="J244" s="799">
        <f>SUM(J223:J243)</f>
        <v>0</v>
      </c>
      <c r="K244" s="800">
        <f>SUM(K223:K243)</f>
        <v>0</v>
      </c>
      <c r="L244" s="801" t="e">
        <f t="shared" si="78"/>
        <v>#DIV/0!</v>
      </c>
      <c r="M244" s="799">
        <f>SUM(M223:M243)</f>
        <v>0</v>
      </c>
      <c r="N244" s="800">
        <f>SUM(N223:N243)</f>
        <v>0</v>
      </c>
      <c r="O244" s="801" t="e">
        <f t="shared" si="79"/>
        <v>#DIV/0!</v>
      </c>
      <c r="P244" s="801" t="b">
        <f t="shared" si="80"/>
        <v>0</v>
      </c>
      <c r="Q244" s="801" t="e">
        <f t="shared" si="81"/>
        <v>#DIV/0!</v>
      </c>
      <c r="R244" s="799">
        <f>SUM(R223:R243)</f>
        <v>0</v>
      </c>
      <c r="S244" s="800">
        <f>SUM(S223:S243)</f>
        <v>0</v>
      </c>
      <c r="T244" s="801" t="e">
        <f t="shared" si="82"/>
        <v>#DIV/0!</v>
      </c>
      <c r="U244" s="801" t="b">
        <f t="shared" si="83"/>
        <v>0</v>
      </c>
      <c r="V244" s="801" t="e">
        <f t="shared" si="84"/>
        <v>#DIV/0!</v>
      </c>
      <c r="W244" s="801"/>
      <c r="X244" s="799">
        <f>SUM(X223:X243)</f>
        <v>0</v>
      </c>
      <c r="Y244" s="802" t="e">
        <f t="shared" si="85"/>
        <v>#DIV/0!</v>
      </c>
      <c r="Z244" s="802" t="b">
        <f t="shared" si="86"/>
        <v>0</v>
      </c>
      <c r="AA244" s="818" t="e">
        <f t="shared" si="87"/>
        <v>#DIV/0!</v>
      </c>
      <c r="AB244" s="810"/>
      <c r="AC244" s="879">
        <f t="shared" si="88"/>
        <v>0</v>
      </c>
      <c r="AD244" s="879">
        <f t="shared" si="89"/>
        <v>0</v>
      </c>
    </row>
    <row r="245" spans="1:30" ht="11.25" customHeight="1">
      <c r="A245" s="438"/>
      <c r="B245" s="438"/>
      <c r="C245" s="35"/>
      <c r="D245" s="805"/>
      <c r="E245" s="775"/>
      <c r="F245" s="806"/>
      <c r="G245" s="752"/>
      <c r="H245" s="752"/>
      <c r="I245" s="752"/>
      <c r="J245" s="775"/>
      <c r="K245" s="806"/>
      <c r="L245" s="752"/>
      <c r="M245" s="775"/>
      <c r="N245" s="806"/>
      <c r="O245" s="752"/>
      <c r="P245" s="752"/>
      <c r="Q245" s="752"/>
      <c r="R245" s="775"/>
      <c r="S245" s="806"/>
      <c r="T245" s="752"/>
      <c r="U245" s="752"/>
      <c r="V245" s="752"/>
      <c r="W245" s="752"/>
      <c r="X245" s="775"/>
      <c r="Y245" s="806"/>
      <c r="Z245" s="806"/>
      <c r="AA245" s="717"/>
      <c r="AB245" s="810"/>
      <c r="AC245" s="813"/>
      <c r="AD245" s="813"/>
    </row>
    <row r="246" spans="1:30" ht="16.5" customHeight="1">
      <c r="A246" s="438" t="s">
        <v>301</v>
      </c>
      <c r="B246" s="438">
        <f>'Aaro Inställningar'!B82</f>
        <v>0</v>
      </c>
      <c r="C246" s="35"/>
      <c r="D246" s="759" t="str">
        <f>'Aaro Inställningar'!C82</f>
        <v>Summa totalt</v>
      </c>
      <c r="E246" s="773">
        <f>+E244+E222+E199</f>
        <v>352.53617009999988</v>
      </c>
      <c r="F246" s="807">
        <f>+F244+F222+F199</f>
        <v>198.85263670000006</v>
      </c>
      <c r="G246" s="808">
        <f>IF(OR(E246&lt;0,F246&lt;0),"-",E246/F246-1)</f>
        <v>0.77285137351160782</v>
      </c>
      <c r="H246" s="808" t="b">
        <f>IF(AND(E246&lt;0,F246&lt;0),-(E246/F246-1))</f>
        <v>0</v>
      </c>
      <c r="I246" s="808">
        <f>IF(AND(E246&lt;0,F246&lt;0),+H246,G246)</f>
        <v>0.77285137351160782</v>
      </c>
      <c r="J246" s="773">
        <f>+J244+J222+J199</f>
        <v>549.41438270000015</v>
      </c>
      <c r="K246" s="807">
        <f>+K244+K222+K199</f>
        <v>402.96588009999977</v>
      </c>
      <c r="L246" s="808">
        <f>IF(OR(J246&lt;0,K246&lt;0),"-",J246/K246-1)</f>
        <v>0.36342655751315167</v>
      </c>
      <c r="M246" s="773">
        <f>+M244+M222+M199</f>
        <v>549.41438270000003</v>
      </c>
      <c r="N246" s="807">
        <f>+N244+N222+N199</f>
        <v>402.96588010000005</v>
      </c>
      <c r="O246" s="808">
        <f>IF(OR(M246&lt;0,N246&lt;0),"-",M246/N246-1)</f>
        <v>0.36342655751315056</v>
      </c>
      <c r="P246" s="808" t="b">
        <f>IF(AND(M246&lt;0,N246&lt;0),-(M246/N246-1))</f>
        <v>0</v>
      </c>
      <c r="Q246" s="808">
        <f>IF(AND(M246&lt;0,N246&lt;0),+P246,O246)</f>
        <v>0.36342655751315056</v>
      </c>
      <c r="R246" s="773">
        <f>+R244+R222+R199</f>
        <v>2858.0558676000037</v>
      </c>
      <c r="S246" s="807">
        <f>+S244+S222+S199</f>
        <v>2711.6073650000008</v>
      </c>
      <c r="T246" s="808">
        <f>IF(OR(R246&lt;0,S246&lt;0),"-",R246/S246-1)</f>
        <v>5.4008004436882473E-2</v>
      </c>
      <c r="U246" s="808" t="b">
        <f>IF(AND(R246&lt;0,S246&lt;0),-(R246/S246-1))</f>
        <v>0</v>
      </c>
      <c r="V246" s="808">
        <f>IF(AND(R246&lt;0,S246&lt;0),+U246,T246)</f>
        <v>5.4008004436882473E-2</v>
      </c>
      <c r="W246" s="808"/>
      <c r="X246" s="773">
        <f>+X244+X222+X199</f>
        <v>2934.7119002999998</v>
      </c>
      <c r="Y246" s="809">
        <f>IF(OR(S246&lt;0,X246&lt;0),"-",X246/S246-1)</f>
        <v>8.2277596004390219E-2</v>
      </c>
      <c r="Z246" s="809" t="b">
        <f>IF(AND(S246&lt;0,X246&lt;0),-(X246/S246-1))</f>
        <v>0</v>
      </c>
      <c r="AA246" s="818">
        <f>IF(AND(S246&lt;0,X246&lt;0),+Z246,Y246)</f>
        <v>8.2277596004390219E-2</v>
      </c>
      <c r="AB246" s="810"/>
      <c r="AC246" s="879">
        <f>IF(M83&lt;&gt;0,IF(M246&lt;&gt;0,M246/M83,""),0)</f>
        <v>6.0205854705462143E-2</v>
      </c>
      <c r="AD246" s="879">
        <f>IF(N83&lt;&gt;0,IF(N246&lt;&gt;0,N246/N83,""),0)</f>
        <v>4.3923434291463934E-2</v>
      </c>
    </row>
    <row r="247" spans="1:30" ht="14.25" customHeight="1">
      <c r="A247" s="438" t="s">
        <v>301</v>
      </c>
      <c r="B247" s="438">
        <f>'Aaro Inställningar'!B83</f>
        <v>0</v>
      </c>
      <c r="C247" s="35"/>
      <c r="D247" s="4"/>
      <c r="E247" s="683"/>
      <c r="F247" s="683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64"/>
      <c r="AC247" s="77"/>
      <c r="AD247" s="77"/>
    </row>
    <row r="248" spans="1:30" ht="28.5" customHeight="1">
      <c r="A248" s="439"/>
      <c r="B248" s="38"/>
      <c r="C248" s="35"/>
      <c r="D248" s="127" t="s">
        <v>85</v>
      </c>
      <c r="E248" s="682"/>
      <c r="F248" s="682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464"/>
      <c r="AC248" s="77"/>
      <c r="AD248" s="77"/>
    </row>
    <row r="249" spans="1:30" ht="7.5" customHeight="1">
      <c r="A249" s="435"/>
      <c r="B249" s="38"/>
      <c r="C249" s="35"/>
      <c r="D249" s="447"/>
      <c r="E249" s="680"/>
      <c r="F249" s="680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9"/>
      <c r="Y249" s="39"/>
      <c r="Z249" s="39"/>
      <c r="AA249" s="39"/>
      <c r="AB249" s="464"/>
      <c r="AC249" s="77"/>
      <c r="AD249" s="77"/>
    </row>
    <row r="250" spans="1:30" ht="17.399999999999999" customHeight="1">
      <c r="B250" s="38"/>
      <c r="D250" s="448" t="s">
        <v>174</v>
      </c>
      <c r="E250" s="460">
        <f>E6</f>
        <v>2015</v>
      </c>
      <c r="F250" s="460">
        <f>F6</f>
        <v>2014</v>
      </c>
      <c r="G250" s="460"/>
      <c r="H250" s="460"/>
      <c r="I250" s="460" t="str">
        <f t="shared" ref="I250:N250" si="90">I6</f>
        <v>%</v>
      </c>
      <c r="J250" s="363">
        <f t="shared" si="90"/>
        <v>2015</v>
      </c>
      <c r="K250" s="458">
        <f t="shared" si="90"/>
        <v>2014</v>
      </c>
      <c r="L250" s="458" t="str">
        <f t="shared" si="90"/>
        <v>%</v>
      </c>
      <c r="M250" s="458">
        <f t="shared" si="90"/>
        <v>2015</v>
      </c>
      <c r="N250" s="458">
        <f t="shared" si="90"/>
        <v>2014</v>
      </c>
      <c r="O250" s="458"/>
      <c r="P250" s="458"/>
      <c r="Q250" s="458" t="str">
        <f>Q6</f>
        <v>%</v>
      </c>
      <c r="R250" s="458" t="str">
        <f>R6</f>
        <v>15/14</v>
      </c>
      <c r="S250" s="458">
        <f>S6</f>
        <v>2014</v>
      </c>
      <c r="T250" s="458"/>
      <c r="U250" s="458"/>
      <c r="V250" s="458" t="str">
        <f>V6</f>
        <v>%</v>
      </c>
      <c r="W250" s="458"/>
      <c r="X250" s="458">
        <f>X6</f>
        <v>2015</v>
      </c>
      <c r="Y250" s="458"/>
      <c r="Z250" s="458"/>
      <c r="AA250" s="458" t="str">
        <f>AA6</f>
        <v>%</v>
      </c>
      <c r="AB250" s="466"/>
      <c r="AC250" s="460">
        <f>M250</f>
        <v>2015</v>
      </c>
      <c r="AD250" s="460">
        <f>N250</f>
        <v>2014</v>
      </c>
    </row>
    <row r="251" spans="1:30" ht="17.399999999999999" customHeight="1">
      <c r="B251" s="38"/>
      <c r="D251" s="448"/>
      <c r="E251" s="460"/>
      <c r="F251" s="460"/>
      <c r="G251" s="460"/>
      <c r="H251" s="460"/>
      <c r="I251" s="460"/>
      <c r="J251" s="460"/>
      <c r="K251" s="460"/>
      <c r="L251" s="460"/>
      <c r="M251" s="460"/>
      <c r="N251" s="460"/>
      <c r="O251" s="460"/>
      <c r="P251" s="460"/>
      <c r="Q251" s="460"/>
      <c r="R251" s="460"/>
      <c r="S251" s="460"/>
      <c r="T251" s="460"/>
      <c r="U251" s="460"/>
      <c r="V251" s="460"/>
      <c r="W251" s="460"/>
      <c r="X251" s="460"/>
      <c r="Y251" s="460"/>
      <c r="Z251" s="460"/>
      <c r="AA251" s="460"/>
      <c r="AB251" s="466"/>
      <c r="AC251" s="1032" t="s">
        <v>420</v>
      </c>
      <c r="AD251" s="1033"/>
    </row>
    <row r="252" spans="1:30" s="300" customFormat="1" ht="17.399999999999999" customHeight="1">
      <c r="A252" s="437"/>
      <c r="B252" s="445"/>
      <c r="C252" s="301"/>
      <c r="D252" s="448"/>
      <c r="E252" s="460" t="str">
        <f>E7</f>
        <v>mar</v>
      </c>
      <c r="F252" s="460" t="str">
        <f>F7</f>
        <v>mar</v>
      </c>
      <c r="G252" s="460"/>
      <c r="H252" s="460"/>
      <c r="I252" s="460"/>
      <c r="J252" s="458" t="str">
        <f>J7</f>
        <v>kv 1</v>
      </c>
      <c r="K252" s="458" t="str">
        <f>K7</f>
        <v>kv 1</v>
      </c>
      <c r="L252" s="458"/>
      <c r="M252" s="458" t="str">
        <f>M7</f>
        <v>kv 1</v>
      </c>
      <c r="N252" s="458" t="str">
        <f>N7</f>
        <v>kv 1</v>
      </c>
      <c r="O252" s="458"/>
      <c r="P252" s="458"/>
      <c r="Q252" s="458"/>
      <c r="R252" s="458" t="str">
        <f>R7</f>
        <v>LTM</v>
      </c>
      <c r="S252" s="458"/>
      <c r="T252" s="458"/>
      <c r="U252" s="458"/>
      <c r="V252" s="458"/>
      <c r="W252" s="458"/>
      <c r="X252" s="458" t="str">
        <f>X7</f>
        <v>Prognos mar</v>
      </c>
      <c r="Y252" s="458"/>
      <c r="Z252" s="458"/>
      <c r="AA252" s="458"/>
      <c r="AB252" s="466"/>
      <c r="AC252" s="460" t="str">
        <f>M252</f>
        <v>kv 1</v>
      </c>
      <c r="AD252" s="460" t="str">
        <f>N252</f>
        <v>kv 1</v>
      </c>
    </row>
    <row r="253" spans="1:30" ht="15" customHeight="1">
      <c r="A253" s="440" t="s">
        <v>302</v>
      </c>
      <c r="B253" s="456" t="str">
        <f>'Aaro Inställningar'!B6</f>
        <v>AHIAS</v>
      </c>
      <c r="C253" s="457"/>
      <c r="D253" s="748" t="str">
        <f>'Aaro Inställningar'!C6</f>
        <v>AH Industries</v>
      </c>
      <c r="E253" s="319">
        <v>-1.6964040999999701</v>
      </c>
      <c r="F253" s="317">
        <v>3.6087202000000098</v>
      </c>
      <c r="G253" s="318" t="str">
        <f t="shared" ref="G253:G281" si="91">IF(OR(E253&lt;0,F253&lt;0),"-",E253/F253-1)</f>
        <v>-</v>
      </c>
      <c r="H253" s="318" t="b">
        <f t="shared" ref="H253:H281" si="92">IF(AND(E253&lt;0,F253&lt;0),-(E253/F253-1))</f>
        <v>0</v>
      </c>
      <c r="I253" s="318" t="str">
        <f t="shared" ref="I253:I262" si="93">IF(AND(E253&lt;0,F253&lt;0),+H253,G253)</f>
        <v>-</v>
      </c>
      <c r="J253" s="319">
        <v>-2.94752739999999</v>
      </c>
      <c r="K253" s="317">
        <v>-3.9189053000000098</v>
      </c>
      <c r="L253" s="318" t="str">
        <f t="shared" ref="L253:L281" si="94">IF(OR(J253&lt;0,K253&lt;0),"-",J253/K253-1)</f>
        <v>-</v>
      </c>
      <c r="M253" s="319">
        <v>-2.94752739999999</v>
      </c>
      <c r="N253" s="317">
        <v>-3.91890530000004</v>
      </c>
      <c r="O253" s="318" t="str">
        <f t="shared" ref="O253:O281" si="95">IF(OR(M253&lt;0,N253&lt;0),"-",M253/N253-1)</f>
        <v>-</v>
      </c>
      <c r="P253" s="318">
        <f t="shared" ref="P253:P281" si="96">IF(AND(M253&lt;0,N253&lt;0),-(M253/N253-1))</f>
        <v>0.24786970483824655</v>
      </c>
      <c r="Q253" s="318">
        <f t="shared" ref="Q253:Q281" si="97">IF(AND(M253&lt;0,N253&lt;0),+P253,O253)</f>
        <v>0.24786970483824655</v>
      </c>
      <c r="R253" s="319">
        <v>-8.3190096999998495</v>
      </c>
      <c r="S253" s="317">
        <v>-9.2903876000000292</v>
      </c>
      <c r="T253" s="318" t="str">
        <f t="shared" ref="T253:T281" si="98">IF(OR(R253&lt;0,S253&lt;0),"-",R253/S253-1)</f>
        <v>-</v>
      </c>
      <c r="U253" s="318">
        <f t="shared" ref="U253:U281" si="99">IF(AND(R253&lt;0,S253&lt;0),-(R253/S253-1))</f>
        <v>0.10455730609131708</v>
      </c>
      <c r="V253" s="318">
        <f t="shared" ref="V253:V281" si="100">IF(AND(R253&lt;0,S253&lt;0),+U253,T253)</f>
        <v>0.10455730609131708</v>
      </c>
      <c r="W253" s="318"/>
      <c r="X253" s="319">
        <v>34.627465700000002</v>
      </c>
      <c r="Y253" s="318" t="str">
        <f t="shared" ref="Y253:Y281" si="101">IF(OR(S253&lt;0,X253&lt;0),"-",X253/S253-1)</f>
        <v>-</v>
      </c>
      <c r="Z253" s="318" t="b">
        <f t="shared" ref="Z253:Z281" si="102">IF(AND(S253&lt;0,X253&lt;0),-(X253/S253-1))</f>
        <v>0</v>
      </c>
      <c r="AA253" s="318" t="str">
        <f t="shared" ref="AA253:AA281" si="103">IF(AND(S253&lt;0,X253&lt;0),+Z253,Y253)</f>
        <v>-</v>
      </c>
      <c r="AB253" s="810"/>
      <c r="AC253" s="811">
        <f t="shared" ref="AC253:AC281" si="104">IF(M8&lt;&gt;0,IF(M253&lt;&gt;0,M253/M8,""),0)</f>
        <v>-1.2352258549542312E-2</v>
      </c>
      <c r="AD253" s="811">
        <f t="shared" ref="AD253:AD281" si="105">IF(N8&lt;&gt;0,IF(N253&lt;&gt;0,N253/N8,""),0)</f>
        <v>-2.0605099688974463E-2</v>
      </c>
    </row>
    <row r="254" spans="1:30" ht="14.25" customHeight="1">
      <c r="A254" s="440" t="s">
        <v>302</v>
      </c>
      <c r="B254" s="456" t="str">
        <f>'Aaro Inställningar'!B7</f>
        <v>ARCUS</v>
      </c>
      <c r="C254" s="42"/>
      <c r="D254" s="748" t="str">
        <f>'Aaro Inställningar'!C7</f>
        <v>Arcus-Gruppen</v>
      </c>
      <c r="E254" s="319">
        <v>-16.9803365</v>
      </c>
      <c r="F254" s="317">
        <v>-17.034662399999998</v>
      </c>
      <c r="G254" s="318" t="str">
        <f t="shared" si="91"/>
        <v>-</v>
      </c>
      <c r="H254" s="318">
        <f t="shared" si="92"/>
        <v>3.1891386353508633E-3</v>
      </c>
      <c r="I254" s="318">
        <f t="shared" si="93"/>
        <v>3.1891386353508633E-3</v>
      </c>
      <c r="J254" s="319">
        <v>-26.307005899999901</v>
      </c>
      <c r="K254" s="317">
        <v>-40.708026199999999</v>
      </c>
      <c r="L254" s="318" t="str">
        <f t="shared" si="94"/>
        <v>-</v>
      </c>
      <c r="M254" s="319">
        <v>-26.307005899999901</v>
      </c>
      <c r="N254" s="317">
        <v>-40.708026199999999</v>
      </c>
      <c r="O254" s="318" t="str">
        <f t="shared" si="95"/>
        <v>-</v>
      </c>
      <c r="P254" s="318">
        <f t="shared" si="96"/>
        <v>0.35376365902014917</v>
      </c>
      <c r="Q254" s="318">
        <f t="shared" si="97"/>
        <v>0.35376365902014917</v>
      </c>
      <c r="R254" s="319">
        <v>131.009376</v>
      </c>
      <c r="S254" s="317">
        <v>116.6083557</v>
      </c>
      <c r="T254" s="318">
        <f t="shared" si="98"/>
        <v>0.1234990427019631</v>
      </c>
      <c r="U254" s="318" t="b">
        <f t="shared" si="99"/>
        <v>0</v>
      </c>
      <c r="V254" s="318">
        <f t="shared" si="100"/>
        <v>0.1234990427019631</v>
      </c>
      <c r="W254" s="318"/>
      <c r="X254" s="319">
        <v>135.7981858</v>
      </c>
      <c r="Y254" s="318">
        <f t="shared" si="101"/>
        <v>0.16456650970510167</v>
      </c>
      <c r="Z254" s="318" t="b">
        <f t="shared" si="102"/>
        <v>0</v>
      </c>
      <c r="AA254" s="318">
        <f t="shared" si="103"/>
        <v>0.16456650970510167</v>
      </c>
      <c r="AB254" s="810"/>
      <c r="AC254" s="811">
        <f t="shared" si="104"/>
        <v>-4.7945420115319694E-2</v>
      </c>
      <c r="AD254" s="811">
        <f t="shared" si="105"/>
        <v>-8.1421016671954893E-2</v>
      </c>
    </row>
    <row r="255" spans="1:30" ht="15.75" customHeight="1">
      <c r="A255" s="440" t="s">
        <v>302</v>
      </c>
      <c r="B255" s="456" t="str">
        <f>'Aaro Inställningar'!B8</f>
        <v>BIOLIN</v>
      </c>
      <c r="C255" s="42"/>
      <c r="D255" s="748" t="str">
        <f>'Aaro Inställningar'!C8</f>
        <v>Biolin Scientific</v>
      </c>
      <c r="E255" s="319">
        <v>8.9428799999999899</v>
      </c>
      <c r="F255" s="317">
        <v>3.742</v>
      </c>
      <c r="G255" s="318">
        <f t="shared" si="91"/>
        <v>1.3898663816141075</v>
      </c>
      <c r="H255" s="318" t="b">
        <f t="shared" si="92"/>
        <v>0</v>
      </c>
      <c r="I255" s="318">
        <f t="shared" si="93"/>
        <v>1.3898663816141075</v>
      </c>
      <c r="J255" s="319">
        <v>-3.9869699999999999</v>
      </c>
      <c r="K255" s="317">
        <v>-5.1449999999999996</v>
      </c>
      <c r="L255" s="318" t="str">
        <f t="shared" si="94"/>
        <v>-</v>
      </c>
      <c r="M255" s="319">
        <v>-3.9869699999999999</v>
      </c>
      <c r="N255" s="317">
        <v>-5.1449999999999996</v>
      </c>
      <c r="O255" s="318" t="str">
        <f t="shared" si="95"/>
        <v>-</v>
      </c>
      <c r="P255" s="318">
        <f t="shared" si="96"/>
        <v>0.22507871720116612</v>
      </c>
      <c r="Q255" s="318">
        <f t="shared" si="97"/>
        <v>0.22507871720116612</v>
      </c>
      <c r="R255" s="319">
        <v>16.477029999999999</v>
      </c>
      <c r="S255" s="317">
        <v>15.319000000000001</v>
      </c>
      <c r="T255" s="318">
        <f t="shared" si="98"/>
        <v>7.5594359945166056E-2</v>
      </c>
      <c r="U255" s="318" t="b">
        <f t="shared" si="99"/>
        <v>0</v>
      </c>
      <c r="V255" s="318">
        <f t="shared" si="100"/>
        <v>7.5594359945166056E-2</v>
      </c>
      <c r="W255" s="318"/>
      <c r="X255" s="319">
        <v>30.404</v>
      </c>
      <c r="Y255" s="318">
        <f t="shared" si="101"/>
        <v>0.9847248514916116</v>
      </c>
      <c r="Z255" s="318" t="b">
        <f t="shared" si="102"/>
        <v>0</v>
      </c>
      <c r="AA255" s="318">
        <f t="shared" si="103"/>
        <v>0.9847248514916116</v>
      </c>
      <c r="AB255" s="810"/>
      <c r="AC255" s="811">
        <f t="shared" si="104"/>
        <v>-7.6195501507581476E-2</v>
      </c>
      <c r="AD255" s="811">
        <f t="shared" si="105"/>
        <v>-0.12111011722611929</v>
      </c>
    </row>
    <row r="256" spans="1:30" ht="14.25" customHeight="1">
      <c r="A256" s="440" t="s">
        <v>302</v>
      </c>
      <c r="B256" s="456" t="str">
        <f>'Aaro Inställningar'!B9</f>
        <v>BISNODE</v>
      </c>
      <c r="C256" s="42"/>
      <c r="D256" s="748" t="str">
        <f>'Aaro Inställningar'!C9</f>
        <v>Bisnode</v>
      </c>
      <c r="E256" s="319">
        <v>12.191865</v>
      </c>
      <c r="F256" s="317">
        <v>-3.7240000000001001</v>
      </c>
      <c r="G256" s="318" t="str">
        <f t="shared" si="91"/>
        <v>-</v>
      </c>
      <c r="H256" s="318" t="b">
        <f t="shared" si="92"/>
        <v>0</v>
      </c>
      <c r="I256" s="318" t="str">
        <f t="shared" si="93"/>
        <v>-</v>
      </c>
      <c r="J256" s="319">
        <v>0.218864999999934</v>
      </c>
      <c r="K256" s="317">
        <v>19.6980000000001</v>
      </c>
      <c r="L256" s="318">
        <f t="shared" si="94"/>
        <v>-0.98888897349985105</v>
      </c>
      <c r="M256" s="319">
        <v>0.21886499999996201</v>
      </c>
      <c r="N256" s="317">
        <v>19.6980000000001</v>
      </c>
      <c r="O256" s="318">
        <f t="shared" si="95"/>
        <v>-0.98888897349984972</v>
      </c>
      <c r="P256" s="318" t="b">
        <f t="shared" si="96"/>
        <v>0</v>
      </c>
      <c r="Q256" s="318">
        <f t="shared" si="97"/>
        <v>-0.98888897349984972</v>
      </c>
      <c r="R256" s="319">
        <v>54.335865000000702</v>
      </c>
      <c r="S256" s="317">
        <v>73.815000000000595</v>
      </c>
      <c r="T256" s="318">
        <f t="shared" si="98"/>
        <v>-0.26389128225969971</v>
      </c>
      <c r="U256" s="318" t="b">
        <f t="shared" si="99"/>
        <v>0</v>
      </c>
      <c r="V256" s="318">
        <f t="shared" si="100"/>
        <v>-0.26389128225969971</v>
      </c>
      <c r="W256" s="318"/>
      <c r="X256" s="319">
        <v>196.4</v>
      </c>
      <c r="Y256" s="318">
        <f t="shared" si="101"/>
        <v>1.6607058186005341</v>
      </c>
      <c r="Z256" s="318" t="b">
        <f t="shared" si="102"/>
        <v>0</v>
      </c>
      <c r="AA256" s="318">
        <f t="shared" si="103"/>
        <v>1.6607058186005341</v>
      </c>
      <c r="AB256" s="810"/>
      <c r="AC256" s="811">
        <f t="shared" si="104"/>
        <v>2.5056225926554579E-4</v>
      </c>
      <c r="AD256" s="811">
        <f t="shared" si="105"/>
        <v>2.2764885355029702E-2</v>
      </c>
    </row>
    <row r="257" spans="1:30" ht="15.75" customHeight="1">
      <c r="A257" s="440" t="s">
        <v>302</v>
      </c>
      <c r="B257" s="456" t="str">
        <f>'Aaro Inställningar'!B10</f>
        <v>DIAB</v>
      </c>
      <c r="C257" s="42"/>
      <c r="D257" s="748" t="str">
        <f>'Aaro Inställningar'!C10</f>
        <v>DIAB</v>
      </c>
      <c r="E257" s="319">
        <v>21.626999999999999</v>
      </c>
      <c r="F257" s="317">
        <v>-3.6060000000000101</v>
      </c>
      <c r="G257" s="318" t="str">
        <f t="shared" si="91"/>
        <v>-</v>
      </c>
      <c r="H257" s="318" t="b">
        <f t="shared" si="92"/>
        <v>0</v>
      </c>
      <c r="I257" s="318" t="str">
        <f t="shared" si="93"/>
        <v>-</v>
      </c>
      <c r="J257" s="319">
        <v>27.763000000000002</v>
      </c>
      <c r="K257" s="317">
        <v>-10.792999999999999</v>
      </c>
      <c r="L257" s="318" t="str">
        <f t="shared" si="94"/>
        <v>-</v>
      </c>
      <c r="M257" s="319">
        <v>27.763000000000002</v>
      </c>
      <c r="N257" s="317">
        <v>-10.792999999999999</v>
      </c>
      <c r="O257" s="318" t="str">
        <f t="shared" si="95"/>
        <v>-</v>
      </c>
      <c r="P257" s="318" t="b">
        <f t="shared" si="96"/>
        <v>0</v>
      </c>
      <c r="Q257" s="318" t="str">
        <f t="shared" si="97"/>
        <v>-</v>
      </c>
      <c r="R257" s="319">
        <v>-2.96999999999997</v>
      </c>
      <c r="S257" s="317">
        <v>-41.526000000000202</v>
      </c>
      <c r="T257" s="318" t="str">
        <f t="shared" si="98"/>
        <v>-</v>
      </c>
      <c r="U257" s="318">
        <f t="shared" si="99"/>
        <v>0.92847854356307002</v>
      </c>
      <c r="V257" s="318">
        <f t="shared" si="100"/>
        <v>0.92847854356307002</v>
      </c>
      <c r="W257" s="318"/>
      <c r="X257" s="319">
        <v>62.224000000000203</v>
      </c>
      <c r="Y257" s="318" t="str">
        <f t="shared" si="101"/>
        <v>-</v>
      </c>
      <c r="Z257" s="318" t="b">
        <f t="shared" si="102"/>
        <v>0</v>
      </c>
      <c r="AA257" s="318" t="str">
        <f t="shared" si="103"/>
        <v>-</v>
      </c>
      <c r="AB257" s="810"/>
      <c r="AC257" s="811">
        <f t="shared" si="104"/>
        <v>7.5235220153055699E-2</v>
      </c>
      <c r="AD257" s="811">
        <f t="shared" si="105"/>
        <v>-4.5317512302447051E-2</v>
      </c>
    </row>
    <row r="258" spans="1:30" ht="14.25" customHeight="1">
      <c r="A258" s="440" t="s">
        <v>302</v>
      </c>
      <c r="B258" s="456" t="str">
        <f>'Aaro Inställningar'!B11</f>
        <v>EMGR</v>
      </c>
      <c r="C258" s="42"/>
      <c r="D258" s="748" t="str">
        <f>'Aaro Inställningar'!C11</f>
        <v>Euromaint</v>
      </c>
      <c r="E258" s="319">
        <v>12.494</v>
      </c>
      <c r="F258" s="317">
        <v>12.632999999999999</v>
      </c>
      <c r="G258" s="318">
        <f t="shared" si="91"/>
        <v>-1.1002928837172465E-2</v>
      </c>
      <c r="H258" s="318" t="b">
        <f t="shared" si="92"/>
        <v>0</v>
      </c>
      <c r="I258" s="318">
        <f t="shared" si="93"/>
        <v>-1.1002928837172465E-2</v>
      </c>
      <c r="J258" s="319">
        <v>0.49399999999995697</v>
      </c>
      <c r="K258" s="317">
        <v>-4.4799999999999898</v>
      </c>
      <c r="L258" s="318" t="str">
        <f t="shared" si="94"/>
        <v>-</v>
      </c>
      <c r="M258" s="319">
        <v>0.49399999999999999</v>
      </c>
      <c r="N258" s="317">
        <v>-4.4800000000000297</v>
      </c>
      <c r="O258" s="318" t="str">
        <f t="shared" si="95"/>
        <v>-</v>
      </c>
      <c r="P258" s="318" t="b">
        <f t="shared" si="96"/>
        <v>0</v>
      </c>
      <c r="Q258" s="318" t="str">
        <f t="shared" si="97"/>
        <v>-</v>
      </c>
      <c r="R258" s="319">
        <v>27.545000000000201</v>
      </c>
      <c r="S258" s="317">
        <v>22.5710000000002</v>
      </c>
      <c r="T258" s="318">
        <f t="shared" si="98"/>
        <v>0.22037127287226776</v>
      </c>
      <c r="U258" s="318" t="b">
        <f t="shared" si="99"/>
        <v>0</v>
      </c>
      <c r="V258" s="318">
        <f t="shared" si="100"/>
        <v>0.22037127287226776</v>
      </c>
      <c r="W258" s="318"/>
      <c r="X258" s="319">
        <v>57.225999999999701</v>
      </c>
      <c r="Y258" s="318">
        <f t="shared" si="101"/>
        <v>1.5353772539984578</v>
      </c>
      <c r="Z258" s="318" t="b">
        <f t="shared" si="102"/>
        <v>0</v>
      </c>
      <c r="AA258" s="318">
        <f t="shared" si="103"/>
        <v>1.5353772539984578</v>
      </c>
      <c r="AB258" s="810"/>
      <c r="AC258" s="811">
        <f t="shared" si="104"/>
        <v>8.3243181304996949E-4</v>
      </c>
      <c r="AD258" s="811">
        <f t="shared" si="105"/>
        <v>-7.7027296548214793E-3</v>
      </c>
    </row>
    <row r="259" spans="1:30" ht="15.75" customHeight="1">
      <c r="A259" s="440" t="s">
        <v>302</v>
      </c>
      <c r="B259" s="456" t="str">
        <f>'Aaro Inställningar'!B12</f>
        <v>GSHYDRO</v>
      </c>
      <c r="C259" s="42"/>
      <c r="D259" s="748" t="str">
        <f>'Aaro Inställningar'!C12</f>
        <v>GS-Hydro</v>
      </c>
      <c r="E259" s="319">
        <v>5.1487966000000496</v>
      </c>
      <c r="F259" s="777">
        <v>2.4709286000000601</v>
      </c>
      <c r="G259" s="318">
        <f t="shared" si="91"/>
        <v>1.0837496478044426</v>
      </c>
      <c r="H259" s="318" t="b">
        <f t="shared" si="92"/>
        <v>0</v>
      </c>
      <c r="I259" s="318">
        <f t="shared" si="93"/>
        <v>1.0837496478044426</v>
      </c>
      <c r="J259" s="319">
        <v>4.07078980000004</v>
      </c>
      <c r="K259" s="777">
        <v>6.5783494000000102</v>
      </c>
      <c r="L259" s="318">
        <f t="shared" si="94"/>
        <v>-0.38118370544440316</v>
      </c>
      <c r="M259" s="319">
        <v>4.07078980000004</v>
      </c>
      <c r="N259" s="777">
        <v>6.57834940000002</v>
      </c>
      <c r="O259" s="318">
        <f t="shared" si="95"/>
        <v>-0.38118370544440405</v>
      </c>
      <c r="P259" s="318" t="b">
        <f t="shared" si="96"/>
        <v>0</v>
      </c>
      <c r="Q259" s="318">
        <f t="shared" si="97"/>
        <v>-0.38118370544440405</v>
      </c>
      <c r="R259" s="319">
        <v>88.960764400000102</v>
      </c>
      <c r="S259" s="777">
        <v>91.468323999999896</v>
      </c>
      <c r="T259" s="318">
        <f t="shared" si="98"/>
        <v>-2.7414513465883528E-2</v>
      </c>
      <c r="U259" s="318" t="b">
        <f t="shared" si="99"/>
        <v>0</v>
      </c>
      <c r="V259" s="318">
        <f t="shared" si="100"/>
        <v>-2.7414513465883528E-2</v>
      </c>
      <c r="W259" s="318"/>
      <c r="X259" s="319">
        <v>74.287224000000194</v>
      </c>
      <c r="Y259" s="318">
        <f t="shared" si="101"/>
        <v>-0.18783661106548455</v>
      </c>
      <c r="Z259" s="318" t="b">
        <f t="shared" si="102"/>
        <v>0</v>
      </c>
      <c r="AA259" s="318">
        <f t="shared" si="103"/>
        <v>-0.18783661106548455</v>
      </c>
      <c r="AB259" s="810"/>
      <c r="AC259" s="811">
        <f t="shared" si="104"/>
        <v>1.2736610418195283E-2</v>
      </c>
      <c r="AD259" s="811">
        <f t="shared" si="105"/>
        <v>2.3052069094072394E-2</v>
      </c>
    </row>
    <row r="260" spans="1:30" ht="15" customHeight="1">
      <c r="A260" s="440" t="s">
        <v>302</v>
      </c>
      <c r="B260" s="456" t="str">
        <f>'Aaro Inställningar'!B13</f>
        <v>HAFA</v>
      </c>
      <c r="C260" s="42"/>
      <c r="D260" s="748" t="str">
        <f>'Aaro Inställningar'!C13</f>
        <v>Hafa Bathroom Group</v>
      </c>
      <c r="E260" s="319">
        <v>1.6910000000000001</v>
      </c>
      <c r="F260" s="317">
        <v>0.313000000000002</v>
      </c>
      <c r="G260" s="318">
        <f t="shared" si="91"/>
        <v>4.4025559105430965</v>
      </c>
      <c r="H260" s="318" t="b">
        <f t="shared" si="92"/>
        <v>0</v>
      </c>
      <c r="I260" s="318">
        <f t="shared" si="93"/>
        <v>4.4025559105430965</v>
      </c>
      <c r="J260" s="319">
        <v>2.0029999999999899</v>
      </c>
      <c r="K260" s="317">
        <v>2.1539999999999999</v>
      </c>
      <c r="L260" s="318">
        <f t="shared" si="94"/>
        <v>-7.0102135561750267E-2</v>
      </c>
      <c r="M260" s="319">
        <v>2.0030000000000001</v>
      </c>
      <c r="N260" s="317">
        <v>2.1539999999999999</v>
      </c>
      <c r="O260" s="318">
        <f t="shared" si="95"/>
        <v>-7.0102135561745493E-2</v>
      </c>
      <c r="P260" s="318" t="b">
        <f t="shared" si="96"/>
        <v>0</v>
      </c>
      <c r="Q260" s="318">
        <f t="shared" si="97"/>
        <v>-7.0102135561745493E-2</v>
      </c>
      <c r="R260" s="319">
        <v>-6.5619999999999798</v>
      </c>
      <c r="S260" s="317">
        <v>-6.4109999999999703</v>
      </c>
      <c r="T260" s="318" t="str">
        <f t="shared" si="98"/>
        <v>-</v>
      </c>
      <c r="U260" s="318">
        <f t="shared" si="99"/>
        <v>-2.3553267820934476E-2</v>
      </c>
      <c r="V260" s="318">
        <f t="shared" si="100"/>
        <v>-2.3553267820934476E-2</v>
      </c>
      <c r="W260" s="318"/>
      <c r="X260" s="319">
        <v>6.2740000000000098</v>
      </c>
      <c r="Y260" s="318" t="str">
        <f t="shared" si="101"/>
        <v>-</v>
      </c>
      <c r="Z260" s="318" t="b">
        <f t="shared" si="102"/>
        <v>0</v>
      </c>
      <c r="AA260" s="318" t="str">
        <f t="shared" si="103"/>
        <v>-</v>
      </c>
      <c r="AB260" s="810"/>
      <c r="AC260" s="811">
        <f t="shared" si="104"/>
        <v>3.8300476126737676E-2</v>
      </c>
      <c r="AD260" s="811">
        <f t="shared" si="105"/>
        <v>3.6846967053269016E-2</v>
      </c>
    </row>
    <row r="261" spans="1:30" ht="16.5" customHeight="1">
      <c r="A261" s="440" t="s">
        <v>302</v>
      </c>
      <c r="B261" s="456" t="str">
        <f>'Aaro Inställningar'!B14</f>
        <v>HENT</v>
      </c>
      <c r="C261" s="42"/>
      <c r="D261" s="748" t="str">
        <f>'Aaro Inställningar'!C14</f>
        <v>HENT</v>
      </c>
      <c r="E261" s="319">
        <v>20.2715697000002</v>
      </c>
      <c r="F261" s="317">
        <v>13.9467467</v>
      </c>
      <c r="G261" s="318">
        <f t="shared" si="91"/>
        <v>0.45349809070528257</v>
      </c>
      <c r="H261" s="318" t="b">
        <f t="shared" si="92"/>
        <v>0</v>
      </c>
      <c r="I261" s="318">
        <f t="shared" si="93"/>
        <v>0.45349809070528257</v>
      </c>
      <c r="J261" s="319">
        <v>48.765358400000302</v>
      </c>
      <c r="K261" s="317">
        <v>48.601128499999803</v>
      </c>
      <c r="L261" s="318">
        <f t="shared" si="94"/>
        <v>3.3791375852620931E-3</v>
      </c>
      <c r="M261" s="319">
        <v>48.765358400000302</v>
      </c>
      <c r="N261" s="317">
        <v>48.601128500000002</v>
      </c>
      <c r="O261" s="318">
        <f t="shared" si="95"/>
        <v>3.3791375852578742E-3</v>
      </c>
      <c r="P261" s="318" t="b">
        <f t="shared" si="96"/>
        <v>0</v>
      </c>
      <c r="Q261" s="318">
        <f t="shared" si="97"/>
        <v>3.3791375852578742E-3</v>
      </c>
      <c r="R261" s="319">
        <v>139.82909170000099</v>
      </c>
      <c r="S261" s="317">
        <v>139.66486180000001</v>
      </c>
      <c r="T261" s="318">
        <f t="shared" si="98"/>
        <v>1.1758856013199814E-3</v>
      </c>
      <c r="U261" s="318" t="b">
        <f t="shared" si="99"/>
        <v>0</v>
      </c>
      <c r="V261" s="318">
        <f t="shared" si="100"/>
        <v>1.1758856013199814E-3</v>
      </c>
      <c r="W261" s="318"/>
      <c r="X261" s="319">
        <v>173.0970485</v>
      </c>
      <c r="Y261" s="318">
        <f t="shared" si="101"/>
        <v>0.2393743585116983</v>
      </c>
      <c r="Z261" s="318" t="b">
        <f t="shared" si="102"/>
        <v>0</v>
      </c>
      <c r="AA261" s="318">
        <f t="shared" si="103"/>
        <v>0.2393743585116983</v>
      </c>
      <c r="AB261" s="810"/>
      <c r="AC261" s="811">
        <f t="shared" si="104"/>
        <v>3.7977901762704866E-2</v>
      </c>
      <c r="AD261" s="811">
        <f t="shared" si="105"/>
        <v>3.9420618744329353E-2</v>
      </c>
    </row>
    <row r="262" spans="1:30" ht="14.25" customHeight="1">
      <c r="A262" s="440" t="s">
        <v>302</v>
      </c>
      <c r="B262" s="456" t="str">
        <f>'Aaro Inställningar'!B15</f>
        <v>HLDISP</v>
      </c>
      <c r="C262" s="42"/>
      <c r="D262" s="748" t="str">
        <f>'Aaro Inställningar'!C15</f>
        <v xml:space="preserve">HL Display </v>
      </c>
      <c r="E262" s="319">
        <v>5.6079999999999499</v>
      </c>
      <c r="F262" s="317">
        <v>9.4529999999999692</v>
      </c>
      <c r="G262" s="318">
        <f t="shared" si="91"/>
        <v>-0.40674918015445172</v>
      </c>
      <c r="H262" s="318" t="b">
        <f t="shared" si="92"/>
        <v>0</v>
      </c>
      <c r="I262" s="318">
        <f t="shared" si="93"/>
        <v>-0.40674918015445172</v>
      </c>
      <c r="J262" s="319">
        <v>-22.280000000000101</v>
      </c>
      <c r="K262" s="317">
        <v>3.7959999999999599</v>
      </c>
      <c r="L262" s="318" t="str">
        <f t="shared" si="94"/>
        <v>-</v>
      </c>
      <c r="M262" s="319">
        <v>-22.280000000000101</v>
      </c>
      <c r="N262" s="317">
        <v>3.7960000000000198</v>
      </c>
      <c r="O262" s="318" t="str">
        <f t="shared" si="95"/>
        <v>-</v>
      </c>
      <c r="P262" s="318" t="b">
        <f t="shared" si="96"/>
        <v>0</v>
      </c>
      <c r="Q262" s="318" t="str">
        <f t="shared" si="97"/>
        <v>-</v>
      </c>
      <c r="R262" s="319">
        <v>-23.0060000000001</v>
      </c>
      <c r="S262" s="317">
        <v>3.0699999999999799</v>
      </c>
      <c r="T262" s="318" t="str">
        <f t="shared" si="98"/>
        <v>-</v>
      </c>
      <c r="U262" s="318" t="b">
        <f t="shared" si="99"/>
        <v>0</v>
      </c>
      <c r="V262" s="318" t="str">
        <f t="shared" si="100"/>
        <v>-</v>
      </c>
      <c r="W262" s="318"/>
      <c r="X262" s="319">
        <v>-33.700000000000003</v>
      </c>
      <c r="Y262" s="318" t="str">
        <f t="shared" si="101"/>
        <v>-</v>
      </c>
      <c r="Z262" s="318" t="b">
        <f t="shared" si="102"/>
        <v>0</v>
      </c>
      <c r="AA262" s="318" t="str">
        <f t="shared" si="103"/>
        <v>-</v>
      </c>
      <c r="AB262" s="810"/>
      <c r="AC262" s="811">
        <f t="shared" si="104"/>
        <v>-6.6048475074705043E-2</v>
      </c>
      <c r="AD262" s="811">
        <f t="shared" si="105"/>
        <v>1.043634134204317E-2</v>
      </c>
    </row>
    <row r="263" spans="1:30" ht="15.75" customHeight="1">
      <c r="A263" s="440" t="s">
        <v>302</v>
      </c>
      <c r="B263" s="456" t="str">
        <f>'Aaro Inställningar'!B16</f>
        <v>INWIDO</v>
      </c>
      <c r="C263" s="42"/>
      <c r="D263" s="748" t="str">
        <f>'Aaro Inställningar'!C16</f>
        <v>Inwido</v>
      </c>
      <c r="E263" s="319"/>
      <c r="F263" s="317"/>
      <c r="G263" s="318" t="e">
        <f t="shared" si="91"/>
        <v>#DIV/0!</v>
      </c>
      <c r="H263" s="318" t="b">
        <f t="shared" si="92"/>
        <v>0</v>
      </c>
      <c r="I263" s="318"/>
      <c r="J263" s="319">
        <v>26.097000000000001</v>
      </c>
      <c r="K263" s="317">
        <v>-78.723999999999805</v>
      </c>
      <c r="L263" s="318" t="str">
        <f t="shared" si="94"/>
        <v>-</v>
      </c>
      <c r="M263" s="319">
        <v>26.097000000000001</v>
      </c>
      <c r="N263" s="317">
        <v>-78.724000000000004</v>
      </c>
      <c r="O263" s="318" t="str">
        <f t="shared" si="95"/>
        <v>-</v>
      </c>
      <c r="P263" s="318" t="b">
        <f t="shared" si="96"/>
        <v>0</v>
      </c>
      <c r="Q263" s="318" t="str">
        <f t="shared" si="97"/>
        <v>-</v>
      </c>
      <c r="R263" s="319">
        <v>357.55500000000001</v>
      </c>
      <c r="S263" s="317">
        <v>252.73400000000001</v>
      </c>
      <c r="T263" s="318">
        <f t="shared" si="98"/>
        <v>0.41474831245499222</v>
      </c>
      <c r="U263" s="318" t="b">
        <f t="shared" si="99"/>
        <v>0</v>
      </c>
      <c r="V263" s="318">
        <f t="shared" si="100"/>
        <v>0.41474831245499222</v>
      </c>
      <c r="W263" s="318"/>
      <c r="X263" s="319">
        <v>468.339</v>
      </c>
      <c r="Y263" s="318">
        <f t="shared" si="101"/>
        <v>0.853090601185436</v>
      </c>
      <c r="Z263" s="318" t="b">
        <f t="shared" si="102"/>
        <v>0</v>
      </c>
      <c r="AA263" s="318">
        <f t="shared" si="103"/>
        <v>0.853090601185436</v>
      </c>
      <c r="AB263" s="810"/>
      <c r="AC263" s="811">
        <f t="shared" si="104"/>
        <v>2.4915173652946154E-2</v>
      </c>
      <c r="AD263" s="811">
        <f t="shared" si="105"/>
        <v>-8.6769626883109449E-2</v>
      </c>
    </row>
    <row r="264" spans="1:30" ht="14.25" customHeight="1">
      <c r="A264" s="440" t="s">
        <v>302</v>
      </c>
      <c r="B264" s="456" t="str">
        <f>'Aaro Inställningar'!B17</f>
        <v>JOTUL</v>
      </c>
      <c r="C264" s="42"/>
      <c r="D264" s="748" t="str">
        <f>'Aaro Inställningar'!C17</f>
        <v>Jøtul</v>
      </c>
      <c r="E264" s="319">
        <v>-22.3723989</v>
      </c>
      <c r="F264" s="317">
        <v>-6.3889235000000104</v>
      </c>
      <c r="G264" s="318" t="str">
        <f t="shared" si="91"/>
        <v>-</v>
      </c>
      <c r="H264" s="318">
        <f t="shared" si="92"/>
        <v>-2.5017478140096627</v>
      </c>
      <c r="I264" s="318">
        <f t="shared" ref="I264:I281" si="106">IF(AND(E264&lt;0,F264&lt;0),+H264,G264)</f>
        <v>-2.5017478140096627</v>
      </c>
      <c r="J264" s="319">
        <v>-31.6010518</v>
      </c>
      <c r="K264" s="317">
        <v>-20.135531700000001</v>
      </c>
      <c r="L264" s="318" t="str">
        <f t="shared" si="94"/>
        <v>-</v>
      </c>
      <c r="M264" s="319">
        <v>-31.6010518</v>
      </c>
      <c r="N264" s="317">
        <v>-20.135531700000001</v>
      </c>
      <c r="O264" s="318" t="str">
        <f t="shared" si="95"/>
        <v>-</v>
      </c>
      <c r="P264" s="318">
        <f t="shared" si="96"/>
        <v>-0.56941730026428838</v>
      </c>
      <c r="Q264" s="318">
        <f t="shared" si="97"/>
        <v>-0.56941730026428838</v>
      </c>
      <c r="R264" s="319">
        <v>-226.119587</v>
      </c>
      <c r="S264" s="317">
        <v>-214.6540669</v>
      </c>
      <c r="T264" s="318" t="str">
        <f t="shared" si="98"/>
        <v>-</v>
      </c>
      <c r="U264" s="318">
        <f t="shared" si="99"/>
        <v>-5.3413943027417199E-2</v>
      </c>
      <c r="V264" s="318">
        <f t="shared" si="100"/>
        <v>-5.3413943027417199E-2</v>
      </c>
      <c r="W264" s="318"/>
      <c r="X264" s="319">
        <v>-21.476859999999899</v>
      </c>
      <c r="Y264" s="318" t="str">
        <f t="shared" si="101"/>
        <v>-</v>
      </c>
      <c r="Z264" s="318">
        <f t="shared" si="102"/>
        <v>0.89994664293965965</v>
      </c>
      <c r="AA264" s="318">
        <f t="shared" si="103"/>
        <v>0.89994664293965965</v>
      </c>
      <c r="AB264" s="810"/>
      <c r="AC264" s="811">
        <f t="shared" si="104"/>
        <v>-0.15155244955801925</v>
      </c>
      <c r="AD264" s="811">
        <f t="shared" si="105"/>
        <v>-0.10268046855758121</v>
      </c>
    </row>
    <row r="265" spans="1:30" ht="15.75" customHeight="1">
      <c r="A265" s="440" t="s">
        <v>302</v>
      </c>
      <c r="B265" s="456" t="str">
        <f>'Aaro Inställningar'!B18</f>
        <v>KVD</v>
      </c>
      <c r="C265" s="42"/>
      <c r="D265" s="748" t="str">
        <f>'Aaro Inställningar'!C18</f>
        <v xml:space="preserve">KVD </v>
      </c>
      <c r="E265" s="319">
        <v>3.9830000000000001</v>
      </c>
      <c r="F265" s="317">
        <v>4.3090000000000099</v>
      </c>
      <c r="G265" s="318">
        <f t="shared" si="91"/>
        <v>-7.5655604548621302E-2</v>
      </c>
      <c r="H265" s="318" t="b">
        <f t="shared" si="92"/>
        <v>0</v>
      </c>
      <c r="I265" s="318">
        <f t="shared" si="106"/>
        <v>-7.5655604548621302E-2</v>
      </c>
      <c r="J265" s="319">
        <v>6.0210000000000097</v>
      </c>
      <c r="K265" s="317">
        <v>5.74399999999999</v>
      </c>
      <c r="L265" s="318">
        <f t="shared" si="94"/>
        <v>4.8224233983290343E-2</v>
      </c>
      <c r="M265" s="319">
        <v>6.0210000000000097</v>
      </c>
      <c r="N265" s="317">
        <v>5.7440000000000104</v>
      </c>
      <c r="O265" s="318">
        <f t="shared" si="95"/>
        <v>4.8224233983286791E-2</v>
      </c>
      <c r="P265" s="318" t="b">
        <f t="shared" si="96"/>
        <v>0</v>
      </c>
      <c r="Q265" s="318">
        <f t="shared" si="97"/>
        <v>4.8224233983286791E-2</v>
      </c>
      <c r="R265" s="319">
        <v>33.723999999999997</v>
      </c>
      <c r="S265" s="317">
        <v>33.447000000000003</v>
      </c>
      <c r="T265" s="318">
        <f t="shared" si="98"/>
        <v>8.2817592011239505E-3</v>
      </c>
      <c r="U265" s="318" t="b">
        <f t="shared" si="99"/>
        <v>0</v>
      </c>
      <c r="V265" s="318">
        <f t="shared" si="100"/>
        <v>8.2817592011239505E-3</v>
      </c>
      <c r="W265" s="318"/>
      <c r="X265" s="319">
        <v>58.802</v>
      </c>
      <c r="Y265" s="318">
        <f t="shared" si="101"/>
        <v>0.75806499835560714</v>
      </c>
      <c r="Z265" s="318" t="b">
        <f t="shared" si="102"/>
        <v>0</v>
      </c>
      <c r="AA265" s="318">
        <f t="shared" si="103"/>
        <v>0.75806499835560714</v>
      </c>
      <c r="AB265" s="810"/>
      <c r="AC265" s="811">
        <f t="shared" si="104"/>
        <v>7.9371984497350431E-2</v>
      </c>
      <c r="AD265" s="811">
        <f t="shared" si="105"/>
        <v>7.6382978723404396E-2</v>
      </c>
    </row>
    <row r="266" spans="1:30" ht="15.75" customHeight="1">
      <c r="A266" s="440" t="s">
        <v>302</v>
      </c>
      <c r="B266" s="456" t="str">
        <f>'Aaro Inställningar'!B19</f>
        <v>LEDIL</v>
      </c>
      <c r="C266" s="42"/>
      <c r="D266" s="748" t="str">
        <f>'Aaro Inställningar'!C19</f>
        <v>Ledil</v>
      </c>
      <c r="E266" s="319">
        <v>3.6998430999999901</v>
      </c>
      <c r="F266" s="317">
        <v>5.1186138999999997</v>
      </c>
      <c r="G266" s="318">
        <f t="shared" si="91"/>
        <v>-0.27717871043174591</v>
      </c>
      <c r="H266" s="318" t="b">
        <f t="shared" si="92"/>
        <v>0</v>
      </c>
      <c r="I266" s="318">
        <f t="shared" si="106"/>
        <v>-0.27717871043174591</v>
      </c>
      <c r="J266" s="319">
        <v>7.8132900999999997</v>
      </c>
      <c r="K266" s="317">
        <v>7.1546199000000001</v>
      </c>
      <c r="L266" s="318">
        <f t="shared" si="94"/>
        <v>9.2062221222961149E-2</v>
      </c>
      <c r="M266" s="319">
        <v>7.8132900999999899</v>
      </c>
      <c r="N266" s="317">
        <v>7.1546199000000001</v>
      </c>
      <c r="O266" s="318">
        <f t="shared" si="95"/>
        <v>9.2062221222959595E-2</v>
      </c>
      <c r="P266" s="318" t="b">
        <f t="shared" si="96"/>
        <v>0</v>
      </c>
      <c r="Q266" s="318">
        <f t="shared" si="97"/>
        <v>9.2062221222959595E-2</v>
      </c>
      <c r="R266" s="319">
        <v>51.327846200000003</v>
      </c>
      <c r="S266" s="317">
        <v>50.669176</v>
      </c>
      <c r="T266" s="318">
        <f t="shared" si="98"/>
        <v>1.2999425923168717E-2</v>
      </c>
      <c r="U266" s="318" t="b">
        <f t="shared" si="99"/>
        <v>0</v>
      </c>
      <c r="V266" s="318">
        <f t="shared" si="100"/>
        <v>1.2999425923168717E-2</v>
      </c>
      <c r="W266" s="318"/>
      <c r="X266" s="319">
        <v>66.427035399999994</v>
      </c>
      <c r="Y266" s="318">
        <f t="shared" si="101"/>
        <v>0.31099498045912566</v>
      </c>
      <c r="Z266" s="318" t="b">
        <f t="shared" si="102"/>
        <v>0</v>
      </c>
      <c r="AA266" s="318">
        <f t="shared" si="103"/>
        <v>0.31099498045912566</v>
      </c>
      <c r="AB266" s="810"/>
      <c r="AC266" s="811">
        <f t="shared" si="104"/>
        <v>0.11175207942044525</v>
      </c>
      <c r="AD266" s="811">
        <f t="shared" si="105"/>
        <v>0.14837286265857696</v>
      </c>
    </row>
    <row r="267" spans="1:30" ht="15.75" customHeight="1">
      <c r="A267" s="440" t="s">
        <v>302</v>
      </c>
      <c r="B267" s="456" t="str">
        <f>'Aaro Inställningar'!B20</f>
        <v>MCC</v>
      </c>
      <c r="C267" s="42"/>
      <c r="D267" s="748" t="str">
        <f>'Aaro Inställningar'!C20</f>
        <v>Mobile Climate Control</v>
      </c>
      <c r="E267" s="319">
        <v>5.5760000000000201</v>
      </c>
      <c r="F267" s="317">
        <v>5.2180000000000097</v>
      </c>
      <c r="G267" s="318">
        <f t="shared" si="91"/>
        <v>6.8608662322730884E-2</v>
      </c>
      <c r="H267" s="318" t="b">
        <f t="shared" si="92"/>
        <v>0</v>
      </c>
      <c r="I267" s="318">
        <f t="shared" si="106"/>
        <v>6.8608662322730884E-2</v>
      </c>
      <c r="J267" s="319">
        <v>5.1460000000000203</v>
      </c>
      <c r="K267" s="317">
        <v>8.4820000000000295</v>
      </c>
      <c r="L267" s="318">
        <f t="shared" si="94"/>
        <v>-0.39330346616364031</v>
      </c>
      <c r="M267" s="319">
        <v>5.1459999999999901</v>
      </c>
      <c r="N267" s="317">
        <v>8.4820000000000206</v>
      </c>
      <c r="O267" s="318">
        <f t="shared" si="95"/>
        <v>-0.39330346616364331</v>
      </c>
      <c r="P267" s="318" t="b">
        <f t="shared" si="96"/>
        <v>0</v>
      </c>
      <c r="Q267" s="318">
        <f t="shared" si="97"/>
        <v>-0.39330346616364331</v>
      </c>
      <c r="R267" s="319">
        <v>43.448999999999799</v>
      </c>
      <c r="S267" s="317">
        <v>46.784999999999997</v>
      </c>
      <c r="T267" s="318">
        <f t="shared" si="98"/>
        <v>-7.1304905418407616E-2</v>
      </c>
      <c r="U267" s="318" t="b">
        <f t="shared" si="99"/>
        <v>0</v>
      </c>
      <c r="V267" s="318">
        <f t="shared" si="100"/>
        <v>-7.1304905418407616E-2</v>
      </c>
      <c r="W267" s="318"/>
      <c r="X267" s="319">
        <v>90.880000000000294</v>
      </c>
      <c r="Y267" s="318">
        <f t="shared" si="101"/>
        <v>0.9425029389761741</v>
      </c>
      <c r="Z267" s="318" t="b">
        <f t="shared" si="102"/>
        <v>0</v>
      </c>
      <c r="AA267" s="318">
        <f t="shared" si="103"/>
        <v>0.9425029389761741</v>
      </c>
      <c r="AB267" s="810"/>
      <c r="AC267" s="811">
        <f t="shared" si="104"/>
        <v>1.7738405060236776E-2</v>
      </c>
      <c r="AD267" s="811">
        <f t="shared" si="105"/>
        <v>4.0076543268208649E-2</v>
      </c>
    </row>
    <row r="268" spans="1:30" ht="16.5" customHeight="1">
      <c r="A268" s="440" t="s">
        <v>302</v>
      </c>
      <c r="B268" s="456" t="str">
        <f>'Aaro Inställningar'!B21</f>
        <v>NEBULA</v>
      </c>
      <c r="C268" s="42"/>
      <c r="D268" s="748" t="str">
        <f>'Aaro Inställningar'!C21</f>
        <v>Nebula</v>
      </c>
      <c r="E268" s="319">
        <v>3.3964788000000001</v>
      </c>
      <c r="F268" s="317">
        <v>4.2410889000000003</v>
      </c>
      <c r="G268" s="318">
        <f t="shared" si="91"/>
        <v>-0.19914935053589655</v>
      </c>
      <c r="H268" s="318" t="b">
        <f t="shared" si="92"/>
        <v>0</v>
      </c>
      <c r="I268" s="318">
        <f t="shared" si="106"/>
        <v>-0.19914935053589655</v>
      </c>
      <c r="J268" s="319">
        <v>13.6115861</v>
      </c>
      <c r="K268" s="317">
        <v>12.208068900000001</v>
      </c>
      <c r="L268" s="318">
        <f t="shared" si="94"/>
        <v>0.11496635639073105</v>
      </c>
      <c r="M268" s="319">
        <v>13.6115861</v>
      </c>
      <c r="N268" s="317">
        <v>12.208068900000001</v>
      </c>
      <c r="O268" s="318">
        <f t="shared" si="95"/>
        <v>0.11496635639073105</v>
      </c>
      <c r="P268" s="318" t="b">
        <f t="shared" si="96"/>
        <v>0</v>
      </c>
      <c r="Q268" s="318">
        <f t="shared" si="97"/>
        <v>0.11496635639073105</v>
      </c>
      <c r="R268" s="319">
        <v>68.828998799999994</v>
      </c>
      <c r="S268" s="317">
        <v>67.425481599999998</v>
      </c>
      <c r="T268" s="318">
        <f t="shared" si="98"/>
        <v>2.0815827587651992E-2</v>
      </c>
      <c r="U268" s="318" t="b">
        <f t="shared" si="99"/>
        <v>0</v>
      </c>
      <c r="V268" s="318">
        <f t="shared" si="100"/>
        <v>2.0815827587651992E-2</v>
      </c>
      <c r="W268" s="318"/>
      <c r="X268" s="319">
        <v>75.009460899999993</v>
      </c>
      <c r="Y268" s="318">
        <f t="shared" si="101"/>
        <v>0.11247942350626072</v>
      </c>
      <c r="Z268" s="318" t="b">
        <f t="shared" si="102"/>
        <v>0</v>
      </c>
      <c r="AA268" s="318">
        <f t="shared" si="103"/>
        <v>0.11247942350626072</v>
      </c>
      <c r="AB268" s="810"/>
      <c r="AC268" s="811">
        <f t="shared" si="104"/>
        <v>0.20495224027921957</v>
      </c>
      <c r="AD268" s="811">
        <f t="shared" si="105"/>
        <v>0.208289214944789</v>
      </c>
    </row>
    <row r="269" spans="1:30" ht="15.75" customHeight="1">
      <c r="A269" s="438" t="s">
        <v>302</v>
      </c>
      <c r="B269" s="438" t="str">
        <f>'Aaro Inställningar'!B22</f>
        <v>NCGHO</v>
      </c>
      <c r="C269" s="42"/>
      <c r="D269" s="748" t="str">
        <f>'Aaro Inställningar'!C22</f>
        <v>Nordic Cinema Group</v>
      </c>
      <c r="E269" s="319">
        <v>26.698546999999898</v>
      </c>
      <c r="F269" s="317">
        <v>19.449000000000002</v>
      </c>
      <c r="G269" s="318">
        <f t="shared" si="91"/>
        <v>0.37274651653040758</v>
      </c>
      <c r="H269" s="318" t="b">
        <f t="shared" si="92"/>
        <v>0</v>
      </c>
      <c r="I269" s="318">
        <f t="shared" si="106"/>
        <v>0.37274651653040758</v>
      </c>
      <c r="J269" s="319">
        <v>132.242998</v>
      </c>
      <c r="K269" s="317">
        <v>89.877000000000095</v>
      </c>
      <c r="L269" s="318">
        <f t="shared" si="94"/>
        <v>0.47137752706476466</v>
      </c>
      <c r="M269" s="319">
        <v>132.242998</v>
      </c>
      <c r="N269" s="317">
        <v>89.876999999999995</v>
      </c>
      <c r="O269" s="318">
        <f t="shared" si="95"/>
        <v>0.47137752706476643</v>
      </c>
      <c r="P269" s="318" t="b">
        <f t="shared" si="96"/>
        <v>0</v>
      </c>
      <c r="Q269" s="318">
        <f t="shared" si="97"/>
        <v>0.47137752706476643</v>
      </c>
      <c r="R269" s="319">
        <v>250.295998</v>
      </c>
      <c r="S269" s="317">
        <v>207.93</v>
      </c>
      <c r="T269" s="318">
        <f t="shared" si="98"/>
        <v>0.20375125282547013</v>
      </c>
      <c r="U269" s="318" t="b">
        <f t="shared" si="99"/>
        <v>0</v>
      </c>
      <c r="V269" s="318">
        <f t="shared" si="100"/>
        <v>0.20375125282547013</v>
      </c>
      <c r="W269" s="318"/>
      <c r="X269" s="319">
        <v>290.49900000000002</v>
      </c>
      <c r="Y269" s="318">
        <f t="shared" si="101"/>
        <v>0.3970999855720676</v>
      </c>
      <c r="Z269" s="318" t="b">
        <f t="shared" si="102"/>
        <v>0</v>
      </c>
      <c r="AA269" s="717">
        <f t="shared" si="103"/>
        <v>0.3970999855720676</v>
      </c>
      <c r="AB269" s="810"/>
      <c r="AC269" s="813">
        <f t="shared" si="104"/>
        <v>0.16715200150504175</v>
      </c>
      <c r="AD269" s="813">
        <f t="shared" si="105"/>
        <v>0.12557687229378256</v>
      </c>
    </row>
    <row r="270" spans="1:30" ht="15.75" hidden="1" customHeight="1">
      <c r="A270" s="438" t="s">
        <v>302</v>
      </c>
      <c r="B270" s="438">
        <f>'Aaro Inställningar'!B23</f>
        <v>0</v>
      </c>
      <c r="C270" s="42"/>
      <c r="D270" s="748">
        <f>'Aaro Inställningar'!C23</f>
        <v>0</v>
      </c>
      <c r="E270" s="319">
        <v>0</v>
      </c>
      <c r="F270" s="317">
        <v>0</v>
      </c>
      <c r="G270" s="318" t="e">
        <f t="shared" si="91"/>
        <v>#DIV/0!</v>
      </c>
      <c r="H270" s="318" t="b">
        <f t="shared" si="92"/>
        <v>0</v>
      </c>
      <c r="I270" s="318" t="e">
        <f t="shared" si="106"/>
        <v>#DIV/0!</v>
      </c>
      <c r="J270" s="319">
        <v>0</v>
      </c>
      <c r="K270" s="317">
        <v>0</v>
      </c>
      <c r="L270" s="318" t="e">
        <f t="shared" si="94"/>
        <v>#DIV/0!</v>
      </c>
      <c r="M270" s="319">
        <v>0</v>
      </c>
      <c r="N270" s="317">
        <v>0</v>
      </c>
      <c r="O270" s="318" t="e">
        <f t="shared" si="95"/>
        <v>#DIV/0!</v>
      </c>
      <c r="P270" s="318" t="b">
        <f t="shared" si="96"/>
        <v>0</v>
      </c>
      <c r="Q270" s="318" t="e">
        <f t="shared" si="97"/>
        <v>#DIV/0!</v>
      </c>
      <c r="R270" s="319">
        <v>0</v>
      </c>
      <c r="S270" s="317">
        <v>0</v>
      </c>
      <c r="T270" s="318" t="e">
        <f t="shared" si="98"/>
        <v>#DIV/0!</v>
      </c>
      <c r="U270" s="318" t="b">
        <f t="shared" si="99"/>
        <v>0</v>
      </c>
      <c r="V270" s="318" t="e">
        <f t="shared" si="100"/>
        <v>#DIV/0!</v>
      </c>
      <c r="W270" s="318"/>
      <c r="X270" s="319">
        <v>0</v>
      </c>
      <c r="Y270" s="318" t="e">
        <f t="shared" si="101"/>
        <v>#DIV/0!</v>
      </c>
      <c r="Z270" s="318" t="b">
        <f t="shared" si="102"/>
        <v>0</v>
      </c>
      <c r="AA270" s="717" t="e">
        <f t="shared" si="103"/>
        <v>#DIV/0!</v>
      </c>
      <c r="AB270" s="810"/>
      <c r="AC270" s="813">
        <f t="shared" si="104"/>
        <v>0</v>
      </c>
      <c r="AD270" s="813">
        <f t="shared" si="105"/>
        <v>0</v>
      </c>
    </row>
    <row r="271" spans="1:30" ht="15.75" hidden="1" customHeight="1">
      <c r="A271" s="438" t="s">
        <v>302</v>
      </c>
      <c r="B271" s="438">
        <f>'Aaro Inställningar'!B24</f>
        <v>0</v>
      </c>
      <c r="C271" s="42"/>
      <c r="D271" s="748">
        <f>'Aaro Inställningar'!C24</f>
        <v>0</v>
      </c>
      <c r="E271" s="319">
        <v>0</v>
      </c>
      <c r="F271" s="317">
        <v>0</v>
      </c>
      <c r="G271" s="318" t="e">
        <f t="shared" si="91"/>
        <v>#DIV/0!</v>
      </c>
      <c r="H271" s="318" t="b">
        <f t="shared" si="92"/>
        <v>0</v>
      </c>
      <c r="I271" s="318" t="e">
        <f t="shared" si="106"/>
        <v>#DIV/0!</v>
      </c>
      <c r="J271" s="319">
        <v>0</v>
      </c>
      <c r="K271" s="317">
        <v>0</v>
      </c>
      <c r="L271" s="318" t="e">
        <f t="shared" si="94"/>
        <v>#DIV/0!</v>
      </c>
      <c r="M271" s="319">
        <v>0</v>
      </c>
      <c r="N271" s="317">
        <v>0</v>
      </c>
      <c r="O271" s="318" t="e">
        <f t="shared" si="95"/>
        <v>#DIV/0!</v>
      </c>
      <c r="P271" s="318" t="b">
        <f t="shared" si="96"/>
        <v>0</v>
      </c>
      <c r="Q271" s="318" t="e">
        <f t="shared" si="97"/>
        <v>#DIV/0!</v>
      </c>
      <c r="R271" s="319">
        <v>0</v>
      </c>
      <c r="S271" s="317">
        <v>0</v>
      </c>
      <c r="T271" s="318" t="e">
        <f t="shared" si="98"/>
        <v>#DIV/0!</v>
      </c>
      <c r="U271" s="318" t="b">
        <f t="shared" si="99"/>
        <v>0</v>
      </c>
      <c r="V271" s="318" t="e">
        <f t="shared" si="100"/>
        <v>#DIV/0!</v>
      </c>
      <c r="W271" s="318"/>
      <c r="X271" s="319">
        <v>0</v>
      </c>
      <c r="Y271" s="318" t="e">
        <f t="shared" si="101"/>
        <v>#DIV/0!</v>
      </c>
      <c r="Z271" s="318" t="b">
        <f t="shared" si="102"/>
        <v>0</v>
      </c>
      <c r="AA271" s="318" t="e">
        <f t="shared" si="103"/>
        <v>#DIV/0!</v>
      </c>
      <c r="AB271" s="810"/>
      <c r="AC271" s="811">
        <f t="shared" si="104"/>
        <v>0</v>
      </c>
      <c r="AD271" s="811">
        <f t="shared" si="105"/>
        <v>0</v>
      </c>
    </row>
    <row r="272" spans="1:30" ht="15.75" hidden="1" customHeight="1">
      <c r="A272" s="438" t="s">
        <v>302</v>
      </c>
      <c r="B272" s="438">
        <f>'Aaro Inställningar'!B25</f>
        <v>0</v>
      </c>
      <c r="C272" s="42"/>
      <c r="D272" s="748">
        <f>'Aaro Inställningar'!C25</f>
        <v>0</v>
      </c>
      <c r="E272" s="319">
        <v>0</v>
      </c>
      <c r="F272" s="317">
        <v>0</v>
      </c>
      <c r="G272" s="318" t="e">
        <f t="shared" si="91"/>
        <v>#DIV/0!</v>
      </c>
      <c r="H272" s="318" t="b">
        <f t="shared" si="92"/>
        <v>0</v>
      </c>
      <c r="I272" s="318" t="e">
        <f t="shared" si="106"/>
        <v>#DIV/0!</v>
      </c>
      <c r="J272" s="319">
        <v>0</v>
      </c>
      <c r="K272" s="317">
        <v>0</v>
      </c>
      <c r="L272" s="318" t="e">
        <f t="shared" si="94"/>
        <v>#DIV/0!</v>
      </c>
      <c r="M272" s="319">
        <v>0</v>
      </c>
      <c r="N272" s="317">
        <v>0</v>
      </c>
      <c r="O272" s="318" t="e">
        <f t="shared" si="95"/>
        <v>#DIV/0!</v>
      </c>
      <c r="P272" s="318" t="b">
        <f t="shared" si="96"/>
        <v>0</v>
      </c>
      <c r="Q272" s="318" t="e">
        <f t="shared" si="97"/>
        <v>#DIV/0!</v>
      </c>
      <c r="R272" s="319">
        <v>0</v>
      </c>
      <c r="S272" s="317">
        <v>0</v>
      </c>
      <c r="T272" s="318" t="e">
        <f t="shared" si="98"/>
        <v>#DIV/0!</v>
      </c>
      <c r="U272" s="318" t="b">
        <f t="shared" si="99"/>
        <v>0</v>
      </c>
      <c r="V272" s="318" t="e">
        <f t="shared" si="100"/>
        <v>#DIV/0!</v>
      </c>
      <c r="W272" s="318"/>
      <c r="X272" s="319">
        <v>0</v>
      </c>
      <c r="Y272" s="318" t="e">
        <f t="shared" si="101"/>
        <v>#DIV/0!</v>
      </c>
      <c r="Z272" s="318" t="b">
        <f t="shared" si="102"/>
        <v>0</v>
      </c>
      <c r="AA272" s="318" t="e">
        <f t="shared" si="103"/>
        <v>#DIV/0!</v>
      </c>
      <c r="AB272" s="810"/>
      <c r="AC272" s="811">
        <f t="shared" si="104"/>
        <v>0</v>
      </c>
      <c r="AD272" s="811">
        <f t="shared" si="105"/>
        <v>0</v>
      </c>
    </row>
    <row r="273" spans="1:30" ht="15.75" hidden="1" customHeight="1">
      <c r="A273" s="438" t="s">
        <v>302</v>
      </c>
      <c r="B273" s="438">
        <f>'Aaro Inställningar'!B26</f>
        <v>0</v>
      </c>
      <c r="C273" s="42"/>
      <c r="D273" s="748">
        <f>'Aaro Inställningar'!C26</f>
        <v>0</v>
      </c>
      <c r="E273" s="319">
        <v>0</v>
      </c>
      <c r="F273" s="317">
        <v>0</v>
      </c>
      <c r="G273" s="318" t="e">
        <f t="shared" si="91"/>
        <v>#DIV/0!</v>
      </c>
      <c r="H273" s="318" t="b">
        <f t="shared" si="92"/>
        <v>0</v>
      </c>
      <c r="I273" s="318" t="e">
        <f t="shared" si="106"/>
        <v>#DIV/0!</v>
      </c>
      <c r="J273" s="319">
        <v>0</v>
      </c>
      <c r="K273" s="317">
        <v>0</v>
      </c>
      <c r="L273" s="318" t="e">
        <f t="shared" si="94"/>
        <v>#DIV/0!</v>
      </c>
      <c r="M273" s="319">
        <v>0</v>
      </c>
      <c r="N273" s="317">
        <v>0</v>
      </c>
      <c r="O273" s="318" t="e">
        <f t="shared" si="95"/>
        <v>#DIV/0!</v>
      </c>
      <c r="P273" s="318" t="b">
        <f t="shared" si="96"/>
        <v>0</v>
      </c>
      <c r="Q273" s="318" t="e">
        <f t="shared" si="97"/>
        <v>#DIV/0!</v>
      </c>
      <c r="R273" s="319">
        <v>0</v>
      </c>
      <c r="S273" s="317">
        <v>0</v>
      </c>
      <c r="T273" s="318" t="e">
        <f t="shared" si="98"/>
        <v>#DIV/0!</v>
      </c>
      <c r="U273" s="318" t="b">
        <f t="shared" si="99"/>
        <v>0</v>
      </c>
      <c r="V273" s="318" t="e">
        <f t="shared" si="100"/>
        <v>#DIV/0!</v>
      </c>
      <c r="W273" s="318"/>
      <c r="X273" s="319">
        <v>0</v>
      </c>
      <c r="Y273" s="318" t="e">
        <f t="shared" si="101"/>
        <v>#DIV/0!</v>
      </c>
      <c r="Z273" s="318" t="b">
        <f t="shared" si="102"/>
        <v>0</v>
      </c>
      <c r="AA273" s="318" t="e">
        <f t="shared" si="103"/>
        <v>#DIV/0!</v>
      </c>
      <c r="AB273" s="810"/>
      <c r="AC273" s="811">
        <f t="shared" si="104"/>
        <v>0</v>
      </c>
      <c r="AD273" s="811">
        <f t="shared" si="105"/>
        <v>0</v>
      </c>
    </row>
    <row r="274" spans="1:30" ht="15.75" hidden="1" customHeight="1">
      <c r="A274" s="438" t="s">
        <v>302</v>
      </c>
      <c r="B274" s="438">
        <f>'Aaro Inställningar'!B27</f>
        <v>0</v>
      </c>
      <c r="C274" s="42"/>
      <c r="D274" s="748">
        <f>'Aaro Inställningar'!C27</f>
        <v>0</v>
      </c>
      <c r="E274" s="319">
        <v>0</v>
      </c>
      <c r="F274" s="317">
        <v>0</v>
      </c>
      <c r="G274" s="318" t="e">
        <f t="shared" si="91"/>
        <v>#DIV/0!</v>
      </c>
      <c r="H274" s="318" t="b">
        <f t="shared" si="92"/>
        <v>0</v>
      </c>
      <c r="I274" s="318" t="e">
        <f t="shared" si="106"/>
        <v>#DIV/0!</v>
      </c>
      <c r="J274" s="319">
        <v>0</v>
      </c>
      <c r="K274" s="317">
        <v>0</v>
      </c>
      <c r="L274" s="318" t="e">
        <f t="shared" si="94"/>
        <v>#DIV/0!</v>
      </c>
      <c r="M274" s="319">
        <v>0</v>
      </c>
      <c r="N274" s="317">
        <v>0</v>
      </c>
      <c r="O274" s="318" t="e">
        <f t="shared" si="95"/>
        <v>#DIV/0!</v>
      </c>
      <c r="P274" s="318" t="b">
        <f t="shared" si="96"/>
        <v>0</v>
      </c>
      <c r="Q274" s="318" t="e">
        <f t="shared" si="97"/>
        <v>#DIV/0!</v>
      </c>
      <c r="R274" s="319">
        <v>0</v>
      </c>
      <c r="S274" s="317">
        <v>0</v>
      </c>
      <c r="T274" s="318" t="e">
        <f t="shared" si="98"/>
        <v>#DIV/0!</v>
      </c>
      <c r="U274" s="318" t="b">
        <f t="shared" si="99"/>
        <v>0</v>
      </c>
      <c r="V274" s="318" t="e">
        <f t="shared" si="100"/>
        <v>#DIV/0!</v>
      </c>
      <c r="W274" s="318"/>
      <c r="X274" s="319">
        <v>0</v>
      </c>
      <c r="Y274" s="318" t="e">
        <f t="shared" si="101"/>
        <v>#DIV/0!</v>
      </c>
      <c r="Z274" s="318" t="b">
        <f t="shared" si="102"/>
        <v>0</v>
      </c>
      <c r="AA274" s="318" t="e">
        <f t="shared" si="103"/>
        <v>#DIV/0!</v>
      </c>
      <c r="AB274" s="810"/>
      <c r="AC274" s="811">
        <f t="shared" si="104"/>
        <v>0</v>
      </c>
      <c r="AD274" s="811">
        <f t="shared" si="105"/>
        <v>0</v>
      </c>
    </row>
    <row r="275" spans="1:30" ht="15.75" hidden="1" customHeight="1">
      <c r="A275" s="438" t="s">
        <v>302</v>
      </c>
      <c r="B275" s="438">
        <f>'Aaro Inställningar'!B28</f>
        <v>0</v>
      </c>
      <c r="C275" s="42"/>
      <c r="D275" s="748">
        <f>'Aaro Inställningar'!C28</f>
        <v>0</v>
      </c>
      <c r="E275" s="319">
        <v>0</v>
      </c>
      <c r="F275" s="317">
        <v>0</v>
      </c>
      <c r="G275" s="318" t="e">
        <f t="shared" si="91"/>
        <v>#DIV/0!</v>
      </c>
      <c r="H275" s="318" t="b">
        <f t="shared" si="92"/>
        <v>0</v>
      </c>
      <c r="I275" s="318" t="e">
        <f t="shared" si="106"/>
        <v>#DIV/0!</v>
      </c>
      <c r="J275" s="319">
        <v>0</v>
      </c>
      <c r="K275" s="317">
        <v>0</v>
      </c>
      <c r="L275" s="318" t="e">
        <f t="shared" si="94"/>
        <v>#DIV/0!</v>
      </c>
      <c r="M275" s="319">
        <v>0</v>
      </c>
      <c r="N275" s="317">
        <v>0</v>
      </c>
      <c r="O275" s="318" t="e">
        <f t="shared" si="95"/>
        <v>#DIV/0!</v>
      </c>
      <c r="P275" s="318" t="b">
        <f t="shared" si="96"/>
        <v>0</v>
      </c>
      <c r="Q275" s="318" t="e">
        <f t="shared" si="97"/>
        <v>#DIV/0!</v>
      </c>
      <c r="R275" s="319">
        <v>0</v>
      </c>
      <c r="S275" s="317">
        <v>0</v>
      </c>
      <c r="T275" s="318" t="e">
        <f t="shared" si="98"/>
        <v>#DIV/0!</v>
      </c>
      <c r="U275" s="318" t="b">
        <f t="shared" si="99"/>
        <v>0</v>
      </c>
      <c r="V275" s="318" t="e">
        <f t="shared" si="100"/>
        <v>#DIV/0!</v>
      </c>
      <c r="W275" s="318"/>
      <c r="X275" s="319">
        <v>0</v>
      </c>
      <c r="Y275" s="318" t="e">
        <f t="shared" si="101"/>
        <v>#DIV/0!</v>
      </c>
      <c r="Z275" s="318" t="b">
        <f t="shared" si="102"/>
        <v>0</v>
      </c>
      <c r="AA275" s="318" t="e">
        <f t="shared" si="103"/>
        <v>#DIV/0!</v>
      </c>
      <c r="AB275" s="810"/>
      <c r="AC275" s="811">
        <f t="shared" si="104"/>
        <v>0</v>
      </c>
      <c r="AD275" s="811">
        <f t="shared" si="105"/>
        <v>0</v>
      </c>
    </row>
    <row r="276" spans="1:30" ht="15.75" hidden="1" customHeight="1">
      <c r="A276" s="438" t="s">
        <v>302</v>
      </c>
      <c r="B276" s="438">
        <f>'Aaro Inställningar'!B29</f>
        <v>0</v>
      </c>
      <c r="C276" s="42"/>
      <c r="D276" s="748">
        <f>'Aaro Inställningar'!C29</f>
        <v>0</v>
      </c>
      <c r="E276" s="319">
        <v>0</v>
      </c>
      <c r="F276" s="317">
        <v>0</v>
      </c>
      <c r="G276" s="318" t="e">
        <f t="shared" si="91"/>
        <v>#DIV/0!</v>
      </c>
      <c r="H276" s="318" t="b">
        <f t="shared" si="92"/>
        <v>0</v>
      </c>
      <c r="I276" s="318" t="e">
        <f t="shared" si="106"/>
        <v>#DIV/0!</v>
      </c>
      <c r="J276" s="319">
        <v>0</v>
      </c>
      <c r="K276" s="317">
        <v>0</v>
      </c>
      <c r="L276" s="318" t="e">
        <f t="shared" si="94"/>
        <v>#DIV/0!</v>
      </c>
      <c r="M276" s="319">
        <v>0</v>
      </c>
      <c r="N276" s="317">
        <v>0</v>
      </c>
      <c r="O276" s="318" t="e">
        <f t="shared" si="95"/>
        <v>#DIV/0!</v>
      </c>
      <c r="P276" s="318" t="b">
        <f t="shared" si="96"/>
        <v>0</v>
      </c>
      <c r="Q276" s="318" t="e">
        <f t="shared" si="97"/>
        <v>#DIV/0!</v>
      </c>
      <c r="R276" s="319">
        <v>0</v>
      </c>
      <c r="S276" s="317">
        <v>0</v>
      </c>
      <c r="T276" s="318" t="e">
        <f t="shared" si="98"/>
        <v>#DIV/0!</v>
      </c>
      <c r="U276" s="318" t="b">
        <f t="shared" si="99"/>
        <v>0</v>
      </c>
      <c r="V276" s="318" t="e">
        <f t="shared" si="100"/>
        <v>#DIV/0!</v>
      </c>
      <c r="W276" s="318"/>
      <c r="X276" s="319">
        <v>0</v>
      </c>
      <c r="Y276" s="318" t="e">
        <f t="shared" si="101"/>
        <v>#DIV/0!</v>
      </c>
      <c r="Z276" s="318" t="b">
        <f t="shared" si="102"/>
        <v>0</v>
      </c>
      <c r="AA276" s="318" t="e">
        <f t="shared" si="103"/>
        <v>#DIV/0!</v>
      </c>
      <c r="AB276" s="810"/>
      <c r="AC276" s="811">
        <f t="shared" si="104"/>
        <v>0</v>
      </c>
      <c r="AD276" s="811">
        <f t="shared" si="105"/>
        <v>0</v>
      </c>
    </row>
    <row r="277" spans="1:30" ht="15.75" hidden="1" customHeight="1">
      <c r="A277" s="438" t="s">
        <v>302</v>
      </c>
      <c r="B277" s="438">
        <f>'Aaro Inställningar'!B30</f>
        <v>0</v>
      </c>
      <c r="C277" s="42"/>
      <c r="D277" s="748">
        <f>'Aaro Inställningar'!C30</f>
        <v>0</v>
      </c>
      <c r="E277" s="319">
        <v>0</v>
      </c>
      <c r="F277" s="317">
        <v>0</v>
      </c>
      <c r="G277" s="318" t="e">
        <f t="shared" si="91"/>
        <v>#DIV/0!</v>
      </c>
      <c r="H277" s="318" t="b">
        <f t="shared" si="92"/>
        <v>0</v>
      </c>
      <c r="I277" s="318" t="e">
        <f t="shared" si="106"/>
        <v>#DIV/0!</v>
      </c>
      <c r="J277" s="319">
        <v>0</v>
      </c>
      <c r="K277" s="317">
        <v>0</v>
      </c>
      <c r="L277" s="318" t="e">
        <f t="shared" si="94"/>
        <v>#DIV/0!</v>
      </c>
      <c r="M277" s="319">
        <v>0</v>
      </c>
      <c r="N277" s="317">
        <v>0</v>
      </c>
      <c r="O277" s="318" t="e">
        <f t="shared" si="95"/>
        <v>#DIV/0!</v>
      </c>
      <c r="P277" s="318" t="b">
        <f t="shared" si="96"/>
        <v>0</v>
      </c>
      <c r="Q277" s="318" t="e">
        <f t="shared" si="97"/>
        <v>#DIV/0!</v>
      </c>
      <c r="R277" s="319">
        <v>0</v>
      </c>
      <c r="S277" s="317">
        <v>0</v>
      </c>
      <c r="T277" s="318" t="e">
        <f t="shared" si="98"/>
        <v>#DIV/0!</v>
      </c>
      <c r="U277" s="318" t="b">
        <f t="shared" si="99"/>
        <v>0</v>
      </c>
      <c r="V277" s="318" t="e">
        <f t="shared" si="100"/>
        <v>#DIV/0!</v>
      </c>
      <c r="W277" s="318"/>
      <c r="X277" s="319">
        <v>0</v>
      </c>
      <c r="Y277" s="318" t="e">
        <f t="shared" si="101"/>
        <v>#DIV/0!</v>
      </c>
      <c r="Z277" s="318" t="b">
        <f t="shared" si="102"/>
        <v>0</v>
      </c>
      <c r="AA277" s="318" t="e">
        <f t="shared" si="103"/>
        <v>#DIV/0!</v>
      </c>
      <c r="AB277" s="810"/>
      <c r="AC277" s="811">
        <f t="shared" si="104"/>
        <v>0</v>
      </c>
      <c r="AD277" s="811">
        <f t="shared" si="105"/>
        <v>0</v>
      </c>
    </row>
    <row r="278" spans="1:30" ht="15.75" hidden="1" customHeight="1">
      <c r="A278" s="438" t="s">
        <v>302</v>
      </c>
      <c r="B278" s="438">
        <f>'Aaro Inställningar'!B31</f>
        <v>0</v>
      </c>
      <c r="C278" s="42"/>
      <c r="D278" s="748">
        <f>'Aaro Inställningar'!C31</f>
        <v>0</v>
      </c>
      <c r="E278" s="319">
        <v>0</v>
      </c>
      <c r="F278" s="317">
        <v>0</v>
      </c>
      <c r="G278" s="318" t="e">
        <f t="shared" si="91"/>
        <v>#DIV/0!</v>
      </c>
      <c r="H278" s="318" t="b">
        <f t="shared" si="92"/>
        <v>0</v>
      </c>
      <c r="I278" s="318" t="e">
        <f t="shared" si="106"/>
        <v>#DIV/0!</v>
      </c>
      <c r="J278" s="319">
        <v>0</v>
      </c>
      <c r="K278" s="317">
        <v>0</v>
      </c>
      <c r="L278" s="318" t="e">
        <f t="shared" si="94"/>
        <v>#DIV/0!</v>
      </c>
      <c r="M278" s="319">
        <v>0</v>
      </c>
      <c r="N278" s="317">
        <v>0</v>
      </c>
      <c r="O278" s="318" t="e">
        <f t="shared" si="95"/>
        <v>#DIV/0!</v>
      </c>
      <c r="P278" s="318" t="b">
        <f t="shared" si="96"/>
        <v>0</v>
      </c>
      <c r="Q278" s="318" t="e">
        <f t="shared" si="97"/>
        <v>#DIV/0!</v>
      </c>
      <c r="R278" s="319">
        <v>0</v>
      </c>
      <c r="S278" s="317">
        <v>0</v>
      </c>
      <c r="T278" s="318" t="e">
        <f t="shared" si="98"/>
        <v>#DIV/0!</v>
      </c>
      <c r="U278" s="318" t="b">
        <f t="shared" si="99"/>
        <v>0</v>
      </c>
      <c r="V278" s="318" t="e">
        <f t="shared" si="100"/>
        <v>#DIV/0!</v>
      </c>
      <c r="W278" s="318"/>
      <c r="X278" s="319">
        <v>0</v>
      </c>
      <c r="Y278" s="318" t="e">
        <f t="shared" si="101"/>
        <v>#DIV/0!</v>
      </c>
      <c r="Z278" s="318" t="b">
        <f t="shared" si="102"/>
        <v>0</v>
      </c>
      <c r="AA278" s="318" t="e">
        <f t="shared" si="103"/>
        <v>#DIV/0!</v>
      </c>
      <c r="AB278" s="810"/>
      <c r="AC278" s="811">
        <f t="shared" si="104"/>
        <v>0</v>
      </c>
      <c r="AD278" s="811">
        <f t="shared" si="105"/>
        <v>0</v>
      </c>
    </row>
    <row r="279" spans="1:30" ht="15.75" hidden="1" customHeight="1">
      <c r="A279" s="438" t="s">
        <v>302</v>
      </c>
      <c r="B279" s="438">
        <f>'Aaro Inställningar'!B32</f>
        <v>0</v>
      </c>
      <c r="C279" s="42"/>
      <c r="D279" s="748">
        <f>'Aaro Inställningar'!C32</f>
        <v>0</v>
      </c>
      <c r="E279" s="319">
        <v>0</v>
      </c>
      <c r="F279" s="317">
        <v>0</v>
      </c>
      <c r="G279" s="318" t="e">
        <f t="shared" si="91"/>
        <v>#DIV/0!</v>
      </c>
      <c r="H279" s="318" t="b">
        <f t="shared" si="92"/>
        <v>0</v>
      </c>
      <c r="I279" s="318" t="e">
        <f t="shared" si="106"/>
        <v>#DIV/0!</v>
      </c>
      <c r="J279" s="319">
        <v>0</v>
      </c>
      <c r="K279" s="317">
        <v>0</v>
      </c>
      <c r="L279" s="318" t="e">
        <f t="shared" si="94"/>
        <v>#DIV/0!</v>
      </c>
      <c r="M279" s="319">
        <v>0</v>
      </c>
      <c r="N279" s="317">
        <v>0</v>
      </c>
      <c r="O279" s="318" t="e">
        <f t="shared" si="95"/>
        <v>#DIV/0!</v>
      </c>
      <c r="P279" s="318" t="b">
        <f t="shared" si="96"/>
        <v>0</v>
      </c>
      <c r="Q279" s="318" t="e">
        <f t="shared" si="97"/>
        <v>#DIV/0!</v>
      </c>
      <c r="R279" s="319">
        <v>0</v>
      </c>
      <c r="S279" s="317">
        <v>0</v>
      </c>
      <c r="T279" s="318" t="e">
        <f t="shared" si="98"/>
        <v>#DIV/0!</v>
      </c>
      <c r="U279" s="318" t="b">
        <f t="shared" si="99"/>
        <v>0</v>
      </c>
      <c r="V279" s="318" t="e">
        <f t="shared" si="100"/>
        <v>#DIV/0!</v>
      </c>
      <c r="W279" s="318"/>
      <c r="X279" s="319">
        <v>0</v>
      </c>
      <c r="Y279" s="318" t="e">
        <f t="shared" si="101"/>
        <v>#DIV/0!</v>
      </c>
      <c r="Z279" s="318" t="b">
        <f t="shared" si="102"/>
        <v>0</v>
      </c>
      <c r="AA279" s="318" t="e">
        <f t="shared" si="103"/>
        <v>#DIV/0!</v>
      </c>
      <c r="AB279" s="810"/>
      <c r="AC279" s="811">
        <f t="shared" si="104"/>
        <v>0</v>
      </c>
      <c r="AD279" s="811">
        <f t="shared" si="105"/>
        <v>0</v>
      </c>
    </row>
    <row r="280" spans="1:30" ht="15.75" hidden="1" customHeight="1">
      <c r="A280" s="438" t="s">
        <v>302</v>
      </c>
      <c r="B280" s="438">
        <f>'Aaro Inställningar'!B33</f>
        <v>0</v>
      </c>
      <c r="C280" s="42"/>
      <c r="D280" s="748">
        <f>'Aaro Inställningar'!C33</f>
        <v>0</v>
      </c>
      <c r="E280" s="319">
        <v>0</v>
      </c>
      <c r="F280" s="317">
        <v>0</v>
      </c>
      <c r="G280" s="318" t="e">
        <f t="shared" si="91"/>
        <v>#DIV/0!</v>
      </c>
      <c r="H280" s="318" t="b">
        <f t="shared" si="92"/>
        <v>0</v>
      </c>
      <c r="I280" s="318" t="e">
        <f t="shared" si="106"/>
        <v>#DIV/0!</v>
      </c>
      <c r="J280" s="319">
        <v>0</v>
      </c>
      <c r="K280" s="317">
        <v>0</v>
      </c>
      <c r="L280" s="318" t="e">
        <f t="shared" si="94"/>
        <v>#DIV/0!</v>
      </c>
      <c r="M280" s="319">
        <v>0</v>
      </c>
      <c r="N280" s="317">
        <v>0</v>
      </c>
      <c r="O280" s="318" t="e">
        <f t="shared" si="95"/>
        <v>#DIV/0!</v>
      </c>
      <c r="P280" s="318" t="b">
        <f t="shared" si="96"/>
        <v>0</v>
      </c>
      <c r="Q280" s="318" t="e">
        <f t="shared" si="97"/>
        <v>#DIV/0!</v>
      </c>
      <c r="R280" s="319">
        <v>0</v>
      </c>
      <c r="S280" s="317">
        <v>0</v>
      </c>
      <c r="T280" s="318" t="e">
        <f t="shared" si="98"/>
        <v>#DIV/0!</v>
      </c>
      <c r="U280" s="318" t="b">
        <f t="shared" si="99"/>
        <v>0</v>
      </c>
      <c r="V280" s="318" t="e">
        <f t="shared" si="100"/>
        <v>#DIV/0!</v>
      </c>
      <c r="W280" s="318"/>
      <c r="X280" s="319">
        <v>0</v>
      </c>
      <c r="Y280" s="318" t="e">
        <f t="shared" si="101"/>
        <v>#DIV/0!</v>
      </c>
      <c r="Z280" s="318" t="b">
        <f t="shared" si="102"/>
        <v>0</v>
      </c>
      <c r="AA280" s="318" t="e">
        <f t="shared" si="103"/>
        <v>#DIV/0!</v>
      </c>
      <c r="AB280" s="810"/>
      <c r="AC280" s="811">
        <f t="shared" si="104"/>
        <v>0</v>
      </c>
      <c r="AD280" s="811">
        <f t="shared" si="105"/>
        <v>0</v>
      </c>
    </row>
    <row r="281" spans="1:30" ht="16.8">
      <c r="A281" s="438" t="s">
        <v>302</v>
      </c>
      <c r="B281" s="438" t="str">
        <f>'Aaro Inställningar'!B34</f>
        <v>TOTAL</v>
      </c>
      <c r="C281" s="35"/>
      <c r="D281" s="798" t="str">
        <f>'Aaro Inställningar'!C34</f>
        <v>Summa exkl Aibel</v>
      </c>
      <c r="E281" s="799">
        <f>SUM(E253:E280)</f>
        <v>90.279840700000122</v>
      </c>
      <c r="F281" s="800">
        <f>SUM(F253:F280)</f>
        <v>53.749512399999944</v>
      </c>
      <c r="G281" s="801">
        <f t="shared" si="91"/>
        <v>0.67964018032655149</v>
      </c>
      <c r="H281" s="801" t="b">
        <f t="shared" si="92"/>
        <v>0</v>
      </c>
      <c r="I281" s="801">
        <f t="shared" si="106"/>
        <v>0.67964018032655149</v>
      </c>
      <c r="J281" s="799">
        <f>SUM(J253:J280)</f>
        <v>187.12433230000028</v>
      </c>
      <c r="K281" s="800">
        <f>SUM(K253:K280)</f>
        <v>40.388703500000176</v>
      </c>
      <c r="L281" s="801">
        <f t="shared" si="94"/>
        <v>3.6330858899691956</v>
      </c>
      <c r="M281" s="799">
        <f>SUM(M253:M280)</f>
        <v>187.1243323000003</v>
      </c>
      <c r="N281" s="800">
        <f>SUM(N253:N280)</f>
        <v>40.388703500000098</v>
      </c>
      <c r="O281" s="801">
        <f t="shared" si="95"/>
        <v>3.6330858899692053</v>
      </c>
      <c r="P281" s="801" t="b">
        <f t="shared" si="96"/>
        <v>0</v>
      </c>
      <c r="Q281" s="801">
        <f t="shared" si="97"/>
        <v>3.6330858899692053</v>
      </c>
      <c r="R281" s="799">
        <f>SUM(R253:R280)</f>
        <v>996.36137340000209</v>
      </c>
      <c r="S281" s="800">
        <f>SUM(S253:S280)</f>
        <v>849.62574460000042</v>
      </c>
      <c r="T281" s="801">
        <f t="shared" si="98"/>
        <v>0.17270619414797062</v>
      </c>
      <c r="U281" s="801" t="b">
        <f t="shared" si="99"/>
        <v>0</v>
      </c>
      <c r="V281" s="801">
        <f t="shared" si="100"/>
        <v>0.17270619414797062</v>
      </c>
      <c r="W281" s="801"/>
      <c r="X281" s="799">
        <f>SUM(X253:X280)</f>
        <v>1765.1175603000004</v>
      </c>
      <c r="Y281" s="802">
        <f t="shared" si="101"/>
        <v>1.0775236291021395</v>
      </c>
      <c r="Z281" s="802" t="b">
        <f t="shared" si="102"/>
        <v>0</v>
      </c>
      <c r="AA281" s="818">
        <f t="shared" si="103"/>
        <v>1.0775236291021395</v>
      </c>
      <c r="AB281" s="810"/>
      <c r="AC281" s="879">
        <f t="shared" si="104"/>
        <v>2.5923714700841243E-2</v>
      </c>
      <c r="AD281" s="879">
        <f t="shared" si="105"/>
        <v>6.1465964744998637E-3</v>
      </c>
    </row>
    <row r="282" spans="1:30" ht="4.5" customHeight="1">
      <c r="A282" s="438"/>
      <c r="B282" s="438"/>
      <c r="C282" s="35"/>
      <c r="D282" s="803"/>
      <c r="E282" s="746"/>
      <c r="F282" s="791"/>
      <c r="G282" s="791"/>
      <c r="H282" s="791"/>
      <c r="I282" s="804"/>
      <c r="J282" s="746"/>
      <c r="K282" s="791"/>
      <c r="L282" s="791"/>
      <c r="M282" s="746"/>
      <c r="N282" s="791"/>
      <c r="O282" s="791"/>
      <c r="P282" s="791"/>
      <c r="Q282" s="804"/>
      <c r="R282" s="746"/>
      <c r="S282" s="791"/>
      <c r="T282" s="791"/>
      <c r="U282" s="791"/>
      <c r="V282" s="804"/>
      <c r="W282" s="804"/>
      <c r="X282" s="746"/>
      <c r="Y282" s="791"/>
      <c r="Z282" s="791"/>
      <c r="AA282" s="747"/>
      <c r="AB282" s="810"/>
      <c r="AC282" s="880"/>
      <c r="AD282" s="880"/>
    </row>
    <row r="283" spans="1:30" ht="19.5" customHeight="1">
      <c r="A283" s="438" t="s">
        <v>302</v>
      </c>
      <c r="B283" s="438" t="str">
        <f>'Aaro Inställningar'!B36</f>
        <v>AIBEL</v>
      </c>
      <c r="C283" s="42"/>
      <c r="D283" s="748" t="str">
        <f>'Aaro Inställningar'!C36</f>
        <v>Aibel</v>
      </c>
      <c r="E283" s="319">
        <v>129.60004950000001</v>
      </c>
      <c r="F283" s="317">
        <v>-38.142137599999899</v>
      </c>
      <c r="G283" s="318" t="str">
        <f t="shared" ref="G283:G304" si="107">IF(OR(E283&lt;0,F283&lt;0),"-",E283/F283-1)</f>
        <v>-</v>
      </c>
      <c r="H283" s="318" t="b">
        <f t="shared" ref="H283:H304" si="108">IF(AND(E283&lt;0,F283&lt;0),-(E283/F283-1))</f>
        <v>0</v>
      </c>
      <c r="I283" s="318" t="str">
        <f t="shared" ref="I283:I304" si="109">IF(AND(E283&lt;0,F283&lt;0),+H283,G283)</f>
        <v>-</v>
      </c>
      <c r="J283" s="319">
        <v>20.4277152999999</v>
      </c>
      <c r="K283" s="317">
        <v>-80.706655599999706</v>
      </c>
      <c r="L283" s="318" t="str">
        <f t="shared" ref="L283:L304" si="110">IF(OR(J283&lt;0,K283&lt;0),"-",J283/K283-1)</f>
        <v>-</v>
      </c>
      <c r="M283" s="319">
        <v>20.427715300000099</v>
      </c>
      <c r="N283" s="317">
        <v>-80.706655599999493</v>
      </c>
      <c r="O283" s="318" t="str">
        <f t="shared" ref="O283:O304" si="111">IF(OR(M283&lt;0,N283&lt;0),"-",M283/N283-1)</f>
        <v>-</v>
      </c>
      <c r="P283" s="318" t="b">
        <f t="shared" ref="P283:P304" si="112">IF(AND(M283&lt;0,N283&lt;0),-(M283/N283-1))</f>
        <v>0</v>
      </c>
      <c r="Q283" s="318" t="str">
        <f t="shared" ref="Q283:Q304" si="113">IF(AND(M283&lt;0,N283&lt;0),+P283,O283)</f>
        <v>-</v>
      </c>
      <c r="R283" s="319">
        <v>-375.99934439999703</v>
      </c>
      <c r="S283" s="317">
        <v>-477.13371529999802</v>
      </c>
      <c r="T283" s="318" t="str">
        <f t="shared" ref="T283:T304" si="114">IF(OR(R283&lt;0,S283&lt;0),"-",R283/S283-1)</f>
        <v>-</v>
      </c>
      <c r="U283" s="318">
        <f t="shared" ref="U283:U304" si="115">IF(AND(R283&lt;0,S283&lt;0),-(R283/S283-1))</f>
        <v>0.21196232346819743</v>
      </c>
      <c r="V283" s="318">
        <f t="shared" ref="V283:V304" si="116">IF(AND(R283&lt;0,S283&lt;0),+U283,T283)</f>
        <v>0.21196232346819743</v>
      </c>
      <c r="W283" s="318"/>
      <c r="X283" s="319">
        <v>-107.5153088</v>
      </c>
      <c r="Y283" s="318" t="str">
        <f t="shared" ref="Y283:Y304" si="117">IF(OR(S283&lt;0,X283&lt;0),"-",X283/S283-1)</f>
        <v>-</v>
      </c>
      <c r="Z283" s="318">
        <f t="shared" ref="Z283:Z304" si="118">IF(AND(S283&lt;0,X283&lt;0),-(X283/S283-1))</f>
        <v>0.77466419715823331</v>
      </c>
      <c r="AA283" s="717">
        <f t="shared" ref="AA283:AA304" si="119">IF(AND(S283&lt;0,X283&lt;0),+Z283,Y283)</f>
        <v>0.77466419715823331</v>
      </c>
      <c r="AB283" s="810"/>
      <c r="AC283" s="813">
        <f t="shared" ref="AC283:AC326" si="120">IF(M38&lt;&gt;0,IF(M283&lt;&gt;0,M283/M38,""),0)</f>
        <v>1.0710117391090965E-2</v>
      </c>
      <c r="AD283" s="813">
        <f t="shared" ref="AD283:AD326" si="121">IF(N38&lt;&gt;0,IF(N283&lt;&gt;0,N283/N38,""),0)</f>
        <v>-3.1000785109113041E-2</v>
      </c>
    </row>
    <row r="284" spans="1:30" s="39" customFormat="1" ht="16.8" hidden="1">
      <c r="A284" s="438" t="s">
        <v>302</v>
      </c>
      <c r="B284" s="438">
        <f>'Aaro Inställningar'!B37</f>
        <v>0</v>
      </c>
      <c r="C284" s="42"/>
      <c r="D284" s="748">
        <f>'Aaro Inställningar'!C37</f>
        <v>0</v>
      </c>
      <c r="E284" s="319">
        <v>0</v>
      </c>
      <c r="F284" s="317">
        <v>0</v>
      </c>
      <c r="G284" s="318" t="e">
        <f t="shared" si="107"/>
        <v>#DIV/0!</v>
      </c>
      <c r="H284" s="318" t="b">
        <f t="shared" si="108"/>
        <v>0</v>
      </c>
      <c r="I284" s="318" t="e">
        <f t="shared" si="109"/>
        <v>#DIV/0!</v>
      </c>
      <c r="J284" s="319">
        <v>0</v>
      </c>
      <c r="K284" s="317">
        <v>0</v>
      </c>
      <c r="L284" s="318" t="e">
        <f t="shared" si="110"/>
        <v>#DIV/0!</v>
      </c>
      <c r="M284" s="319">
        <v>0</v>
      </c>
      <c r="N284" s="317">
        <v>0</v>
      </c>
      <c r="O284" s="318" t="e">
        <f t="shared" si="111"/>
        <v>#DIV/0!</v>
      </c>
      <c r="P284" s="318" t="b">
        <f t="shared" si="112"/>
        <v>0</v>
      </c>
      <c r="Q284" s="318" t="e">
        <f t="shared" si="113"/>
        <v>#DIV/0!</v>
      </c>
      <c r="R284" s="319">
        <v>0</v>
      </c>
      <c r="S284" s="317">
        <v>0</v>
      </c>
      <c r="T284" s="318" t="e">
        <f t="shared" si="114"/>
        <v>#DIV/0!</v>
      </c>
      <c r="U284" s="318" t="b">
        <f t="shared" si="115"/>
        <v>0</v>
      </c>
      <c r="V284" s="318" t="e">
        <f t="shared" si="116"/>
        <v>#DIV/0!</v>
      </c>
      <c r="W284" s="318"/>
      <c r="X284" s="319">
        <v>0</v>
      </c>
      <c r="Y284" s="318" t="e">
        <f t="shared" si="117"/>
        <v>#DIV/0!</v>
      </c>
      <c r="Z284" s="318" t="b">
        <f t="shared" si="118"/>
        <v>0</v>
      </c>
      <c r="AA284" s="318" t="e">
        <f t="shared" si="119"/>
        <v>#DIV/0!</v>
      </c>
      <c r="AB284" s="810"/>
      <c r="AC284" s="811">
        <f t="shared" si="120"/>
        <v>0</v>
      </c>
      <c r="AD284" s="811">
        <f t="shared" si="121"/>
        <v>0</v>
      </c>
    </row>
    <row r="285" spans="1:30" s="39" customFormat="1" ht="16.8" hidden="1">
      <c r="A285" s="438" t="s">
        <v>302</v>
      </c>
      <c r="B285" s="438">
        <f>'Aaro Inställningar'!B38</f>
        <v>0</v>
      </c>
      <c r="C285" s="42"/>
      <c r="D285" s="748">
        <f>'Aaro Inställningar'!C38</f>
        <v>0</v>
      </c>
      <c r="E285" s="319">
        <v>0</v>
      </c>
      <c r="F285" s="317">
        <v>0</v>
      </c>
      <c r="G285" s="318" t="e">
        <f t="shared" si="107"/>
        <v>#DIV/0!</v>
      </c>
      <c r="H285" s="318" t="b">
        <f t="shared" si="108"/>
        <v>0</v>
      </c>
      <c r="I285" s="318" t="e">
        <f t="shared" si="109"/>
        <v>#DIV/0!</v>
      </c>
      <c r="J285" s="319">
        <v>0</v>
      </c>
      <c r="K285" s="317">
        <v>0</v>
      </c>
      <c r="L285" s="318" t="e">
        <f t="shared" si="110"/>
        <v>#DIV/0!</v>
      </c>
      <c r="M285" s="319">
        <v>0</v>
      </c>
      <c r="N285" s="317">
        <v>0</v>
      </c>
      <c r="O285" s="318" t="e">
        <f t="shared" si="111"/>
        <v>#DIV/0!</v>
      </c>
      <c r="P285" s="318" t="b">
        <f t="shared" si="112"/>
        <v>0</v>
      </c>
      <c r="Q285" s="318" t="e">
        <f t="shared" si="113"/>
        <v>#DIV/0!</v>
      </c>
      <c r="R285" s="319">
        <v>0</v>
      </c>
      <c r="S285" s="317">
        <v>0</v>
      </c>
      <c r="T285" s="318" t="e">
        <f t="shared" si="114"/>
        <v>#DIV/0!</v>
      </c>
      <c r="U285" s="318" t="b">
        <f t="shared" si="115"/>
        <v>0</v>
      </c>
      <c r="V285" s="318" t="e">
        <f t="shared" si="116"/>
        <v>#DIV/0!</v>
      </c>
      <c r="W285" s="318"/>
      <c r="X285" s="319">
        <v>0</v>
      </c>
      <c r="Y285" s="318" t="e">
        <f t="shared" si="117"/>
        <v>#DIV/0!</v>
      </c>
      <c r="Z285" s="318" t="b">
        <f t="shared" si="118"/>
        <v>0</v>
      </c>
      <c r="AA285" s="318" t="e">
        <f t="shared" si="119"/>
        <v>#DIV/0!</v>
      </c>
      <c r="AB285" s="810"/>
      <c r="AC285" s="811">
        <f t="shared" si="120"/>
        <v>0</v>
      </c>
      <c r="AD285" s="811">
        <f t="shared" si="121"/>
        <v>0</v>
      </c>
    </row>
    <row r="286" spans="1:30" s="39" customFormat="1" ht="16.8" hidden="1">
      <c r="A286" s="438" t="s">
        <v>302</v>
      </c>
      <c r="B286" s="438">
        <f>'Aaro Inställningar'!B39</f>
        <v>0</v>
      </c>
      <c r="C286" s="42"/>
      <c r="D286" s="748">
        <f>'Aaro Inställningar'!C39</f>
        <v>0</v>
      </c>
      <c r="E286" s="319">
        <v>0</v>
      </c>
      <c r="F286" s="317">
        <v>0</v>
      </c>
      <c r="G286" s="318" t="e">
        <f t="shared" si="107"/>
        <v>#DIV/0!</v>
      </c>
      <c r="H286" s="318" t="b">
        <f t="shared" si="108"/>
        <v>0</v>
      </c>
      <c r="I286" s="318" t="e">
        <f t="shared" si="109"/>
        <v>#DIV/0!</v>
      </c>
      <c r="J286" s="319">
        <v>0</v>
      </c>
      <c r="K286" s="317">
        <v>0</v>
      </c>
      <c r="L286" s="318" t="e">
        <f t="shared" si="110"/>
        <v>#DIV/0!</v>
      </c>
      <c r="M286" s="319">
        <v>0</v>
      </c>
      <c r="N286" s="317">
        <v>0</v>
      </c>
      <c r="O286" s="318" t="e">
        <f t="shared" si="111"/>
        <v>#DIV/0!</v>
      </c>
      <c r="P286" s="318" t="b">
        <f t="shared" si="112"/>
        <v>0</v>
      </c>
      <c r="Q286" s="318" t="e">
        <f t="shared" si="113"/>
        <v>#DIV/0!</v>
      </c>
      <c r="R286" s="319">
        <v>0</v>
      </c>
      <c r="S286" s="317">
        <v>0</v>
      </c>
      <c r="T286" s="318" t="e">
        <f t="shared" si="114"/>
        <v>#DIV/0!</v>
      </c>
      <c r="U286" s="318" t="b">
        <f t="shared" si="115"/>
        <v>0</v>
      </c>
      <c r="V286" s="318" t="e">
        <f t="shared" si="116"/>
        <v>#DIV/0!</v>
      </c>
      <c r="W286" s="318"/>
      <c r="X286" s="319">
        <v>0</v>
      </c>
      <c r="Y286" s="318" t="e">
        <f t="shared" si="117"/>
        <v>#DIV/0!</v>
      </c>
      <c r="Z286" s="318" t="b">
        <f t="shared" si="118"/>
        <v>0</v>
      </c>
      <c r="AA286" s="318" t="e">
        <f t="shared" si="119"/>
        <v>#DIV/0!</v>
      </c>
      <c r="AB286" s="810"/>
      <c r="AC286" s="811">
        <f t="shared" si="120"/>
        <v>0</v>
      </c>
      <c r="AD286" s="811">
        <f t="shared" si="121"/>
        <v>0</v>
      </c>
    </row>
    <row r="287" spans="1:30" s="39" customFormat="1" ht="16.8" hidden="1">
      <c r="A287" s="438" t="s">
        <v>302</v>
      </c>
      <c r="B287" s="438">
        <f>'Aaro Inställningar'!B40</f>
        <v>0</v>
      </c>
      <c r="C287" s="42"/>
      <c r="D287" s="748">
        <f>'Aaro Inställningar'!C40</f>
        <v>0</v>
      </c>
      <c r="E287" s="319">
        <v>0</v>
      </c>
      <c r="F287" s="317">
        <v>0</v>
      </c>
      <c r="G287" s="318" t="e">
        <f t="shared" si="107"/>
        <v>#DIV/0!</v>
      </c>
      <c r="H287" s="318" t="b">
        <f t="shared" si="108"/>
        <v>0</v>
      </c>
      <c r="I287" s="318" t="e">
        <f t="shared" si="109"/>
        <v>#DIV/0!</v>
      </c>
      <c r="J287" s="319">
        <v>0</v>
      </c>
      <c r="K287" s="317">
        <v>0</v>
      </c>
      <c r="L287" s="318" t="e">
        <f t="shared" si="110"/>
        <v>#DIV/0!</v>
      </c>
      <c r="M287" s="319">
        <v>0</v>
      </c>
      <c r="N287" s="317">
        <v>0</v>
      </c>
      <c r="O287" s="318" t="e">
        <f t="shared" si="111"/>
        <v>#DIV/0!</v>
      </c>
      <c r="P287" s="318" t="b">
        <f t="shared" si="112"/>
        <v>0</v>
      </c>
      <c r="Q287" s="318" t="e">
        <f t="shared" si="113"/>
        <v>#DIV/0!</v>
      </c>
      <c r="R287" s="319">
        <v>0</v>
      </c>
      <c r="S287" s="317">
        <v>0</v>
      </c>
      <c r="T287" s="318" t="e">
        <f t="shared" si="114"/>
        <v>#DIV/0!</v>
      </c>
      <c r="U287" s="318" t="b">
        <f t="shared" si="115"/>
        <v>0</v>
      </c>
      <c r="V287" s="318" t="e">
        <f t="shared" si="116"/>
        <v>#DIV/0!</v>
      </c>
      <c r="W287" s="318"/>
      <c r="X287" s="319">
        <v>0</v>
      </c>
      <c r="Y287" s="318" t="e">
        <f t="shared" si="117"/>
        <v>#DIV/0!</v>
      </c>
      <c r="Z287" s="318" t="b">
        <f t="shared" si="118"/>
        <v>0</v>
      </c>
      <c r="AA287" s="318" t="e">
        <f t="shared" si="119"/>
        <v>#DIV/0!</v>
      </c>
      <c r="AB287" s="810"/>
      <c r="AC287" s="811">
        <f t="shared" si="120"/>
        <v>0</v>
      </c>
      <c r="AD287" s="811">
        <f t="shared" si="121"/>
        <v>0</v>
      </c>
    </row>
    <row r="288" spans="1:30" s="39" customFormat="1" ht="16.8" hidden="1">
      <c r="A288" s="438" t="s">
        <v>302</v>
      </c>
      <c r="B288" s="438">
        <f>'Aaro Inställningar'!B41</f>
        <v>0</v>
      </c>
      <c r="C288" s="42"/>
      <c r="D288" s="748">
        <f>'Aaro Inställningar'!C41</f>
        <v>0</v>
      </c>
      <c r="E288" s="319">
        <v>0</v>
      </c>
      <c r="F288" s="317">
        <v>0</v>
      </c>
      <c r="G288" s="318" t="e">
        <f t="shared" si="107"/>
        <v>#DIV/0!</v>
      </c>
      <c r="H288" s="318" t="b">
        <f t="shared" si="108"/>
        <v>0</v>
      </c>
      <c r="I288" s="318" t="e">
        <f t="shared" si="109"/>
        <v>#DIV/0!</v>
      </c>
      <c r="J288" s="319">
        <v>0</v>
      </c>
      <c r="K288" s="317">
        <v>0</v>
      </c>
      <c r="L288" s="318" t="e">
        <f t="shared" si="110"/>
        <v>#DIV/0!</v>
      </c>
      <c r="M288" s="319">
        <v>0</v>
      </c>
      <c r="N288" s="317">
        <v>0</v>
      </c>
      <c r="O288" s="318" t="e">
        <f t="shared" si="111"/>
        <v>#DIV/0!</v>
      </c>
      <c r="P288" s="318" t="b">
        <f t="shared" si="112"/>
        <v>0</v>
      </c>
      <c r="Q288" s="318" t="e">
        <f t="shared" si="113"/>
        <v>#DIV/0!</v>
      </c>
      <c r="R288" s="319">
        <v>0</v>
      </c>
      <c r="S288" s="317">
        <v>0</v>
      </c>
      <c r="T288" s="318" t="e">
        <f t="shared" si="114"/>
        <v>#DIV/0!</v>
      </c>
      <c r="U288" s="318" t="b">
        <f t="shared" si="115"/>
        <v>0</v>
      </c>
      <c r="V288" s="318" t="e">
        <f t="shared" si="116"/>
        <v>#DIV/0!</v>
      </c>
      <c r="W288" s="318"/>
      <c r="X288" s="319">
        <v>0</v>
      </c>
      <c r="Y288" s="318" t="e">
        <f t="shared" si="117"/>
        <v>#DIV/0!</v>
      </c>
      <c r="Z288" s="318" t="b">
        <f t="shared" si="118"/>
        <v>0</v>
      </c>
      <c r="AA288" s="318" t="e">
        <f t="shared" si="119"/>
        <v>#DIV/0!</v>
      </c>
      <c r="AB288" s="810"/>
      <c r="AC288" s="811">
        <f t="shared" si="120"/>
        <v>0</v>
      </c>
      <c r="AD288" s="811">
        <f t="shared" si="121"/>
        <v>0</v>
      </c>
    </row>
    <row r="289" spans="1:30" s="39" customFormat="1" ht="16.8" hidden="1">
      <c r="A289" s="438" t="s">
        <v>302</v>
      </c>
      <c r="B289" s="438">
        <f>'Aaro Inställningar'!B42</f>
        <v>0</v>
      </c>
      <c r="C289" s="42"/>
      <c r="D289" s="748">
        <f>'Aaro Inställningar'!C42</f>
        <v>0</v>
      </c>
      <c r="E289" s="319">
        <v>0</v>
      </c>
      <c r="F289" s="317">
        <v>0</v>
      </c>
      <c r="G289" s="318" t="e">
        <f t="shared" si="107"/>
        <v>#DIV/0!</v>
      </c>
      <c r="H289" s="318" t="b">
        <f t="shared" si="108"/>
        <v>0</v>
      </c>
      <c r="I289" s="318" t="e">
        <f t="shared" si="109"/>
        <v>#DIV/0!</v>
      </c>
      <c r="J289" s="319">
        <v>0</v>
      </c>
      <c r="K289" s="317">
        <v>0</v>
      </c>
      <c r="L289" s="318" t="e">
        <f t="shared" si="110"/>
        <v>#DIV/0!</v>
      </c>
      <c r="M289" s="319">
        <v>0</v>
      </c>
      <c r="N289" s="317">
        <v>0</v>
      </c>
      <c r="O289" s="318" t="e">
        <f t="shared" si="111"/>
        <v>#DIV/0!</v>
      </c>
      <c r="P289" s="318" t="b">
        <f t="shared" si="112"/>
        <v>0</v>
      </c>
      <c r="Q289" s="318" t="e">
        <f t="shared" si="113"/>
        <v>#DIV/0!</v>
      </c>
      <c r="R289" s="319">
        <v>0</v>
      </c>
      <c r="S289" s="317">
        <v>0</v>
      </c>
      <c r="T289" s="318" t="e">
        <f t="shared" si="114"/>
        <v>#DIV/0!</v>
      </c>
      <c r="U289" s="318" t="b">
        <f t="shared" si="115"/>
        <v>0</v>
      </c>
      <c r="V289" s="318" t="e">
        <f t="shared" si="116"/>
        <v>#DIV/0!</v>
      </c>
      <c r="W289" s="318"/>
      <c r="X289" s="319">
        <v>0</v>
      </c>
      <c r="Y289" s="318" t="e">
        <f t="shared" si="117"/>
        <v>#DIV/0!</v>
      </c>
      <c r="Z289" s="318" t="b">
        <f t="shared" si="118"/>
        <v>0</v>
      </c>
      <c r="AA289" s="318" t="e">
        <f t="shared" si="119"/>
        <v>#DIV/0!</v>
      </c>
      <c r="AB289" s="810"/>
      <c r="AC289" s="811">
        <f t="shared" si="120"/>
        <v>0</v>
      </c>
      <c r="AD289" s="811">
        <f t="shared" si="121"/>
        <v>0</v>
      </c>
    </row>
    <row r="290" spans="1:30" ht="16.8" hidden="1">
      <c r="A290" s="438" t="s">
        <v>302</v>
      </c>
      <c r="B290" s="438">
        <f>'Aaro Inställningar'!B43</f>
        <v>0</v>
      </c>
      <c r="C290" s="42"/>
      <c r="D290" s="748">
        <f>'Aaro Inställningar'!C43</f>
        <v>0</v>
      </c>
      <c r="E290" s="319">
        <v>0</v>
      </c>
      <c r="F290" s="317">
        <v>0</v>
      </c>
      <c r="G290" s="318" t="e">
        <f t="shared" si="107"/>
        <v>#DIV/0!</v>
      </c>
      <c r="H290" s="318" t="b">
        <f t="shared" si="108"/>
        <v>0</v>
      </c>
      <c r="I290" s="318" t="e">
        <f t="shared" si="109"/>
        <v>#DIV/0!</v>
      </c>
      <c r="J290" s="319">
        <v>0</v>
      </c>
      <c r="K290" s="317">
        <v>0</v>
      </c>
      <c r="L290" s="318" t="e">
        <f t="shared" si="110"/>
        <v>#DIV/0!</v>
      </c>
      <c r="M290" s="319">
        <v>0</v>
      </c>
      <c r="N290" s="317">
        <v>0</v>
      </c>
      <c r="O290" s="318" t="e">
        <f t="shared" si="111"/>
        <v>#DIV/0!</v>
      </c>
      <c r="P290" s="318" t="b">
        <f t="shared" si="112"/>
        <v>0</v>
      </c>
      <c r="Q290" s="318" t="e">
        <f t="shared" si="113"/>
        <v>#DIV/0!</v>
      </c>
      <c r="R290" s="319">
        <v>0</v>
      </c>
      <c r="S290" s="317">
        <v>0</v>
      </c>
      <c r="T290" s="318" t="e">
        <f t="shared" si="114"/>
        <v>#DIV/0!</v>
      </c>
      <c r="U290" s="318" t="b">
        <f t="shared" si="115"/>
        <v>0</v>
      </c>
      <c r="V290" s="318" t="e">
        <f t="shared" si="116"/>
        <v>#DIV/0!</v>
      </c>
      <c r="W290" s="318"/>
      <c r="X290" s="319">
        <v>0</v>
      </c>
      <c r="Y290" s="318" t="e">
        <f t="shared" si="117"/>
        <v>#DIV/0!</v>
      </c>
      <c r="Z290" s="318" t="b">
        <f t="shared" si="118"/>
        <v>0</v>
      </c>
      <c r="AA290" s="318" t="e">
        <f t="shared" si="119"/>
        <v>#DIV/0!</v>
      </c>
      <c r="AB290" s="810"/>
      <c r="AC290" s="811">
        <f t="shared" si="120"/>
        <v>0</v>
      </c>
      <c r="AD290" s="811">
        <f t="shared" si="121"/>
        <v>0</v>
      </c>
    </row>
    <row r="291" spans="1:30" ht="16.8" hidden="1">
      <c r="A291" s="438" t="s">
        <v>302</v>
      </c>
      <c r="B291" s="438">
        <f>'Aaro Inställningar'!B44</f>
        <v>0</v>
      </c>
      <c r="C291" s="42"/>
      <c r="D291" s="748">
        <f>'Aaro Inställningar'!C44</f>
        <v>0</v>
      </c>
      <c r="E291" s="319">
        <v>0</v>
      </c>
      <c r="F291" s="317">
        <v>0</v>
      </c>
      <c r="G291" s="318" t="e">
        <f t="shared" si="107"/>
        <v>#DIV/0!</v>
      </c>
      <c r="H291" s="318" t="b">
        <f t="shared" si="108"/>
        <v>0</v>
      </c>
      <c r="I291" s="318" t="e">
        <f t="shared" si="109"/>
        <v>#DIV/0!</v>
      </c>
      <c r="J291" s="319">
        <v>0</v>
      </c>
      <c r="K291" s="317">
        <v>0</v>
      </c>
      <c r="L291" s="318" t="e">
        <f t="shared" si="110"/>
        <v>#DIV/0!</v>
      </c>
      <c r="M291" s="319">
        <v>0</v>
      </c>
      <c r="N291" s="317">
        <v>0</v>
      </c>
      <c r="O291" s="318" t="e">
        <f t="shared" si="111"/>
        <v>#DIV/0!</v>
      </c>
      <c r="P291" s="318" t="b">
        <f t="shared" si="112"/>
        <v>0</v>
      </c>
      <c r="Q291" s="318" t="e">
        <f t="shared" si="113"/>
        <v>#DIV/0!</v>
      </c>
      <c r="R291" s="319">
        <v>0</v>
      </c>
      <c r="S291" s="317">
        <v>0</v>
      </c>
      <c r="T291" s="318" t="e">
        <f t="shared" si="114"/>
        <v>#DIV/0!</v>
      </c>
      <c r="U291" s="318" t="b">
        <f t="shared" si="115"/>
        <v>0</v>
      </c>
      <c r="V291" s="318" t="e">
        <f t="shared" si="116"/>
        <v>#DIV/0!</v>
      </c>
      <c r="W291" s="318"/>
      <c r="X291" s="319">
        <v>0</v>
      </c>
      <c r="Y291" s="318" t="e">
        <f t="shared" si="117"/>
        <v>#DIV/0!</v>
      </c>
      <c r="Z291" s="318" t="b">
        <f t="shared" si="118"/>
        <v>0</v>
      </c>
      <c r="AA291" s="318" t="e">
        <f t="shared" si="119"/>
        <v>#DIV/0!</v>
      </c>
      <c r="AB291" s="810"/>
      <c r="AC291" s="811">
        <f t="shared" si="120"/>
        <v>0</v>
      </c>
      <c r="AD291" s="811">
        <f t="shared" si="121"/>
        <v>0</v>
      </c>
    </row>
    <row r="292" spans="1:30" ht="16.8" hidden="1">
      <c r="A292" s="438" t="s">
        <v>302</v>
      </c>
      <c r="B292" s="438">
        <f>'Aaro Inställningar'!B45</f>
        <v>0</v>
      </c>
      <c r="C292" s="42"/>
      <c r="D292" s="748">
        <f>'Aaro Inställningar'!C45</f>
        <v>0</v>
      </c>
      <c r="E292" s="319">
        <v>0</v>
      </c>
      <c r="F292" s="317">
        <v>0</v>
      </c>
      <c r="G292" s="318" t="e">
        <f t="shared" si="107"/>
        <v>#DIV/0!</v>
      </c>
      <c r="H292" s="318" t="b">
        <f t="shared" si="108"/>
        <v>0</v>
      </c>
      <c r="I292" s="318" t="e">
        <f t="shared" si="109"/>
        <v>#DIV/0!</v>
      </c>
      <c r="J292" s="319">
        <v>0</v>
      </c>
      <c r="K292" s="317">
        <v>0</v>
      </c>
      <c r="L292" s="318" t="e">
        <f t="shared" si="110"/>
        <v>#DIV/0!</v>
      </c>
      <c r="M292" s="319">
        <v>0</v>
      </c>
      <c r="N292" s="317">
        <v>0</v>
      </c>
      <c r="O292" s="318" t="e">
        <f t="shared" si="111"/>
        <v>#DIV/0!</v>
      </c>
      <c r="P292" s="318" t="b">
        <f t="shared" si="112"/>
        <v>0</v>
      </c>
      <c r="Q292" s="318" t="e">
        <f t="shared" si="113"/>
        <v>#DIV/0!</v>
      </c>
      <c r="R292" s="319">
        <v>0</v>
      </c>
      <c r="S292" s="317">
        <v>0</v>
      </c>
      <c r="T292" s="318" t="e">
        <f t="shared" si="114"/>
        <v>#DIV/0!</v>
      </c>
      <c r="U292" s="318" t="b">
        <f t="shared" si="115"/>
        <v>0</v>
      </c>
      <c r="V292" s="318" t="e">
        <f t="shared" si="116"/>
        <v>#DIV/0!</v>
      </c>
      <c r="W292" s="318"/>
      <c r="X292" s="319">
        <v>0</v>
      </c>
      <c r="Y292" s="318" t="e">
        <f t="shared" si="117"/>
        <v>#DIV/0!</v>
      </c>
      <c r="Z292" s="318" t="b">
        <f t="shared" si="118"/>
        <v>0</v>
      </c>
      <c r="AA292" s="318" t="e">
        <f t="shared" si="119"/>
        <v>#DIV/0!</v>
      </c>
      <c r="AB292" s="810"/>
      <c r="AC292" s="811">
        <f t="shared" si="120"/>
        <v>0</v>
      </c>
      <c r="AD292" s="811">
        <f t="shared" si="121"/>
        <v>0</v>
      </c>
    </row>
    <row r="293" spans="1:30" ht="16.8" hidden="1">
      <c r="A293" s="438" t="s">
        <v>302</v>
      </c>
      <c r="B293" s="438">
        <f>'Aaro Inställningar'!B46</f>
        <v>0</v>
      </c>
      <c r="C293" s="42"/>
      <c r="D293" s="748">
        <f>'Aaro Inställningar'!C46</f>
        <v>0</v>
      </c>
      <c r="E293" s="319">
        <v>0</v>
      </c>
      <c r="F293" s="317">
        <v>0</v>
      </c>
      <c r="G293" s="318" t="e">
        <f t="shared" si="107"/>
        <v>#DIV/0!</v>
      </c>
      <c r="H293" s="318" t="b">
        <f t="shared" si="108"/>
        <v>0</v>
      </c>
      <c r="I293" s="318" t="e">
        <f t="shared" si="109"/>
        <v>#DIV/0!</v>
      </c>
      <c r="J293" s="319">
        <v>0</v>
      </c>
      <c r="K293" s="317">
        <v>0</v>
      </c>
      <c r="L293" s="318" t="e">
        <f t="shared" si="110"/>
        <v>#DIV/0!</v>
      </c>
      <c r="M293" s="319">
        <v>0</v>
      </c>
      <c r="N293" s="317">
        <v>0</v>
      </c>
      <c r="O293" s="318" t="e">
        <f t="shared" si="111"/>
        <v>#DIV/0!</v>
      </c>
      <c r="P293" s="318" t="b">
        <f t="shared" si="112"/>
        <v>0</v>
      </c>
      <c r="Q293" s="318" t="e">
        <f t="shared" si="113"/>
        <v>#DIV/0!</v>
      </c>
      <c r="R293" s="319">
        <v>0</v>
      </c>
      <c r="S293" s="317">
        <v>0</v>
      </c>
      <c r="T293" s="318" t="e">
        <f t="shared" si="114"/>
        <v>#DIV/0!</v>
      </c>
      <c r="U293" s="318" t="b">
        <f t="shared" si="115"/>
        <v>0</v>
      </c>
      <c r="V293" s="318" t="e">
        <f t="shared" si="116"/>
        <v>#DIV/0!</v>
      </c>
      <c r="W293" s="318"/>
      <c r="X293" s="319">
        <v>0</v>
      </c>
      <c r="Y293" s="318" t="e">
        <f t="shared" si="117"/>
        <v>#DIV/0!</v>
      </c>
      <c r="Z293" s="318" t="b">
        <f t="shared" si="118"/>
        <v>0</v>
      </c>
      <c r="AA293" s="318" t="e">
        <f t="shared" si="119"/>
        <v>#DIV/0!</v>
      </c>
      <c r="AB293" s="810"/>
      <c r="AC293" s="811">
        <f t="shared" si="120"/>
        <v>0</v>
      </c>
      <c r="AD293" s="811">
        <f t="shared" si="121"/>
        <v>0</v>
      </c>
    </row>
    <row r="294" spans="1:30" ht="16.8" hidden="1">
      <c r="A294" s="438" t="s">
        <v>302</v>
      </c>
      <c r="B294" s="438">
        <f>'Aaro Inställningar'!B47</f>
        <v>0</v>
      </c>
      <c r="C294" s="42"/>
      <c r="D294" s="748">
        <f>'Aaro Inställningar'!C47</f>
        <v>0</v>
      </c>
      <c r="E294" s="319">
        <v>0</v>
      </c>
      <c r="F294" s="317">
        <v>0</v>
      </c>
      <c r="G294" s="318" t="e">
        <f t="shared" si="107"/>
        <v>#DIV/0!</v>
      </c>
      <c r="H294" s="318" t="b">
        <f t="shared" si="108"/>
        <v>0</v>
      </c>
      <c r="I294" s="318" t="e">
        <f t="shared" si="109"/>
        <v>#DIV/0!</v>
      </c>
      <c r="J294" s="319">
        <v>0</v>
      </c>
      <c r="K294" s="317">
        <v>0</v>
      </c>
      <c r="L294" s="318" t="e">
        <f t="shared" si="110"/>
        <v>#DIV/0!</v>
      </c>
      <c r="M294" s="319">
        <v>0</v>
      </c>
      <c r="N294" s="317">
        <v>0</v>
      </c>
      <c r="O294" s="318" t="e">
        <f t="shared" si="111"/>
        <v>#DIV/0!</v>
      </c>
      <c r="P294" s="318" t="b">
        <f t="shared" si="112"/>
        <v>0</v>
      </c>
      <c r="Q294" s="318" t="e">
        <f t="shared" si="113"/>
        <v>#DIV/0!</v>
      </c>
      <c r="R294" s="319">
        <v>0</v>
      </c>
      <c r="S294" s="317">
        <v>0</v>
      </c>
      <c r="T294" s="318" t="e">
        <f t="shared" si="114"/>
        <v>#DIV/0!</v>
      </c>
      <c r="U294" s="318" t="b">
        <f t="shared" si="115"/>
        <v>0</v>
      </c>
      <c r="V294" s="318" t="e">
        <f t="shared" si="116"/>
        <v>#DIV/0!</v>
      </c>
      <c r="W294" s="318"/>
      <c r="X294" s="319">
        <v>0</v>
      </c>
      <c r="Y294" s="318" t="e">
        <f t="shared" si="117"/>
        <v>#DIV/0!</v>
      </c>
      <c r="Z294" s="318" t="b">
        <f t="shared" si="118"/>
        <v>0</v>
      </c>
      <c r="AA294" s="318" t="e">
        <f t="shared" si="119"/>
        <v>#DIV/0!</v>
      </c>
      <c r="AB294" s="810"/>
      <c r="AC294" s="811">
        <f t="shared" si="120"/>
        <v>0</v>
      </c>
      <c r="AD294" s="811">
        <f t="shared" si="121"/>
        <v>0</v>
      </c>
    </row>
    <row r="295" spans="1:30" ht="16.8" hidden="1">
      <c r="A295" s="438" t="s">
        <v>302</v>
      </c>
      <c r="B295" s="438">
        <f>'Aaro Inställningar'!B48</f>
        <v>0</v>
      </c>
      <c r="C295" s="42"/>
      <c r="D295" s="748">
        <f>'Aaro Inställningar'!C48</f>
        <v>0</v>
      </c>
      <c r="E295" s="319">
        <v>0</v>
      </c>
      <c r="F295" s="317">
        <v>0</v>
      </c>
      <c r="G295" s="318" t="e">
        <f t="shared" si="107"/>
        <v>#DIV/0!</v>
      </c>
      <c r="H295" s="318" t="b">
        <f t="shared" si="108"/>
        <v>0</v>
      </c>
      <c r="I295" s="318" t="e">
        <f t="shared" si="109"/>
        <v>#DIV/0!</v>
      </c>
      <c r="J295" s="319">
        <v>0</v>
      </c>
      <c r="K295" s="317">
        <v>0</v>
      </c>
      <c r="L295" s="318" t="e">
        <f t="shared" si="110"/>
        <v>#DIV/0!</v>
      </c>
      <c r="M295" s="319">
        <v>0</v>
      </c>
      <c r="N295" s="317">
        <v>0</v>
      </c>
      <c r="O295" s="318" t="e">
        <f t="shared" si="111"/>
        <v>#DIV/0!</v>
      </c>
      <c r="P295" s="318" t="b">
        <f t="shared" si="112"/>
        <v>0</v>
      </c>
      <c r="Q295" s="318" t="e">
        <f t="shared" si="113"/>
        <v>#DIV/0!</v>
      </c>
      <c r="R295" s="319">
        <v>0</v>
      </c>
      <c r="S295" s="317">
        <v>0</v>
      </c>
      <c r="T295" s="318" t="e">
        <f t="shared" si="114"/>
        <v>#DIV/0!</v>
      </c>
      <c r="U295" s="318" t="b">
        <f t="shared" si="115"/>
        <v>0</v>
      </c>
      <c r="V295" s="318" t="e">
        <f t="shared" si="116"/>
        <v>#DIV/0!</v>
      </c>
      <c r="W295" s="318"/>
      <c r="X295" s="319">
        <v>0</v>
      </c>
      <c r="Y295" s="318" t="e">
        <f t="shared" si="117"/>
        <v>#DIV/0!</v>
      </c>
      <c r="Z295" s="318" t="b">
        <f t="shared" si="118"/>
        <v>0</v>
      </c>
      <c r="AA295" s="318" t="e">
        <f t="shared" si="119"/>
        <v>#DIV/0!</v>
      </c>
      <c r="AB295" s="810"/>
      <c r="AC295" s="811">
        <f t="shared" si="120"/>
        <v>0</v>
      </c>
      <c r="AD295" s="811">
        <f t="shared" si="121"/>
        <v>0</v>
      </c>
    </row>
    <row r="296" spans="1:30" ht="16.8" hidden="1">
      <c r="A296" s="438" t="s">
        <v>302</v>
      </c>
      <c r="B296" s="438">
        <f>'Aaro Inställningar'!B49</f>
        <v>0</v>
      </c>
      <c r="C296" s="42"/>
      <c r="D296" s="748">
        <f>'Aaro Inställningar'!C49</f>
        <v>0</v>
      </c>
      <c r="E296" s="319">
        <v>0</v>
      </c>
      <c r="F296" s="317">
        <v>0</v>
      </c>
      <c r="G296" s="318" t="e">
        <f t="shared" si="107"/>
        <v>#DIV/0!</v>
      </c>
      <c r="H296" s="318" t="b">
        <f t="shared" si="108"/>
        <v>0</v>
      </c>
      <c r="I296" s="318" t="e">
        <f t="shared" si="109"/>
        <v>#DIV/0!</v>
      </c>
      <c r="J296" s="319">
        <v>0</v>
      </c>
      <c r="K296" s="317">
        <v>0</v>
      </c>
      <c r="L296" s="318" t="e">
        <f t="shared" si="110"/>
        <v>#DIV/0!</v>
      </c>
      <c r="M296" s="319">
        <v>0</v>
      </c>
      <c r="N296" s="317">
        <v>0</v>
      </c>
      <c r="O296" s="318" t="e">
        <f t="shared" si="111"/>
        <v>#DIV/0!</v>
      </c>
      <c r="P296" s="318" t="b">
        <f t="shared" si="112"/>
        <v>0</v>
      </c>
      <c r="Q296" s="318" t="e">
        <f t="shared" si="113"/>
        <v>#DIV/0!</v>
      </c>
      <c r="R296" s="319">
        <v>0</v>
      </c>
      <c r="S296" s="317">
        <v>0</v>
      </c>
      <c r="T296" s="318" t="e">
        <f t="shared" si="114"/>
        <v>#DIV/0!</v>
      </c>
      <c r="U296" s="318" t="b">
        <f t="shared" si="115"/>
        <v>0</v>
      </c>
      <c r="V296" s="318" t="e">
        <f t="shared" si="116"/>
        <v>#DIV/0!</v>
      </c>
      <c r="W296" s="318"/>
      <c r="X296" s="319">
        <v>0</v>
      </c>
      <c r="Y296" s="318" t="e">
        <f t="shared" si="117"/>
        <v>#DIV/0!</v>
      </c>
      <c r="Z296" s="318" t="b">
        <f t="shared" si="118"/>
        <v>0</v>
      </c>
      <c r="AA296" s="318" t="e">
        <f t="shared" si="119"/>
        <v>#DIV/0!</v>
      </c>
      <c r="AB296" s="810"/>
      <c r="AC296" s="811">
        <f t="shared" si="120"/>
        <v>0</v>
      </c>
      <c r="AD296" s="811">
        <f t="shared" si="121"/>
        <v>0</v>
      </c>
    </row>
    <row r="297" spans="1:30" ht="16.8" hidden="1">
      <c r="A297" s="438" t="s">
        <v>302</v>
      </c>
      <c r="B297" s="438">
        <f>'Aaro Inställningar'!B50</f>
        <v>0</v>
      </c>
      <c r="C297" s="42"/>
      <c r="D297" s="748">
        <f>'Aaro Inställningar'!C50</f>
        <v>0</v>
      </c>
      <c r="E297" s="319">
        <v>0</v>
      </c>
      <c r="F297" s="317">
        <v>0</v>
      </c>
      <c r="G297" s="318" t="e">
        <f t="shared" si="107"/>
        <v>#DIV/0!</v>
      </c>
      <c r="H297" s="318" t="b">
        <f t="shared" si="108"/>
        <v>0</v>
      </c>
      <c r="I297" s="318" t="e">
        <f t="shared" si="109"/>
        <v>#DIV/0!</v>
      </c>
      <c r="J297" s="319">
        <v>0</v>
      </c>
      <c r="K297" s="317">
        <v>0</v>
      </c>
      <c r="L297" s="318" t="e">
        <f t="shared" si="110"/>
        <v>#DIV/0!</v>
      </c>
      <c r="M297" s="319">
        <v>0</v>
      </c>
      <c r="N297" s="317">
        <v>0</v>
      </c>
      <c r="O297" s="318" t="e">
        <f t="shared" si="111"/>
        <v>#DIV/0!</v>
      </c>
      <c r="P297" s="318" t="b">
        <f t="shared" si="112"/>
        <v>0</v>
      </c>
      <c r="Q297" s="318" t="e">
        <f t="shared" si="113"/>
        <v>#DIV/0!</v>
      </c>
      <c r="R297" s="319">
        <v>0</v>
      </c>
      <c r="S297" s="317">
        <v>0</v>
      </c>
      <c r="T297" s="318" t="e">
        <f t="shared" si="114"/>
        <v>#DIV/0!</v>
      </c>
      <c r="U297" s="318" t="b">
        <f t="shared" si="115"/>
        <v>0</v>
      </c>
      <c r="V297" s="318" t="e">
        <f t="shared" si="116"/>
        <v>#DIV/0!</v>
      </c>
      <c r="W297" s="318"/>
      <c r="X297" s="319">
        <v>0</v>
      </c>
      <c r="Y297" s="318" t="e">
        <f t="shared" si="117"/>
        <v>#DIV/0!</v>
      </c>
      <c r="Z297" s="318" t="b">
        <f t="shared" si="118"/>
        <v>0</v>
      </c>
      <c r="AA297" s="318" t="e">
        <f t="shared" si="119"/>
        <v>#DIV/0!</v>
      </c>
      <c r="AB297" s="810"/>
      <c r="AC297" s="811">
        <f t="shared" si="120"/>
        <v>0</v>
      </c>
      <c r="AD297" s="811">
        <f t="shared" si="121"/>
        <v>0</v>
      </c>
    </row>
    <row r="298" spans="1:30" ht="16.8" hidden="1">
      <c r="A298" s="438" t="s">
        <v>302</v>
      </c>
      <c r="B298" s="438">
        <f>'Aaro Inställningar'!B51</f>
        <v>0</v>
      </c>
      <c r="C298" s="42"/>
      <c r="D298" s="748">
        <f>'Aaro Inställningar'!C51</f>
        <v>0</v>
      </c>
      <c r="E298" s="319">
        <v>0</v>
      </c>
      <c r="F298" s="317">
        <v>0</v>
      </c>
      <c r="G298" s="318" t="e">
        <f t="shared" si="107"/>
        <v>#DIV/0!</v>
      </c>
      <c r="H298" s="318" t="b">
        <f t="shared" si="108"/>
        <v>0</v>
      </c>
      <c r="I298" s="318" t="e">
        <f t="shared" si="109"/>
        <v>#DIV/0!</v>
      </c>
      <c r="J298" s="319">
        <v>0</v>
      </c>
      <c r="K298" s="317">
        <v>0</v>
      </c>
      <c r="L298" s="318" t="e">
        <f t="shared" si="110"/>
        <v>#DIV/0!</v>
      </c>
      <c r="M298" s="319">
        <v>0</v>
      </c>
      <c r="N298" s="317">
        <v>0</v>
      </c>
      <c r="O298" s="318" t="e">
        <f t="shared" si="111"/>
        <v>#DIV/0!</v>
      </c>
      <c r="P298" s="318" t="b">
        <f t="shared" si="112"/>
        <v>0</v>
      </c>
      <c r="Q298" s="318" t="e">
        <f t="shared" si="113"/>
        <v>#DIV/0!</v>
      </c>
      <c r="R298" s="319">
        <v>0</v>
      </c>
      <c r="S298" s="317">
        <v>0</v>
      </c>
      <c r="T298" s="318" t="e">
        <f t="shared" si="114"/>
        <v>#DIV/0!</v>
      </c>
      <c r="U298" s="318" t="b">
        <f t="shared" si="115"/>
        <v>0</v>
      </c>
      <c r="V298" s="318" t="e">
        <f t="shared" si="116"/>
        <v>#DIV/0!</v>
      </c>
      <c r="W298" s="318"/>
      <c r="X298" s="319">
        <v>0</v>
      </c>
      <c r="Y298" s="318" t="e">
        <f t="shared" si="117"/>
        <v>#DIV/0!</v>
      </c>
      <c r="Z298" s="318" t="b">
        <f t="shared" si="118"/>
        <v>0</v>
      </c>
      <c r="AA298" s="318" t="e">
        <f t="shared" si="119"/>
        <v>#DIV/0!</v>
      </c>
      <c r="AB298" s="810"/>
      <c r="AC298" s="811">
        <f t="shared" si="120"/>
        <v>0</v>
      </c>
      <c r="AD298" s="811">
        <f t="shared" si="121"/>
        <v>0</v>
      </c>
    </row>
    <row r="299" spans="1:30" ht="16.8" hidden="1">
      <c r="A299" s="438" t="s">
        <v>302</v>
      </c>
      <c r="B299" s="438">
        <f>'Aaro Inställningar'!B52</f>
        <v>0</v>
      </c>
      <c r="C299" s="42"/>
      <c r="D299" s="748">
        <f>'Aaro Inställningar'!C52</f>
        <v>0</v>
      </c>
      <c r="E299" s="319">
        <v>0</v>
      </c>
      <c r="F299" s="317">
        <v>0</v>
      </c>
      <c r="G299" s="318" t="e">
        <f t="shared" si="107"/>
        <v>#DIV/0!</v>
      </c>
      <c r="H299" s="318" t="b">
        <f t="shared" si="108"/>
        <v>0</v>
      </c>
      <c r="I299" s="318" t="e">
        <f t="shared" si="109"/>
        <v>#DIV/0!</v>
      </c>
      <c r="J299" s="319">
        <v>0</v>
      </c>
      <c r="K299" s="317">
        <v>0</v>
      </c>
      <c r="L299" s="318" t="e">
        <f t="shared" si="110"/>
        <v>#DIV/0!</v>
      </c>
      <c r="M299" s="319">
        <v>0</v>
      </c>
      <c r="N299" s="317">
        <v>0</v>
      </c>
      <c r="O299" s="318" t="e">
        <f t="shared" si="111"/>
        <v>#DIV/0!</v>
      </c>
      <c r="P299" s="318" t="b">
        <f t="shared" si="112"/>
        <v>0</v>
      </c>
      <c r="Q299" s="318" t="e">
        <f t="shared" si="113"/>
        <v>#DIV/0!</v>
      </c>
      <c r="R299" s="319">
        <v>0</v>
      </c>
      <c r="S299" s="317">
        <v>0</v>
      </c>
      <c r="T299" s="318" t="e">
        <f t="shared" si="114"/>
        <v>#DIV/0!</v>
      </c>
      <c r="U299" s="318" t="b">
        <f t="shared" si="115"/>
        <v>0</v>
      </c>
      <c r="V299" s="318" t="e">
        <f t="shared" si="116"/>
        <v>#DIV/0!</v>
      </c>
      <c r="W299" s="318"/>
      <c r="X299" s="319">
        <v>0</v>
      </c>
      <c r="Y299" s="318" t="e">
        <f t="shared" si="117"/>
        <v>#DIV/0!</v>
      </c>
      <c r="Z299" s="318" t="b">
        <f t="shared" si="118"/>
        <v>0</v>
      </c>
      <c r="AA299" s="318" t="e">
        <f t="shared" si="119"/>
        <v>#DIV/0!</v>
      </c>
      <c r="AB299" s="810"/>
      <c r="AC299" s="811">
        <f t="shared" si="120"/>
        <v>0</v>
      </c>
      <c r="AD299" s="811">
        <f t="shared" si="121"/>
        <v>0</v>
      </c>
    </row>
    <row r="300" spans="1:30" ht="16.8" hidden="1">
      <c r="A300" s="438" t="s">
        <v>302</v>
      </c>
      <c r="B300" s="438">
        <f>'Aaro Inställningar'!B53</f>
        <v>0</v>
      </c>
      <c r="C300" s="42"/>
      <c r="D300" s="748">
        <f>'Aaro Inställningar'!C53</f>
        <v>0</v>
      </c>
      <c r="E300" s="319">
        <v>0</v>
      </c>
      <c r="F300" s="317">
        <v>0</v>
      </c>
      <c r="G300" s="318" t="e">
        <f t="shared" si="107"/>
        <v>#DIV/0!</v>
      </c>
      <c r="H300" s="318" t="b">
        <f t="shared" si="108"/>
        <v>0</v>
      </c>
      <c r="I300" s="318" t="e">
        <f t="shared" si="109"/>
        <v>#DIV/0!</v>
      </c>
      <c r="J300" s="319">
        <v>0</v>
      </c>
      <c r="K300" s="317">
        <v>0</v>
      </c>
      <c r="L300" s="318" t="e">
        <f t="shared" si="110"/>
        <v>#DIV/0!</v>
      </c>
      <c r="M300" s="319">
        <v>0</v>
      </c>
      <c r="N300" s="317">
        <v>0</v>
      </c>
      <c r="O300" s="318" t="e">
        <f t="shared" si="111"/>
        <v>#DIV/0!</v>
      </c>
      <c r="P300" s="318" t="b">
        <f t="shared" si="112"/>
        <v>0</v>
      </c>
      <c r="Q300" s="318" t="e">
        <f t="shared" si="113"/>
        <v>#DIV/0!</v>
      </c>
      <c r="R300" s="319">
        <v>0</v>
      </c>
      <c r="S300" s="317">
        <v>0</v>
      </c>
      <c r="T300" s="318" t="e">
        <f t="shared" si="114"/>
        <v>#DIV/0!</v>
      </c>
      <c r="U300" s="318" t="b">
        <f t="shared" si="115"/>
        <v>0</v>
      </c>
      <c r="V300" s="318" t="e">
        <f t="shared" si="116"/>
        <v>#DIV/0!</v>
      </c>
      <c r="W300" s="318"/>
      <c r="X300" s="319">
        <v>0</v>
      </c>
      <c r="Y300" s="318" t="e">
        <f t="shared" si="117"/>
        <v>#DIV/0!</v>
      </c>
      <c r="Z300" s="318" t="b">
        <f t="shared" si="118"/>
        <v>0</v>
      </c>
      <c r="AA300" s="318" t="e">
        <f t="shared" si="119"/>
        <v>#DIV/0!</v>
      </c>
      <c r="AB300" s="810"/>
      <c r="AC300" s="811">
        <f t="shared" si="120"/>
        <v>0</v>
      </c>
      <c r="AD300" s="811">
        <f t="shared" si="121"/>
        <v>0</v>
      </c>
    </row>
    <row r="301" spans="1:30" ht="16.8" hidden="1">
      <c r="A301" s="438" t="s">
        <v>302</v>
      </c>
      <c r="B301" s="438">
        <f>'Aaro Inställningar'!B54</f>
        <v>0</v>
      </c>
      <c r="C301" s="42"/>
      <c r="D301" s="748">
        <f>'Aaro Inställningar'!C54</f>
        <v>0</v>
      </c>
      <c r="E301" s="319">
        <v>0</v>
      </c>
      <c r="F301" s="317">
        <v>0</v>
      </c>
      <c r="G301" s="318" t="e">
        <f t="shared" si="107"/>
        <v>#DIV/0!</v>
      </c>
      <c r="H301" s="318" t="b">
        <f t="shared" si="108"/>
        <v>0</v>
      </c>
      <c r="I301" s="318" t="e">
        <f t="shared" si="109"/>
        <v>#DIV/0!</v>
      </c>
      <c r="J301" s="319">
        <v>0</v>
      </c>
      <c r="K301" s="317">
        <v>0</v>
      </c>
      <c r="L301" s="318" t="e">
        <f t="shared" si="110"/>
        <v>#DIV/0!</v>
      </c>
      <c r="M301" s="319">
        <v>0</v>
      </c>
      <c r="N301" s="317">
        <v>0</v>
      </c>
      <c r="O301" s="318" t="e">
        <f t="shared" si="111"/>
        <v>#DIV/0!</v>
      </c>
      <c r="P301" s="318" t="b">
        <f t="shared" si="112"/>
        <v>0</v>
      </c>
      <c r="Q301" s="318" t="e">
        <f t="shared" si="113"/>
        <v>#DIV/0!</v>
      </c>
      <c r="R301" s="319">
        <v>0</v>
      </c>
      <c r="S301" s="317">
        <v>0</v>
      </c>
      <c r="T301" s="318" t="e">
        <f t="shared" si="114"/>
        <v>#DIV/0!</v>
      </c>
      <c r="U301" s="318" t="b">
        <f t="shared" si="115"/>
        <v>0</v>
      </c>
      <c r="V301" s="318" t="e">
        <f t="shared" si="116"/>
        <v>#DIV/0!</v>
      </c>
      <c r="W301" s="318"/>
      <c r="X301" s="319">
        <v>0</v>
      </c>
      <c r="Y301" s="318" t="e">
        <f t="shared" si="117"/>
        <v>#DIV/0!</v>
      </c>
      <c r="Z301" s="318" t="b">
        <f t="shared" si="118"/>
        <v>0</v>
      </c>
      <c r="AA301" s="318" t="e">
        <f t="shared" si="119"/>
        <v>#DIV/0!</v>
      </c>
      <c r="AB301" s="810"/>
      <c r="AC301" s="811">
        <f t="shared" si="120"/>
        <v>0</v>
      </c>
      <c r="AD301" s="811">
        <f t="shared" si="121"/>
        <v>0</v>
      </c>
    </row>
    <row r="302" spans="1:30" ht="16.8" hidden="1">
      <c r="A302" s="438" t="s">
        <v>302</v>
      </c>
      <c r="B302" s="438">
        <f>'Aaro Inställningar'!B55</f>
        <v>0</v>
      </c>
      <c r="C302" s="42"/>
      <c r="D302" s="748">
        <f>'Aaro Inställningar'!C55</f>
        <v>0</v>
      </c>
      <c r="E302" s="319">
        <v>0</v>
      </c>
      <c r="F302" s="317">
        <v>0</v>
      </c>
      <c r="G302" s="318" t="e">
        <f t="shared" si="107"/>
        <v>#DIV/0!</v>
      </c>
      <c r="H302" s="318" t="b">
        <f t="shared" si="108"/>
        <v>0</v>
      </c>
      <c r="I302" s="318" t="e">
        <f t="shared" si="109"/>
        <v>#DIV/0!</v>
      </c>
      <c r="J302" s="319">
        <v>0</v>
      </c>
      <c r="K302" s="317">
        <v>0</v>
      </c>
      <c r="L302" s="318" t="e">
        <f t="shared" si="110"/>
        <v>#DIV/0!</v>
      </c>
      <c r="M302" s="319">
        <v>0</v>
      </c>
      <c r="N302" s="317">
        <v>0</v>
      </c>
      <c r="O302" s="318" t="e">
        <f t="shared" si="111"/>
        <v>#DIV/0!</v>
      </c>
      <c r="P302" s="318" t="b">
        <f t="shared" si="112"/>
        <v>0</v>
      </c>
      <c r="Q302" s="318" t="e">
        <f t="shared" si="113"/>
        <v>#DIV/0!</v>
      </c>
      <c r="R302" s="319">
        <v>0</v>
      </c>
      <c r="S302" s="317">
        <v>0</v>
      </c>
      <c r="T302" s="318" t="e">
        <f t="shared" si="114"/>
        <v>#DIV/0!</v>
      </c>
      <c r="U302" s="318" t="b">
        <f t="shared" si="115"/>
        <v>0</v>
      </c>
      <c r="V302" s="318" t="e">
        <f t="shared" si="116"/>
        <v>#DIV/0!</v>
      </c>
      <c r="W302" s="318"/>
      <c r="X302" s="319">
        <v>0</v>
      </c>
      <c r="Y302" s="318" t="e">
        <f t="shared" si="117"/>
        <v>#DIV/0!</v>
      </c>
      <c r="Z302" s="318" t="b">
        <f t="shared" si="118"/>
        <v>0</v>
      </c>
      <c r="AA302" s="318" t="e">
        <f t="shared" si="119"/>
        <v>#DIV/0!</v>
      </c>
      <c r="AB302" s="810"/>
      <c r="AC302" s="811">
        <f t="shared" si="120"/>
        <v>0</v>
      </c>
      <c r="AD302" s="811">
        <f t="shared" si="121"/>
        <v>0</v>
      </c>
    </row>
    <row r="303" spans="1:30" ht="16.8" hidden="1">
      <c r="A303" s="438" t="s">
        <v>302</v>
      </c>
      <c r="B303" s="438">
        <f>'Aaro Inställningar'!B56</f>
        <v>0</v>
      </c>
      <c r="C303" s="42"/>
      <c r="D303" s="748">
        <f>'Aaro Inställningar'!C56</f>
        <v>0</v>
      </c>
      <c r="E303" s="319">
        <v>0</v>
      </c>
      <c r="F303" s="317">
        <v>0</v>
      </c>
      <c r="G303" s="318" t="e">
        <f t="shared" si="107"/>
        <v>#DIV/0!</v>
      </c>
      <c r="H303" s="318" t="b">
        <f t="shared" si="108"/>
        <v>0</v>
      </c>
      <c r="I303" s="318" t="e">
        <f t="shared" si="109"/>
        <v>#DIV/0!</v>
      </c>
      <c r="J303" s="319">
        <v>0</v>
      </c>
      <c r="K303" s="317">
        <v>0</v>
      </c>
      <c r="L303" s="318" t="e">
        <f t="shared" si="110"/>
        <v>#DIV/0!</v>
      </c>
      <c r="M303" s="319">
        <v>0</v>
      </c>
      <c r="N303" s="317">
        <v>0</v>
      </c>
      <c r="O303" s="318" t="e">
        <f t="shared" si="111"/>
        <v>#DIV/0!</v>
      </c>
      <c r="P303" s="318" t="b">
        <f t="shared" si="112"/>
        <v>0</v>
      </c>
      <c r="Q303" s="318" t="e">
        <f t="shared" si="113"/>
        <v>#DIV/0!</v>
      </c>
      <c r="R303" s="319">
        <v>0</v>
      </c>
      <c r="S303" s="317">
        <v>0</v>
      </c>
      <c r="T303" s="318" t="e">
        <f t="shared" si="114"/>
        <v>#DIV/0!</v>
      </c>
      <c r="U303" s="318" t="b">
        <f t="shared" si="115"/>
        <v>0</v>
      </c>
      <c r="V303" s="318" t="e">
        <f t="shared" si="116"/>
        <v>#DIV/0!</v>
      </c>
      <c r="W303" s="318"/>
      <c r="X303" s="319">
        <v>0</v>
      </c>
      <c r="Y303" s="318" t="e">
        <f t="shared" si="117"/>
        <v>#DIV/0!</v>
      </c>
      <c r="Z303" s="318" t="b">
        <f t="shared" si="118"/>
        <v>0</v>
      </c>
      <c r="AA303" s="747" t="e">
        <f t="shared" si="119"/>
        <v>#DIV/0!</v>
      </c>
      <c r="AB303" s="810"/>
      <c r="AC303" s="880">
        <f t="shared" si="120"/>
        <v>0</v>
      </c>
      <c r="AD303" s="880">
        <f t="shared" si="121"/>
        <v>0</v>
      </c>
    </row>
    <row r="304" spans="1:30" ht="16.8">
      <c r="A304" s="438" t="s">
        <v>302</v>
      </c>
      <c r="B304" s="438">
        <f>'Aaro Inställningar'!B57</f>
        <v>0</v>
      </c>
      <c r="C304" s="35"/>
      <c r="D304" s="798" t="str">
        <f>'Aaro Inställningar'!C57</f>
        <v>Aibel</v>
      </c>
      <c r="E304" s="799">
        <f>SUM(E283:E303)</f>
        <v>129.60004950000001</v>
      </c>
      <c r="F304" s="800">
        <f>SUM(F283:F303)</f>
        <v>-38.142137599999899</v>
      </c>
      <c r="G304" s="801" t="str">
        <f t="shared" si="107"/>
        <v>-</v>
      </c>
      <c r="H304" s="801" t="b">
        <f t="shared" si="108"/>
        <v>0</v>
      </c>
      <c r="I304" s="801" t="str">
        <f t="shared" si="109"/>
        <v>-</v>
      </c>
      <c r="J304" s="799">
        <f>SUM(J283:J303)</f>
        <v>20.4277152999999</v>
      </c>
      <c r="K304" s="800">
        <f>SUM(K283:K303)</f>
        <v>-80.706655599999706</v>
      </c>
      <c r="L304" s="801" t="str">
        <f t="shared" si="110"/>
        <v>-</v>
      </c>
      <c r="M304" s="799">
        <f>SUM(M283:M303)</f>
        <v>20.427715300000099</v>
      </c>
      <c r="N304" s="800">
        <f>SUM(N283:N303)</f>
        <v>-80.706655599999493</v>
      </c>
      <c r="O304" s="801" t="str">
        <f t="shared" si="111"/>
        <v>-</v>
      </c>
      <c r="P304" s="801" t="b">
        <f t="shared" si="112"/>
        <v>0</v>
      </c>
      <c r="Q304" s="801" t="str">
        <f t="shared" si="113"/>
        <v>-</v>
      </c>
      <c r="R304" s="799">
        <f>SUM(R283:R303)</f>
        <v>-375.99934439999703</v>
      </c>
      <c r="S304" s="800">
        <f>SUM(S283:S303)</f>
        <v>-477.13371529999802</v>
      </c>
      <c r="T304" s="801" t="str">
        <f t="shared" si="114"/>
        <v>-</v>
      </c>
      <c r="U304" s="801">
        <f t="shared" si="115"/>
        <v>0.21196232346819743</v>
      </c>
      <c r="V304" s="801">
        <f t="shared" si="116"/>
        <v>0.21196232346819743</v>
      </c>
      <c r="W304" s="801"/>
      <c r="X304" s="799">
        <f>SUM(X283:X303)</f>
        <v>-107.5153088</v>
      </c>
      <c r="Y304" s="802" t="str">
        <f t="shared" si="117"/>
        <v>-</v>
      </c>
      <c r="Z304" s="802">
        <f t="shared" si="118"/>
        <v>0.77466419715823331</v>
      </c>
      <c r="AA304" s="818">
        <f t="shared" si="119"/>
        <v>0.77466419715823331</v>
      </c>
      <c r="AB304" s="810"/>
      <c r="AC304" s="879">
        <f t="shared" si="120"/>
        <v>1.0710117391090965E-2</v>
      </c>
      <c r="AD304" s="879">
        <f t="shared" si="121"/>
        <v>-3.1000785109113041E-2</v>
      </c>
    </row>
    <row r="305" spans="1:30" ht="16.8" hidden="1">
      <c r="A305" s="438" t="s">
        <v>302</v>
      </c>
      <c r="B305" s="438">
        <f>'Aaro Inställningar'!B58</f>
        <v>0</v>
      </c>
      <c r="C305" s="35"/>
      <c r="D305" s="748">
        <f>'Aaro Inställningar'!C58</f>
        <v>0</v>
      </c>
      <c r="E305" s="319">
        <v>0</v>
      </c>
      <c r="F305" s="317">
        <v>0</v>
      </c>
      <c r="G305" s="318"/>
      <c r="H305" s="318"/>
      <c r="I305" s="318"/>
      <c r="J305" s="319">
        <v>0</v>
      </c>
      <c r="K305" s="317">
        <v>0</v>
      </c>
      <c r="L305" s="318"/>
      <c r="M305" s="319">
        <v>0</v>
      </c>
      <c r="N305" s="317">
        <v>0</v>
      </c>
      <c r="O305" s="318"/>
      <c r="P305" s="318"/>
      <c r="Q305" s="318"/>
      <c r="R305" s="319">
        <v>0</v>
      </c>
      <c r="S305" s="317">
        <v>0</v>
      </c>
      <c r="T305" s="318"/>
      <c r="U305" s="318"/>
      <c r="V305" s="318"/>
      <c r="W305" s="318"/>
      <c r="X305" s="319">
        <v>0</v>
      </c>
      <c r="Y305" s="318"/>
      <c r="Z305" s="318"/>
      <c r="AA305" s="318"/>
      <c r="AB305" s="810"/>
      <c r="AC305" s="811">
        <f t="shared" si="120"/>
        <v>0</v>
      </c>
      <c r="AD305" s="811">
        <f t="shared" si="121"/>
        <v>0</v>
      </c>
    </row>
    <row r="306" spans="1:30" ht="16.8" hidden="1">
      <c r="A306" s="438" t="s">
        <v>302</v>
      </c>
      <c r="B306" s="438">
        <f>'Aaro Inställningar'!B59</f>
        <v>0</v>
      </c>
      <c r="C306" s="42"/>
      <c r="D306" s="748">
        <f>'Aaro Inställningar'!C59</f>
        <v>0</v>
      </c>
      <c r="E306" s="319">
        <v>0</v>
      </c>
      <c r="F306" s="317">
        <v>0</v>
      </c>
      <c r="G306" s="318"/>
      <c r="H306" s="318"/>
      <c r="I306" s="318"/>
      <c r="J306" s="319">
        <v>0</v>
      </c>
      <c r="K306" s="317">
        <v>0</v>
      </c>
      <c r="L306" s="318"/>
      <c r="M306" s="319">
        <v>0</v>
      </c>
      <c r="N306" s="317">
        <v>0</v>
      </c>
      <c r="O306" s="318"/>
      <c r="P306" s="318"/>
      <c r="Q306" s="318"/>
      <c r="R306" s="319">
        <v>0</v>
      </c>
      <c r="S306" s="317">
        <v>0</v>
      </c>
      <c r="T306" s="318"/>
      <c r="U306" s="318"/>
      <c r="V306" s="318"/>
      <c r="W306" s="318"/>
      <c r="X306" s="319">
        <v>0</v>
      </c>
      <c r="Y306" s="318"/>
      <c r="Z306" s="318"/>
      <c r="AA306" s="318"/>
      <c r="AB306" s="810"/>
      <c r="AC306" s="811">
        <f t="shared" si="120"/>
        <v>0</v>
      </c>
      <c r="AD306" s="811">
        <f t="shared" si="121"/>
        <v>0</v>
      </c>
    </row>
    <row r="307" spans="1:30" ht="16.8" hidden="1">
      <c r="A307" s="438" t="s">
        <v>302</v>
      </c>
      <c r="B307" s="438">
        <f>'Aaro Inställningar'!B60</f>
        <v>0</v>
      </c>
      <c r="C307" s="42"/>
      <c r="D307" s="748">
        <f>'Aaro Inställningar'!C60</f>
        <v>0</v>
      </c>
      <c r="E307" s="319">
        <v>0</v>
      </c>
      <c r="F307" s="317">
        <v>0</v>
      </c>
      <c r="G307" s="318"/>
      <c r="H307" s="318"/>
      <c r="I307" s="318"/>
      <c r="J307" s="319">
        <v>0</v>
      </c>
      <c r="K307" s="317">
        <v>0</v>
      </c>
      <c r="L307" s="318"/>
      <c r="M307" s="319">
        <v>0</v>
      </c>
      <c r="N307" s="317">
        <v>0</v>
      </c>
      <c r="O307" s="318"/>
      <c r="P307" s="318"/>
      <c r="Q307" s="318"/>
      <c r="R307" s="319">
        <v>0</v>
      </c>
      <c r="S307" s="317">
        <v>0</v>
      </c>
      <c r="T307" s="318"/>
      <c r="U307" s="318"/>
      <c r="V307" s="318"/>
      <c r="W307" s="318"/>
      <c r="X307" s="319">
        <v>0</v>
      </c>
      <c r="Y307" s="318"/>
      <c r="Z307" s="318"/>
      <c r="AA307" s="318"/>
      <c r="AB307" s="810"/>
      <c r="AC307" s="811">
        <f t="shared" si="120"/>
        <v>0</v>
      </c>
      <c r="AD307" s="811">
        <f t="shared" si="121"/>
        <v>0</v>
      </c>
    </row>
    <row r="308" spans="1:30" ht="16.8" hidden="1">
      <c r="A308" s="438" t="s">
        <v>302</v>
      </c>
      <c r="B308" s="438">
        <f>'Aaro Inställningar'!B61</f>
        <v>0</v>
      </c>
      <c r="C308" s="42"/>
      <c r="D308" s="748">
        <f>'Aaro Inställningar'!C61</f>
        <v>0</v>
      </c>
      <c r="E308" s="319">
        <v>0</v>
      </c>
      <c r="F308" s="317">
        <v>0</v>
      </c>
      <c r="G308" s="318"/>
      <c r="H308" s="318"/>
      <c r="I308" s="318"/>
      <c r="J308" s="319">
        <v>0</v>
      </c>
      <c r="K308" s="317">
        <v>0</v>
      </c>
      <c r="L308" s="318"/>
      <c r="M308" s="319">
        <v>0</v>
      </c>
      <c r="N308" s="317">
        <v>0</v>
      </c>
      <c r="O308" s="318"/>
      <c r="P308" s="318"/>
      <c r="Q308" s="318"/>
      <c r="R308" s="319">
        <v>0</v>
      </c>
      <c r="S308" s="317">
        <v>0</v>
      </c>
      <c r="T308" s="318"/>
      <c r="U308" s="318"/>
      <c r="V308" s="318"/>
      <c r="W308" s="318"/>
      <c r="X308" s="319">
        <v>0</v>
      </c>
      <c r="Y308" s="318"/>
      <c r="Z308" s="318"/>
      <c r="AA308" s="318"/>
      <c r="AB308" s="810"/>
      <c r="AC308" s="811">
        <f t="shared" si="120"/>
        <v>0</v>
      </c>
      <c r="AD308" s="811">
        <f t="shared" si="121"/>
        <v>0</v>
      </c>
    </row>
    <row r="309" spans="1:30" ht="16.8" hidden="1">
      <c r="A309" s="438" t="s">
        <v>302</v>
      </c>
      <c r="B309" s="438">
        <f>'Aaro Inställningar'!B62</f>
        <v>0</v>
      </c>
      <c r="C309" s="42"/>
      <c r="D309" s="748">
        <f>'Aaro Inställningar'!C62</f>
        <v>0</v>
      </c>
      <c r="E309" s="319">
        <v>0</v>
      </c>
      <c r="F309" s="317">
        <v>0</v>
      </c>
      <c r="G309" s="318"/>
      <c r="H309" s="318"/>
      <c r="I309" s="318"/>
      <c r="J309" s="319">
        <v>0</v>
      </c>
      <c r="K309" s="317">
        <v>0</v>
      </c>
      <c r="L309" s="318"/>
      <c r="M309" s="319">
        <v>0</v>
      </c>
      <c r="N309" s="317">
        <v>0</v>
      </c>
      <c r="O309" s="318"/>
      <c r="P309" s="318"/>
      <c r="Q309" s="318"/>
      <c r="R309" s="319">
        <v>0</v>
      </c>
      <c r="S309" s="317">
        <v>0</v>
      </c>
      <c r="T309" s="318"/>
      <c r="U309" s="318"/>
      <c r="V309" s="318"/>
      <c r="W309" s="318"/>
      <c r="X309" s="319">
        <v>0</v>
      </c>
      <c r="Y309" s="318"/>
      <c r="Z309" s="318"/>
      <c r="AA309" s="318"/>
      <c r="AB309" s="810"/>
      <c r="AC309" s="811">
        <f t="shared" si="120"/>
        <v>0</v>
      </c>
      <c r="AD309" s="811">
        <f t="shared" si="121"/>
        <v>0</v>
      </c>
    </row>
    <row r="310" spans="1:30" ht="16.8" hidden="1">
      <c r="A310" s="438" t="s">
        <v>302</v>
      </c>
      <c r="B310" s="438">
        <f>'Aaro Inställningar'!B63</f>
        <v>0</v>
      </c>
      <c r="C310" s="42"/>
      <c r="D310" s="748">
        <f>'Aaro Inställningar'!C63</f>
        <v>0</v>
      </c>
      <c r="E310" s="319">
        <v>0</v>
      </c>
      <c r="F310" s="317">
        <v>0</v>
      </c>
      <c r="G310" s="318"/>
      <c r="H310" s="318"/>
      <c r="I310" s="318"/>
      <c r="J310" s="319">
        <v>0</v>
      </c>
      <c r="K310" s="317">
        <v>0</v>
      </c>
      <c r="L310" s="318"/>
      <c r="M310" s="319">
        <v>0</v>
      </c>
      <c r="N310" s="317">
        <v>0</v>
      </c>
      <c r="O310" s="318"/>
      <c r="P310" s="318"/>
      <c r="Q310" s="318"/>
      <c r="R310" s="319">
        <v>0</v>
      </c>
      <c r="S310" s="317">
        <v>0</v>
      </c>
      <c r="T310" s="318"/>
      <c r="U310" s="318"/>
      <c r="V310" s="318"/>
      <c r="W310" s="318"/>
      <c r="X310" s="319">
        <v>0</v>
      </c>
      <c r="Y310" s="318"/>
      <c r="Z310" s="318"/>
      <c r="AA310" s="318"/>
      <c r="AB310" s="810"/>
      <c r="AC310" s="811">
        <f t="shared" si="120"/>
        <v>0</v>
      </c>
      <c r="AD310" s="811">
        <f t="shared" si="121"/>
        <v>0</v>
      </c>
    </row>
    <row r="311" spans="1:30" ht="16.8" hidden="1">
      <c r="A311" s="438" t="s">
        <v>302</v>
      </c>
      <c r="B311" s="438">
        <f>'Aaro Inställningar'!B64</f>
        <v>0</v>
      </c>
      <c r="C311" s="42"/>
      <c r="D311" s="748">
        <f>'Aaro Inställningar'!C64</f>
        <v>0</v>
      </c>
      <c r="E311" s="319">
        <v>0</v>
      </c>
      <c r="F311" s="317">
        <v>0</v>
      </c>
      <c r="G311" s="318"/>
      <c r="H311" s="318"/>
      <c r="I311" s="318"/>
      <c r="J311" s="319">
        <v>0</v>
      </c>
      <c r="K311" s="317">
        <v>0</v>
      </c>
      <c r="L311" s="318"/>
      <c r="M311" s="319">
        <v>0</v>
      </c>
      <c r="N311" s="317">
        <v>0</v>
      </c>
      <c r="O311" s="318"/>
      <c r="P311" s="318"/>
      <c r="Q311" s="318"/>
      <c r="R311" s="319">
        <v>0</v>
      </c>
      <c r="S311" s="317">
        <v>0</v>
      </c>
      <c r="T311" s="318"/>
      <c r="U311" s="318"/>
      <c r="V311" s="318"/>
      <c r="W311" s="318"/>
      <c r="X311" s="319">
        <v>0</v>
      </c>
      <c r="Y311" s="318"/>
      <c r="Z311" s="318"/>
      <c r="AA311" s="318"/>
      <c r="AB311" s="810"/>
      <c r="AC311" s="811">
        <f t="shared" si="120"/>
        <v>0</v>
      </c>
      <c r="AD311" s="811">
        <f t="shared" si="121"/>
        <v>0</v>
      </c>
    </row>
    <row r="312" spans="1:30" ht="16.8" hidden="1">
      <c r="A312" s="438" t="s">
        <v>302</v>
      </c>
      <c r="B312" s="438">
        <f>'Aaro Inställningar'!B65</f>
        <v>0</v>
      </c>
      <c r="C312" s="42"/>
      <c r="D312" s="748">
        <f>'Aaro Inställningar'!C65</f>
        <v>0</v>
      </c>
      <c r="E312" s="319">
        <v>0</v>
      </c>
      <c r="F312" s="317">
        <v>0</v>
      </c>
      <c r="G312" s="318"/>
      <c r="H312" s="318"/>
      <c r="I312" s="318"/>
      <c r="J312" s="319">
        <v>0</v>
      </c>
      <c r="K312" s="317">
        <v>0</v>
      </c>
      <c r="L312" s="318"/>
      <c r="M312" s="319">
        <v>0</v>
      </c>
      <c r="N312" s="317">
        <v>0</v>
      </c>
      <c r="O312" s="318"/>
      <c r="P312" s="318"/>
      <c r="Q312" s="318"/>
      <c r="R312" s="319">
        <v>0</v>
      </c>
      <c r="S312" s="317">
        <v>0</v>
      </c>
      <c r="T312" s="318"/>
      <c r="U312" s="318"/>
      <c r="V312" s="318"/>
      <c r="W312" s="318"/>
      <c r="X312" s="319">
        <v>0</v>
      </c>
      <c r="Y312" s="318"/>
      <c r="Z312" s="318"/>
      <c r="AA312" s="318"/>
      <c r="AB312" s="810"/>
      <c r="AC312" s="811">
        <f t="shared" si="120"/>
        <v>0</v>
      </c>
      <c r="AD312" s="811">
        <f t="shared" si="121"/>
        <v>0</v>
      </c>
    </row>
    <row r="313" spans="1:30" ht="16.8" hidden="1">
      <c r="A313" s="438" t="s">
        <v>302</v>
      </c>
      <c r="B313" s="438">
        <f>'Aaro Inställningar'!B66</f>
        <v>0</v>
      </c>
      <c r="C313" s="42"/>
      <c r="D313" s="748">
        <f>'Aaro Inställningar'!C66</f>
        <v>0</v>
      </c>
      <c r="E313" s="319">
        <v>0</v>
      </c>
      <c r="F313" s="317">
        <v>0</v>
      </c>
      <c r="G313" s="318"/>
      <c r="H313" s="318"/>
      <c r="I313" s="318"/>
      <c r="J313" s="319">
        <v>0</v>
      </c>
      <c r="K313" s="317">
        <v>0</v>
      </c>
      <c r="L313" s="318"/>
      <c r="M313" s="319">
        <v>0</v>
      </c>
      <c r="N313" s="317">
        <v>0</v>
      </c>
      <c r="O313" s="318"/>
      <c r="P313" s="318"/>
      <c r="Q313" s="318"/>
      <c r="R313" s="319">
        <v>0</v>
      </c>
      <c r="S313" s="317">
        <v>0</v>
      </c>
      <c r="T313" s="318"/>
      <c r="U313" s="318"/>
      <c r="V313" s="318"/>
      <c r="W313" s="318"/>
      <c r="X313" s="319">
        <v>0</v>
      </c>
      <c r="Y313" s="318"/>
      <c r="Z313" s="318"/>
      <c r="AA313" s="318"/>
      <c r="AB313" s="810"/>
      <c r="AC313" s="811">
        <f t="shared" si="120"/>
        <v>0</v>
      </c>
      <c r="AD313" s="811">
        <f t="shared" si="121"/>
        <v>0</v>
      </c>
    </row>
    <row r="314" spans="1:30" ht="16.8" hidden="1">
      <c r="A314" s="438" t="s">
        <v>302</v>
      </c>
      <c r="B314" s="438">
        <f>'Aaro Inställningar'!B67</f>
        <v>0</v>
      </c>
      <c r="C314" s="42"/>
      <c r="D314" s="748">
        <f>'Aaro Inställningar'!C67</f>
        <v>0</v>
      </c>
      <c r="E314" s="319">
        <v>0</v>
      </c>
      <c r="F314" s="317">
        <v>0</v>
      </c>
      <c r="G314" s="318"/>
      <c r="H314" s="318"/>
      <c r="I314" s="318"/>
      <c r="J314" s="319">
        <v>0</v>
      </c>
      <c r="K314" s="317">
        <v>0</v>
      </c>
      <c r="L314" s="318"/>
      <c r="M314" s="319">
        <v>0</v>
      </c>
      <c r="N314" s="317">
        <v>0</v>
      </c>
      <c r="O314" s="318"/>
      <c r="P314" s="318"/>
      <c r="Q314" s="318"/>
      <c r="R314" s="319">
        <v>0</v>
      </c>
      <c r="S314" s="317">
        <v>0</v>
      </c>
      <c r="T314" s="318"/>
      <c r="U314" s="318"/>
      <c r="V314" s="318"/>
      <c r="W314" s="318"/>
      <c r="X314" s="319">
        <v>0</v>
      </c>
      <c r="Y314" s="318"/>
      <c r="Z314" s="318"/>
      <c r="AA314" s="318"/>
      <c r="AB314" s="810"/>
      <c r="AC314" s="811">
        <f t="shared" si="120"/>
        <v>0</v>
      </c>
      <c r="AD314" s="811">
        <f t="shared" si="121"/>
        <v>0</v>
      </c>
    </row>
    <row r="315" spans="1:30" ht="16.8" hidden="1">
      <c r="A315" s="438" t="s">
        <v>302</v>
      </c>
      <c r="B315" s="438">
        <f>'Aaro Inställningar'!B68</f>
        <v>0</v>
      </c>
      <c r="C315" s="42"/>
      <c r="D315" s="748">
        <f>'Aaro Inställningar'!C68</f>
        <v>0</v>
      </c>
      <c r="E315" s="319">
        <v>0</v>
      </c>
      <c r="F315" s="317">
        <v>0</v>
      </c>
      <c r="G315" s="318"/>
      <c r="H315" s="318"/>
      <c r="I315" s="318"/>
      <c r="J315" s="319">
        <v>0</v>
      </c>
      <c r="K315" s="317">
        <v>0</v>
      </c>
      <c r="L315" s="318"/>
      <c r="M315" s="319">
        <v>0</v>
      </c>
      <c r="N315" s="317">
        <v>0</v>
      </c>
      <c r="O315" s="318"/>
      <c r="P315" s="318"/>
      <c r="Q315" s="318"/>
      <c r="R315" s="319">
        <v>0</v>
      </c>
      <c r="S315" s="317">
        <v>0</v>
      </c>
      <c r="T315" s="318"/>
      <c r="U315" s="318"/>
      <c r="V315" s="318"/>
      <c r="W315" s="318"/>
      <c r="X315" s="319">
        <v>0</v>
      </c>
      <c r="Y315" s="318"/>
      <c r="Z315" s="318"/>
      <c r="AA315" s="318"/>
      <c r="AB315" s="810"/>
      <c r="AC315" s="811">
        <f t="shared" si="120"/>
        <v>0</v>
      </c>
      <c r="AD315" s="811">
        <f t="shared" si="121"/>
        <v>0</v>
      </c>
    </row>
    <row r="316" spans="1:30" ht="16.8" hidden="1">
      <c r="A316" s="438" t="s">
        <v>302</v>
      </c>
      <c r="B316" s="438">
        <f>'Aaro Inställningar'!B69</f>
        <v>0</v>
      </c>
      <c r="C316" s="42"/>
      <c r="D316" s="748">
        <f>'Aaro Inställningar'!C69</f>
        <v>0</v>
      </c>
      <c r="E316" s="319">
        <v>0</v>
      </c>
      <c r="F316" s="317">
        <v>0</v>
      </c>
      <c r="G316" s="318"/>
      <c r="H316" s="318"/>
      <c r="I316" s="318"/>
      <c r="J316" s="319">
        <v>0</v>
      </c>
      <c r="K316" s="317">
        <v>0</v>
      </c>
      <c r="L316" s="318"/>
      <c r="M316" s="319">
        <v>0</v>
      </c>
      <c r="N316" s="317">
        <v>0</v>
      </c>
      <c r="O316" s="318"/>
      <c r="P316" s="318"/>
      <c r="Q316" s="318"/>
      <c r="R316" s="319">
        <v>0</v>
      </c>
      <c r="S316" s="317">
        <v>0</v>
      </c>
      <c r="T316" s="318"/>
      <c r="U316" s="318"/>
      <c r="V316" s="318"/>
      <c r="W316" s="318"/>
      <c r="X316" s="319">
        <v>0</v>
      </c>
      <c r="Y316" s="318"/>
      <c r="Z316" s="318"/>
      <c r="AA316" s="318"/>
      <c r="AB316" s="810"/>
      <c r="AC316" s="811">
        <f t="shared" si="120"/>
        <v>0</v>
      </c>
      <c r="AD316" s="811">
        <f t="shared" si="121"/>
        <v>0</v>
      </c>
    </row>
    <row r="317" spans="1:30" ht="16.8" hidden="1">
      <c r="A317" s="438" t="s">
        <v>302</v>
      </c>
      <c r="B317" s="438">
        <f>'Aaro Inställningar'!B70</f>
        <v>0</v>
      </c>
      <c r="C317" s="42"/>
      <c r="D317" s="748">
        <f>'Aaro Inställningar'!C70</f>
        <v>0</v>
      </c>
      <c r="E317" s="319">
        <v>0</v>
      </c>
      <c r="F317" s="317">
        <v>0</v>
      </c>
      <c r="G317" s="318"/>
      <c r="H317" s="318"/>
      <c r="I317" s="318"/>
      <c r="J317" s="319">
        <v>0</v>
      </c>
      <c r="K317" s="317">
        <v>0</v>
      </c>
      <c r="L317" s="318"/>
      <c r="M317" s="319">
        <v>0</v>
      </c>
      <c r="N317" s="317">
        <v>0</v>
      </c>
      <c r="O317" s="318"/>
      <c r="P317" s="318"/>
      <c r="Q317" s="318"/>
      <c r="R317" s="319">
        <v>0</v>
      </c>
      <c r="S317" s="317">
        <v>0</v>
      </c>
      <c r="T317" s="318"/>
      <c r="U317" s="318"/>
      <c r="V317" s="318"/>
      <c r="W317" s="318"/>
      <c r="X317" s="319">
        <v>0</v>
      </c>
      <c r="Y317" s="318"/>
      <c r="Z317" s="318"/>
      <c r="AA317" s="318"/>
      <c r="AB317" s="810"/>
      <c r="AC317" s="811">
        <f t="shared" si="120"/>
        <v>0</v>
      </c>
      <c r="AD317" s="811">
        <f t="shared" si="121"/>
        <v>0</v>
      </c>
    </row>
    <row r="318" spans="1:30" ht="16.8" hidden="1">
      <c r="A318" s="438" t="s">
        <v>302</v>
      </c>
      <c r="B318" s="438">
        <f>'Aaro Inställningar'!B71</f>
        <v>0</v>
      </c>
      <c r="C318" s="42"/>
      <c r="D318" s="748">
        <f>'Aaro Inställningar'!C71</f>
        <v>0</v>
      </c>
      <c r="E318" s="319">
        <v>0</v>
      </c>
      <c r="F318" s="317">
        <v>0</v>
      </c>
      <c r="G318" s="318"/>
      <c r="H318" s="318"/>
      <c r="I318" s="318"/>
      <c r="J318" s="319">
        <v>0</v>
      </c>
      <c r="K318" s="317">
        <v>0</v>
      </c>
      <c r="L318" s="318"/>
      <c r="M318" s="319">
        <v>0</v>
      </c>
      <c r="N318" s="317">
        <v>0</v>
      </c>
      <c r="O318" s="318"/>
      <c r="P318" s="318"/>
      <c r="Q318" s="318"/>
      <c r="R318" s="319">
        <v>0</v>
      </c>
      <c r="S318" s="317">
        <v>0</v>
      </c>
      <c r="T318" s="318"/>
      <c r="U318" s="318"/>
      <c r="V318" s="318"/>
      <c r="W318" s="318"/>
      <c r="X318" s="319">
        <v>0</v>
      </c>
      <c r="Y318" s="318"/>
      <c r="Z318" s="318"/>
      <c r="AA318" s="318"/>
      <c r="AB318" s="810"/>
      <c r="AC318" s="811">
        <f t="shared" si="120"/>
        <v>0</v>
      </c>
      <c r="AD318" s="811">
        <f t="shared" si="121"/>
        <v>0</v>
      </c>
    </row>
    <row r="319" spans="1:30" ht="16.8" hidden="1">
      <c r="A319" s="438" t="s">
        <v>302</v>
      </c>
      <c r="B319" s="438">
        <f>'Aaro Inställningar'!B72</f>
        <v>0</v>
      </c>
      <c r="C319" s="42"/>
      <c r="D319" s="748">
        <f>'Aaro Inställningar'!C72</f>
        <v>0</v>
      </c>
      <c r="E319" s="319">
        <v>0</v>
      </c>
      <c r="F319" s="317">
        <v>0</v>
      </c>
      <c r="G319" s="318"/>
      <c r="H319" s="318"/>
      <c r="I319" s="318"/>
      <c r="J319" s="319">
        <v>0</v>
      </c>
      <c r="K319" s="317">
        <v>0</v>
      </c>
      <c r="L319" s="318"/>
      <c r="M319" s="319">
        <v>0</v>
      </c>
      <c r="N319" s="317">
        <v>0</v>
      </c>
      <c r="O319" s="318"/>
      <c r="P319" s="318"/>
      <c r="Q319" s="318"/>
      <c r="R319" s="319">
        <v>0</v>
      </c>
      <c r="S319" s="317">
        <v>0</v>
      </c>
      <c r="T319" s="318"/>
      <c r="U319" s="318"/>
      <c r="V319" s="318"/>
      <c r="W319" s="318"/>
      <c r="X319" s="319">
        <v>0</v>
      </c>
      <c r="Y319" s="318"/>
      <c r="Z319" s="318"/>
      <c r="AA319" s="318"/>
      <c r="AB319" s="810"/>
      <c r="AC319" s="811">
        <f t="shared" si="120"/>
        <v>0</v>
      </c>
      <c r="AD319" s="811">
        <f t="shared" si="121"/>
        <v>0</v>
      </c>
    </row>
    <row r="320" spans="1:30" ht="16.8" hidden="1">
      <c r="A320" s="438" t="s">
        <v>302</v>
      </c>
      <c r="B320" s="438">
        <f>'Aaro Inställningar'!B73</f>
        <v>0</v>
      </c>
      <c r="C320" s="42"/>
      <c r="D320" s="748">
        <f>'Aaro Inställningar'!C73</f>
        <v>0</v>
      </c>
      <c r="E320" s="319">
        <v>0</v>
      </c>
      <c r="F320" s="317">
        <v>0</v>
      </c>
      <c r="G320" s="318"/>
      <c r="H320" s="318"/>
      <c r="I320" s="318"/>
      <c r="J320" s="319">
        <v>0</v>
      </c>
      <c r="K320" s="317">
        <v>0</v>
      </c>
      <c r="L320" s="318"/>
      <c r="M320" s="319">
        <v>0</v>
      </c>
      <c r="N320" s="317">
        <v>0</v>
      </c>
      <c r="O320" s="318"/>
      <c r="P320" s="318"/>
      <c r="Q320" s="318"/>
      <c r="R320" s="319">
        <v>0</v>
      </c>
      <c r="S320" s="317">
        <v>0</v>
      </c>
      <c r="T320" s="318"/>
      <c r="U320" s="318"/>
      <c r="V320" s="318"/>
      <c r="W320" s="318"/>
      <c r="X320" s="319">
        <v>0</v>
      </c>
      <c r="Y320" s="318"/>
      <c r="Z320" s="318"/>
      <c r="AA320" s="318"/>
      <c r="AB320" s="810"/>
      <c r="AC320" s="811">
        <f t="shared" si="120"/>
        <v>0</v>
      </c>
      <c r="AD320" s="811">
        <f t="shared" si="121"/>
        <v>0</v>
      </c>
    </row>
    <row r="321" spans="1:30" ht="16.8" hidden="1">
      <c r="A321" s="438" t="s">
        <v>302</v>
      </c>
      <c r="B321" s="438">
        <f>'Aaro Inställningar'!B74</f>
        <v>0</v>
      </c>
      <c r="C321" s="42"/>
      <c r="D321" s="748">
        <f>'Aaro Inställningar'!C74</f>
        <v>0</v>
      </c>
      <c r="E321" s="319">
        <v>0</v>
      </c>
      <c r="F321" s="317">
        <v>0</v>
      </c>
      <c r="G321" s="318"/>
      <c r="H321" s="318"/>
      <c r="I321" s="318"/>
      <c r="J321" s="319">
        <v>0</v>
      </c>
      <c r="K321" s="317">
        <v>0</v>
      </c>
      <c r="L321" s="318"/>
      <c r="M321" s="319">
        <v>0</v>
      </c>
      <c r="N321" s="317">
        <v>0</v>
      </c>
      <c r="O321" s="318"/>
      <c r="P321" s="318"/>
      <c r="Q321" s="318"/>
      <c r="R321" s="319">
        <v>0</v>
      </c>
      <c r="S321" s="317">
        <v>0</v>
      </c>
      <c r="T321" s="318"/>
      <c r="U321" s="318"/>
      <c r="V321" s="318"/>
      <c r="W321" s="318"/>
      <c r="X321" s="319">
        <v>0</v>
      </c>
      <c r="Y321" s="318"/>
      <c r="Z321" s="318"/>
      <c r="AA321" s="318"/>
      <c r="AB321" s="810"/>
      <c r="AC321" s="811">
        <f t="shared" si="120"/>
        <v>0</v>
      </c>
      <c r="AD321" s="811">
        <f t="shared" si="121"/>
        <v>0</v>
      </c>
    </row>
    <row r="322" spans="1:30" ht="16.8" hidden="1">
      <c r="A322" s="438" t="s">
        <v>302</v>
      </c>
      <c r="B322" s="438">
        <f>'Aaro Inställningar'!B75</f>
        <v>0</v>
      </c>
      <c r="C322" s="42"/>
      <c r="D322" s="748">
        <f>'Aaro Inställningar'!C75</f>
        <v>0</v>
      </c>
      <c r="E322" s="319">
        <v>0</v>
      </c>
      <c r="F322" s="317">
        <v>0</v>
      </c>
      <c r="G322" s="318"/>
      <c r="H322" s="318"/>
      <c r="I322" s="318"/>
      <c r="J322" s="319">
        <v>0</v>
      </c>
      <c r="K322" s="317">
        <v>0</v>
      </c>
      <c r="L322" s="318"/>
      <c r="M322" s="319">
        <v>0</v>
      </c>
      <c r="N322" s="317">
        <v>0</v>
      </c>
      <c r="O322" s="318"/>
      <c r="P322" s="318"/>
      <c r="Q322" s="318"/>
      <c r="R322" s="319">
        <v>0</v>
      </c>
      <c r="S322" s="317">
        <v>0</v>
      </c>
      <c r="T322" s="318"/>
      <c r="U322" s="318"/>
      <c r="V322" s="318"/>
      <c r="W322" s="318"/>
      <c r="X322" s="319">
        <v>0</v>
      </c>
      <c r="Y322" s="318"/>
      <c r="Z322" s="318"/>
      <c r="AA322" s="318"/>
      <c r="AB322" s="810"/>
      <c r="AC322" s="811">
        <f t="shared" si="120"/>
        <v>0</v>
      </c>
      <c r="AD322" s="811">
        <f t="shared" si="121"/>
        <v>0</v>
      </c>
    </row>
    <row r="323" spans="1:30" ht="16.8" hidden="1">
      <c r="A323" s="438" t="s">
        <v>302</v>
      </c>
      <c r="B323" s="438">
        <f>'Aaro Inställningar'!B76</f>
        <v>0</v>
      </c>
      <c r="C323" s="42"/>
      <c r="D323" s="748">
        <f>'Aaro Inställningar'!C76</f>
        <v>0</v>
      </c>
      <c r="E323" s="319">
        <v>0</v>
      </c>
      <c r="F323" s="317">
        <v>0</v>
      </c>
      <c r="G323" s="318"/>
      <c r="H323" s="318"/>
      <c r="I323" s="318"/>
      <c r="J323" s="319">
        <v>0</v>
      </c>
      <c r="K323" s="317">
        <v>0</v>
      </c>
      <c r="L323" s="318"/>
      <c r="M323" s="319">
        <v>0</v>
      </c>
      <c r="N323" s="317">
        <v>0</v>
      </c>
      <c r="O323" s="318"/>
      <c r="P323" s="318"/>
      <c r="Q323" s="318"/>
      <c r="R323" s="319">
        <v>0</v>
      </c>
      <c r="S323" s="317">
        <v>0</v>
      </c>
      <c r="T323" s="318"/>
      <c r="U323" s="318"/>
      <c r="V323" s="318"/>
      <c r="W323" s="318"/>
      <c r="X323" s="319">
        <v>0</v>
      </c>
      <c r="Y323" s="318"/>
      <c r="Z323" s="318"/>
      <c r="AA323" s="318"/>
      <c r="AB323" s="810"/>
      <c r="AC323" s="811">
        <f t="shared" si="120"/>
        <v>0</v>
      </c>
      <c r="AD323" s="811">
        <f t="shared" si="121"/>
        <v>0</v>
      </c>
    </row>
    <row r="324" spans="1:30" ht="16.8" hidden="1">
      <c r="A324" s="438" t="s">
        <v>302</v>
      </c>
      <c r="B324" s="438">
        <f>'Aaro Inställningar'!B78</f>
        <v>0</v>
      </c>
      <c r="C324" s="42"/>
      <c r="D324" s="748">
        <f>'Aaro Inställningar'!C77</f>
        <v>0</v>
      </c>
      <c r="E324" s="319">
        <v>0</v>
      </c>
      <c r="F324" s="317">
        <v>0</v>
      </c>
      <c r="G324" s="318"/>
      <c r="H324" s="318"/>
      <c r="I324" s="318"/>
      <c r="J324" s="319">
        <v>0</v>
      </c>
      <c r="K324" s="317">
        <v>0</v>
      </c>
      <c r="L324" s="318"/>
      <c r="M324" s="319">
        <v>0</v>
      </c>
      <c r="N324" s="317">
        <v>0</v>
      </c>
      <c r="O324" s="318"/>
      <c r="P324" s="318"/>
      <c r="Q324" s="318"/>
      <c r="R324" s="319">
        <v>0</v>
      </c>
      <c r="S324" s="317">
        <v>0</v>
      </c>
      <c r="T324" s="318"/>
      <c r="U324" s="318"/>
      <c r="V324" s="318"/>
      <c r="W324" s="318"/>
      <c r="X324" s="319">
        <v>0</v>
      </c>
      <c r="Y324" s="318"/>
      <c r="Z324" s="318"/>
      <c r="AA324" s="318"/>
      <c r="AB324" s="810"/>
      <c r="AC324" s="811">
        <f t="shared" si="120"/>
        <v>0</v>
      </c>
      <c r="AD324" s="811">
        <f t="shared" si="121"/>
        <v>0</v>
      </c>
    </row>
    <row r="325" spans="1:30" ht="16.8" hidden="1">
      <c r="A325" s="438" t="s">
        <v>302</v>
      </c>
      <c r="B325" s="438">
        <f>'Aaro Inställningar'!B79</f>
        <v>0</v>
      </c>
      <c r="C325" s="42"/>
      <c r="D325" s="748">
        <f>'Aaro Inställningar'!C78</f>
        <v>0</v>
      </c>
      <c r="E325" s="319">
        <v>0</v>
      </c>
      <c r="F325" s="317">
        <v>0</v>
      </c>
      <c r="G325" s="318"/>
      <c r="H325" s="318"/>
      <c r="I325" s="318"/>
      <c r="J325" s="319">
        <v>0</v>
      </c>
      <c r="K325" s="317">
        <v>0</v>
      </c>
      <c r="L325" s="318"/>
      <c r="M325" s="319">
        <v>0</v>
      </c>
      <c r="N325" s="317">
        <v>0</v>
      </c>
      <c r="O325" s="318"/>
      <c r="P325" s="318"/>
      <c r="Q325" s="318"/>
      <c r="R325" s="319">
        <v>0</v>
      </c>
      <c r="S325" s="317">
        <v>0</v>
      </c>
      <c r="T325" s="318"/>
      <c r="U325" s="318"/>
      <c r="V325" s="318"/>
      <c r="W325" s="318"/>
      <c r="X325" s="319">
        <v>0</v>
      </c>
      <c r="Y325" s="318"/>
      <c r="Z325" s="318"/>
      <c r="AA325" s="318"/>
      <c r="AB325" s="810"/>
      <c r="AC325" s="812">
        <f t="shared" si="120"/>
        <v>0</v>
      </c>
      <c r="AD325" s="812">
        <f t="shared" si="121"/>
        <v>0</v>
      </c>
    </row>
    <row r="326" spans="1:30" ht="16.8" hidden="1">
      <c r="A326" s="438" t="s">
        <v>302</v>
      </c>
      <c r="B326" s="438">
        <f>'Aaro Inställningar'!B80</f>
        <v>0</v>
      </c>
      <c r="C326" s="42"/>
      <c r="D326" s="798" t="str">
        <f>'Aaro Inställningar'!C80</f>
        <v>SUMMA FRÅGETECKEN</v>
      </c>
      <c r="E326" s="799">
        <f>SUM(E305:E325)</f>
        <v>0</v>
      </c>
      <c r="F326" s="800">
        <f>SUM(F305:F325)</f>
        <v>0</v>
      </c>
      <c r="G326" s="801" t="e">
        <f>IF(OR(E326&lt;0,F326&lt;0),"-",E326/F326-1)</f>
        <v>#DIV/0!</v>
      </c>
      <c r="H326" s="801" t="b">
        <f>IF(AND(E326&lt;0,F326&lt;0),-(E326/F326-1))</f>
        <v>0</v>
      </c>
      <c r="I326" s="801" t="e">
        <f>IF(AND(E326&lt;0,F326&lt;0),+H326,G326)</f>
        <v>#DIV/0!</v>
      </c>
      <c r="J326" s="799">
        <f>SUM(J305:J325)</f>
        <v>0</v>
      </c>
      <c r="K326" s="800">
        <f>SUM(K305:K325)</f>
        <v>0</v>
      </c>
      <c r="L326" s="801" t="e">
        <f>IF(OR(J326&lt;0,K326&lt;0),"-",J326/K326-1)</f>
        <v>#DIV/0!</v>
      </c>
      <c r="M326" s="799">
        <f>SUM(M305:M325)</f>
        <v>0</v>
      </c>
      <c r="N326" s="800">
        <f>SUM(N305:N325)</f>
        <v>0</v>
      </c>
      <c r="O326" s="801" t="e">
        <f>IF(OR(M326&lt;0,N326&lt;0),"-",M326/N326-1)</f>
        <v>#DIV/0!</v>
      </c>
      <c r="P326" s="801" t="b">
        <f>IF(AND(M326&lt;0,N326&lt;0),-(M326/N326-1))</f>
        <v>0</v>
      </c>
      <c r="Q326" s="801" t="e">
        <f>IF(AND(M326&lt;0,N326&lt;0),+P326,O326)</f>
        <v>#DIV/0!</v>
      </c>
      <c r="R326" s="799">
        <f>SUM(R305:R325)</f>
        <v>0</v>
      </c>
      <c r="S326" s="800">
        <f>SUM(S305:S325)</f>
        <v>0</v>
      </c>
      <c r="T326" s="801" t="e">
        <f>IF(OR(R326&lt;0,S326&lt;0),"-",R326/S326-1)</f>
        <v>#DIV/0!</v>
      </c>
      <c r="U326" s="801" t="b">
        <f>IF(AND(R326&lt;0,S326&lt;0),-(R326/S326-1))</f>
        <v>0</v>
      </c>
      <c r="V326" s="801" t="e">
        <f>IF(AND(R326&lt;0,S326&lt;0),+U326,T326)</f>
        <v>#DIV/0!</v>
      </c>
      <c r="W326" s="801"/>
      <c r="X326" s="799">
        <f>SUM(X305:X325)</f>
        <v>0</v>
      </c>
      <c r="Y326" s="802" t="e">
        <f>IF(OR(S326&lt;0,X326&lt;0),"-",X326/S326-1)</f>
        <v>#DIV/0!</v>
      </c>
      <c r="Z326" s="802" t="b">
        <f>IF(AND(S326&lt;0,X326&lt;0),-(X326/S326-1))</f>
        <v>0</v>
      </c>
      <c r="AA326" s="818" t="e">
        <f>IF(AND(S326&lt;0,X326&lt;0),+Z326,Y326)</f>
        <v>#DIV/0!</v>
      </c>
      <c r="AB326" s="810"/>
      <c r="AC326" s="879">
        <f t="shared" si="120"/>
        <v>0</v>
      </c>
      <c r="AD326" s="879">
        <f t="shared" si="121"/>
        <v>0</v>
      </c>
    </row>
    <row r="327" spans="1:30" ht="11.25" customHeight="1">
      <c r="A327" s="438"/>
      <c r="B327" s="438"/>
      <c r="C327" s="35"/>
      <c r="D327" s="805"/>
      <c r="E327" s="775"/>
      <c r="F327" s="806"/>
      <c r="G327" s="752"/>
      <c r="H327" s="752"/>
      <c r="I327" s="752"/>
      <c r="J327" s="775"/>
      <c r="K327" s="806"/>
      <c r="L327" s="752"/>
      <c r="M327" s="775"/>
      <c r="N327" s="806"/>
      <c r="O327" s="752"/>
      <c r="P327" s="752"/>
      <c r="Q327" s="752"/>
      <c r="R327" s="775"/>
      <c r="S327" s="806"/>
      <c r="T327" s="752"/>
      <c r="U327" s="752"/>
      <c r="V327" s="752"/>
      <c r="W327" s="752"/>
      <c r="X327" s="775"/>
      <c r="Y327" s="806"/>
      <c r="Z327" s="806"/>
      <c r="AA327" s="717"/>
      <c r="AB327" s="810"/>
      <c r="AC327" s="813"/>
      <c r="AD327" s="813"/>
    </row>
    <row r="328" spans="1:30" ht="16.5" customHeight="1">
      <c r="A328" s="438" t="s">
        <v>302</v>
      </c>
      <c r="B328" s="438">
        <f>'Aaro Inställningar'!B82</f>
        <v>0</v>
      </c>
      <c r="C328" s="35"/>
      <c r="D328" s="759" t="str">
        <f>'Aaro Inställningar'!C82</f>
        <v>Summa totalt</v>
      </c>
      <c r="E328" s="773">
        <f>+E326+E304+E281</f>
        <v>219.87989020000015</v>
      </c>
      <c r="F328" s="807">
        <f>+F326+F304+F281</f>
        <v>15.607374800000045</v>
      </c>
      <c r="G328" s="808">
        <f>IF(OR(E328&lt;0,F328&lt;0),"-",E328/F328-1)</f>
        <v>13.088204647971901</v>
      </c>
      <c r="H328" s="808" t="b">
        <f>IF(AND(E328&lt;0,F328&lt;0),-(E328/F328-1))</f>
        <v>0</v>
      </c>
      <c r="I328" s="808">
        <f>IF(AND(E328&lt;0,F328&lt;0),+H328,G328)</f>
        <v>13.088204647971901</v>
      </c>
      <c r="J328" s="773">
        <f>+J326+J304+J281</f>
        <v>207.55204760000018</v>
      </c>
      <c r="K328" s="807">
        <f>+K326+K304+K281</f>
        <v>-40.31795209999953</v>
      </c>
      <c r="L328" s="808" t="str">
        <f>IF(OR(J328&lt;0,K328&lt;0),"-",J328/K328-1)</f>
        <v>-</v>
      </c>
      <c r="M328" s="773">
        <f>+M326+M304+M281</f>
        <v>207.55204760000041</v>
      </c>
      <c r="N328" s="807">
        <f>+N326+N304+N281</f>
        <v>-40.317952099999395</v>
      </c>
      <c r="O328" s="808" t="str">
        <f>IF(OR(M328&lt;0,N328&lt;0),"-",M328/N328-1)</f>
        <v>-</v>
      </c>
      <c r="P328" s="808" t="b">
        <f>IF(AND(M328&lt;0,N328&lt;0),-(M328/N328-1))</f>
        <v>0</v>
      </c>
      <c r="Q328" s="808" t="str">
        <f>IF(AND(M328&lt;0,N328&lt;0),+P328,O328)</f>
        <v>-</v>
      </c>
      <c r="R328" s="773">
        <f>+R326+R304+R281</f>
        <v>620.36202900000512</v>
      </c>
      <c r="S328" s="807">
        <f>+S326+S304+S281</f>
        <v>372.4920293000024</v>
      </c>
      <c r="T328" s="808">
        <f>IF(OR(R328&lt;0,S328&lt;0),"-",R328/S328-1)</f>
        <v>0.6654370569104715</v>
      </c>
      <c r="U328" s="808" t="b">
        <f>IF(AND(R328&lt;0,S328&lt;0),-(R328/S328-1))</f>
        <v>0</v>
      </c>
      <c r="V328" s="808">
        <f>IF(AND(R328&lt;0,S328&lt;0),+U328,T328)</f>
        <v>0.6654370569104715</v>
      </c>
      <c r="W328" s="808"/>
      <c r="X328" s="773">
        <f>+X326+X304+X281</f>
        <v>1657.6022515000004</v>
      </c>
      <c r="Y328" s="809">
        <f>IF(OR(S328&lt;0,X328&lt;0),"-",X328/S328-1)</f>
        <v>3.4500341513750339</v>
      </c>
      <c r="Z328" s="809" t="b">
        <f>IF(AND(S328&lt;0,X328&lt;0),-(X328/S328-1))</f>
        <v>0</v>
      </c>
      <c r="AA328" s="818">
        <f>IF(AND(S328&lt;0,X328&lt;0),+Z328,Y328)</f>
        <v>3.4500341513750339</v>
      </c>
      <c r="AB328" s="810"/>
      <c r="AC328" s="879">
        <f>IF(M83&lt;&gt;0,IF(M328&lt;&gt;0,M328/M83,""),0)</f>
        <v>2.274394121285676E-2</v>
      </c>
      <c r="AD328" s="879">
        <f>IF(N83&lt;&gt;0,IF(N328&lt;&gt;0,N328/N83,""),0)</f>
        <v>-4.3946721230870619E-3</v>
      </c>
    </row>
    <row r="329" spans="1:30" ht="20.25" customHeight="1">
      <c r="A329" s="439"/>
      <c r="B329" s="38"/>
      <c r="C329" s="35"/>
      <c r="D329" s="127"/>
      <c r="E329" s="679"/>
      <c r="F329" s="679"/>
      <c r="AB329" s="464"/>
      <c r="AC329" s="77"/>
      <c r="AD329" s="77"/>
    </row>
    <row r="330" spans="1:30" hidden="1">
      <c r="AB330" s="464"/>
      <c r="AC330" s="77"/>
      <c r="AD330" s="77"/>
    </row>
    <row r="331" spans="1:30" ht="17.399999999999999" customHeight="1">
      <c r="B331" s="38"/>
      <c r="D331" s="448" t="s">
        <v>115</v>
      </c>
      <c r="E331" s="460">
        <f t="shared" ref="E331:V331" si="122">E6</f>
        <v>2015</v>
      </c>
      <c r="F331" s="460">
        <f t="shared" si="122"/>
        <v>2014</v>
      </c>
      <c r="G331" s="460">
        <f t="shared" si="122"/>
        <v>0</v>
      </c>
      <c r="H331" s="460">
        <f t="shared" si="122"/>
        <v>0</v>
      </c>
      <c r="I331" s="460" t="str">
        <f t="shared" si="122"/>
        <v>%</v>
      </c>
      <c r="J331" s="460">
        <f t="shared" si="122"/>
        <v>2015</v>
      </c>
      <c r="K331" s="460">
        <f t="shared" si="122"/>
        <v>2014</v>
      </c>
      <c r="L331" s="460" t="str">
        <f t="shared" si="122"/>
        <v>%</v>
      </c>
      <c r="M331" s="460">
        <f t="shared" si="122"/>
        <v>2015</v>
      </c>
      <c r="N331" s="460">
        <f t="shared" si="122"/>
        <v>2014</v>
      </c>
      <c r="O331" s="460">
        <f t="shared" si="122"/>
        <v>0</v>
      </c>
      <c r="P331" s="460">
        <f t="shared" si="122"/>
        <v>0</v>
      </c>
      <c r="Q331" s="460" t="str">
        <f t="shared" si="122"/>
        <v>%</v>
      </c>
      <c r="R331" s="460" t="str">
        <f t="shared" si="122"/>
        <v>15/14</v>
      </c>
      <c r="S331" s="460">
        <f t="shared" si="122"/>
        <v>2014</v>
      </c>
      <c r="T331" s="460">
        <f t="shared" si="122"/>
        <v>0</v>
      </c>
      <c r="U331" s="460">
        <f t="shared" si="122"/>
        <v>0</v>
      </c>
      <c r="V331" s="460" t="str">
        <f t="shared" si="122"/>
        <v>%</v>
      </c>
      <c r="W331" s="460"/>
      <c r="X331" s="460">
        <f>X6</f>
        <v>2015</v>
      </c>
      <c r="Y331" s="460">
        <f>Y6</f>
        <v>0</v>
      </c>
      <c r="Z331" s="460">
        <f>Z6</f>
        <v>0</v>
      </c>
      <c r="AA331" s="460" t="str">
        <f>AA6</f>
        <v>%</v>
      </c>
      <c r="AB331" s="466"/>
      <c r="AC331" s="460">
        <f>M331</f>
        <v>2015</v>
      </c>
      <c r="AD331" s="460">
        <f>N331</f>
        <v>2014</v>
      </c>
    </row>
    <row r="332" spans="1:30" ht="17.399999999999999" customHeight="1">
      <c r="B332" s="38"/>
      <c r="D332" s="448"/>
      <c r="E332" s="460"/>
      <c r="F332" s="460"/>
      <c r="G332" s="460"/>
      <c r="H332" s="460"/>
      <c r="I332" s="460"/>
      <c r="J332" s="460"/>
      <c r="K332" s="460"/>
      <c r="L332" s="460"/>
      <c r="M332" s="460"/>
      <c r="N332" s="460"/>
      <c r="O332" s="460"/>
      <c r="P332" s="460"/>
      <c r="Q332" s="460"/>
      <c r="R332" s="460"/>
      <c r="S332" s="460"/>
      <c r="T332" s="460"/>
      <c r="U332" s="460"/>
      <c r="V332" s="460"/>
      <c r="W332" s="460"/>
      <c r="X332" s="460"/>
      <c r="Y332" s="460"/>
      <c r="Z332" s="460"/>
      <c r="AA332" s="460"/>
      <c r="AB332" s="466"/>
      <c r="AC332" s="1032" t="s">
        <v>420</v>
      </c>
      <c r="AD332" s="1033"/>
    </row>
    <row r="333" spans="1:30" s="300" customFormat="1" ht="17.399999999999999" customHeight="1">
      <c r="A333" s="437"/>
      <c r="B333" s="445"/>
      <c r="C333" s="301"/>
      <c r="D333" s="448"/>
      <c r="E333" s="460" t="str">
        <f>E7</f>
        <v>mar</v>
      </c>
      <c r="F333" s="460" t="str">
        <f>F7</f>
        <v>mar</v>
      </c>
      <c r="G333" s="460"/>
      <c r="H333" s="460"/>
      <c r="I333" s="460"/>
      <c r="J333" s="460" t="str">
        <f>J7</f>
        <v>kv 1</v>
      </c>
      <c r="K333" s="460" t="str">
        <f>K7</f>
        <v>kv 1</v>
      </c>
      <c r="L333" s="460"/>
      <c r="M333" s="460" t="str">
        <f>M7</f>
        <v>kv 1</v>
      </c>
      <c r="N333" s="460" t="str">
        <f>N7</f>
        <v>kv 1</v>
      </c>
      <c r="O333" s="460">
        <f>O7</f>
        <v>0</v>
      </c>
      <c r="P333" s="460">
        <f>P7</f>
        <v>0</v>
      </c>
      <c r="Q333" s="460"/>
      <c r="R333" s="460" t="str">
        <f>R7</f>
        <v>LTM</v>
      </c>
      <c r="S333" s="460"/>
      <c r="T333" s="460"/>
      <c r="U333" s="460"/>
      <c r="V333" s="460"/>
      <c r="W333" s="460"/>
      <c r="X333" s="460" t="str">
        <f>X7</f>
        <v>Prognos mar</v>
      </c>
      <c r="Y333" s="460">
        <f>Y7</f>
        <v>0</v>
      </c>
      <c r="Z333" s="460">
        <f>Z7</f>
        <v>0</v>
      </c>
      <c r="AA333" s="460"/>
      <c r="AB333" s="466"/>
      <c r="AC333" s="460" t="str">
        <f>M333</f>
        <v>kv 1</v>
      </c>
      <c r="AD333" s="460" t="str">
        <f>N333</f>
        <v>kv 1</v>
      </c>
    </row>
    <row r="334" spans="1:30" ht="15.75" customHeight="1">
      <c r="A334" s="440" t="s">
        <v>303</v>
      </c>
      <c r="B334" s="456" t="str">
        <f>'Aaro Inställningar'!B6</f>
        <v>AHIAS</v>
      </c>
      <c r="C334" s="42"/>
      <c r="D334" s="748" t="str">
        <f>'Aaro Inställningar'!C6</f>
        <v>AH Industries</v>
      </c>
      <c r="E334" s="319">
        <v>-1.6964040999999701</v>
      </c>
      <c r="F334" s="317">
        <v>3.6087202000000098</v>
      </c>
      <c r="G334" s="318" t="str">
        <f t="shared" ref="G334:G362" si="123">IF(OR(E334&lt;0,F334&lt;0),"-",E334/F334-1)</f>
        <v>-</v>
      </c>
      <c r="H334" s="318" t="b">
        <f t="shared" ref="H334:H362" si="124">IF(AND(E334&lt;0,F334&lt;0),-(E334/F334-1))</f>
        <v>0</v>
      </c>
      <c r="I334" s="318" t="str">
        <f t="shared" ref="I334:I343" si="125">IF(AND(E334&lt;0,F334&lt;0),+H334,G334)</f>
        <v>-</v>
      </c>
      <c r="J334" s="319">
        <v>-2.94752739999999</v>
      </c>
      <c r="K334" s="317">
        <v>-3.9189053000000098</v>
      </c>
      <c r="L334" s="318" t="str">
        <f t="shared" ref="L334:L362" si="126">IF(OR(J334&lt;0,K334&lt;0),"-",J334/K334-1)</f>
        <v>-</v>
      </c>
      <c r="M334" s="319">
        <v>-2.94752739999999</v>
      </c>
      <c r="N334" s="317">
        <v>-3.91890530000004</v>
      </c>
      <c r="O334" s="318" t="str">
        <f t="shared" ref="O334:O362" si="127">IF(OR(M334&lt;0,N334&lt;0),"-",M334/N334-1)</f>
        <v>-</v>
      </c>
      <c r="P334" s="318">
        <f t="shared" ref="P334:P362" si="128">IF(AND(M334&lt;0,N334&lt;0),-(M334/N334-1))</f>
        <v>0.24786970483824655</v>
      </c>
      <c r="Q334" s="318">
        <f t="shared" ref="Q334:Q362" si="129">IF(AND(M334&lt;0,N334&lt;0),+P334,O334)</f>
        <v>0.24786970483824655</v>
      </c>
      <c r="R334" s="319">
        <f t="shared" ref="R334:R361" si="130">S334-N334+M334</f>
        <v>-9.0414462000001503</v>
      </c>
      <c r="S334" s="317">
        <v>-10.0128241000002</v>
      </c>
      <c r="T334" s="318" t="str">
        <f t="shared" ref="T334:T362" si="131">IF(OR(R334&lt;0,S334&lt;0),"-",R334/S334-1)</f>
        <v>-</v>
      </c>
      <c r="U334" s="318">
        <f t="shared" ref="U334:U362" si="132">IF(AND(R334&lt;0,S334&lt;0),-(R334/S334-1))</f>
        <v>9.7013379072546591E-2</v>
      </c>
      <c r="V334" s="318">
        <f t="shared" ref="V334:V362" si="133">IF(AND(R334&lt;0,S334&lt;0),+U334,T334)</f>
        <v>9.7013379072546591E-2</v>
      </c>
      <c r="W334" s="318"/>
      <c r="X334" s="319">
        <v>34.627465700000002</v>
      </c>
      <c r="Y334" s="318" t="str">
        <f t="shared" ref="Y334:Y362" si="134">IF(OR(S334&lt;0,X334&lt;0),"-",X334/S334-1)</f>
        <v>-</v>
      </c>
      <c r="Z334" s="318" t="b">
        <f t="shared" ref="Z334:Z362" si="135">IF(AND(S334&lt;0,X334&lt;0),-(X334/S334-1))</f>
        <v>0</v>
      </c>
      <c r="AA334" s="318" t="str">
        <f t="shared" ref="AA334:AA362" si="136">IF(AND(S334&lt;0,X334&lt;0),+Z334,Y334)</f>
        <v>-</v>
      </c>
      <c r="AB334" s="810"/>
      <c r="AC334" s="811">
        <f t="shared" ref="AC334:AC362" si="137">IF(M8&lt;&gt;0,IF(M334&lt;&gt;0,M334/M8,""),0)</f>
        <v>-1.2352258549542312E-2</v>
      </c>
      <c r="AD334" s="811">
        <f t="shared" ref="AD334:AD362" si="138">IF(N8&lt;&gt;0,IF(N334&lt;&gt;0,N334/N8,""),0)</f>
        <v>-2.0605099688974463E-2</v>
      </c>
    </row>
    <row r="335" spans="1:30" ht="15.75" customHeight="1">
      <c r="A335" s="440" t="s">
        <v>303</v>
      </c>
      <c r="B335" s="456" t="str">
        <f>'Aaro Inställningar'!B7</f>
        <v>ARCUS</v>
      </c>
      <c r="C335" s="42"/>
      <c r="D335" s="748" t="str">
        <f>'Aaro Inställningar'!C7</f>
        <v>Arcus-Gruppen</v>
      </c>
      <c r="E335" s="319">
        <v>-14.651171</v>
      </c>
      <c r="F335" s="317">
        <v>-15.5026227</v>
      </c>
      <c r="G335" s="318" t="str">
        <f t="shared" si="123"/>
        <v>-</v>
      </c>
      <c r="H335" s="318">
        <f t="shared" si="124"/>
        <v>5.4923074403404049E-2</v>
      </c>
      <c r="I335" s="318">
        <f t="shared" si="125"/>
        <v>5.4923074403404049E-2</v>
      </c>
      <c r="J335" s="319">
        <v>-23.977840400000002</v>
      </c>
      <c r="K335" s="317">
        <v>-39.1759865</v>
      </c>
      <c r="L335" s="318" t="str">
        <f t="shared" si="126"/>
        <v>-</v>
      </c>
      <c r="M335" s="319">
        <v>-23.977840399999899</v>
      </c>
      <c r="N335" s="317">
        <v>-39.1759865</v>
      </c>
      <c r="O335" s="318" t="str">
        <f t="shared" si="127"/>
        <v>-</v>
      </c>
      <c r="P335" s="318">
        <f t="shared" si="128"/>
        <v>0.38794545990565166</v>
      </c>
      <c r="Q335" s="318">
        <f t="shared" si="129"/>
        <v>0.38794545990565166</v>
      </c>
      <c r="R335" s="319">
        <f t="shared" si="130"/>
        <v>116.07417310000008</v>
      </c>
      <c r="S335" s="317">
        <v>100.87602699999999</v>
      </c>
      <c r="T335" s="318">
        <f t="shared" si="131"/>
        <v>0.15066162449082277</v>
      </c>
      <c r="U335" s="318" t="b">
        <f t="shared" si="132"/>
        <v>0</v>
      </c>
      <c r="V335" s="318">
        <f t="shared" si="133"/>
        <v>0.15066162449082277</v>
      </c>
      <c r="W335" s="318"/>
      <c r="X335" s="319">
        <v>151.90583079999999</v>
      </c>
      <c r="Y335" s="318">
        <f t="shared" si="134"/>
        <v>0.50586651078159539</v>
      </c>
      <c r="Z335" s="318" t="b">
        <f t="shared" si="135"/>
        <v>0</v>
      </c>
      <c r="AA335" s="318">
        <f t="shared" si="136"/>
        <v>0.50586651078159539</v>
      </c>
      <c r="AB335" s="810"/>
      <c r="AC335" s="811">
        <f t="shared" si="137"/>
        <v>-4.3700436142605069E-2</v>
      </c>
      <c r="AD335" s="811">
        <f t="shared" si="138"/>
        <v>-7.8356750442417175E-2</v>
      </c>
    </row>
    <row r="336" spans="1:30" ht="15.75" customHeight="1">
      <c r="A336" s="440" t="s">
        <v>303</v>
      </c>
      <c r="B336" s="456" t="str">
        <f>'Aaro Inställningar'!B8</f>
        <v>BIOLIN</v>
      </c>
      <c r="C336" s="42"/>
      <c r="D336" s="748" t="str">
        <f>'Aaro Inställningar'!C8</f>
        <v>Biolin Scientific</v>
      </c>
      <c r="E336" s="319">
        <v>8.9388799999999904</v>
      </c>
      <c r="F336" s="317">
        <v>3.742</v>
      </c>
      <c r="G336" s="318">
        <f t="shared" si="123"/>
        <v>1.3887974345269885</v>
      </c>
      <c r="H336" s="318" t="b">
        <f t="shared" si="124"/>
        <v>0</v>
      </c>
      <c r="I336" s="318">
        <f t="shared" si="125"/>
        <v>1.3887974345269885</v>
      </c>
      <c r="J336" s="319">
        <v>-3.4879699999999998</v>
      </c>
      <c r="K336" s="317">
        <v>-5.1449999999999996</v>
      </c>
      <c r="L336" s="318" t="str">
        <f t="shared" si="126"/>
        <v>-</v>
      </c>
      <c r="M336" s="319">
        <v>-3.4879699999999998</v>
      </c>
      <c r="N336" s="317">
        <v>-5.1449999999999996</v>
      </c>
      <c r="O336" s="318" t="str">
        <f t="shared" si="127"/>
        <v>-</v>
      </c>
      <c r="P336" s="318">
        <f t="shared" si="128"/>
        <v>0.32206608357628763</v>
      </c>
      <c r="Q336" s="318">
        <f t="shared" si="129"/>
        <v>0.32206608357628763</v>
      </c>
      <c r="R336" s="319">
        <f t="shared" si="130"/>
        <v>16.976029999999998</v>
      </c>
      <c r="S336" s="317">
        <v>15.319000000000001</v>
      </c>
      <c r="T336" s="318">
        <f t="shared" si="131"/>
        <v>0.10816828774724185</v>
      </c>
      <c r="U336" s="318" t="b">
        <f t="shared" si="132"/>
        <v>0</v>
      </c>
      <c r="V336" s="318">
        <f t="shared" si="133"/>
        <v>0.10816828774724185</v>
      </c>
      <c r="W336" s="318"/>
      <c r="X336" s="319">
        <v>30.902999999999999</v>
      </c>
      <c r="Y336" s="318">
        <f t="shared" si="134"/>
        <v>1.0172987792936872</v>
      </c>
      <c r="Z336" s="318" t="b">
        <f t="shared" si="135"/>
        <v>0</v>
      </c>
      <c r="AA336" s="318">
        <f t="shared" si="136"/>
        <v>1.0172987792936872</v>
      </c>
      <c r="AB336" s="810"/>
      <c r="AC336" s="811">
        <f t="shared" si="137"/>
        <v>-6.6659047696220178E-2</v>
      </c>
      <c r="AD336" s="811">
        <f t="shared" si="138"/>
        <v>-0.12111011722611929</v>
      </c>
    </row>
    <row r="337" spans="1:30" ht="15.75" customHeight="1">
      <c r="A337" s="440" t="s">
        <v>303</v>
      </c>
      <c r="B337" s="456" t="str">
        <f>'Aaro Inställningar'!B9</f>
        <v>BISNODE</v>
      </c>
      <c r="C337" s="42"/>
      <c r="D337" s="748" t="str">
        <f>'Aaro Inställningar'!C9</f>
        <v>Bisnode</v>
      </c>
      <c r="E337" s="319">
        <v>23.891864999999999</v>
      </c>
      <c r="F337" s="317">
        <v>1.2759999999999001</v>
      </c>
      <c r="G337" s="318">
        <f t="shared" si="123"/>
        <v>17.724032131662906</v>
      </c>
      <c r="H337" s="318" t="b">
        <f t="shared" si="124"/>
        <v>0</v>
      </c>
      <c r="I337" s="318">
        <f t="shared" si="125"/>
        <v>17.724032131662906</v>
      </c>
      <c r="J337" s="319">
        <v>11.918864999999901</v>
      </c>
      <c r="K337" s="317">
        <v>20.498000000000001</v>
      </c>
      <c r="L337" s="318">
        <f t="shared" si="126"/>
        <v>-0.41853522294858525</v>
      </c>
      <c r="M337" s="319">
        <v>11.918865</v>
      </c>
      <c r="N337" s="317">
        <v>20.498000000000001</v>
      </c>
      <c r="O337" s="318">
        <f t="shared" si="127"/>
        <v>-0.41853522294858037</v>
      </c>
      <c r="P337" s="318" t="b">
        <f t="shared" si="128"/>
        <v>0</v>
      </c>
      <c r="Q337" s="318">
        <f t="shared" si="129"/>
        <v>-0.41853522294858037</v>
      </c>
      <c r="R337" s="319">
        <f t="shared" si="130"/>
        <v>113.235865000001</v>
      </c>
      <c r="S337" s="317">
        <v>121.81500000000101</v>
      </c>
      <c r="T337" s="318">
        <f t="shared" si="131"/>
        <v>-7.0427574600828602E-2</v>
      </c>
      <c r="U337" s="318" t="b">
        <f t="shared" si="132"/>
        <v>0</v>
      </c>
      <c r="V337" s="318">
        <f t="shared" si="133"/>
        <v>-7.0427574600828602E-2</v>
      </c>
      <c r="W337" s="318"/>
      <c r="X337" s="319">
        <v>208.1</v>
      </c>
      <c r="Y337" s="318">
        <f t="shared" si="134"/>
        <v>0.70832820260229257</v>
      </c>
      <c r="Z337" s="318" t="b">
        <f t="shared" si="135"/>
        <v>0</v>
      </c>
      <c r="AA337" s="318">
        <f t="shared" si="136"/>
        <v>0.70832820260229257</v>
      </c>
      <c r="AB337" s="810"/>
      <c r="AC337" s="811">
        <f t="shared" si="137"/>
        <v>1.3645022010287429E-2</v>
      </c>
      <c r="AD337" s="811">
        <f t="shared" si="138"/>
        <v>2.368944156804734E-2</v>
      </c>
    </row>
    <row r="338" spans="1:30" ht="15.75" customHeight="1">
      <c r="A338" s="440" t="s">
        <v>303</v>
      </c>
      <c r="B338" s="456" t="str">
        <f>'Aaro Inställningar'!B10</f>
        <v>DIAB</v>
      </c>
      <c r="C338" s="42"/>
      <c r="D338" s="748" t="str">
        <f>'Aaro Inställningar'!C10</f>
        <v>DIAB</v>
      </c>
      <c r="E338" s="319">
        <v>21.626999999999999</v>
      </c>
      <c r="F338" s="317">
        <v>-3.6060000000000101</v>
      </c>
      <c r="G338" s="318" t="str">
        <f t="shared" si="123"/>
        <v>-</v>
      </c>
      <c r="H338" s="318" t="b">
        <f t="shared" si="124"/>
        <v>0</v>
      </c>
      <c r="I338" s="318" t="str">
        <f t="shared" si="125"/>
        <v>-</v>
      </c>
      <c r="J338" s="319">
        <v>27.763000000000002</v>
      </c>
      <c r="K338" s="317">
        <v>-10.792999999999999</v>
      </c>
      <c r="L338" s="318" t="str">
        <f t="shared" si="126"/>
        <v>-</v>
      </c>
      <c r="M338" s="319">
        <v>27.763000000000002</v>
      </c>
      <c r="N338" s="317">
        <v>-10.792999999999999</v>
      </c>
      <c r="O338" s="318" t="str">
        <f t="shared" si="127"/>
        <v>-</v>
      </c>
      <c r="P338" s="318" t="b">
        <f t="shared" si="128"/>
        <v>0</v>
      </c>
      <c r="Q338" s="318" t="str">
        <f t="shared" si="129"/>
        <v>-</v>
      </c>
      <c r="R338" s="319">
        <f t="shared" si="130"/>
        <v>20.429999999999801</v>
      </c>
      <c r="S338" s="317">
        <v>-18.1260000000002</v>
      </c>
      <c r="T338" s="318" t="str">
        <f t="shared" si="131"/>
        <v>-</v>
      </c>
      <c r="U338" s="318" t="b">
        <f t="shared" si="132"/>
        <v>0</v>
      </c>
      <c r="V338" s="318" t="str">
        <f t="shared" si="133"/>
        <v>-</v>
      </c>
      <c r="W338" s="318"/>
      <c r="X338" s="319">
        <v>62.224000000000203</v>
      </c>
      <c r="Y338" s="318" t="str">
        <f t="shared" si="134"/>
        <v>-</v>
      </c>
      <c r="Z338" s="318" t="b">
        <f t="shared" si="135"/>
        <v>0</v>
      </c>
      <c r="AA338" s="318" t="str">
        <f t="shared" si="136"/>
        <v>-</v>
      </c>
      <c r="AB338" s="810"/>
      <c r="AC338" s="811">
        <f t="shared" si="137"/>
        <v>7.5235220153055699E-2</v>
      </c>
      <c r="AD338" s="811">
        <f t="shared" si="138"/>
        <v>-4.5317512302447051E-2</v>
      </c>
    </row>
    <row r="339" spans="1:30" ht="15.75" customHeight="1">
      <c r="A339" s="440" t="s">
        <v>303</v>
      </c>
      <c r="B339" s="456" t="str">
        <f>'Aaro Inställningar'!B11</f>
        <v>EMGR</v>
      </c>
      <c r="C339" s="42"/>
      <c r="D339" s="748" t="str">
        <f>'Aaro Inställningar'!C11</f>
        <v>Euromaint</v>
      </c>
      <c r="E339" s="319">
        <v>12.494</v>
      </c>
      <c r="F339" s="317">
        <v>18.132999999999999</v>
      </c>
      <c r="G339" s="318">
        <f t="shared" si="123"/>
        <v>-0.31097998124965531</v>
      </c>
      <c r="H339" s="318" t="b">
        <f t="shared" si="124"/>
        <v>0</v>
      </c>
      <c r="I339" s="318">
        <f t="shared" si="125"/>
        <v>-0.31097998124965531</v>
      </c>
      <c r="J339" s="319">
        <v>0.49399999999995697</v>
      </c>
      <c r="K339" s="317">
        <v>3.9200000000000101</v>
      </c>
      <c r="L339" s="318">
        <f t="shared" si="126"/>
        <v>-0.87397959183674601</v>
      </c>
      <c r="M339" s="319">
        <v>0.49399999999999999</v>
      </c>
      <c r="N339" s="317">
        <v>3.9199999999999502</v>
      </c>
      <c r="O339" s="318">
        <f t="shared" si="127"/>
        <v>-0.87397959183673313</v>
      </c>
      <c r="P339" s="318" t="b">
        <f t="shared" si="128"/>
        <v>0</v>
      </c>
      <c r="Q339" s="318">
        <f t="shared" si="129"/>
        <v>-0.87397959183673313</v>
      </c>
      <c r="R339" s="319">
        <f t="shared" si="130"/>
        <v>39.245000000000246</v>
      </c>
      <c r="S339" s="317">
        <v>42.671000000000198</v>
      </c>
      <c r="T339" s="318">
        <f t="shared" si="131"/>
        <v>-8.0288720676804815E-2</v>
      </c>
      <c r="U339" s="318" t="b">
        <f t="shared" si="132"/>
        <v>0</v>
      </c>
      <c r="V339" s="318">
        <f t="shared" si="133"/>
        <v>-8.0288720676804815E-2</v>
      </c>
      <c r="W339" s="318"/>
      <c r="X339" s="319">
        <v>57.225999999999701</v>
      </c>
      <c r="Y339" s="318">
        <f t="shared" si="134"/>
        <v>0.34109816971712492</v>
      </c>
      <c r="Z339" s="318" t="b">
        <f t="shared" si="135"/>
        <v>0</v>
      </c>
      <c r="AA339" s="318">
        <f t="shared" si="136"/>
        <v>0.34109816971712492</v>
      </c>
      <c r="AB339" s="810"/>
      <c r="AC339" s="811">
        <f t="shared" si="137"/>
        <v>8.3243181304996949E-4</v>
      </c>
      <c r="AD339" s="811">
        <f t="shared" si="138"/>
        <v>6.7398884479686633E-3</v>
      </c>
    </row>
    <row r="340" spans="1:30" ht="15.75" customHeight="1">
      <c r="A340" s="440" t="s">
        <v>303</v>
      </c>
      <c r="B340" s="456" t="str">
        <f>'Aaro Inställningar'!B12</f>
        <v>GSHYDRO</v>
      </c>
      <c r="C340" s="42"/>
      <c r="D340" s="748" t="str">
        <f>'Aaro Inställningar'!C12</f>
        <v>GS-Hydro</v>
      </c>
      <c r="E340" s="319">
        <v>7.67193590000005</v>
      </c>
      <c r="F340" s="777">
        <v>2.4709286000000601</v>
      </c>
      <c r="G340" s="318">
        <f t="shared" si="123"/>
        <v>2.1048796391768922</v>
      </c>
      <c r="H340" s="318" t="b">
        <f t="shared" si="124"/>
        <v>0</v>
      </c>
      <c r="I340" s="318">
        <f t="shared" si="125"/>
        <v>2.1048796391768922</v>
      </c>
      <c r="J340" s="319">
        <v>6.5939291000000404</v>
      </c>
      <c r="K340" s="777">
        <v>6.5783494000000102</v>
      </c>
      <c r="L340" s="318">
        <f t="shared" si="126"/>
        <v>2.3683296603294046E-3</v>
      </c>
      <c r="M340" s="319">
        <v>6.5939291000000404</v>
      </c>
      <c r="N340" s="777">
        <v>6.57834940000002</v>
      </c>
      <c r="O340" s="318">
        <f t="shared" si="127"/>
        <v>2.3683296603278503E-3</v>
      </c>
      <c r="P340" s="318" t="b">
        <f t="shared" si="128"/>
        <v>0</v>
      </c>
      <c r="Q340" s="318">
        <f t="shared" si="129"/>
        <v>2.3683296603278503E-3</v>
      </c>
      <c r="R340" s="319">
        <f t="shared" si="130"/>
        <v>93.78539409999982</v>
      </c>
      <c r="S340" s="777">
        <v>93.769814399999802</v>
      </c>
      <c r="T340" s="318">
        <f t="shared" si="131"/>
        <v>1.6614835061479205E-4</v>
      </c>
      <c r="U340" s="318" t="b">
        <f t="shared" si="132"/>
        <v>0</v>
      </c>
      <c r="V340" s="318">
        <f t="shared" si="133"/>
        <v>1.6614835061479205E-4</v>
      </c>
      <c r="W340" s="318"/>
      <c r="X340" s="319">
        <v>76.810363300000105</v>
      </c>
      <c r="Y340" s="318">
        <f t="shared" si="134"/>
        <v>-0.1808625857747217</v>
      </c>
      <c r="Z340" s="318" t="b">
        <f t="shared" si="135"/>
        <v>0</v>
      </c>
      <c r="AA340" s="318">
        <f t="shared" si="136"/>
        <v>-0.1808625857747217</v>
      </c>
      <c r="AB340" s="810"/>
      <c r="AC340" s="811">
        <f t="shared" si="137"/>
        <v>2.0630961115187214E-2</v>
      </c>
      <c r="AD340" s="811">
        <f t="shared" si="138"/>
        <v>2.3052069094072394E-2</v>
      </c>
    </row>
    <row r="341" spans="1:30" ht="15.75" customHeight="1">
      <c r="A341" s="440" t="s">
        <v>303</v>
      </c>
      <c r="B341" s="456" t="str">
        <f>'Aaro Inställningar'!B13</f>
        <v>HAFA</v>
      </c>
      <c r="C341" s="42"/>
      <c r="D341" s="748" t="str">
        <f>'Aaro Inställningar'!C13</f>
        <v>Hafa Bathroom Group</v>
      </c>
      <c r="E341" s="319">
        <v>0.79100000000000104</v>
      </c>
      <c r="F341" s="317">
        <v>0.313000000000002</v>
      </c>
      <c r="G341" s="318">
        <f t="shared" si="123"/>
        <v>1.527156549520754</v>
      </c>
      <c r="H341" s="318" t="b">
        <f t="shared" si="124"/>
        <v>0</v>
      </c>
      <c r="I341" s="318">
        <f t="shared" si="125"/>
        <v>1.527156549520754</v>
      </c>
      <c r="J341" s="319">
        <v>1.103</v>
      </c>
      <c r="K341" s="317">
        <v>2.1539999999999999</v>
      </c>
      <c r="L341" s="318">
        <f t="shared" si="126"/>
        <v>-0.4879294336118849</v>
      </c>
      <c r="M341" s="319">
        <v>1.103</v>
      </c>
      <c r="N341" s="317">
        <v>2.1539999999999999</v>
      </c>
      <c r="O341" s="318">
        <f t="shared" si="127"/>
        <v>-0.4879294336118849</v>
      </c>
      <c r="P341" s="318" t="b">
        <f t="shared" si="128"/>
        <v>0</v>
      </c>
      <c r="Q341" s="318">
        <f t="shared" si="129"/>
        <v>-0.4879294336118849</v>
      </c>
      <c r="R341" s="319">
        <f t="shared" si="130"/>
        <v>-1.5619999999999672</v>
      </c>
      <c r="S341" s="317">
        <v>-0.51099999999996704</v>
      </c>
      <c r="T341" s="318" t="str">
        <f t="shared" si="131"/>
        <v>-</v>
      </c>
      <c r="U341" s="318">
        <f t="shared" si="132"/>
        <v>-2.0567514677105048</v>
      </c>
      <c r="V341" s="318">
        <f t="shared" si="133"/>
        <v>-2.0567514677105048</v>
      </c>
      <c r="W341" s="318"/>
      <c r="X341" s="319">
        <v>5.3740000000000103</v>
      </c>
      <c r="Y341" s="318" t="str">
        <f t="shared" si="134"/>
        <v>-</v>
      </c>
      <c r="Z341" s="318" t="b">
        <f t="shared" si="135"/>
        <v>0</v>
      </c>
      <c r="AA341" s="318" t="str">
        <f t="shared" si="136"/>
        <v>-</v>
      </c>
      <c r="AB341" s="810"/>
      <c r="AC341" s="811">
        <f t="shared" si="137"/>
        <v>2.1091075969940917E-2</v>
      </c>
      <c r="AD341" s="811">
        <f t="shared" si="138"/>
        <v>3.6846967053269016E-2</v>
      </c>
    </row>
    <row r="342" spans="1:30" ht="15.75" customHeight="1">
      <c r="A342" s="440" t="s">
        <v>303</v>
      </c>
      <c r="B342" s="456" t="str">
        <f>'Aaro Inställningar'!B14</f>
        <v>HENT</v>
      </c>
      <c r="C342" s="42"/>
      <c r="D342" s="748" t="str">
        <f>'Aaro Inställningar'!C14</f>
        <v>HENT</v>
      </c>
      <c r="E342" s="319">
        <v>20.2715697000002</v>
      </c>
      <c r="F342" s="317">
        <v>13.8268407</v>
      </c>
      <c r="G342" s="318">
        <f t="shared" si="123"/>
        <v>0.46610278803604066</v>
      </c>
      <c r="H342" s="318" t="b">
        <f t="shared" si="124"/>
        <v>0</v>
      </c>
      <c r="I342" s="318">
        <f t="shared" si="125"/>
        <v>0.46610278803604066</v>
      </c>
      <c r="J342" s="319">
        <v>48.765358400000302</v>
      </c>
      <c r="K342" s="317">
        <v>37.919585199999901</v>
      </c>
      <c r="L342" s="318">
        <f t="shared" si="126"/>
        <v>0.28602035446317142</v>
      </c>
      <c r="M342" s="319">
        <v>48.765358400000302</v>
      </c>
      <c r="N342" s="317">
        <v>37.9195852</v>
      </c>
      <c r="O342" s="318">
        <f t="shared" si="127"/>
        <v>0.28602035446316809</v>
      </c>
      <c r="P342" s="318" t="b">
        <f t="shared" si="128"/>
        <v>0</v>
      </c>
      <c r="Q342" s="318">
        <f t="shared" si="129"/>
        <v>0.28602035446316809</v>
      </c>
      <c r="R342" s="319">
        <f t="shared" si="130"/>
        <v>140.56640010000132</v>
      </c>
      <c r="S342" s="317">
        <v>129.72062690000101</v>
      </c>
      <c r="T342" s="318">
        <f t="shared" si="131"/>
        <v>8.3608701709105171E-2</v>
      </c>
      <c r="U342" s="318" t="b">
        <f t="shared" si="132"/>
        <v>0</v>
      </c>
      <c r="V342" s="318">
        <f t="shared" si="133"/>
        <v>8.3608701709105171E-2</v>
      </c>
      <c r="W342" s="318"/>
      <c r="X342" s="319">
        <v>173.0970485</v>
      </c>
      <c r="Y342" s="318">
        <f t="shared" si="134"/>
        <v>0.33438337939452745</v>
      </c>
      <c r="Z342" s="318" t="b">
        <f t="shared" si="135"/>
        <v>0</v>
      </c>
      <c r="AA342" s="318">
        <f t="shared" si="136"/>
        <v>0.33438337939452745</v>
      </c>
      <c r="AB342" s="810"/>
      <c r="AC342" s="811">
        <f t="shared" si="137"/>
        <v>3.7977901762704866E-2</v>
      </c>
      <c r="AD342" s="811">
        <f t="shared" si="138"/>
        <v>3.0756765475359566E-2</v>
      </c>
    </row>
    <row r="343" spans="1:30" ht="15.75" customHeight="1">
      <c r="A343" s="440" t="s">
        <v>303</v>
      </c>
      <c r="B343" s="456" t="str">
        <f>'Aaro Inställningar'!B15</f>
        <v>HLDISP</v>
      </c>
      <c r="C343" s="42"/>
      <c r="D343" s="748" t="str">
        <f>'Aaro Inställningar'!C15</f>
        <v xml:space="preserve">HL Display </v>
      </c>
      <c r="E343" s="319">
        <v>6.4079999999999497</v>
      </c>
      <c r="F343" s="317">
        <v>13.253</v>
      </c>
      <c r="G343" s="318">
        <f t="shared" si="123"/>
        <v>-0.51648683316985211</v>
      </c>
      <c r="H343" s="318" t="b">
        <f t="shared" si="124"/>
        <v>0</v>
      </c>
      <c r="I343" s="318">
        <f t="shared" si="125"/>
        <v>-0.51648683316985211</v>
      </c>
      <c r="J343" s="319">
        <v>-10.18</v>
      </c>
      <c r="K343" s="317">
        <v>10.795999999999999</v>
      </c>
      <c r="L343" s="318" t="str">
        <f t="shared" si="126"/>
        <v>-</v>
      </c>
      <c r="M343" s="319">
        <v>-10.180000000000099</v>
      </c>
      <c r="N343" s="317">
        <v>10.795999999999999</v>
      </c>
      <c r="O343" s="318" t="str">
        <f t="shared" si="127"/>
        <v>-</v>
      </c>
      <c r="P343" s="318" t="b">
        <f t="shared" si="128"/>
        <v>0</v>
      </c>
      <c r="Q343" s="318" t="str">
        <f t="shared" si="129"/>
        <v>-</v>
      </c>
      <c r="R343" s="319">
        <f t="shared" si="130"/>
        <v>8.0939999999998022</v>
      </c>
      <c r="S343" s="317">
        <v>29.069999999999901</v>
      </c>
      <c r="T343" s="318">
        <f t="shared" si="131"/>
        <v>-0.72156862745098627</v>
      </c>
      <c r="U343" s="318" t="b">
        <f t="shared" si="132"/>
        <v>0</v>
      </c>
      <c r="V343" s="318">
        <f t="shared" si="133"/>
        <v>-0.72156862745098627</v>
      </c>
      <c r="W343" s="318"/>
      <c r="X343" s="319">
        <v>21.3</v>
      </c>
      <c r="Y343" s="318">
        <f t="shared" si="134"/>
        <v>-0.26728586171310376</v>
      </c>
      <c r="Z343" s="318" t="b">
        <f t="shared" si="135"/>
        <v>0</v>
      </c>
      <c r="AA343" s="318">
        <f t="shared" si="136"/>
        <v>-0.26728586171310376</v>
      </c>
      <c r="AB343" s="810"/>
      <c r="AC343" s="811">
        <f t="shared" si="137"/>
        <v>-3.0178342740596987E-2</v>
      </c>
      <c r="AD343" s="811">
        <f t="shared" si="138"/>
        <v>2.968143865350302E-2</v>
      </c>
    </row>
    <row r="344" spans="1:30" ht="15.75" customHeight="1">
      <c r="A344" s="440" t="s">
        <v>303</v>
      </c>
      <c r="B344" s="456" t="str">
        <f>'Aaro Inställningar'!B16</f>
        <v>INWIDO</v>
      </c>
      <c r="C344" s="42"/>
      <c r="D344" s="748" t="str">
        <f>'Aaro Inställningar'!C16</f>
        <v>Inwido</v>
      </c>
      <c r="E344" s="319"/>
      <c r="F344" s="317"/>
      <c r="G344" s="318" t="e">
        <f t="shared" si="123"/>
        <v>#DIV/0!</v>
      </c>
      <c r="H344" s="318" t="b">
        <f t="shared" si="124"/>
        <v>0</v>
      </c>
      <c r="I344" s="318"/>
      <c r="J344" s="319">
        <v>26.097000000000001</v>
      </c>
      <c r="K344" s="317">
        <v>-3.8639999999998098</v>
      </c>
      <c r="L344" s="318" t="str">
        <f t="shared" si="126"/>
        <v>-</v>
      </c>
      <c r="M344" s="319">
        <v>26.097000000000001</v>
      </c>
      <c r="N344" s="317">
        <v>-3.8639999999999199</v>
      </c>
      <c r="O344" s="318" t="str">
        <f t="shared" si="127"/>
        <v>-</v>
      </c>
      <c r="P344" s="318" t="b">
        <f t="shared" si="128"/>
        <v>0</v>
      </c>
      <c r="Q344" s="318" t="str">
        <f t="shared" si="129"/>
        <v>-</v>
      </c>
      <c r="R344" s="319">
        <f t="shared" si="130"/>
        <v>459.28199999999993</v>
      </c>
      <c r="S344" s="317">
        <v>429.32100000000003</v>
      </c>
      <c r="T344" s="318">
        <f t="shared" si="131"/>
        <v>6.9786942637326987E-2</v>
      </c>
      <c r="U344" s="318" t="b">
        <f t="shared" si="132"/>
        <v>0</v>
      </c>
      <c r="V344" s="318">
        <f t="shared" si="133"/>
        <v>6.9786942637326987E-2</v>
      </c>
      <c r="W344" s="318"/>
      <c r="X344" s="319">
        <v>518.33899999999903</v>
      </c>
      <c r="Y344" s="318">
        <f t="shared" si="134"/>
        <v>0.20734601848034218</v>
      </c>
      <c r="Z344" s="318" t="b">
        <f t="shared" si="135"/>
        <v>0</v>
      </c>
      <c r="AA344" s="318">
        <f t="shared" si="136"/>
        <v>0.20734601848034218</v>
      </c>
      <c r="AB344" s="810"/>
      <c r="AC344" s="811">
        <f t="shared" si="137"/>
        <v>2.4915173652946154E-2</v>
      </c>
      <c r="AD344" s="811">
        <f t="shared" si="138"/>
        <v>-4.2589024728968035E-3</v>
      </c>
    </row>
    <row r="345" spans="1:30" ht="15.75" customHeight="1">
      <c r="A345" s="440" t="s">
        <v>303</v>
      </c>
      <c r="B345" s="456" t="str">
        <f>'Aaro Inställningar'!B17</f>
        <v>JOTUL</v>
      </c>
      <c r="C345" s="42"/>
      <c r="D345" s="748" t="str">
        <f>'Aaro Inställningar'!C17</f>
        <v>Jøtul</v>
      </c>
      <c r="E345" s="319">
        <v>-21.730377900000001</v>
      </c>
      <c r="F345" s="317">
        <v>-6.3889235000000104</v>
      </c>
      <c r="G345" s="318" t="str">
        <f t="shared" si="123"/>
        <v>-</v>
      </c>
      <c r="H345" s="318">
        <f t="shared" si="124"/>
        <v>-2.401258114923424</v>
      </c>
      <c r="I345" s="318">
        <f t="shared" ref="I345:I362" si="139">IF(AND(E345&lt;0,F345&lt;0),+H345,G345)</f>
        <v>-2.401258114923424</v>
      </c>
      <c r="J345" s="319">
        <v>-30.205055900000001</v>
      </c>
      <c r="K345" s="317">
        <v>-20.135531700000001</v>
      </c>
      <c r="L345" s="318" t="str">
        <f t="shared" si="126"/>
        <v>-</v>
      </c>
      <c r="M345" s="319">
        <v>-30.205055900000001</v>
      </c>
      <c r="N345" s="317">
        <v>-20.135531700000001</v>
      </c>
      <c r="O345" s="318" t="str">
        <f t="shared" si="127"/>
        <v>-</v>
      </c>
      <c r="P345" s="318">
        <f t="shared" si="128"/>
        <v>-0.50008732572976955</v>
      </c>
      <c r="Q345" s="318">
        <f t="shared" si="129"/>
        <v>-0.50008732572976955</v>
      </c>
      <c r="R345" s="319">
        <f t="shared" si="130"/>
        <v>-111.0969808</v>
      </c>
      <c r="S345" s="317">
        <v>-101.02745659999999</v>
      </c>
      <c r="T345" s="318" t="str">
        <f t="shared" si="131"/>
        <v>-</v>
      </c>
      <c r="U345" s="318">
        <f t="shared" si="132"/>
        <v>-9.9671164046705396E-2</v>
      </c>
      <c r="V345" s="318">
        <f t="shared" si="133"/>
        <v>-9.9671164046705396E-2</v>
      </c>
      <c r="W345" s="318"/>
      <c r="X345" s="319">
        <v>-11.812272999999999</v>
      </c>
      <c r="Y345" s="318" t="str">
        <f t="shared" si="134"/>
        <v>-</v>
      </c>
      <c r="Z345" s="318">
        <f t="shared" si="135"/>
        <v>0.88307858677697326</v>
      </c>
      <c r="AA345" s="318">
        <f t="shared" si="136"/>
        <v>0.88307858677697326</v>
      </c>
      <c r="AB345" s="810"/>
      <c r="AC345" s="811">
        <f t="shared" si="137"/>
        <v>-0.14485752688402295</v>
      </c>
      <c r="AD345" s="811">
        <f t="shared" si="138"/>
        <v>-0.10268046855758121</v>
      </c>
    </row>
    <row r="346" spans="1:30" ht="15.75" customHeight="1">
      <c r="A346" s="440" t="s">
        <v>303</v>
      </c>
      <c r="B346" s="456" t="str">
        <f>'Aaro Inställningar'!B18</f>
        <v>KVD</v>
      </c>
      <c r="C346" s="42"/>
      <c r="D346" s="748" t="str">
        <f>'Aaro Inställningar'!C18</f>
        <v xml:space="preserve">KVD </v>
      </c>
      <c r="E346" s="319">
        <v>5.056</v>
      </c>
      <c r="F346" s="317">
        <v>4.5730000000000102</v>
      </c>
      <c r="G346" s="318">
        <f t="shared" si="123"/>
        <v>0.10561994314454171</v>
      </c>
      <c r="H346" s="318" t="b">
        <f t="shared" si="124"/>
        <v>0</v>
      </c>
      <c r="I346" s="318">
        <f t="shared" si="139"/>
        <v>0.10561994314454171</v>
      </c>
      <c r="J346" s="319">
        <v>7.3340000000000103</v>
      </c>
      <c r="K346" s="317">
        <v>6.0079999999999902</v>
      </c>
      <c r="L346" s="318">
        <f t="shared" si="126"/>
        <v>0.22070572569907165</v>
      </c>
      <c r="M346" s="319">
        <v>7.3340000000000103</v>
      </c>
      <c r="N346" s="317">
        <v>6.0080000000000098</v>
      </c>
      <c r="O346" s="318">
        <f t="shared" si="127"/>
        <v>0.22070572569906766</v>
      </c>
      <c r="P346" s="318" t="b">
        <f t="shared" si="128"/>
        <v>0</v>
      </c>
      <c r="Q346" s="318">
        <f t="shared" si="129"/>
        <v>0.22070572569906766</v>
      </c>
      <c r="R346" s="319">
        <f t="shared" si="130"/>
        <v>40.997999999999998</v>
      </c>
      <c r="S346" s="317">
        <v>39.671999999999997</v>
      </c>
      <c r="T346" s="318">
        <f t="shared" si="131"/>
        <v>3.3424077434966781E-2</v>
      </c>
      <c r="U346" s="318" t="b">
        <f t="shared" si="132"/>
        <v>0</v>
      </c>
      <c r="V346" s="318">
        <f t="shared" si="133"/>
        <v>3.3424077434966781E-2</v>
      </c>
      <c r="W346" s="318"/>
      <c r="X346" s="319">
        <v>61.802</v>
      </c>
      <c r="Y346" s="318">
        <f t="shared" si="134"/>
        <v>0.55782415809639052</v>
      </c>
      <c r="Z346" s="318" t="b">
        <f t="shared" si="135"/>
        <v>0</v>
      </c>
      <c r="AA346" s="318">
        <f t="shared" si="136"/>
        <v>0.55782415809639052</v>
      </c>
      <c r="AB346" s="810"/>
      <c r="AC346" s="811">
        <f t="shared" si="137"/>
        <v>9.6680640143426005E-2</v>
      </c>
      <c r="AD346" s="811">
        <f t="shared" si="138"/>
        <v>7.9893617021276717E-2</v>
      </c>
    </row>
    <row r="347" spans="1:30" ht="15.75" customHeight="1">
      <c r="A347" s="440" t="s">
        <v>303</v>
      </c>
      <c r="B347" s="456" t="str">
        <f>'Aaro Inställningar'!B19</f>
        <v>LEDIL</v>
      </c>
      <c r="C347" s="42"/>
      <c r="D347" s="748" t="str">
        <f>'Aaro Inställningar'!C19</f>
        <v>Ledil</v>
      </c>
      <c r="E347" s="319">
        <v>3.6998430999999901</v>
      </c>
      <c r="F347" s="317">
        <v>5.1186138999999997</v>
      </c>
      <c r="G347" s="318">
        <f t="shared" si="123"/>
        <v>-0.27717871043174591</v>
      </c>
      <c r="H347" s="318" t="b">
        <f t="shared" si="124"/>
        <v>0</v>
      </c>
      <c r="I347" s="318">
        <f t="shared" si="139"/>
        <v>-0.27717871043174591</v>
      </c>
      <c r="J347" s="319">
        <v>7.8132900999999997</v>
      </c>
      <c r="K347" s="317">
        <v>7.1546199000000001</v>
      </c>
      <c r="L347" s="318">
        <f t="shared" si="126"/>
        <v>9.2062221222961149E-2</v>
      </c>
      <c r="M347" s="319">
        <v>7.8132900999999899</v>
      </c>
      <c r="N347" s="317">
        <v>7.1546199000000001</v>
      </c>
      <c r="O347" s="318">
        <f t="shared" si="127"/>
        <v>9.2062221222959595E-2</v>
      </c>
      <c r="P347" s="318" t="b">
        <f t="shared" si="128"/>
        <v>0</v>
      </c>
      <c r="Q347" s="318">
        <f t="shared" si="129"/>
        <v>9.2062221222959595E-2</v>
      </c>
      <c r="R347" s="319">
        <f t="shared" si="130"/>
        <v>64.108850199999992</v>
      </c>
      <c r="S347" s="317">
        <v>63.450180000000003</v>
      </c>
      <c r="T347" s="318">
        <f t="shared" si="131"/>
        <v>1.0380903568752542E-2</v>
      </c>
      <c r="U347" s="318" t="b">
        <f t="shared" si="132"/>
        <v>0</v>
      </c>
      <c r="V347" s="318">
        <f t="shared" si="133"/>
        <v>1.0380903568752542E-2</v>
      </c>
      <c r="W347" s="318"/>
      <c r="X347" s="319">
        <v>72.054855399999994</v>
      </c>
      <c r="Y347" s="318">
        <f t="shared" si="134"/>
        <v>0.13561309676347633</v>
      </c>
      <c r="Z347" s="318" t="b">
        <f t="shared" si="135"/>
        <v>0</v>
      </c>
      <c r="AA347" s="318">
        <f t="shared" si="136"/>
        <v>0.13561309676347633</v>
      </c>
      <c r="AB347" s="810"/>
      <c r="AC347" s="811">
        <f t="shared" si="137"/>
        <v>0.11175207942044525</v>
      </c>
      <c r="AD347" s="811">
        <f t="shared" si="138"/>
        <v>0.14837286265857696</v>
      </c>
    </row>
    <row r="348" spans="1:30" ht="15.75" customHeight="1">
      <c r="A348" s="440" t="s">
        <v>303</v>
      </c>
      <c r="B348" s="456" t="str">
        <f>'Aaro Inställningar'!B20</f>
        <v>MCC</v>
      </c>
      <c r="C348" s="42"/>
      <c r="D348" s="748" t="str">
        <f>'Aaro Inställningar'!C20</f>
        <v>Mobile Climate Control</v>
      </c>
      <c r="E348" s="319">
        <v>6.17700000000002</v>
      </c>
      <c r="F348" s="317">
        <v>5.2180000000000097</v>
      </c>
      <c r="G348" s="318">
        <f t="shared" si="123"/>
        <v>0.18378689152932326</v>
      </c>
      <c r="H348" s="318" t="b">
        <f t="shared" si="124"/>
        <v>0</v>
      </c>
      <c r="I348" s="318">
        <f t="shared" si="139"/>
        <v>0.18378689152932326</v>
      </c>
      <c r="J348" s="319">
        <v>5.9680000000000204</v>
      </c>
      <c r="K348" s="317">
        <v>8.4820000000000295</v>
      </c>
      <c r="L348" s="318">
        <f t="shared" si="126"/>
        <v>-0.29639236029238392</v>
      </c>
      <c r="M348" s="319">
        <v>5.9679999999999902</v>
      </c>
      <c r="N348" s="317">
        <v>8.4820000000000206</v>
      </c>
      <c r="O348" s="318">
        <f t="shared" si="127"/>
        <v>-0.29639236029238669</v>
      </c>
      <c r="P348" s="318" t="b">
        <f t="shared" si="128"/>
        <v>0</v>
      </c>
      <c r="Q348" s="318">
        <f t="shared" si="129"/>
        <v>-0.29639236029238669</v>
      </c>
      <c r="R348" s="319">
        <f t="shared" si="130"/>
        <v>45.420000000000066</v>
      </c>
      <c r="S348" s="317">
        <v>47.934000000000097</v>
      </c>
      <c r="T348" s="318">
        <f t="shared" si="131"/>
        <v>-5.2447114782826931E-2</v>
      </c>
      <c r="U348" s="318" t="b">
        <f t="shared" si="132"/>
        <v>0</v>
      </c>
      <c r="V348" s="318">
        <f t="shared" si="133"/>
        <v>-5.2447114782826931E-2</v>
      </c>
      <c r="W348" s="318"/>
      <c r="X348" s="319">
        <v>93.769000000000204</v>
      </c>
      <c r="Y348" s="318">
        <f t="shared" si="134"/>
        <v>0.95621062293987591</v>
      </c>
      <c r="Z348" s="318" t="b">
        <f t="shared" si="135"/>
        <v>0</v>
      </c>
      <c r="AA348" s="318">
        <f t="shared" si="136"/>
        <v>0.95621062293987591</v>
      </c>
      <c r="AB348" s="810"/>
      <c r="AC348" s="811">
        <f t="shared" si="137"/>
        <v>2.0571861912066287E-2</v>
      </c>
      <c r="AD348" s="811">
        <f t="shared" si="138"/>
        <v>4.0076543268208649E-2</v>
      </c>
    </row>
    <row r="349" spans="1:30" ht="15.75" customHeight="1">
      <c r="A349" s="440" t="s">
        <v>303</v>
      </c>
      <c r="B349" s="456" t="str">
        <f>'Aaro Inställningar'!B21</f>
        <v>NEBULA</v>
      </c>
      <c r="C349" s="42"/>
      <c r="D349" s="748" t="str">
        <f>'Aaro Inställningar'!C21</f>
        <v>Nebula</v>
      </c>
      <c r="E349" s="319">
        <v>3.4996554999999998</v>
      </c>
      <c r="F349" s="317">
        <v>4.2417638999999996</v>
      </c>
      <c r="G349" s="318">
        <f t="shared" si="123"/>
        <v>-0.17495278320417595</v>
      </c>
      <c r="H349" s="318" t="b">
        <f t="shared" si="124"/>
        <v>0</v>
      </c>
      <c r="I349" s="318">
        <f t="shared" si="139"/>
        <v>-0.17495278320417595</v>
      </c>
      <c r="J349" s="319">
        <v>13.714762800000001</v>
      </c>
      <c r="K349" s="317">
        <v>12.6513539</v>
      </c>
      <c r="L349" s="318">
        <f t="shared" si="126"/>
        <v>8.4054948458915479E-2</v>
      </c>
      <c r="M349" s="319">
        <v>13.714762800000001</v>
      </c>
      <c r="N349" s="317">
        <v>12.6513539</v>
      </c>
      <c r="O349" s="318">
        <f t="shared" si="127"/>
        <v>8.4054948458915479E-2</v>
      </c>
      <c r="P349" s="318" t="b">
        <f t="shared" si="128"/>
        <v>0</v>
      </c>
      <c r="Q349" s="318">
        <f t="shared" si="129"/>
        <v>8.4054948458915479E-2</v>
      </c>
      <c r="R349" s="319">
        <f t="shared" si="130"/>
        <v>70.344637699999993</v>
      </c>
      <c r="S349" s="317">
        <v>69.281228799999994</v>
      </c>
      <c r="T349" s="318">
        <f t="shared" si="131"/>
        <v>1.5349163379734909E-2</v>
      </c>
      <c r="U349" s="318" t="b">
        <f t="shared" si="132"/>
        <v>0</v>
      </c>
      <c r="V349" s="318">
        <f t="shared" si="133"/>
        <v>1.5349163379734909E-2</v>
      </c>
      <c r="W349" s="318"/>
      <c r="X349" s="319">
        <v>75.5910023</v>
      </c>
      <c r="Y349" s="318">
        <f t="shared" si="134"/>
        <v>9.1074791964429025E-2</v>
      </c>
      <c r="Z349" s="318" t="b">
        <f t="shared" si="135"/>
        <v>0</v>
      </c>
      <c r="AA349" s="318">
        <f t="shared" si="136"/>
        <v>9.1074791964429025E-2</v>
      </c>
      <c r="AB349" s="810"/>
      <c r="AC349" s="811">
        <f t="shared" si="137"/>
        <v>0.20650579147114254</v>
      </c>
      <c r="AD349" s="811">
        <f t="shared" si="138"/>
        <v>0.21585236726667675</v>
      </c>
    </row>
    <row r="350" spans="1:30" ht="15.75" customHeight="1">
      <c r="A350" s="438" t="s">
        <v>303</v>
      </c>
      <c r="B350" s="438" t="str">
        <f>'Aaro Inställningar'!B22</f>
        <v>NCGHO</v>
      </c>
      <c r="C350" s="42"/>
      <c r="D350" s="748" t="str">
        <f>'Aaro Inställningar'!C22</f>
        <v>Nordic Cinema Group</v>
      </c>
      <c r="E350" s="319">
        <v>30.1215469999999</v>
      </c>
      <c r="F350" s="317">
        <v>19.449000000000002</v>
      </c>
      <c r="G350" s="318">
        <f t="shared" si="123"/>
        <v>0.54874528253380106</v>
      </c>
      <c r="H350" s="318" t="b">
        <f t="shared" si="124"/>
        <v>0</v>
      </c>
      <c r="I350" s="318">
        <f t="shared" si="139"/>
        <v>0.54874528253380106</v>
      </c>
      <c r="J350" s="319">
        <v>139.70499799999999</v>
      </c>
      <c r="K350" s="317">
        <v>89.877000000000095</v>
      </c>
      <c r="L350" s="318">
        <f t="shared" si="126"/>
        <v>0.55440210509918941</v>
      </c>
      <c r="M350" s="319">
        <v>139.70499799999999</v>
      </c>
      <c r="N350" s="317">
        <v>89.876999999999995</v>
      </c>
      <c r="O350" s="318">
        <f t="shared" si="127"/>
        <v>0.55440210509919097</v>
      </c>
      <c r="P350" s="318" t="b">
        <f t="shared" si="128"/>
        <v>0</v>
      </c>
      <c r="Q350" s="318">
        <f t="shared" si="129"/>
        <v>0.55440210509919097</v>
      </c>
      <c r="R350" s="319">
        <f t="shared" si="130"/>
        <v>261.01099799999997</v>
      </c>
      <c r="S350" s="317">
        <v>211.18299999999999</v>
      </c>
      <c r="T350" s="318">
        <f t="shared" si="131"/>
        <v>0.23594701278038466</v>
      </c>
      <c r="U350" s="318" t="b">
        <f t="shared" si="132"/>
        <v>0</v>
      </c>
      <c r="V350" s="318">
        <f t="shared" si="133"/>
        <v>0.23594701278038466</v>
      </c>
      <c r="W350" s="318"/>
      <c r="X350" s="319">
        <v>298.161</v>
      </c>
      <c r="Y350" s="318">
        <f t="shared" si="134"/>
        <v>0.41186080318965068</v>
      </c>
      <c r="Z350" s="318" t="b">
        <f t="shared" si="135"/>
        <v>0</v>
      </c>
      <c r="AA350" s="717">
        <f t="shared" si="136"/>
        <v>0.41186080318965068</v>
      </c>
      <c r="AB350" s="810"/>
      <c r="AC350" s="813">
        <f t="shared" si="137"/>
        <v>0.17658379187651094</v>
      </c>
      <c r="AD350" s="813">
        <f t="shared" si="138"/>
        <v>0.12557687229378256</v>
      </c>
    </row>
    <row r="351" spans="1:30" ht="15.75" hidden="1" customHeight="1">
      <c r="A351" s="438" t="s">
        <v>303</v>
      </c>
      <c r="B351" s="438">
        <f>'Aaro Inställningar'!B23</f>
        <v>0</v>
      </c>
      <c r="C351" s="42"/>
      <c r="D351" s="748">
        <f>'Aaro Inställningar'!C23</f>
        <v>0</v>
      </c>
      <c r="E351" s="319">
        <v>0</v>
      </c>
      <c r="F351" s="317">
        <v>0</v>
      </c>
      <c r="G351" s="318" t="e">
        <f t="shared" si="123"/>
        <v>#DIV/0!</v>
      </c>
      <c r="H351" s="318" t="b">
        <f t="shared" si="124"/>
        <v>0</v>
      </c>
      <c r="I351" s="318" t="e">
        <f t="shared" si="139"/>
        <v>#DIV/0!</v>
      </c>
      <c r="J351" s="319">
        <v>0</v>
      </c>
      <c r="K351" s="317">
        <v>0</v>
      </c>
      <c r="L351" s="318" t="e">
        <f t="shared" si="126"/>
        <v>#DIV/0!</v>
      </c>
      <c r="M351" s="319">
        <v>0</v>
      </c>
      <c r="N351" s="317">
        <v>0</v>
      </c>
      <c r="O351" s="318" t="e">
        <f t="shared" si="127"/>
        <v>#DIV/0!</v>
      </c>
      <c r="P351" s="318" t="b">
        <f t="shared" si="128"/>
        <v>0</v>
      </c>
      <c r="Q351" s="318" t="e">
        <f t="shared" si="129"/>
        <v>#DIV/0!</v>
      </c>
      <c r="R351" s="319">
        <f t="shared" si="130"/>
        <v>0</v>
      </c>
      <c r="S351" s="317">
        <v>0</v>
      </c>
      <c r="T351" s="318" t="e">
        <f t="shared" si="131"/>
        <v>#DIV/0!</v>
      </c>
      <c r="U351" s="318" t="b">
        <f t="shared" si="132"/>
        <v>0</v>
      </c>
      <c r="V351" s="318" t="e">
        <f t="shared" si="133"/>
        <v>#DIV/0!</v>
      </c>
      <c r="W351" s="318"/>
      <c r="X351" s="319">
        <v>0</v>
      </c>
      <c r="Y351" s="318" t="e">
        <f t="shared" si="134"/>
        <v>#DIV/0!</v>
      </c>
      <c r="Z351" s="318" t="b">
        <f t="shared" si="135"/>
        <v>0</v>
      </c>
      <c r="AA351" s="717" t="e">
        <f t="shared" si="136"/>
        <v>#DIV/0!</v>
      </c>
      <c r="AB351" s="810"/>
      <c r="AC351" s="813">
        <f t="shared" si="137"/>
        <v>0</v>
      </c>
      <c r="AD351" s="813">
        <f t="shared" si="138"/>
        <v>0</v>
      </c>
    </row>
    <row r="352" spans="1:30" ht="15.75" hidden="1" customHeight="1">
      <c r="A352" s="438" t="s">
        <v>303</v>
      </c>
      <c r="B352" s="438">
        <f>'Aaro Inställningar'!B24</f>
        <v>0</v>
      </c>
      <c r="C352" s="42"/>
      <c r="D352" s="748">
        <f>'Aaro Inställningar'!C24</f>
        <v>0</v>
      </c>
      <c r="E352" s="319">
        <v>0</v>
      </c>
      <c r="F352" s="317">
        <v>0</v>
      </c>
      <c r="G352" s="318" t="e">
        <f t="shared" si="123"/>
        <v>#DIV/0!</v>
      </c>
      <c r="H352" s="318" t="b">
        <f t="shared" si="124"/>
        <v>0</v>
      </c>
      <c r="I352" s="318" t="e">
        <f t="shared" si="139"/>
        <v>#DIV/0!</v>
      </c>
      <c r="J352" s="319">
        <v>0</v>
      </c>
      <c r="K352" s="317">
        <v>0</v>
      </c>
      <c r="L352" s="318" t="e">
        <f t="shared" si="126"/>
        <v>#DIV/0!</v>
      </c>
      <c r="M352" s="319">
        <v>0</v>
      </c>
      <c r="N352" s="317">
        <v>0</v>
      </c>
      <c r="O352" s="318" t="e">
        <f t="shared" si="127"/>
        <v>#DIV/0!</v>
      </c>
      <c r="P352" s="318" t="b">
        <f t="shared" si="128"/>
        <v>0</v>
      </c>
      <c r="Q352" s="318" t="e">
        <f t="shared" si="129"/>
        <v>#DIV/0!</v>
      </c>
      <c r="R352" s="319">
        <f t="shared" si="130"/>
        <v>0</v>
      </c>
      <c r="S352" s="317">
        <v>0</v>
      </c>
      <c r="T352" s="318" t="e">
        <f t="shared" si="131"/>
        <v>#DIV/0!</v>
      </c>
      <c r="U352" s="318" t="b">
        <f t="shared" si="132"/>
        <v>0</v>
      </c>
      <c r="V352" s="318" t="e">
        <f t="shared" si="133"/>
        <v>#DIV/0!</v>
      </c>
      <c r="W352" s="318"/>
      <c r="X352" s="319">
        <v>0</v>
      </c>
      <c r="Y352" s="318" t="e">
        <f t="shared" si="134"/>
        <v>#DIV/0!</v>
      </c>
      <c r="Z352" s="318" t="b">
        <f t="shared" si="135"/>
        <v>0</v>
      </c>
      <c r="AA352" s="318" t="e">
        <f t="shared" si="136"/>
        <v>#DIV/0!</v>
      </c>
      <c r="AB352" s="810"/>
      <c r="AC352" s="811">
        <f t="shared" si="137"/>
        <v>0</v>
      </c>
      <c r="AD352" s="811">
        <f t="shared" si="138"/>
        <v>0</v>
      </c>
    </row>
    <row r="353" spans="1:30" ht="15.75" hidden="1" customHeight="1">
      <c r="A353" s="438" t="s">
        <v>303</v>
      </c>
      <c r="B353" s="438">
        <f>'Aaro Inställningar'!B25</f>
        <v>0</v>
      </c>
      <c r="C353" s="42"/>
      <c r="D353" s="748">
        <f>'Aaro Inställningar'!C25</f>
        <v>0</v>
      </c>
      <c r="E353" s="319">
        <v>0</v>
      </c>
      <c r="F353" s="317">
        <v>0</v>
      </c>
      <c r="G353" s="318" t="e">
        <f t="shared" si="123"/>
        <v>#DIV/0!</v>
      </c>
      <c r="H353" s="318" t="b">
        <f t="shared" si="124"/>
        <v>0</v>
      </c>
      <c r="I353" s="318" t="e">
        <f t="shared" si="139"/>
        <v>#DIV/0!</v>
      </c>
      <c r="J353" s="319">
        <v>0</v>
      </c>
      <c r="K353" s="317">
        <v>0</v>
      </c>
      <c r="L353" s="318" t="e">
        <f t="shared" si="126"/>
        <v>#DIV/0!</v>
      </c>
      <c r="M353" s="319">
        <v>0</v>
      </c>
      <c r="N353" s="317">
        <v>0</v>
      </c>
      <c r="O353" s="318" t="e">
        <f t="shared" si="127"/>
        <v>#DIV/0!</v>
      </c>
      <c r="P353" s="318" t="b">
        <f t="shared" si="128"/>
        <v>0</v>
      </c>
      <c r="Q353" s="318" t="e">
        <f t="shared" si="129"/>
        <v>#DIV/0!</v>
      </c>
      <c r="R353" s="319">
        <f t="shared" si="130"/>
        <v>0</v>
      </c>
      <c r="S353" s="317">
        <v>0</v>
      </c>
      <c r="T353" s="318" t="e">
        <f t="shared" si="131"/>
        <v>#DIV/0!</v>
      </c>
      <c r="U353" s="318" t="b">
        <f t="shared" si="132"/>
        <v>0</v>
      </c>
      <c r="V353" s="318" t="e">
        <f t="shared" si="133"/>
        <v>#DIV/0!</v>
      </c>
      <c r="W353" s="318"/>
      <c r="X353" s="319">
        <v>0</v>
      </c>
      <c r="Y353" s="318" t="e">
        <f t="shared" si="134"/>
        <v>#DIV/0!</v>
      </c>
      <c r="Z353" s="318" t="b">
        <f t="shared" si="135"/>
        <v>0</v>
      </c>
      <c r="AA353" s="318" t="e">
        <f t="shared" si="136"/>
        <v>#DIV/0!</v>
      </c>
      <c r="AB353" s="810"/>
      <c r="AC353" s="811">
        <f t="shared" si="137"/>
        <v>0</v>
      </c>
      <c r="AD353" s="811">
        <f t="shared" si="138"/>
        <v>0</v>
      </c>
    </row>
    <row r="354" spans="1:30" ht="15.75" hidden="1" customHeight="1">
      <c r="A354" s="438" t="s">
        <v>303</v>
      </c>
      <c r="B354" s="438">
        <f>'Aaro Inställningar'!B26</f>
        <v>0</v>
      </c>
      <c r="C354" s="42"/>
      <c r="D354" s="748">
        <f>'Aaro Inställningar'!C26</f>
        <v>0</v>
      </c>
      <c r="E354" s="319">
        <v>0</v>
      </c>
      <c r="F354" s="317">
        <v>0</v>
      </c>
      <c r="G354" s="318" t="e">
        <f t="shared" si="123"/>
        <v>#DIV/0!</v>
      </c>
      <c r="H354" s="318" t="b">
        <f t="shared" si="124"/>
        <v>0</v>
      </c>
      <c r="I354" s="318" t="e">
        <f t="shared" si="139"/>
        <v>#DIV/0!</v>
      </c>
      <c r="J354" s="319">
        <v>0</v>
      </c>
      <c r="K354" s="317">
        <v>0</v>
      </c>
      <c r="L354" s="318" t="e">
        <f t="shared" si="126"/>
        <v>#DIV/0!</v>
      </c>
      <c r="M354" s="319">
        <v>0</v>
      </c>
      <c r="N354" s="317">
        <v>0</v>
      </c>
      <c r="O354" s="318" t="e">
        <f t="shared" si="127"/>
        <v>#DIV/0!</v>
      </c>
      <c r="P354" s="318" t="b">
        <f t="shared" si="128"/>
        <v>0</v>
      </c>
      <c r="Q354" s="318" t="e">
        <f t="shared" si="129"/>
        <v>#DIV/0!</v>
      </c>
      <c r="R354" s="319">
        <f t="shared" si="130"/>
        <v>0</v>
      </c>
      <c r="S354" s="317">
        <v>0</v>
      </c>
      <c r="T354" s="318" t="e">
        <f t="shared" si="131"/>
        <v>#DIV/0!</v>
      </c>
      <c r="U354" s="318" t="b">
        <f t="shared" si="132"/>
        <v>0</v>
      </c>
      <c r="V354" s="318" t="e">
        <f t="shared" si="133"/>
        <v>#DIV/0!</v>
      </c>
      <c r="W354" s="318"/>
      <c r="X354" s="319">
        <v>0</v>
      </c>
      <c r="Y354" s="318" t="e">
        <f t="shared" si="134"/>
        <v>#DIV/0!</v>
      </c>
      <c r="Z354" s="318" t="b">
        <f t="shared" si="135"/>
        <v>0</v>
      </c>
      <c r="AA354" s="318" t="e">
        <f t="shared" si="136"/>
        <v>#DIV/0!</v>
      </c>
      <c r="AB354" s="810"/>
      <c r="AC354" s="811">
        <f t="shared" si="137"/>
        <v>0</v>
      </c>
      <c r="AD354" s="811">
        <f t="shared" si="138"/>
        <v>0</v>
      </c>
    </row>
    <row r="355" spans="1:30" ht="15.75" hidden="1" customHeight="1">
      <c r="A355" s="438" t="s">
        <v>303</v>
      </c>
      <c r="B355" s="438">
        <f>'Aaro Inställningar'!B27</f>
        <v>0</v>
      </c>
      <c r="C355" s="42"/>
      <c r="D355" s="748">
        <f>'Aaro Inställningar'!C27</f>
        <v>0</v>
      </c>
      <c r="E355" s="319">
        <v>0</v>
      </c>
      <c r="F355" s="317">
        <v>0</v>
      </c>
      <c r="G355" s="318" t="e">
        <f t="shared" si="123"/>
        <v>#DIV/0!</v>
      </c>
      <c r="H355" s="318" t="b">
        <f t="shared" si="124"/>
        <v>0</v>
      </c>
      <c r="I355" s="318" t="e">
        <f t="shared" si="139"/>
        <v>#DIV/0!</v>
      </c>
      <c r="J355" s="319">
        <v>0</v>
      </c>
      <c r="K355" s="317">
        <v>0</v>
      </c>
      <c r="L355" s="318" t="e">
        <f t="shared" si="126"/>
        <v>#DIV/0!</v>
      </c>
      <c r="M355" s="319">
        <v>0</v>
      </c>
      <c r="N355" s="317">
        <v>0</v>
      </c>
      <c r="O355" s="318" t="e">
        <f t="shared" si="127"/>
        <v>#DIV/0!</v>
      </c>
      <c r="P355" s="318" t="b">
        <f t="shared" si="128"/>
        <v>0</v>
      </c>
      <c r="Q355" s="318" t="e">
        <f t="shared" si="129"/>
        <v>#DIV/0!</v>
      </c>
      <c r="R355" s="319">
        <f t="shared" si="130"/>
        <v>0</v>
      </c>
      <c r="S355" s="317">
        <v>0</v>
      </c>
      <c r="T355" s="318" t="e">
        <f t="shared" si="131"/>
        <v>#DIV/0!</v>
      </c>
      <c r="U355" s="318" t="b">
        <f t="shared" si="132"/>
        <v>0</v>
      </c>
      <c r="V355" s="318" t="e">
        <f t="shared" si="133"/>
        <v>#DIV/0!</v>
      </c>
      <c r="W355" s="318"/>
      <c r="X355" s="319">
        <v>0</v>
      </c>
      <c r="Y355" s="318" t="e">
        <f t="shared" si="134"/>
        <v>#DIV/0!</v>
      </c>
      <c r="Z355" s="318" t="b">
        <f t="shared" si="135"/>
        <v>0</v>
      </c>
      <c r="AA355" s="318" t="e">
        <f t="shared" si="136"/>
        <v>#DIV/0!</v>
      </c>
      <c r="AB355" s="810"/>
      <c r="AC355" s="811">
        <f t="shared" si="137"/>
        <v>0</v>
      </c>
      <c r="AD355" s="811">
        <f t="shared" si="138"/>
        <v>0</v>
      </c>
    </row>
    <row r="356" spans="1:30" ht="15.75" hidden="1" customHeight="1">
      <c r="A356" s="438" t="s">
        <v>303</v>
      </c>
      <c r="B356" s="438">
        <f>'Aaro Inställningar'!B28</f>
        <v>0</v>
      </c>
      <c r="C356" s="42"/>
      <c r="D356" s="748">
        <f>'Aaro Inställningar'!C28</f>
        <v>0</v>
      </c>
      <c r="E356" s="319">
        <v>0</v>
      </c>
      <c r="F356" s="317">
        <v>0</v>
      </c>
      <c r="G356" s="318" t="e">
        <f t="shared" si="123"/>
        <v>#DIV/0!</v>
      </c>
      <c r="H356" s="318" t="b">
        <f t="shared" si="124"/>
        <v>0</v>
      </c>
      <c r="I356" s="318" t="e">
        <f t="shared" si="139"/>
        <v>#DIV/0!</v>
      </c>
      <c r="J356" s="319">
        <v>0</v>
      </c>
      <c r="K356" s="317">
        <v>0</v>
      </c>
      <c r="L356" s="318" t="e">
        <f t="shared" si="126"/>
        <v>#DIV/0!</v>
      </c>
      <c r="M356" s="319">
        <v>0</v>
      </c>
      <c r="N356" s="317">
        <v>0</v>
      </c>
      <c r="O356" s="318" t="e">
        <f t="shared" si="127"/>
        <v>#DIV/0!</v>
      </c>
      <c r="P356" s="318" t="b">
        <f t="shared" si="128"/>
        <v>0</v>
      </c>
      <c r="Q356" s="318" t="e">
        <f t="shared" si="129"/>
        <v>#DIV/0!</v>
      </c>
      <c r="R356" s="319">
        <f t="shared" si="130"/>
        <v>0</v>
      </c>
      <c r="S356" s="317">
        <v>0</v>
      </c>
      <c r="T356" s="318" t="e">
        <f t="shared" si="131"/>
        <v>#DIV/0!</v>
      </c>
      <c r="U356" s="318" t="b">
        <f t="shared" si="132"/>
        <v>0</v>
      </c>
      <c r="V356" s="318" t="e">
        <f t="shared" si="133"/>
        <v>#DIV/0!</v>
      </c>
      <c r="W356" s="318"/>
      <c r="X356" s="319">
        <v>0</v>
      </c>
      <c r="Y356" s="318" t="e">
        <f t="shared" si="134"/>
        <v>#DIV/0!</v>
      </c>
      <c r="Z356" s="318" t="b">
        <f t="shared" si="135"/>
        <v>0</v>
      </c>
      <c r="AA356" s="318" t="e">
        <f t="shared" si="136"/>
        <v>#DIV/0!</v>
      </c>
      <c r="AB356" s="810"/>
      <c r="AC356" s="811">
        <f t="shared" si="137"/>
        <v>0</v>
      </c>
      <c r="AD356" s="811">
        <f t="shared" si="138"/>
        <v>0</v>
      </c>
    </row>
    <row r="357" spans="1:30" ht="15.75" hidden="1" customHeight="1">
      <c r="A357" s="438" t="s">
        <v>303</v>
      </c>
      <c r="B357" s="438">
        <f>'Aaro Inställningar'!B29</f>
        <v>0</v>
      </c>
      <c r="C357" s="42"/>
      <c r="D357" s="748">
        <f>'Aaro Inställningar'!C29</f>
        <v>0</v>
      </c>
      <c r="E357" s="319">
        <v>0</v>
      </c>
      <c r="F357" s="317">
        <v>0</v>
      </c>
      <c r="G357" s="318" t="e">
        <f t="shared" si="123"/>
        <v>#DIV/0!</v>
      </c>
      <c r="H357" s="318" t="b">
        <f t="shared" si="124"/>
        <v>0</v>
      </c>
      <c r="I357" s="318" t="e">
        <f t="shared" si="139"/>
        <v>#DIV/0!</v>
      </c>
      <c r="J357" s="319">
        <v>0</v>
      </c>
      <c r="K357" s="317">
        <v>0</v>
      </c>
      <c r="L357" s="318" t="e">
        <f t="shared" si="126"/>
        <v>#DIV/0!</v>
      </c>
      <c r="M357" s="319">
        <v>0</v>
      </c>
      <c r="N357" s="317">
        <v>0</v>
      </c>
      <c r="O357" s="318" t="e">
        <f t="shared" si="127"/>
        <v>#DIV/0!</v>
      </c>
      <c r="P357" s="318" t="b">
        <f t="shared" si="128"/>
        <v>0</v>
      </c>
      <c r="Q357" s="318" t="e">
        <f t="shared" si="129"/>
        <v>#DIV/0!</v>
      </c>
      <c r="R357" s="319">
        <f t="shared" si="130"/>
        <v>0</v>
      </c>
      <c r="S357" s="317">
        <v>0</v>
      </c>
      <c r="T357" s="318" t="e">
        <f t="shared" si="131"/>
        <v>#DIV/0!</v>
      </c>
      <c r="U357" s="318" t="b">
        <f t="shared" si="132"/>
        <v>0</v>
      </c>
      <c r="V357" s="318" t="e">
        <f t="shared" si="133"/>
        <v>#DIV/0!</v>
      </c>
      <c r="W357" s="318"/>
      <c r="X357" s="319">
        <v>0</v>
      </c>
      <c r="Y357" s="318" t="e">
        <f t="shared" si="134"/>
        <v>#DIV/0!</v>
      </c>
      <c r="Z357" s="318" t="b">
        <f t="shared" si="135"/>
        <v>0</v>
      </c>
      <c r="AA357" s="318" t="e">
        <f t="shared" si="136"/>
        <v>#DIV/0!</v>
      </c>
      <c r="AB357" s="810"/>
      <c r="AC357" s="811">
        <f t="shared" si="137"/>
        <v>0</v>
      </c>
      <c r="AD357" s="811">
        <f t="shared" si="138"/>
        <v>0</v>
      </c>
    </row>
    <row r="358" spans="1:30" ht="15.75" hidden="1" customHeight="1">
      <c r="A358" s="438" t="s">
        <v>303</v>
      </c>
      <c r="B358" s="438">
        <f>'Aaro Inställningar'!B30</f>
        <v>0</v>
      </c>
      <c r="C358" s="42"/>
      <c r="D358" s="748">
        <f>'Aaro Inställningar'!C30</f>
        <v>0</v>
      </c>
      <c r="E358" s="319">
        <v>0</v>
      </c>
      <c r="F358" s="317">
        <v>0</v>
      </c>
      <c r="G358" s="318" t="e">
        <f t="shared" si="123"/>
        <v>#DIV/0!</v>
      </c>
      <c r="H358" s="318" t="b">
        <f t="shared" si="124"/>
        <v>0</v>
      </c>
      <c r="I358" s="318" t="e">
        <f t="shared" si="139"/>
        <v>#DIV/0!</v>
      </c>
      <c r="J358" s="319">
        <v>0</v>
      </c>
      <c r="K358" s="317">
        <v>0</v>
      </c>
      <c r="L358" s="318" t="e">
        <f t="shared" si="126"/>
        <v>#DIV/0!</v>
      </c>
      <c r="M358" s="319">
        <v>0</v>
      </c>
      <c r="N358" s="317">
        <v>0</v>
      </c>
      <c r="O358" s="318" t="e">
        <f t="shared" si="127"/>
        <v>#DIV/0!</v>
      </c>
      <c r="P358" s="318" t="b">
        <f t="shared" si="128"/>
        <v>0</v>
      </c>
      <c r="Q358" s="318" t="e">
        <f t="shared" si="129"/>
        <v>#DIV/0!</v>
      </c>
      <c r="R358" s="319">
        <f t="shared" si="130"/>
        <v>0</v>
      </c>
      <c r="S358" s="317">
        <v>0</v>
      </c>
      <c r="T358" s="318" t="e">
        <f t="shared" si="131"/>
        <v>#DIV/0!</v>
      </c>
      <c r="U358" s="318" t="b">
        <f t="shared" si="132"/>
        <v>0</v>
      </c>
      <c r="V358" s="318" t="e">
        <f t="shared" si="133"/>
        <v>#DIV/0!</v>
      </c>
      <c r="W358" s="318"/>
      <c r="X358" s="319">
        <v>0</v>
      </c>
      <c r="Y358" s="318" t="e">
        <f t="shared" si="134"/>
        <v>#DIV/0!</v>
      </c>
      <c r="Z358" s="318" t="b">
        <f t="shared" si="135"/>
        <v>0</v>
      </c>
      <c r="AA358" s="318" t="e">
        <f t="shared" si="136"/>
        <v>#DIV/0!</v>
      </c>
      <c r="AB358" s="810"/>
      <c r="AC358" s="811">
        <f t="shared" si="137"/>
        <v>0</v>
      </c>
      <c r="AD358" s="811">
        <f t="shared" si="138"/>
        <v>0</v>
      </c>
    </row>
    <row r="359" spans="1:30" ht="15.75" hidden="1" customHeight="1">
      <c r="A359" s="438" t="s">
        <v>303</v>
      </c>
      <c r="B359" s="438">
        <f>'Aaro Inställningar'!B31</f>
        <v>0</v>
      </c>
      <c r="C359" s="42"/>
      <c r="D359" s="748">
        <f>'Aaro Inställningar'!C31</f>
        <v>0</v>
      </c>
      <c r="E359" s="319">
        <v>0</v>
      </c>
      <c r="F359" s="317">
        <v>0</v>
      </c>
      <c r="G359" s="318" t="e">
        <f t="shared" si="123"/>
        <v>#DIV/0!</v>
      </c>
      <c r="H359" s="318" t="b">
        <f t="shared" si="124"/>
        <v>0</v>
      </c>
      <c r="I359" s="318" t="e">
        <f t="shared" si="139"/>
        <v>#DIV/0!</v>
      </c>
      <c r="J359" s="319">
        <v>0</v>
      </c>
      <c r="K359" s="317">
        <v>0</v>
      </c>
      <c r="L359" s="318" t="e">
        <f t="shared" si="126"/>
        <v>#DIV/0!</v>
      </c>
      <c r="M359" s="319">
        <v>0</v>
      </c>
      <c r="N359" s="317">
        <v>0</v>
      </c>
      <c r="O359" s="318" t="e">
        <f t="shared" si="127"/>
        <v>#DIV/0!</v>
      </c>
      <c r="P359" s="318" t="b">
        <f t="shared" si="128"/>
        <v>0</v>
      </c>
      <c r="Q359" s="318" t="e">
        <f t="shared" si="129"/>
        <v>#DIV/0!</v>
      </c>
      <c r="R359" s="319">
        <f t="shared" si="130"/>
        <v>0</v>
      </c>
      <c r="S359" s="317">
        <v>0</v>
      </c>
      <c r="T359" s="318" t="e">
        <f t="shared" si="131"/>
        <v>#DIV/0!</v>
      </c>
      <c r="U359" s="318" t="b">
        <f t="shared" si="132"/>
        <v>0</v>
      </c>
      <c r="V359" s="318" t="e">
        <f t="shared" si="133"/>
        <v>#DIV/0!</v>
      </c>
      <c r="W359" s="318"/>
      <c r="X359" s="319">
        <v>0</v>
      </c>
      <c r="Y359" s="318" t="e">
        <f t="shared" si="134"/>
        <v>#DIV/0!</v>
      </c>
      <c r="Z359" s="318" t="b">
        <f t="shared" si="135"/>
        <v>0</v>
      </c>
      <c r="AA359" s="318" t="e">
        <f t="shared" si="136"/>
        <v>#DIV/0!</v>
      </c>
      <c r="AB359" s="810"/>
      <c r="AC359" s="811">
        <f t="shared" si="137"/>
        <v>0</v>
      </c>
      <c r="AD359" s="811">
        <f t="shared" si="138"/>
        <v>0</v>
      </c>
    </row>
    <row r="360" spans="1:30" ht="15.75" hidden="1" customHeight="1">
      <c r="A360" s="438" t="s">
        <v>303</v>
      </c>
      <c r="B360" s="438">
        <f>'Aaro Inställningar'!B32</f>
        <v>0</v>
      </c>
      <c r="C360" s="42"/>
      <c r="D360" s="748">
        <f>'Aaro Inställningar'!C32</f>
        <v>0</v>
      </c>
      <c r="E360" s="319">
        <v>0</v>
      </c>
      <c r="F360" s="317">
        <v>0</v>
      </c>
      <c r="G360" s="318" t="e">
        <f t="shared" si="123"/>
        <v>#DIV/0!</v>
      </c>
      <c r="H360" s="318" t="b">
        <f t="shared" si="124"/>
        <v>0</v>
      </c>
      <c r="I360" s="318" t="e">
        <f t="shared" si="139"/>
        <v>#DIV/0!</v>
      </c>
      <c r="J360" s="319">
        <v>0</v>
      </c>
      <c r="K360" s="317">
        <v>0</v>
      </c>
      <c r="L360" s="318" t="e">
        <f t="shared" si="126"/>
        <v>#DIV/0!</v>
      </c>
      <c r="M360" s="319">
        <v>0</v>
      </c>
      <c r="N360" s="317">
        <v>0</v>
      </c>
      <c r="O360" s="318" t="e">
        <f t="shared" si="127"/>
        <v>#DIV/0!</v>
      </c>
      <c r="P360" s="318" t="b">
        <f t="shared" si="128"/>
        <v>0</v>
      </c>
      <c r="Q360" s="318" t="e">
        <f t="shared" si="129"/>
        <v>#DIV/0!</v>
      </c>
      <c r="R360" s="319">
        <f t="shared" si="130"/>
        <v>0</v>
      </c>
      <c r="S360" s="317">
        <v>0</v>
      </c>
      <c r="T360" s="318" t="e">
        <f t="shared" si="131"/>
        <v>#DIV/0!</v>
      </c>
      <c r="U360" s="318" t="b">
        <f t="shared" si="132"/>
        <v>0</v>
      </c>
      <c r="V360" s="318" t="e">
        <f t="shared" si="133"/>
        <v>#DIV/0!</v>
      </c>
      <c r="W360" s="318"/>
      <c r="X360" s="319">
        <v>0</v>
      </c>
      <c r="Y360" s="318" t="e">
        <f t="shared" si="134"/>
        <v>#DIV/0!</v>
      </c>
      <c r="Z360" s="318" t="b">
        <f t="shared" si="135"/>
        <v>0</v>
      </c>
      <c r="AA360" s="318" t="e">
        <f t="shared" si="136"/>
        <v>#DIV/0!</v>
      </c>
      <c r="AB360" s="810"/>
      <c r="AC360" s="811">
        <f t="shared" si="137"/>
        <v>0</v>
      </c>
      <c r="AD360" s="811">
        <f t="shared" si="138"/>
        <v>0</v>
      </c>
    </row>
    <row r="361" spans="1:30" ht="15.75" hidden="1" customHeight="1">
      <c r="A361" s="438" t="s">
        <v>303</v>
      </c>
      <c r="B361" s="438">
        <f>'Aaro Inställningar'!B33</f>
        <v>0</v>
      </c>
      <c r="C361" s="42"/>
      <c r="D361" s="748">
        <f>'Aaro Inställningar'!C33</f>
        <v>0</v>
      </c>
      <c r="E361" s="319">
        <v>0</v>
      </c>
      <c r="F361" s="317">
        <v>0</v>
      </c>
      <c r="G361" s="318" t="e">
        <f t="shared" si="123"/>
        <v>#DIV/0!</v>
      </c>
      <c r="H361" s="318" t="b">
        <f t="shared" si="124"/>
        <v>0</v>
      </c>
      <c r="I361" s="318" t="e">
        <f t="shared" si="139"/>
        <v>#DIV/0!</v>
      </c>
      <c r="J361" s="319">
        <v>0</v>
      </c>
      <c r="K361" s="317">
        <v>0</v>
      </c>
      <c r="L361" s="318" t="e">
        <f t="shared" si="126"/>
        <v>#DIV/0!</v>
      </c>
      <c r="M361" s="319">
        <v>0</v>
      </c>
      <c r="N361" s="317">
        <v>0</v>
      </c>
      <c r="O361" s="318" t="e">
        <f t="shared" si="127"/>
        <v>#DIV/0!</v>
      </c>
      <c r="P361" s="318" t="b">
        <f t="shared" si="128"/>
        <v>0</v>
      </c>
      <c r="Q361" s="318" t="e">
        <f t="shared" si="129"/>
        <v>#DIV/0!</v>
      </c>
      <c r="R361" s="319">
        <f t="shared" si="130"/>
        <v>0</v>
      </c>
      <c r="S361" s="317">
        <v>0</v>
      </c>
      <c r="T361" s="318" t="e">
        <f t="shared" si="131"/>
        <v>#DIV/0!</v>
      </c>
      <c r="U361" s="318" t="b">
        <f t="shared" si="132"/>
        <v>0</v>
      </c>
      <c r="V361" s="318" t="e">
        <f t="shared" si="133"/>
        <v>#DIV/0!</v>
      </c>
      <c r="W361" s="318"/>
      <c r="X361" s="319">
        <v>0</v>
      </c>
      <c r="Y361" s="318" t="e">
        <f t="shared" si="134"/>
        <v>#DIV/0!</v>
      </c>
      <c r="Z361" s="318" t="b">
        <f t="shared" si="135"/>
        <v>0</v>
      </c>
      <c r="AA361" s="318" t="e">
        <f t="shared" si="136"/>
        <v>#DIV/0!</v>
      </c>
      <c r="AB361" s="810"/>
      <c r="AC361" s="811">
        <f t="shared" si="137"/>
        <v>0</v>
      </c>
      <c r="AD361" s="811">
        <f t="shared" si="138"/>
        <v>0</v>
      </c>
    </row>
    <row r="362" spans="1:30" ht="16.8">
      <c r="A362" s="438" t="s">
        <v>303</v>
      </c>
      <c r="B362" s="438" t="str">
        <f>'Aaro Inställningar'!B34</f>
        <v>TOTAL</v>
      </c>
      <c r="C362" s="35"/>
      <c r="D362" s="798" t="str">
        <f>'Aaro Inställningar'!C34</f>
        <v>Summa exkl Aibel</v>
      </c>
      <c r="E362" s="799">
        <f>SUM(E334:E361)</f>
        <v>112.57034320000014</v>
      </c>
      <c r="F362" s="800">
        <f>SUM(F334:F361)</f>
        <v>69.726321099999964</v>
      </c>
      <c r="G362" s="801">
        <f t="shared" si="123"/>
        <v>0.614459811217549</v>
      </c>
      <c r="H362" s="801" t="b">
        <f t="shared" si="124"/>
        <v>0</v>
      </c>
      <c r="I362" s="801">
        <f t="shared" si="139"/>
        <v>0.614459811217549</v>
      </c>
      <c r="J362" s="799">
        <f>SUM(J334:J361)</f>
        <v>226.47180970000022</v>
      </c>
      <c r="K362" s="800">
        <f>SUM(K334:K361)</f>
        <v>123.00648490000022</v>
      </c>
      <c r="L362" s="801">
        <f t="shared" si="126"/>
        <v>0.84113715536309752</v>
      </c>
      <c r="M362" s="799">
        <f>SUM(M334:M361)</f>
        <v>226.47180970000034</v>
      </c>
      <c r="N362" s="800">
        <f>SUM(N334:N361)</f>
        <v>123.00648490000003</v>
      </c>
      <c r="O362" s="801">
        <f t="shared" si="127"/>
        <v>0.8411371553631013</v>
      </c>
      <c r="P362" s="801" t="b">
        <f t="shared" si="128"/>
        <v>0</v>
      </c>
      <c r="Q362" s="801">
        <f t="shared" si="129"/>
        <v>0.8411371553631013</v>
      </c>
      <c r="R362" s="799">
        <f>SUM(R334:R361)</f>
        <v>1367.8709212000019</v>
      </c>
      <c r="S362" s="800">
        <f>SUM(S334:S361)</f>
        <v>1264.4055964000015</v>
      </c>
      <c r="T362" s="801">
        <f t="shared" si="131"/>
        <v>8.1829220856492135E-2</v>
      </c>
      <c r="U362" s="801" t="b">
        <f t="shared" si="132"/>
        <v>0</v>
      </c>
      <c r="V362" s="801">
        <f t="shared" si="133"/>
        <v>8.1829220856492135E-2</v>
      </c>
      <c r="W362" s="801"/>
      <c r="X362" s="799">
        <f>SUM(X334:X361)</f>
        <v>1929.4722929999991</v>
      </c>
      <c r="Y362" s="802">
        <f t="shared" si="134"/>
        <v>0.52599157935836915</v>
      </c>
      <c r="Z362" s="802" t="b">
        <f t="shared" si="135"/>
        <v>0</v>
      </c>
      <c r="AA362" s="818">
        <f t="shared" si="136"/>
        <v>0.52599157935836915</v>
      </c>
      <c r="AB362" s="810"/>
      <c r="AC362" s="879">
        <f t="shared" si="137"/>
        <v>3.1374811123085621E-2</v>
      </c>
      <c r="AD362" s="879">
        <f t="shared" si="138"/>
        <v>1.8719868698606753E-2</v>
      </c>
    </row>
    <row r="363" spans="1:30" ht="4.5" customHeight="1">
      <c r="A363" s="438"/>
      <c r="B363" s="438"/>
      <c r="C363" s="35"/>
      <c r="D363" s="803"/>
      <c r="E363" s="746"/>
      <c r="F363" s="791"/>
      <c r="G363" s="791"/>
      <c r="H363" s="791"/>
      <c r="I363" s="804"/>
      <c r="J363" s="746"/>
      <c r="K363" s="791"/>
      <c r="L363" s="791"/>
      <c r="M363" s="746"/>
      <c r="N363" s="791"/>
      <c r="O363" s="791"/>
      <c r="P363" s="791"/>
      <c r="Q363" s="804"/>
      <c r="R363" s="746"/>
      <c r="S363" s="791"/>
      <c r="T363" s="791"/>
      <c r="U363" s="791"/>
      <c r="V363" s="804"/>
      <c r="W363" s="804"/>
      <c r="X363" s="746"/>
      <c r="Y363" s="791"/>
      <c r="Z363" s="791"/>
      <c r="AA363" s="747"/>
      <c r="AB363" s="810"/>
      <c r="AC363" s="880"/>
      <c r="AD363" s="880"/>
    </row>
    <row r="364" spans="1:30" ht="19.5" customHeight="1">
      <c r="A364" s="438" t="s">
        <v>303</v>
      </c>
      <c r="B364" s="438" t="str">
        <f>'Aaro Inställningar'!B36</f>
        <v>AIBEL</v>
      </c>
      <c r="C364" s="42"/>
      <c r="D364" s="748" t="str">
        <f>'Aaro Inställningar'!C36</f>
        <v>Aibel</v>
      </c>
      <c r="E364" s="319">
        <v>144.63385149999999</v>
      </c>
      <c r="F364" s="317">
        <v>25.959942399999999</v>
      </c>
      <c r="G364" s="318">
        <f t="shared" ref="G364:G385" si="140">IF(OR(E364&lt;0,F364&lt;0),"-",E364/F364-1)</f>
        <v>4.5714242070121083</v>
      </c>
      <c r="H364" s="318" t="b">
        <f t="shared" ref="H364:H385" si="141">IF(AND(E364&lt;0,F364&lt;0),-(E364/F364-1))</f>
        <v>0</v>
      </c>
      <c r="I364" s="318">
        <f t="shared" ref="I364:I385" si="142">IF(AND(E364&lt;0,F364&lt;0),+H364,G364)</f>
        <v>4.5714242070121083</v>
      </c>
      <c r="J364" s="319">
        <v>35.461517299999798</v>
      </c>
      <c r="K364" s="317">
        <v>-16.6045756</v>
      </c>
      <c r="L364" s="318" t="str">
        <f t="shared" ref="L364:L385" si="143">IF(OR(J364&lt;0,K364&lt;0),"-",J364/K364-1)</f>
        <v>-</v>
      </c>
      <c r="M364" s="319">
        <v>35.461517300000096</v>
      </c>
      <c r="N364" s="317">
        <v>-16.604575599999599</v>
      </c>
      <c r="O364" s="318" t="str">
        <f t="shared" ref="O364:O385" si="144">IF(OR(M364&lt;0,N364&lt;0),"-",M364/N364-1)</f>
        <v>-</v>
      </c>
      <c r="P364" s="318" t="b">
        <f t="shared" ref="P364:P385" si="145">IF(AND(M364&lt;0,N364&lt;0),-(M364/N364-1))</f>
        <v>0</v>
      </c>
      <c r="Q364" s="318" t="str">
        <f t="shared" ref="Q364:Q385" si="146">IF(AND(M364&lt;0,N364&lt;0),+P364,O364)</f>
        <v>-</v>
      </c>
      <c r="R364" s="319">
        <f t="shared" ref="R364:R384" si="147">S364-N364+M364</f>
        <v>36.846881600001893</v>
      </c>
      <c r="S364" s="317">
        <v>-15.2192112999978</v>
      </c>
      <c r="T364" s="318" t="str">
        <f t="shared" ref="T364:T385" si="148">IF(OR(R364&lt;0,S364&lt;0),"-",R364/S364-1)</f>
        <v>-</v>
      </c>
      <c r="U364" s="318" t="b">
        <f t="shared" ref="U364:U385" si="149">IF(AND(R364&lt;0,S364&lt;0),-(R364/S364-1))</f>
        <v>0</v>
      </c>
      <c r="V364" s="318" t="str">
        <f t="shared" ref="V364:V385" si="150">IF(AND(R364&lt;0,S364&lt;0),+U364,T364)</f>
        <v>-</v>
      </c>
      <c r="W364" s="318"/>
      <c r="X364" s="319">
        <v>-105.36762280000001</v>
      </c>
      <c r="Y364" s="318" t="str">
        <f t="shared" ref="Y364:Y385" si="151">IF(OR(S364&lt;0,X364&lt;0),"-",X364/S364-1)</f>
        <v>-</v>
      </c>
      <c r="Z364" s="318">
        <f t="shared" ref="Z364:Z385" si="152">IF(AND(S364&lt;0,X364&lt;0),-(X364/S364-1))</f>
        <v>-5.9233300414204271</v>
      </c>
      <c r="AA364" s="717">
        <f t="shared" ref="AA364:AA385" si="153">IF(AND(S364&lt;0,X364&lt;0),+Z364,Y364)</f>
        <v>-5.9233300414204271</v>
      </c>
      <c r="AB364" s="810"/>
      <c r="AC364" s="813">
        <f t="shared" ref="AC364:AC407" si="154">IF(M38&lt;&gt;0,IF(M364&lt;&gt;0,M364/M38,""),0)</f>
        <v>1.8592241353060288E-2</v>
      </c>
      <c r="AD364" s="813">
        <f t="shared" ref="AD364:AD407" si="155">IF(N38&lt;&gt;0,IF(N364&lt;&gt;0,N364/N38,""),0)</f>
        <v>-6.3780970252918338E-3</v>
      </c>
    </row>
    <row r="365" spans="1:30" s="39" customFormat="1" ht="16.8" hidden="1">
      <c r="A365" s="438" t="s">
        <v>303</v>
      </c>
      <c r="B365" s="438">
        <f>'Aaro Inställningar'!B37</f>
        <v>0</v>
      </c>
      <c r="C365" s="42"/>
      <c r="D365" s="748">
        <f>'Aaro Inställningar'!C37</f>
        <v>0</v>
      </c>
      <c r="E365" s="319">
        <v>0</v>
      </c>
      <c r="F365" s="317">
        <v>0</v>
      </c>
      <c r="G365" s="318" t="e">
        <f t="shared" si="140"/>
        <v>#DIV/0!</v>
      </c>
      <c r="H365" s="318" t="b">
        <f t="shared" si="141"/>
        <v>0</v>
      </c>
      <c r="I365" s="318" t="e">
        <f t="shared" si="142"/>
        <v>#DIV/0!</v>
      </c>
      <c r="J365" s="319">
        <v>0</v>
      </c>
      <c r="K365" s="317">
        <v>0</v>
      </c>
      <c r="L365" s="318" t="e">
        <f t="shared" si="143"/>
        <v>#DIV/0!</v>
      </c>
      <c r="M365" s="319">
        <v>0</v>
      </c>
      <c r="N365" s="317">
        <v>0</v>
      </c>
      <c r="O365" s="318" t="e">
        <f t="shared" si="144"/>
        <v>#DIV/0!</v>
      </c>
      <c r="P365" s="318" t="b">
        <f t="shared" si="145"/>
        <v>0</v>
      </c>
      <c r="Q365" s="318" t="e">
        <f t="shared" si="146"/>
        <v>#DIV/0!</v>
      </c>
      <c r="R365" s="319">
        <f t="shared" si="147"/>
        <v>0</v>
      </c>
      <c r="S365" s="317">
        <v>0</v>
      </c>
      <c r="T365" s="318" t="e">
        <f t="shared" si="148"/>
        <v>#DIV/0!</v>
      </c>
      <c r="U365" s="318" t="b">
        <f t="shared" si="149"/>
        <v>0</v>
      </c>
      <c r="V365" s="318" t="e">
        <f t="shared" si="150"/>
        <v>#DIV/0!</v>
      </c>
      <c r="W365" s="318"/>
      <c r="X365" s="319">
        <v>0</v>
      </c>
      <c r="Y365" s="318" t="e">
        <f t="shared" si="151"/>
        <v>#DIV/0!</v>
      </c>
      <c r="Z365" s="318" t="b">
        <f t="shared" si="152"/>
        <v>0</v>
      </c>
      <c r="AA365" s="318" t="e">
        <f t="shared" si="153"/>
        <v>#DIV/0!</v>
      </c>
      <c r="AB365" s="810"/>
      <c r="AC365" s="811">
        <f t="shared" si="154"/>
        <v>0</v>
      </c>
      <c r="AD365" s="811">
        <f t="shared" si="155"/>
        <v>0</v>
      </c>
    </row>
    <row r="366" spans="1:30" s="39" customFormat="1" ht="16.8" hidden="1">
      <c r="A366" s="438" t="s">
        <v>303</v>
      </c>
      <c r="B366" s="438">
        <f>'Aaro Inställningar'!B38</f>
        <v>0</v>
      </c>
      <c r="C366" s="42"/>
      <c r="D366" s="748">
        <f>'Aaro Inställningar'!C38</f>
        <v>0</v>
      </c>
      <c r="E366" s="319">
        <v>0</v>
      </c>
      <c r="F366" s="317">
        <v>0</v>
      </c>
      <c r="G366" s="318" t="e">
        <f t="shared" si="140"/>
        <v>#DIV/0!</v>
      </c>
      <c r="H366" s="318" t="b">
        <f t="shared" si="141"/>
        <v>0</v>
      </c>
      <c r="I366" s="318" t="e">
        <f t="shared" si="142"/>
        <v>#DIV/0!</v>
      </c>
      <c r="J366" s="319">
        <v>0</v>
      </c>
      <c r="K366" s="317">
        <v>0</v>
      </c>
      <c r="L366" s="318" t="e">
        <f t="shared" si="143"/>
        <v>#DIV/0!</v>
      </c>
      <c r="M366" s="319">
        <v>0</v>
      </c>
      <c r="N366" s="317">
        <v>0</v>
      </c>
      <c r="O366" s="318" t="e">
        <f t="shared" si="144"/>
        <v>#DIV/0!</v>
      </c>
      <c r="P366" s="318" t="b">
        <f t="shared" si="145"/>
        <v>0</v>
      </c>
      <c r="Q366" s="318" t="e">
        <f t="shared" si="146"/>
        <v>#DIV/0!</v>
      </c>
      <c r="R366" s="319">
        <f t="shared" si="147"/>
        <v>0</v>
      </c>
      <c r="S366" s="317">
        <v>0</v>
      </c>
      <c r="T366" s="318" t="e">
        <f t="shared" si="148"/>
        <v>#DIV/0!</v>
      </c>
      <c r="U366" s="318" t="b">
        <f t="shared" si="149"/>
        <v>0</v>
      </c>
      <c r="V366" s="318" t="e">
        <f t="shared" si="150"/>
        <v>#DIV/0!</v>
      </c>
      <c r="W366" s="318"/>
      <c r="X366" s="319">
        <v>0</v>
      </c>
      <c r="Y366" s="318" t="e">
        <f t="shared" si="151"/>
        <v>#DIV/0!</v>
      </c>
      <c r="Z366" s="318" t="b">
        <f t="shared" si="152"/>
        <v>0</v>
      </c>
      <c r="AA366" s="318" t="e">
        <f t="shared" si="153"/>
        <v>#DIV/0!</v>
      </c>
      <c r="AB366" s="810"/>
      <c r="AC366" s="811">
        <f t="shared" si="154"/>
        <v>0</v>
      </c>
      <c r="AD366" s="811">
        <f t="shared" si="155"/>
        <v>0</v>
      </c>
    </row>
    <row r="367" spans="1:30" s="39" customFormat="1" ht="16.8" hidden="1">
      <c r="A367" s="438" t="s">
        <v>303</v>
      </c>
      <c r="B367" s="438">
        <f>'Aaro Inställningar'!B39</f>
        <v>0</v>
      </c>
      <c r="C367" s="42"/>
      <c r="D367" s="748">
        <f>'Aaro Inställningar'!C39</f>
        <v>0</v>
      </c>
      <c r="E367" s="319">
        <v>0</v>
      </c>
      <c r="F367" s="317">
        <v>0</v>
      </c>
      <c r="G367" s="318" t="e">
        <f t="shared" si="140"/>
        <v>#DIV/0!</v>
      </c>
      <c r="H367" s="318" t="b">
        <f t="shared" si="141"/>
        <v>0</v>
      </c>
      <c r="I367" s="318" t="e">
        <f t="shared" si="142"/>
        <v>#DIV/0!</v>
      </c>
      <c r="J367" s="319">
        <v>0</v>
      </c>
      <c r="K367" s="317">
        <v>0</v>
      </c>
      <c r="L367" s="318" t="e">
        <f t="shared" si="143"/>
        <v>#DIV/0!</v>
      </c>
      <c r="M367" s="319">
        <v>0</v>
      </c>
      <c r="N367" s="317">
        <v>0</v>
      </c>
      <c r="O367" s="318" t="e">
        <f t="shared" si="144"/>
        <v>#DIV/0!</v>
      </c>
      <c r="P367" s="318" t="b">
        <f t="shared" si="145"/>
        <v>0</v>
      </c>
      <c r="Q367" s="318" t="e">
        <f t="shared" si="146"/>
        <v>#DIV/0!</v>
      </c>
      <c r="R367" s="319">
        <f t="shared" si="147"/>
        <v>0</v>
      </c>
      <c r="S367" s="317">
        <v>0</v>
      </c>
      <c r="T367" s="318" t="e">
        <f t="shared" si="148"/>
        <v>#DIV/0!</v>
      </c>
      <c r="U367" s="318" t="b">
        <f t="shared" si="149"/>
        <v>0</v>
      </c>
      <c r="V367" s="318" t="e">
        <f t="shared" si="150"/>
        <v>#DIV/0!</v>
      </c>
      <c r="W367" s="318"/>
      <c r="X367" s="319">
        <v>0</v>
      </c>
      <c r="Y367" s="318" t="e">
        <f t="shared" si="151"/>
        <v>#DIV/0!</v>
      </c>
      <c r="Z367" s="318" t="b">
        <f t="shared" si="152"/>
        <v>0</v>
      </c>
      <c r="AA367" s="318" t="e">
        <f t="shared" si="153"/>
        <v>#DIV/0!</v>
      </c>
      <c r="AB367" s="810"/>
      <c r="AC367" s="811">
        <f t="shared" si="154"/>
        <v>0</v>
      </c>
      <c r="AD367" s="811">
        <f t="shared" si="155"/>
        <v>0</v>
      </c>
    </row>
    <row r="368" spans="1:30" s="39" customFormat="1" ht="16.8" hidden="1">
      <c r="A368" s="438" t="s">
        <v>303</v>
      </c>
      <c r="B368" s="438">
        <f>'Aaro Inställningar'!B40</f>
        <v>0</v>
      </c>
      <c r="C368" s="42"/>
      <c r="D368" s="748">
        <f>'Aaro Inställningar'!C40</f>
        <v>0</v>
      </c>
      <c r="E368" s="319">
        <v>0</v>
      </c>
      <c r="F368" s="317">
        <v>0</v>
      </c>
      <c r="G368" s="318" t="e">
        <f t="shared" si="140"/>
        <v>#DIV/0!</v>
      </c>
      <c r="H368" s="318" t="b">
        <f t="shared" si="141"/>
        <v>0</v>
      </c>
      <c r="I368" s="318" t="e">
        <f t="shared" si="142"/>
        <v>#DIV/0!</v>
      </c>
      <c r="J368" s="319">
        <v>0</v>
      </c>
      <c r="K368" s="317">
        <v>0</v>
      </c>
      <c r="L368" s="318" t="e">
        <f t="shared" si="143"/>
        <v>#DIV/0!</v>
      </c>
      <c r="M368" s="319">
        <v>0</v>
      </c>
      <c r="N368" s="317">
        <v>0</v>
      </c>
      <c r="O368" s="318" t="e">
        <f t="shared" si="144"/>
        <v>#DIV/0!</v>
      </c>
      <c r="P368" s="318" t="b">
        <f t="shared" si="145"/>
        <v>0</v>
      </c>
      <c r="Q368" s="318" t="e">
        <f t="shared" si="146"/>
        <v>#DIV/0!</v>
      </c>
      <c r="R368" s="319">
        <f t="shared" si="147"/>
        <v>0</v>
      </c>
      <c r="S368" s="317">
        <v>0</v>
      </c>
      <c r="T368" s="318" t="e">
        <f t="shared" si="148"/>
        <v>#DIV/0!</v>
      </c>
      <c r="U368" s="318" t="b">
        <f t="shared" si="149"/>
        <v>0</v>
      </c>
      <c r="V368" s="318" t="e">
        <f t="shared" si="150"/>
        <v>#DIV/0!</v>
      </c>
      <c r="W368" s="318"/>
      <c r="X368" s="319">
        <v>0</v>
      </c>
      <c r="Y368" s="318" t="e">
        <f t="shared" si="151"/>
        <v>#DIV/0!</v>
      </c>
      <c r="Z368" s="318" t="b">
        <f t="shared" si="152"/>
        <v>0</v>
      </c>
      <c r="AA368" s="318" t="e">
        <f t="shared" si="153"/>
        <v>#DIV/0!</v>
      </c>
      <c r="AB368" s="810"/>
      <c r="AC368" s="811">
        <f t="shared" si="154"/>
        <v>0</v>
      </c>
      <c r="AD368" s="811">
        <f t="shared" si="155"/>
        <v>0</v>
      </c>
    </row>
    <row r="369" spans="1:30" s="39" customFormat="1" ht="16.8" hidden="1">
      <c r="A369" s="438" t="s">
        <v>303</v>
      </c>
      <c r="B369" s="438">
        <f>'Aaro Inställningar'!B41</f>
        <v>0</v>
      </c>
      <c r="C369" s="42"/>
      <c r="D369" s="748">
        <f>'Aaro Inställningar'!C41</f>
        <v>0</v>
      </c>
      <c r="E369" s="319">
        <v>0</v>
      </c>
      <c r="F369" s="317">
        <v>0</v>
      </c>
      <c r="G369" s="318" t="e">
        <f t="shared" si="140"/>
        <v>#DIV/0!</v>
      </c>
      <c r="H369" s="318" t="b">
        <f t="shared" si="141"/>
        <v>0</v>
      </c>
      <c r="I369" s="318" t="e">
        <f t="shared" si="142"/>
        <v>#DIV/0!</v>
      </c>
      <c r="J369" s="319">
        <v>0</v>
      </c>
      <c r="K369" s="317">
        <v>0</v>
      </c>
      <c r="L369" s="318" t="e">
        <f t="shared" si="143"/>
        <v>#DIV/0!</v>
      </c>
      <c r="M369" s="319">
        <v>0</v>
      </c>
      <c r="N369" s="317">
        <v>0</v>
      </c>
      <c r="O369" s="318" t="e">
        <f t="shared" si="144"/>
        <v>#DIV/0!</v>
      </c>
      <c r="P369" s="318" t="b">
        <f t="shared" si="145"/>
        <v>0</v>
      </c>
      <c r="Q369" s="318" t="e">
        <f t="shared" si="146"/>
        <v>#DIV/0!</v>
      </c>
      <c r="R369" s="319">
        <f t="shared" si="147"/>
        <v>0</v>
      </c>
      <c r="S369" s="317">
        <v>0</v>
      </c>
      <c r="T369" s="318" t="e">
        <f t="shared" si="148"/>
        <v>#DIV/0!</v>
      </c>
      <c r="U369" s="318" t="b">
        <f t="shared" si="149"/>
        <v>0</v>
      </c>
      <c r="V369" s="318" t="e">
        <f t="shared" si="150"/>
        <v>#DIV/0!</v>
      </c>
      <c r="W369" s="318"/>
      <c r="X369" s="319">
        <v>0</v>
      </c>
      <c r="Y369" s="318" t="e">
        <f t="shared" si="151"/>
        <v>#DIV/0!</v>
      </c>
      <c r="Z369" s="318" t="b">
        <f t="shared" si="152"/>
        <v>0</v>
      </c>
      <c r="AA369" s="318" t="e">
        <f t="shared" si="153"/>
        <v>#DIV/0!</v>
      </c>
      <c r="AB369" s="810"/>
      <c r="AC369" s="811">
        <f t="shared" si="154"/>
        <v>0</v>
      </c>
      <c r="AD369" s="811">
        <f t="shared" si="155"/>
        <v>0</v>
      </c>
    </row>
    <row r="370" spans="1:30" s="39" customFormat="1" ht="16.8" hidden="1">
      <c r="A370" s="438" t="s">
        <v>303</v>
      </c>
      <c r="B370" s="438">
        <f>'Aaro Inställningar'!B42</f>
        <v>0</v>
      </c>
      <c r="C370" s="42"/>
      <c r="D370" s="748">
        <f>'Aaro Inställningar'!C42</f>
        <v>0</v>
      </c>
      <c r="E370" s="319">
        <v>0</v>
      </c>
      <c r="F370" s="317">
        <v>0</v>
      </c>
      <c r="G370" s="318" t="e">
        <f t="shared" si="140"/>
        <v>#DIV/0!</v>
      </c>
      <c r="H370" s="318" t="b">
        <f t="shared" si="141"/>
        <v>0</v>
      </c>
      <c r="I370" s="318" t="e">
        <f t="shared" si="142"/>
        <v>#DIV/0!</v>
      </c>
      <c r="J370" s="319">
        <v>0</v>
      </c>
      <c r="K370" s="317">
        <v>0</v>
      </c>
      <c r="L370" s="318" t="e">
        <f t="shared" si="143"/>
        <v>#DIV/0!</v>
      </c>
      <c r="M370" s="319">
        <v>0</v>
      </c>
      <c r="N370" s="317">
        <v>0</v>
      </c>
      <c r="O370" s="318" t="e">
        <f t="shared" si="144"/>
        <v>#DIV/0!</v>
      </c>
      <c r="P370" s="318" t="b">
        <f t="shared" si="145"/>
        <v>0</v>
      </c>
      <c r="Q370" s="318" t="e">
        <f t="shared" si="146"/>
        <v>#DIV/0!</v>
      </c>
      <c r="R370" s="319">
        <f t="shared" si="147"/>
        <v>0</v>
      </c>
      <c r="S370" s="317">
        <v>0</v>
      </c>
      <c r="T370" s="318" t="e">
        <f t="shared" si="148"/>
        <v>#DIV/0!</v>
      </c>
      <c r="U370" s="318" t="b">
        <f t="shared" si="149"/>
        <v>0</v>
      </c>
      <c r="V370" s="318" t="e">
        <f t="shared" si="150"/>
        <v>#DIV/0!</v>
      </c>
      <c r="W370" s="318"/>
      <c r="X370" s="319">
        <v>0</v>
      </c>
      <c r="Y370" s="318" t="e">
        <f t="shared" si="151"/>
        <v>#DIV/0!</v>
      </c>
      <c r="Z370" s="318" t="b">
        <f t="shared" si="152"/>
        <v>0</v>
      </c>
      <c r="AA370" s="318" t="e">
        <f t="shared" si="153"/>
        <v>#DIV/0!</v>
      </c>
      <c r="AB370" s="810"/>
      <c r="AC370" s="811">
        <f t="shared" si="154"/>
        <v>0</v>
      </c>
      <c r="AD370" s="811">
        <f t="shared" si="155"/>
        <v>0</v>
      </c>
    </row>
    <row r="371" spans="1:30" ht="16.8" hidden="1">
      <c r="A371" s="438" t="s">
        <v>303</v>
      </c>
      <c r="B371" s="438">
        <f>'Aaro Inställningar'!B43</f>
        <v>0</v>
      </c>
      <c r="C371" s="42"/>
      <c r="D371" s="748">
        <f>'Aaro Inställningar'!C43</f>
        <v>0</v>
      </c>
      <c r="E371" s="319">
        <v>0</v>
      </c>
      <c r="F371" s="317">
        <v>0</v>
      </c>
      <c r="G371" s="318" t="e">
        <f t="shared" si="140"/>
        <v>#DIV/0!</v>
      </c>
      <c r="H371" s="318" t="b">
        <f t="shared" si="141"/>
        <v>0</v>
      </c>
      <c r="I371" s="318" t="e">
        <f t="shared" si="142"/>
        <v>#DIV/0!</v>
      </c>
      <c r="J371" s="319">
        <v>0</v>
      </c>
      <c r="K371" s="317">
        <v>0</v>
      </c>
      <c r="L371" s="318" t="e">
        <f t="shared" si="143"/>
        <v>#DIV/0!</v>
      </c>
      <c r="M371" s="319">
        <v>0</v>
      </c>
      <c r="N371" s="317">
        <v>0</v>
      </c>
      <c r="O371" s="318" t="e">
        <f t="shared" si="144"/>
        <v>#DIV/0!</v>
      </c>
      <c r="P371" s="318" t="b">
        <f t="shared" si="145"/>
        <v>0</v>
      </c>
      <c r="Q371" s="318" t="e">
        <f t="shared" si="146"/>
        <v>#DIV/0!</v>
      </c>
      <c r="R371" s="319">
        <f t="shared" si="147"/>
        <v>0</v>
      </c>
      <c r="S371" s="317">
        <v>0</v>
      </c>
      <c r="T371" s="318" t="e">
        <f t="shared" si="148"/>
        <v>#DIV/0!</v>
      </c>
      <c r="U371" s="318" t="b">
        <f t="shared" si="149"/>
        <v>0</v>
      </c>
      <c r="V371" s="318" t="e">
        <f t="shared" si="150"/>
        <v>#DIV/0!</v>
      </c>
      <c r="W371" s="318"/>
      <c r="X371" s="319">
        <v>0</v>
      </c>
      <c r="Y371" s="318" t="e">
        <f t="shared" si="151"/>
        <v>#DIV/0!</v>
      </c>
      <c r="Z371" s="318" t="b">
        <f t="shared" si="152"/>
        <v>0</v>
      </c>
      <c r="AA371" s="318" t="e">
        <f t="shared" si="153"/>
        <v>#DIV/0!</v>
      </c>
      <c r="AB371" s="810"/>
      <c r="AC371" s="811">
        <f t="shared" si="154"/>
        <v>0</v>
      </c>
      <c r="AD371" s="811">
        <f t="shared" si="155"/>
        <v>0</v>
      </c>
    </row>
    <row r="372" spans="1:30" ht="16.8" hidden="1">
      <c r="A372" s="438" t="s">
        <v>303</v>
      </c>
      <c r="B372" s="438">
        <f>'Aaro Inställningar'!B44</f>
        <v>0</v>
      </c>
      <c r="C372" s="42"/>
      <c r="D372" s="748">
        <f>'Aaro Inställningar'!C44</f>
        <v>0</v>
      </c>
      <c r="E372" s="319">
        <v>0</v>
      </c>
      <c r="F372" s="317">
        <v>0</v>
      </c>
      <c r="G372" s="318" t="e">
        <f t="shared" si="140"/>
        <v>#DIV/0!</v>
      </c>
      <c r="H372" s="318" t="b">
        <f t="shared" si="141"/>
        <v>0</v>
      </c>
      <c r="I372" s="318" t="e">
        <f t="shared" si="142"/>
        <v>#DIV/0!</v>
      </c>
      <c r="J372" s="319">
        <v>0</v>
      </c>
      <c r="K372" s="317">
        <v>0</v>
      </c>
      <c r="L372" s="318" t="e">
        <f t="shared" si="143"/>
        <v>#DIV/0!</v>
      </c>
      <c r="M372" s="319">
        <v>0</v>
      </c>
      <c r="N372" s="317">
        <v>0</v>
      </c>
      <c r="O372" s="318" t="e">
        <f t="shared" si="144"/>
        <v>#DIV/0!</v>
      </c>
      <c r="P372" s="318" t="b">
        <f t="shared" si="145"/>
        <v>0</v>
      </c>
      <c r="Q372" s="318" t="e">
        <f t="shared" si="146"/>
        <v>#DIV/0!</v>
      </c>
      <c r="R372" s="319">
        <f t="shared" si="147"/>
        <v>0</v>
      </c>
      <c r="S372" s="317">
        <v>0</v>
      </c>
      <c r="T372" s="318" t="e">
        <f t="shared" si="148"/>
        <v>#DIV/0!</v>
      </c>
      <c r="U372" s="318" t="b">
        <f t="shared" si="149"/>
        <v>0</v>
      </c>
      <c r="V372" s="318" t="e">
        <f t="shared" si="150"/>
        <v>#DIV/0!</v>
      </c>
      <c r="W372" s="318"/>
      <c r="X372" s="319">
        <v>0</v>
      </c>
      <c r="Y372" s="318" t="e">
        <f t="shared" si="151"/>
        <v>#DIV/0!</v>
      </c>
      <c r="Z372" s="318" t="b">
        <f t="shared" si="152"/>
        <v>0</v>
      </c>
      <c r="AA372" s="318" t="e">
        <f t="shared" si="153"/>
        <v>#DIV/0!</v>
      </c>
      <c r="AB372" s="810"/>
      <c r="AC372" s="811">
        <f t="shared" si="154"/>
        <v>0</v>
      </c>
      <c r="AD372" s="811">
        <f t="shared" si="155"/>
        <v>0</v>
      </c>
    </row>
    <row r="373" spans="1:30" ht="16.8" hidden="1">
      <c r="A373" s="438" t="s">
        <v>303</v>
      </c>
      <c r="B373" s="438">
        <f>'Aaro Inställningar'!B45</f>
        <v>0</v>
      </c>
      <c r="C373" s="42"/>
      <c r="D373" s="748">
        <f>'Aaro Inställningar'!C45</f>
        <v>0</v>
      </c>
      <c r="E373" s="319">
        <v>0</v>
      </c>
      <c r="F373" s="317">
        <v>0</v>
      </c>
      <c r="G373" s="318" t="e">
        <f t="shared" si="140"/>
        <v>#DIV/0!</v>
      </c>
      <c r="H373" s="318" t="b">
        <f t="shared" si="141"/>
        <v>0</v>
      </c>
      <c r="I373" s="318" t="e">
        <f t="shared" si="142"/>
        <v>#DIV/0!</v>
      </c>
      <c r="J373" s="319">
        <v>0</v>
      </c>
      <c r="K373" s="317">
        <v>0</v>
      </c>
      <c r="L373" s="318" t="e">
        <f t="shared" si="143"/>
        <v>#DIV/0!</v>
      </c>
      <c r="M373" s="319">
        <v>0</v>
      </c>
      <c r="N373" s="317">
        <v>0</v>
      </c>
      <c r="O373" s="318" t="e">
        <f t="shared" si="144"/>
        <v>#DIV/0!</v>
      </c>
      <c r="P373" s="318" t="b">
        <f t="shared" si="145"/>
        <v>0</v>
      </c>
      <c r="Q373" s="318" t="e">
        <f t="shared" si="146"/>
        <v>#DIV/0!</v>
      </c>
      <c r="R373" s="319">
        <f t="shared" si="147"/>
        <v>0</v>
      </c>
      <c r="S373" s="317">
        <v>0</v>
      </c>
      <c r="T373" s="318" t="e">
        <f t="shared" si="148"/>
        <v>#DIV/0!</v>
      </c>
      <c r="U373" s="318" t="b">
        <f t="shared" si="149"/>
        <v>0</v>
      </c>
      <c r="V373" s="318" t="e">
        <f t="shared" si="150"/>
        <v>#DIV/0!</v>
      </c>
      <c r="W373" s="318"/>
      <c r="X373" s="319">
        <v>0</v>
      </c>
      <c r="Y373" s="318" t="e">
        <f t="shared" si="151"/>
        <v>#DIV/0!</v>
      </c>
      <c r="Z373" s="318" t="b">
        <f t="shared" si="152"/>
        <v>0</v>
      </c>
      <c r="AA373" s="318" t="e">
        <f t="shared" si="153"/>
        <v>#DIV/0!</v>
      </c>
      <c r="AB373" s="810"/>
      <c r="AC373" s="811">
        <f t="shared" si="154"/>
        <v>0</v>
      </c>
      <c r="AD373" s="811">
        <f t="shared" si="155"/>
        <v>0</v>
      </c>
    </row>
    <row r="374" spans="1:30" ht="16.8" hidden="1">
      <c r="A374" s="438" t="s">
        <v>303</v>
      </c>
      <c r="B374" s="438">
        <f>'Aaro Inställningar'!B46</f>
        <v>0</v>
      </c>
      <c r="C374" s="42"/>
      <c r="D374" s="748">
        <f>'Aaro Inställningar'!C46</f>
        <v>0</v>
      </c>
      <c r="E374" s="319">
        <v>0</v>
      </c>
      <c r="F374" s="317">
        <v>0</v>
      </c>
      <c r="G374" s="318" t="e">
        <f t="shared" si="140"/>
        <v>#DIV/0!</v>
      </c>
      <c r="H374" s="318" t="b">
        <f t="shared" si="141"/>
        <v>0</v>
      </c>
      <c r="I374" s="318" t="e">
        <f t="shared" si="142"/>
        <v>#DIV/0!</v>
      </c>
      <c r="J374" s="319">
        <v>0</v>
      </c>
      <c r="K374" s="317">
        <v>0</v>
      </c>
      <c r="L374" s="318" t="e">
        <f t="shared" si="143"/>
        <v>#DIV/0!</v>
      </c>
      <c r="M374" s="319">
        <v>0</v>
      </c>
      <c r="N374" s="317">
        <v>0</v>
      </c>
      <c r="O374" s="318" t="e">
        <f t="shared" si="144"/>
        <v>#DIV/0!</v>
      </c>
      <c r="P374" s="318" t="b">
        <f t="shared" si="145"/>
        <v>0</v>
      </c>
      <c r="Q374" s="318" t="e">
        <f t="shared" si="146"/>
        <v>#DIV/0!</v>
      </c>
      <c r="R374" s="319">
        <f t="shared" si="147"/>
        <v>0</v>
      </c>
      <c r="S374" s="317">
        <v>0</v>
      </c>
      <c r="T374" s="318" t="e">
        <f t="shared" si="148"/>
        <v>#DIV/0!</v>
      </c>
      <c r="U374" s="318" t="b">
        <f t="shared" si="149"/>
        <v>0</v>
      </c>
      <c r="V374" s="318" t="e">
        <f t="shared" si="150"/>
        <v>#DIV/0!</v>
      </c>
      <c r="W374" s="318"/>
      <c r="X374" s="319">
        <v>0</v>
      </c>
      <c r="Y374" s="318" t="e">
        <f t="shared" si="151"/>
        <v>#DIV/0!</v>
      </c>
      <c r="Z374" s="318" t="b">
        <f t="shared" si="152"/>
        <v>0</v>
      </c>
      <c r="AA374" s="318" t="e">
        <f t="shared" si="153"/>
        <v>#DIV/0!</v>
      </c>
      <c r="AB374" s="810"/>
      <c r="AC374" s="811">
        <f t="shared" si="154"/>
        <v>0</v>
      </c>
      <c r="AD374" s="811">
        <f t="shared" si="155"/>
        <v>0</v>
      </c>
    </row>
    <row r="375" spans="1:30" ht="16.8" hidden="1">
      <c r="A375" s="438" t="s">
        <v>303</v>
      </c>
      <c r="B375" s="438">
        <f>'Aaro Inställningar'!B47</f>
        <v>0</v>
      </c>
      <c r="C375" s="42"/>
      <c r="D375" s="748">
        <f>'Aaro Inställningar'!C47</f>
        <v>0</v>
      </c>
      <c r="E375" s="319">
        <v>0</v>
      </c>
      <c r="F375" s="317">
        <v>0</v>
      </c>
      <c r="G375" s="318" t="e">
        <f t="shared" si="140"/>
        <v>#DIV/0!</v>
      </c>
      <c r="H375" s="318" t="b">
        <f t="shared" si="141"/>
        <v>0</v>
      </c>
      <c r="I375" s="318" t="e">
        <f t="shared" si="142"/>
        <v>#DIV/0!</v>
      </c>
      <c r="J375" s="319">
        <v>0</v>
      </c>
      <c r="K375" s="317">
        <v>0</v>
      </c>
      <c r="L375" s="318" t="e">
        <f t="shared" si="143"/>
        <v>#DIV/0!</v>
      </c>
      <c r="M375" s="319">
        <v>0</v>
      </c>
      <c r="N375" s="317">
        <v>0</v>
      </c>
      <c r="O375" s="318" t="e">
        <f t="shared" si="144"/>
        <v>#DIV/0!</v>
      </c>
      <c r="P375" s="318" t="b">
        <f t="shared" si="145"/>
        <v>0</v>
      </c>
      <c r="Q375" s="318" t="e">
        <f t="shared" si="146"/>
        <v>#DIV/0!</v>
      </c>
      <c r="R375" s="319">
        <f t="shared" si="147"/>
        <v>0</v>
      </c>
      <c r="S375" s="317">
        <v>0</v>
      </c>
      <c r="T375" s="318" t="e">
        <f t="shared" si="148"/>
        <v>#DIV/0!</v>
      </c>
      <c r="U375" s="318" t="b">
        <f t="shared" si="149"/>
        <v>0</v>
      </c>
      <c r="V375" s="318" t="e">
        <f t="shared" si="150"/>
        <v>#DIV/0!</v>
      </c>
      <c r="W375" s="318"/>
      <c r="X375" s="319">
        <v>0</v>
      </c>
      <c r="Y375" s="318" t="e">
        <f t="shared" si="151"/>
        <v>#DIV/0!</v>
      </c>
      <c r="Z375" s="318" t="b">
        <f t="shared" si="152"/>
        <v>0</v>
      </c>
      <c r="AA375" s="318" t="e">
        <f t="shared" si="153"/>
        <v>#DIV/0!</v>
      </c>
      <c r="AB375" s="810"/>
      <c r="AC375" s="811">
        <f t="shared" si="154"/>
        <v>0</v>
      </c>
      <c r="AD375" s="811">
        <f t="shared" si="155"/>
        <v>0</v>
      </c>
    </row>
    <row r="376" spans="1:30" ht="16.8" hidden="1">
      <c r="A376" s="438" t="s">
        <v>303</v>
      </c>
      <c r="B376" s="438">
        <f>'Aaro Inställningar'!B48</f>
        <v>0</v>
      </c>
      <c r="C376" s="42"/>
      <c r="D376" s="748">
        <f>'Aaro Inställningar'!C48</f>
        <v>0</v>
      </c>
      <c r="E376" s="319">
        <v>0</v>
      </c>
      <c r="F376" s="317">
        <v>0</v>
      </c>
      <c r="G376" s="318" t="e">
        <f t="shared" si="140"/>
        <v>#DIV/0!</v>
      </c>
      <c r="H376" s="318" t="b">
        <f t="shared" si="141"/>
        <v>0</v>
      </c>
      <c r="I376" s="318" t="e">
        <f t="shared" si="142"/>
        <v>#DIV/0!</v>
      </c>
      <c r="J376" s="319">
        <v>0</v>
      </c>
      <c r="K376" s="317">
        <v>0</v>
      </c>
      <c r="L376" s="318" t="e">
        <f t="shared" si="143"/>
        <v>#DIV/0!</v>
      </c>
      <c r="M376" s="319">
        <v>0</v>
      </c>
      <c r="N376" s="317">
        <v>0</v>
      </c>
      <c r="O376" s="318" t="e">
        <f t="shared" si="144"/>
        <v>#DIV/0!</v>
      </c>
      <c r="P376" s="318" t="b">
        <f t="shared" si="145"/>
        <v>0</v>
      </c>
      <c r="Q376" s="318" t="e">
        <f t="shared" si="146"/>
        <v>#DIV/0!</v>
      </c>
      <c r="R376" s="319">
        <f t="shared" si="147"/>
        <v>0</v>
      </c>
      <c r="S376" s="317">
        <v>0</v>
      </c>
      <c r="T376" s="318" t="e">
        <f t="shared" si="148"/>
        <v>#DIV/0!</v>
      </c>
      <c r="U376" s="318" t="b">
        <f t="shared" si="149"/>
        <v>0</v>
      </c>
      <c r="V376" s="318" t="e">
        <f t="shared" si="150"/>
        <v>#DIV/0!</v>
      </c>
      <c r="W376" s="318"/>
      <c r="X376" s="319">
        <v>0</v>
      </c>
      <c r="Y376" s="318" t="e">
        <f t="shared" si="151"/>
        <v>#DIV/0!</v>
      </c>
      <c r="Z376" s="318" t="b">
        <f t="shared" si="152"/>
        <v>0</v>
      </c>
      <c r="AA376" s="318" t="e">
        <f t="shared" si="153"/>
        <v>#DIV/0!</v>
      </c>
      <c r="AB376" s="810"/>
      <c r="AC376" s="811">
        <f t="shared" si="154"/>
        <v>0</v>
      </c>
      <c r="AD376" s="811">
        <f t="shared" si="155"/>
        <v>0</v>
      </c>
    </row>
    <row r="377" spans="1:30" ht="16.8" hidden="1">
      <c r="A377" s="438" t="s">
        <v>303</v>
      </c>
      <c r="B377" s="438">
        <f>'Aaro Inställningar'!B49</f>
        <v>0</v>
      </c>
      <c r="C377" s="42"/>
      <c r="D377" s="748">
        <f>'Aaro Inställningar'!C49</f>
        <v>0</v>
      </c>
      <c r="E377" s="319">
        <v>0</v>
      </c>
      <c r="F377" s="317">
        <v>0</v>
      </c>
      <c r="G377" s="318" t="e">
        <f t="shared" si="140"/>
        <v>#DIV/0!</v>
      </c>
      <c r="H377" s="318" t="b">
        <f t="shared" si="141"/>
        <v>0</v>
      </c>
      <c r="I377" s="318" t="e">
        <f t="shared" si="142"/>
        <v>#DIV/0!</v>
      </c>
      <c r="J377" s="319">
        <v>0</v>
      </c>
      <c r="K377" s="317">
        <v>0</v>
      </c>
      <c r="L377" s="318" t="e">
        <f t="shared" si="143"/>
        <v>#DIV/0!</v>
      </c>
      <c r="M377" s="319">
        <v>0</v>
      </c>
      <c r="N377" s="317">
        <v>0</v>
      </c>
      <c r="O377" s="318" t="e">
        <f t="shared" si="144"/>
        <v>#DIV/0!</v>
      </c>
      <c r="P377" s="318" t="b">
        <f t="shared" si="145"/>
        <v>0</v>
      </c>
      <c r="Q377" s="318" t="e">
        <f t="shared" si="146"/>
        <v>#DIV/0!</v>
      </c>
      <c r="R377" s="319">
        <f t="shared" si="147"/>
        <v>0</v>
      </c>
      <c r="S377" s="317">
        <v>0</v>
      </c>
      <c r="T377" s="318" t="e">
        <f t="shared" si="148"/>
        <v>#DIV/0!</v>
      </c>
      <c r="U377" s="318" t="b">
        <f t="shared" si="149"/>
        <v>0</v>
      </c>
      <c r="V377" s="318" t="e">
        <f t="shared" si="150"/>
        <v>#DIV/0!</v>
      </c>
      <c r="W377" s="318"/>
      <c r="X377" s="319">
        <v>0</v>
      </c>
      <c r="Y377" s="318" t="e">
        <f t="shared" si="151"/>
        <v>#DIV/0!</v>
      </c>
      <c r="Z377" s="318" t="b">
        <f t="shared" si="152"/>
        <v>0</v>
      </c>
      <c r="AA377" s="318" t="e">
        <f t="shared" si="153"/>
        <v>#DIV/0!</v>
      </c>
      <c r="AB377" s="810"/>
      <c r="AC377" s="811">
        <f t="shared" si="154"/>
        <v>0</v>
      </c>
      <c r="AD377" s="811">
        <f t="shared" si="155"/>
        <v>0</v>
      </c>
    </row>
    <row r="378" spans="1:30" ht="16.8" hidden="1">
      <c r="A378" s="438" t="s">
        <v>303</v>
      </c>
      <c r="B378" s="438">
        <f>'Aaro Inställningar'!B50</f>
        <v>0</v>
      </c>
      <c r="C378" s="42"/>
      <c r="D378" s="748">
        <f>'Aaro Inställningar'!C50</f>
        <v>0</v>
      </c>
      <c r="E378" s="319">
        <v>0</v>
      </c>
      <c r="F378" s="317">
        <v>0</v>
      </c>
      <c r="G378" s="318" t="e">
        <f t="shared" si="140"/>
        <v>#DIV/0!</v>
      </c>
      <c r="H378" s="318" t="b">
        <f t="shared" si="141"/>
        <v>0</v>
      </c>
      <c r="I378" s="318" t="e">
        <f t="shared" si="142"/>
        <v>#DIV/0!</v>
      </c>
      <c r="J378" s="319">
        <v>0</v>
      </c>
      <c r="K378" s="317">
        <v>0</v>
      </c>
      <c r="L378" s="318" t="e">
        <f t="shared" si="143"/>
        <v>#DIV/0!</v>
      </c>
      <c r="M378" s="319">
        <v>0</v>
      </c>
      <c r="N378" s="317">
        <v>0</v>
      </c>
      <c r="O378" s="318" t="e">
        <f t="shared" si="144"/>
        <v>#DIV/0!</v>
      </c>
      <c r="P378" s="318" t="b">
        <f t="shared" si="145"/>
        <v>0</v>
      </c>
      <c r="Q378" s="318" t="e">
        <f t="shared" si="146"/>
        <v>#DIV/0!</v>
      </c>
      <c r="R378" s="319">
        <f t="shared" si="147"/>
        <v>0</v>
      </c>
      <c r="S378" s="317">
        <v>0</v>
      </c>
      <c r="T378" s="318" t="e">
        <f t="shared" si="148"/>
        <v>#DIV/0!</v>
      </c>
      <c r="U378" s="318" t="b">
        <f t="shared" si="149"/>
        <v>0</v>
      </c>
      <c r="V378" s="318" t="e">
        <f t="shared" si="150"/>
        <v>#DIV/0!</v>
      </c>
      <c r="W378" s="318"/>
      <c r="X378" s="319">
        <v>0</v>
      </c>
      <c r="Y378" s="318" t="e">
        <f t="shared" si="151"/>
        <v>#DIV/0!</v>
      </c>
      <c r="Z378" s="318" t="b">
        <f t="shared" si="152"/>
        <v>0</v>
      </c>
      <c r="AA378" s="318" t="e">
        <f t="shared" si="153"/>
        <v>#DIV/0!</v>
      </c>
      <c r="AB378" s="810"/>
      <c r="AC378" s="811">
        <f t="shared" si="154"/>
        <v>0</v>
      </c>
      <c r="AD378" s="811">
        <f t="shared" si="155"/>
        <v>0</v>
      </c>
    </row>
    <row r="379" spans="1:30" ht="16.8" hidden="1">
      <c r="A379" s="438" t="s">
        <v>303</v>
      </c>
      <c r="B379" s="438">
        <f>'Aaro Inställningar'!B51</f>
        <v>0</v>
      </c>
      <c r="C379" s="42"/>
      <c r="D379" s="748">
        <f>'Aaro Inställningar'!C51</f>
        <v>0</v>
      </c>
      <c r="E379" s="319">
        <v>0</v>
      </c>
      <c r="F379" s="317">
        <v>0</v>
      </c>
      <c r="G379" s="318" t="e">
        <f t="shared" si="140"/>
        <v>#DIV/0!</v>
      </c>
      <c r="H379" s="318" t="b">
        <f t="shared" si="141"/>
        <v>0</v>
      </c>
      <c r="I379" s="318" t="e">
        <f t="shared" si="142"/>
        <v>#DIV/0!</v>
      </c>
      <c r="J379" s="319">
        <v>0</v>
      </c>
      <c r="K379" s="317">
        <v>0</v>
      </c>
      <c r="L379" s="318" t="e">
        <f t="shared" si="143"/>
        <v>#DIV/0!</v>
      </c>
      <c r="M379" s="319">
        <v>0</v>
      </c>
      <c r="N379" s="317">
        <v>0</v>
      </c>
      <c r="O379" s="318" t="e">
        <f t="shared" si="144"/>
        <v>#DIV/0!</v>
      </c>
      <c r="P379" s="318" t="b">
        <f t="shared" si="145"/>
        <v>0</v>
      </c>
      <c r="Q379" s="318" t="e">
        <f t="shared" si="146"/>
        <v>#DIV/0!</v>
      </c>
      <c r="R379" s="319">
        <f t="shared" si="147"/>
        <v>0</v>
      </c>
      <c r="S379" s="317">
        <v>0</v>
      </c>
      <c r="T379" s="318" t="e">
        <f t="shared" si="148"/>
        <v>#DIV/0!</v>
      </c>
      <c r="U379" s="318" t="b">
        <f t="shared" si="149"/>
        <v>0</v>
      </c>
      <c r="V379" s="318" t="e">
        <f t="shared" si="150"/>
        <v>#DIV/0!</v>
      </c>
      <c r="W379" s="318"/>
      <c r="X379" s="319">
        <v>0</v>
      </c>
      <c r="Y379" s="318" t="e">
        <f t="shared" si="151"/>
        <v>#DIV/0!</v>
      </c>
      <c r="Z379" s="318" t="b">
        <f t="shared" si="152"/>
        <v>0</v>
      </c>
      <c r="AA379" s="318" t="e">
        <f t="shared" si="153"/>
        <v>#DIV/0!</v>
      </c>
      <c r="AB379" s="810"/>
      <c r="AC379" s="811">
        <f t="shared" si="154"/>
        <v>0</v>
      </c>
      <c r="AD379" s="811">
        <f t="shared" si="155"/>
        <v>0</v>
      </c>
    </row>
    <row r="380" spans="1:30" ht="16.8" hidden="1">
      <c r="A380" s="438" t="s">
        <v>303</v>
      </c>
      <c r="B380" s="438">
        <f>'Aaro Inställningar'!B52</f>
        <v>0</v>
      </c>
      <c r="C380" s="42"/>
      <c r="D380" s="748">
        <f>'Aaro Inställningar'!C52</f>
        <v>0</v>
      </c>
      <c r="E380" s="319">
        <v>0</v>
      </c>
      <c r="F380" s="317">
        <v>0</v>
      </c>
      <c r="G380" s="318" t="e">
        <f t="shared" si="140"/>
        <v>#DIV/0!</v>
      </c>
      <c r="H380" s="318" t="b">
        <f t="shared" si="141"/>
        <v>0</v>
      </c>
      <c r="I380" s="318" t="e">
        <f t="shared" si="142"/>
        <v>#DIV/0!</v>
      </c>
      <c r="J380" s="319">
        <v>0</v>
      </c>
      <c r="K380" s="317">
        <v>0</v>
      </c>
      <c r="L380" s="318" t="e">
        <f t="shared" si="143"/>
        <v>#DIV/0!</v>
      </c>
      <c r="M380" s="319">
        <v>0</v>
      </c>
      <c r="N380" s="317">
        <v>0</v>
      </c>
      <c r="O380" s="318" t="e">
        <f t="shared" si="144"/>
        <v>#DIV/0!</v>
      </c>
      <c r="P380" s="318" t="b">
        <f t="shared" si="145"/>
        <v>0</v>
      </c>
      <c r="Q380" s="318" t="e">
        <f t="shared" si="146"/>
        <v>#DIV/0!</v>
      </c>
      <c r="R380" s="319">
        <f t="shared" si="147"/>
        <v>0</v>
      </c>
      <c r="S380" s="317">
        <v>0</v>
      </c>
      <c r="T380" s="318" t="e">
        <f t="shared" si="148"/>
        <v>#DIV/0!</v>
      </c>
      <c r="U380" s="318" t="b">
        <f t="shared" si="149"/>
        <v>0</v>
      </c>
      <c r="V380" s="318" t="e">
        <f t="shared" si="150"/>
        <v>#DIV/0!</v>
      </c>
      <c r="W380" s="318"/>
      <c r="X380" s="319">
        <v>0</v>
      </c>
      <c r="Y380" s="318" t="e">
        <f t="shared" si="151"/>
        <v>#DIV/0!</v>
      </c>
      <c r="Z380" s="318" t="b">
        <f t="shared" si="152"/>
        <v>0</v>
      </c>
      <c r="AA380" s="318" t="e">
        <f t="shared" si="153"/>
        <v>#DIV/0!</v>
      </c>
      <c r="AB380" s="810"/>
      <c r="AC380" s="811">
        <f t="shared" si="154"/>
        <v>0</v>
      </c>
      <c r="AD380" s="811">
        <f t="shared" si="155"/>
        <v>0</v>
      </c>
    </row>
    <row r="381" spans="1:30" ht="16.8" hidden="1">
      <c r="A381" s="438" t="s">
        <v>303</v>
      </c>
      <c r="B381" s="438">
        <f>'Aaro Inställningar'!B53</f>
        <v>0</v>
      </c>
      <c r="C381" s="42"/>
      <c r="D381" s="748">
        <f>'Aaro Inställningar'!C53</f>
        <v>0</v>
      </c>
      <c r="E381" s="319">
        <v>0</v>
      </c>
      <c r="F381" s="317">
        <v>0</v>
      </c>
      <c r="G381" s="318" t="e">
        <f t="shared" si="140"/>
        <v>#DIV/0!</v>
      </c>
      <c r="H381" s="318" t="b">
        <f t="shared" si="141"/>
        <v>0</v>
      </c>
      <c r="I381" s="318" t="e">
        <f t="shared" si="142"/>
        <v>#DIV/0!</v>
      </c>
      <c r="J381" s="319">
        <v>0</v>
      </c>
      <c r="K381" s="317">
        <v>0</v>
      </c>
      <c r="L381" s="318" t="e">
        <f t="shared" si="143"/>
        <v>#DIV/0!</v>
      </c>
      <c r="M381" s="319">
        <v>0</v>
      </c>
      <c r="N381" s="317">
        <v>0</v>
      </c>
      <c r="O381" s="318" t="e">
        <f t="shared" si="144"/>
        <v>#DIV/0!</v>
      </c>
      <c r="P381" s="318" t="b">
        <f t="shared" si="145"/>
        <v>0</v>
      </c>
      <c r="Q381" s="318" t="e">
        <f t="shared" si="146"/>
        <v>#DIV/0!</v>
      </c>
      <c r="R381" s="319">
        <f t="shared" si="147"/>
        <v>0</v>
      </c>
      <c r="S381" s="317">
        <v>0</v>
      </c>
      <c r="T381" s="318" t="e">
        <f t="shared" si="148"/>
        <v>#DIV/0!</v>
      </c>
      <c r="U381" s="318" t="b">
        <f t="shared" si="149"/>
        <v>0</v>
      </c>
      <c r="V381" s="318" t="e">
        <f t="shared" si="150"/>
        <v>#DIV/0!</v>
      </c>
      <c r="W381" s="318"/>
      <c r="X381" s="319">
        <v>0</v>
      </c>
      <c r="Y381" s="318" t="e">
        <f t="shared" si="151"/>
        <v>#DIV/0!</v>
      </c>
      <c r="Z381" s="318" t="b">
        <f t="shared" si="152"/>
        <v>0</v>
      </c>
      <c r="AA381" s="318" t="e">
        <f t="shared" si="153"/>
        <v>#DIV/0!</v>
      </c>
      <c r="AB381" s="810"/>
      <c r="AC381" s="811">
        <f t="shared" si="154"/>
        <v>0</v>
      </c>
      <c r="AD381" s="811">
        <f t="shared" si="155"/>
        <v>0</v>
      </c>
    </row>
    <row r="382" spans="1:30" ht="16.8" hidden="1">
      <c r="A382" s="438" t="s">
        <v>303</v>
      </c>
      <c r="B382" s="438">
        <f>'Aaro Inställningar'!B54</f>
        <v>0</v>
      </c>
      <c r="C382" s="42"/>
      <c r="D382" s="748">
        <f>'Aaro Inställningar'!C54</f>
        <v>0</v>
      </c>
      <c r="E382" s="319">
        <v>0</v>
      </c>
      <c r="F382" s="317">
        <v>0</v>
      </c>
      <c r="G382" s="318" t="e">
        <f t="shared" si="140"/>
        <v>#DIV/0!</v>
      </c>
      <c r="H382" s="318" t="b">
        <f t="shared" si="141"/>
        <v>0</v>
      </c>
      <c r="I382" s="318" t="e">
        <f t="shared" si="142"/>
        <v>#DIV/0!</v>
      </c>
      <c r="J382" s="319">
        <v>0</v>
      </c>
      <c r="K382" s="317">
        <v>0</v>
      </c>
      <c r="L382" s="318" t="e">
        <f t="shared" si="143"/>
        <v>#DIV/0!</v>
      </c>
      <c r="M382" s="319">
        <v>0</v>
      </c>
      <c r="N382" s="317">
        <v>0</v>
      </c>
      <c r="O382" s="318" t="e">
        <f t="shared" si="144"/>
        <v>#DIV/0!</v>
      </c>
      <c r="P382" s="318" t="b">
        <f t="shared" si="145"/>
        <v>0</v>
      </c>
      <c r="Q382" s="318" t="e">
        <f t="shared" si="146"/>
        <v>#DIV/0!</v>
      </c>
      <c r="R382" s="319">
        <f t="shared" si="147"/>
        <v>0</v>
      </c>
      <c r="S382" s="317">
        <v>0</v>
      </c>
      <c r="T382" s="318" t="e">
        <f t="shared" si="148"/>
        <v>#DIV/0!</v>
      </c>
      <c r="U382" s="318" t="b">
        <f t="shared" si="149"/>
        <v>0</v>
      </c>
      <c r="V382" s="318" t="e">
        <f t="shared" si="150"/>
        <v>#DIV/0!</v>
      </c>
      <c r="W382" s="318"/>
      <c r="X382" s="319">
        <v>0</v>
      </c>
      <c r="Y382" s="318" t="e">
        <f t="shared" si="151"/>
        <v>#DIV/0!</v>
      </c>
      <c r="Z382" s="318" t="b">
        <f t="shared" si="152"/>
        <v>0</v>
      </c>
      <c r="AA382" s="318" t="e">
        <f t="shared" si="153"/>
        <v>#DIV/0!</v>
      </c>
      <c r="AB382" s="810"/>
      <c r="AC382" s="811">
        <f t="shared" si="154"/>
        <v>0</v>
      </c>
      <c r="AD382" s="811">
        <f t="shared" si="155"/>
        <v>0</v>
      </c>
    </row>
    <row r="383" spans="1:30" ht="16.8" hidden="1">
      <c r="A383" s="438" t="s">
        <v>303</v>
      </c>
      <c r="B383" s="438">
        <f>'Aaro Inställningar'!B55</f>
        <v>0</v>
      </c>
      <c r="C383" s="42"/>
      <c r="D383" s="748">
        <f>'Aaro Inställningar'!C55</f>
        <v>0</v>
      </c>
      <c r="E383" s="319">
        <v>0</v>
      </c>
      <c r="F383" s="317">
        <v>0</v>
      </c>
      <c r="G383" s="318" t="e">
        <f t="shared" si="140"/>
        <v>#DIV/0!</v>
      </c>
      <c r="H383" s="318" t="b">
        <f t="shared" si="141"/>
        <v>0</v>
      </c>
      <c r="I383" s="318" t="e">
        <f t="shared" si="142"/>
        <v>#DIV/0!</v>
      </c>
      <c r="J383" s="319">
        <v>0</v>
      </c>
      <c r="K383" s="317">
        <v>0</v>
      </c>
      <c r="L383" s="318" t="e">
        <f t="shared" si="143"/>
        <v>#DIV/0!</v>
      </c>
      <c r="M383" s="319">
        <v>0</v>
      </c>
      <c r="N383" s="317">
        <v>0</v>
      </c>
      <c r="O383" s="318" t="e">
        <f t="shared" si="144"/>
        <v>#DIV/0!</v>
      </c>
      <c r="P383" s="318" t="b">
        <f t="shared" si="145"/>
        <v>0</v>
      </c>
      <c r="Q383" s="318" t="e">
        <f t="shared" si="146"/>
        <v>#DIV/0!</v>
      </c>
      <c r="R383" s="319">
        <f t="shared" si="147"/>
        <v>0</v>
      </c>
      <c r="S383" s="317">
        <v>0</v>
      </c>
      <c r="T383" s="318" t="e">
        <f t="shared" si="148"/>
        <v>#DIV/0!</v>
      </c>
      <c r="U383" s="318" t="b">
        <f t="shared" si="149"/>
        <v>0</v>
      </c>
      <c r="V383" s="318" t="e">
        <f t="shared" si="150"/>
        <v>#DIV/0!</v>
      </c>
      <c r="W383" s="318"/>
      <c r="X383" s="319">
        <v>0</v>
      </c>
      <c r="Y383" s="318" t="e">
        <f t="shared" si="151"/>
        <v>#DIV/0!</v>
      </c>
      <c r="Z383" s="318" t="b">
        <f t="shared" si="152"/>
        <v>0</v>
      </c>
      <c r="AA383" s="318" t="e">
        <f t="shared" si="153"/>
        <v>#DIV/0!</v>
      </c>
      <c r="AB383" s="810"/>
      <c r="AC383" s="811">
        <f t="shared" si="154"/>
        <v>0</v>
      </c>
      <c r="AD383" s="811">
        <f t="shared" si="155"/>
        <v>0</v>
      </c>
    </row>
    <row r="384" spans="1:30" ht="16.8" hidden="1">
      <c r="A384" s="438" t="s">
        <v>303</v>
      </c>
      <c r="B384" s="438">
        <f>'Aaro Inställningar'!B56</f>
        <v>0</v>
      </c>
      <c r="C384" s="42"/>
      <c r="D384" s="748">
        <f>'Aaro Inställningar'!C56</f>
        <v>0</v>
      </c>
      <c r="E384" s="319">
        <v>0</v>
      </c>
      <c r="F384" s="317">
        <v>0</v>
      </c>
      <c r="G384" s="318" t="e">
        <f t="shared" si="140"/>
        <v>#DIV/0!</v>
      </c>
      <c r="H384" s="318" t="b">
        <f t="shared" si="141"/>
        <v>0</v>
      </c>
      <c r="I384" s="318" t="e">
        <f t="shared" si="142"/>
        <v>#DIV/0!</v>
      </c>
      <c r="J384" s="319">
        <v>0</v>
      </c>
      <c r="K384" s="317">
        <v>0</v>
      </c>
      <c r="L384" s="318" t="e">
        <f t="shared" si="143"/>
        <v>#DIV/0!</v>
      </c>
      <c r="M384" s="319">
        <v>0</v>
      </c>
      <c r="N384" s="317">
        <v>0</v>
      </c>
      <c r="O384" s="318" t="e">
        <f t="shared" si="144"/>
        <v>#DIV/0!</v>
      </c>
      <c r="P384" s="318" t="b">
        <f t="shared" si="145"/>
        <v>0</v>
      </c>
      <c r="Q384" s="318" t="e">
        <f t="shared" si="146"/>
        <v>#DIV/0!</v>
      </c>
      <c r="R384" s="319">
        <f t="shared" si="147"/>
        <v>0</v>
      </c>
      <c r="S384" s="317">
        <v>0</v>
      </c>
      <c r="T384" s="318" t="e">
        <f t="shared" si="148"/>
        <v>#DIV/0!</v>
      </c>
      <c r="U384" s="318" t="b">
        <f t="shared" si="149"/>
        <v>0</v>
      </c>
      <c r="V384" s="318" t="e">
        <f t="shared" si="150"/>
        <v>#DIV/0!</v>
      </c>
      <c r="W384" s="318"/>
      <c r="X384" s="319">
        <v>0</v>
      </c>
      <c r="Y384" s="318" t="e">
        <f t="shared" si="151"/>
        <v>#DIV/0!</v>
      </c>
      <c r="Z384" s="318" t="b">
        <f t="shared" si="152"/>
        <v>0</v>
      </c>
      <c r="AA384" s="747" t="e">
        <f t="shared" si="153"/>
        <v>#DIV/0!</v>
      </c>
      <c r="AB384" s="810"/>
      <c r="AC384" s="880">
        <f t="shared" si="154"/>
        <v>0</v>
      </c>
      <c r="AD384" s="880">
        <f t="shared" si="155"/>
        <v>0</v>
      </c>
    </row>
    <row r="385" spans="1:30" ht="16.8">
      <c r="A385" s="438" t="s">
        <v>303</v>
      </c>
      <c r="B385" s="438">
        <f>'Aaro Inställningar'!B57</f>
        <v>0</v>
      </c>
      <c r="C385" s="35"/>
      <c r="D385" s="798" t="str">
        <f>'Aaro Inställningar'!C57</f>
        <v>Aibel</v>
      </c>
      <c r="E385" s="799">
        <f>SUM(E364:E384)</f>
        <v>144.63385149999999</v>
      </c>
      <c r="F385" s="800">
        <f>SUM(F364:F384)</f>
        <v>25.959942399999999</v>
      </c>
      <c r="G385" s="801">
        <f t="shared" si="140"/>
        <v>4.5714242070121083</v>
      </c>
      <c r="H385" s="801" t="b">
        <f t="shared" si="141"/>
        <v>0</v>
      </c>
      <c r="I385" s="801">
        <f t="shared" si="142"/>
        <v>4.5714242070121083</v>
      </c>
      <c r="J385" s="799">
        <f>SUM(J364:J384)</f>
        <v>35.461517299999798</v>
      </c>
      <c r="K385" s="800">
        <f>SUM(K364:K384)</f>
        <v>-16.6045756</v>
      </c>
      <c r="L385" s="801" t="str">
        <f t="shared" si="143"/>
        <v>-</v>
      </c>
      <c r="M385" s="799">
        <f>SUM(M364:M384)</f>
        <v>35.461517300000096</v>
      </c>
      <c r="N385" s="800">
        <f>SUM(N364:N384)</f>
        <v>-16.604575599999599</v>
      </c>
      <c r="O385" s="801" t="str">
        <f t="shared" si="144"/>
        <v>-</v>
      </c>
      <c r="P385" s="801" t="b">
        <f t="shared" si="145"/>
        <v>0</v>
      </c>
      <c r="Q385" s="801" t="str">
        <f t="shared" si="146"/>
        <v>-</v>
      </c>
      <c r="R385" s="799">
        <f>SUM(R364:R384)</f>
        <v>36.846881600001893</v>
      </c>
      <c r="S385" s="800">
        <f>SUM(S364:S384)</f>
        <v>-15.2192112999978</v>
      </c>
      <c r="T385" s="801" t="str">
        <f t="shared" si="148"/>
        <v>-</v>
      </c>
      <c r="U385" s="801" t="b">
        <f t="shared" si="149"/>
        <v>0</v>
      </c>
      <c r="V385" s="801" t="str">
        <f t="shared" si="150"/>
        <v>-</v>
      </c>
      <c r="W385" s="801"/>
      <c r="X385" s="799">
        <f>SUM(X364:X384)</f>
        <v>-105.36762280000001</v>
      </c>
      <c r="Y385" s="802" t="str">
        <f t="shared" si="151"/>
        <v>-</v>
      </c>
      <c r="Z385" s="802">
        <f t="shared" si="152"/>
        <v>-5.9233300414204271</v>
      </c>
      <c r="AA385" s="818">
        <f t="shared" si="153"/>
        <v>-5.9233300414204271</v>
      </c>
      <c r="AB385" s="810"/>
      <c r="AC385" s="879">
        <f t="shared" si="154"/>
        <v>1.8592241353060288E-2</v>
      </c>
      <c r="AD385" s="879">
        <f t="shared" si="155"/>
        <v>-6.3780970252918338E-3</v>
      </c>
    </row>
    <row r="386" spans="1:30" ht="16.8" hidden="1">
      <c r="A386" s="438" t="s">
        <v>303</v>
      </c>
      <c r="B386" s="438">
        <f>'Aaro Inställningar'!B58</f>
        <v>0</v>
      </c>
      <c r="C386" s="35"/>
      <c r="D386" s="748">
        <f>'Aaro Inställningar'!C58</f>
        <v>0</v>
      </c>
      <c r="E386" s="319">
        <v>0</v>
      </c>
      <c r="F386" s="317">
        <v>0</v>
      </c>
      <c r="G386" s="318"/>
      <c r="H386" s="318"/>
      <c r="I386" s="318"/>
      <c r="J386" s="319">
        <v>0</v>
      </c>
      <c r="K386" s="317">
        <v>0</v>
      </c>
      <c r="L386" s="318"/>
      <c r="M386" s="319">
        <v>0</v>
      </c>
      <c r="N386" s="317">
        <v>0</v>
      </c>
      <c r="O386" s="318"/>
      <c r="P386" s="318"/>
      <c r="Q386" s="318"/>
      <c r="R386" s="319"/>
      <c r="S386" s="317">
        <v>0</v>
      </c>
      <c r="T386" s="318"/>
      <c r="U386" s="318"/>
      <c r="V386" s="318"/>
      <c r="W386" s="318"/>
      <c r="X386" s="319">
        <v>0</v>
      </c>
      <c r="Y386" s="318"/>
      <c r="Z386" s="318"/>
      <c r="AA386" s="318"/>
      <c r="AB386" s="810"/>
      <c r="AC386" s="811">
        <f t="shared" si="154"/>
        <v>0</v>
      </c>
      <c r="AD386" s="811">
        <f t="shared" si="155"/>
        <v>0</v>
      </c>
    </row>
    <row r="387" spans="1:30" ht="16.8" hidden="1">
      <c r="A387" s="438" t="s">
        <v>303</v>
      </c>
      <c r="B387" s="438">
        <f>'Aaro Inställningar'!B59</f>
        <v>0</v>
      </c>
      <c r="C387" s="42"/>
      <c r="D387" s="748">
        <f>'Aaro Inställningar'!C59</f>
        <v>0</v>
      </c>
      <c r="E387" s="319">
        <v>0</v>
      </c>
      <c r="F387" s="317">
        <v>0</v>
      </c>
      <c r="G387" s="318"/>
      <c r="H387" s="318"/>
      <c r="I387" s="318"/>
      <c r="J387" s="319">
        <v>0</v>
      </c>
      <c r="K387" s="317">
        <v>0</v>
      </c>
      <c r="L387" s="318"/>
      <c r="M387" s="319">
        <v>0</v>
      </c>
      <c r="N387" s="317">
        <v>0</v>
      </c>
      <c r="O387" s="318"/>
      <c r="P387" s="318"/>
      <c r="Q387" s="318"/>
      <c r="R387" s="319"/>
      <c r="S387" s="317">
        <v>0</v>
      </c>
      <c r="T387" s="318"/>
      <c r="U387" s="318"/>
      <c r="V387" s="318"/>
      <c r="W387" s="318"/>
      <c r="X387" s="319">
        <v>0</v>
      </c>
      <c r="Y387" s="318"/>
      <c r="Z387" s="318"/>
      <c r="AA387" s="318"/>
      <c r="AB387" s="810"/>
      <c r="AC387" s="811">
        <f t="shared" si="154"/>
        <v>0</v>
      </c>
      <c r="AD387" s="811">
        <f t="shared" si="155"/>
        <v>0</v>
      </c>
    </row>
    <row r="388" spans="1:30" ht="16.8" hidden="1">
      <c r="A388" s="438" t="s">
        <v>303</v>
      </c>
      <c r="B388" s="438">
        <f>'Aaro Inställningar'!B60</f>
        <v>0</v>
      </c>
      <c r="C388" s="42"/>
      <c r="D388" s="748">
        <f>'Aaro Inställningar'!C60</f>
        <v>0</v>
      </c>
      <c r="E388" s="319">
        <v>0</v>
      </c>
      <c r="F388" s="317">
        <v>0</v>
      </c>
      <c r="G388" s="318"/>
      <c r="H388" s="318"/>
      <c r="I388" s="318"/>
      <c r="J388" s="319">
        <v>0</v>
      </c>
      <c r="K388" s="317">
        <v>0</v>
      </c>
      <c r="L388" s="318"/>
      <c r="M388" s="319">
        <v>0</v>
      </c>
      <c r="N388" s="317">
        <v>0</v>
      </c>
      <c r="O388" s="318"/>
      <c r="P388" s="318"/>
      <c r="Q388" s="318"/>
      <c r="R388" s="319"/>
      <c r="S388" s="317">
        <v>0</v>
      </c>
      <c r="T388" s="318"/>
      <c r="U388" s="318"/>
      <c r="V388" s="318"/>
      <c r="W388" s="318"/>
      <c r="X388" s="319">
        <v>0</v>
      </c>
      <c r="Y388" s="318"/>
      <c r="Z388" s="318"/>
      <c r="AA388" s="318"/>
      <c r="AB388" s="810"/>
      <c r="AC388" s="811">
        <f t="shared" si="154"/>
        <v>0</v>
      </c>
      <c r="AD388" s="811">
        <f t="shared" si="155"/>
        <v>0</v>
      </c>
    </row>
    <row r="389" spans="1:30" ht="16.8" hidden="1">
      <c r="A389" s="438" t="s">
        <v>303</v>
      </c>
      <c r="B389" s="438">
        <f>'Aaro Inställningar'!B61</f>
        <v>0</v>
      </c>
      <c r="C389" s="42"/>
      <c r="D389" s="748">
        <f>'Aaro Inställningar'!C61</f>
        <v>0</v>
      </c>
      <c r="E389" s="319">
        <v>0</v>
      </c>
      <c r="F389" s="317">
        <v>0</v>
      </c>
      <c r="G389" s="318"/>
      <c r="H389" s="318"/>
      <c r="I389" s="318"/>
      <c r="J389" s="319">
        <v>0</v>
      </c>
      <c r="K389" s="317">
        <v>0</v>
      </c>
      <c r="L389" s="318"/>
      <c r="M389" s="319">
        <v>0</v>
      </c>
      <c r="N389" s="317">
        <v>0</v>
      </c>
      <c r="O389" s="318"/>
      <c r="P389" s="318"/>
      <c r="Q389" s="318"/>
      <c r="R389" s="319"/>
      <c r="S389" s="317">
        <v>0</v>
      </c>
      <c r="T389" s="318"/>
      <c r="U389" s="318"/>
      <c r="V389" s="318"/>
      <c r="W389" s="318"/>
      <c r="X389" s="319">
        <v>0</v>
      </c>
      <c r="Y389" s="318"/>
      <c r="Z389" s="318"/>
      <c r="AA389" s="318"/>
      <c r="AB389" s="810"/>
      <c r="AC389" s="811">
        <f t="shared" si="154"/>
        <v>0</v>
      </c>
      <c r="AD389" s="811">
        <f t="shared" si="155"/>
        <v>0</v>
      </c>
    </row>
    <row r="390" spans="1:30" ht="16.8" hidden="1">
      <c r="A390" s="438" t="s">
        <v>303</v>
      </c>
      <c r="B390" s="438">
        <f>'Aaro Inställningar'!B62</f>
        <v>0</v>
      </c>
      <c r="C390" s="42"/>
      <c r="D390" s="748">
        <f>'Aaro Inställningar'!C62</f>
        <v>0</v>
      </c>
      <c r="E390" s="319">
        <v>0</v>
      </c>
      <c r="F390" s="317">
        <v>0</v>
      </c>
      <c r="G390" s="318"/>
      <c r="H390" s="318"/>
      <c r="I390" s="318"/>
      <c r="J390" s="319">
        <v>0</v>
      </c>
      <c r="K390" s="317">
        <v>0</v>
      </c>
      <c r="L390" s="318"/>
      <c r="M390" s="319">
        <v>0</v>
      </c>
      <c r="N390" s="317">
        <v>0</v>
      </c>
      <c r="O390" s="318"/>
      <c r="P390" s="318"/>
      <c r="Q390" s="318"/>
      <c r="R390" s="319"/>
      <c r="S390" s="317">
        <v>0</v>
      </c>
      <c r="T390" s="318"/>
      <c r="U390" s="318"/>
      <c r="V390" s="318"/>
      <c r="W390" s="318"/>
      <c r="X390" s="319">
        <v>0</v>
      </c>
      <c r="Y390" s="318"/>
      <c r="Z390" s="318"/>
      <c r="AA390" s="318"/>
      <c r="AB390" s="810"/>
      <c r="AC390" s="811">
        <f t="shared" si="154"/>
        <v>0</v>
      </c>
      <c r="AD390" s="811">
        <f t="shared" si="155"/>
        <v>0</v>
      </c>
    </row>
    <row r="391" spans="1:30" ht="16.8" hidden="1">
      <c r="A391" s="438" t="s">
        <v>303</v>
      </c>
      <c r="B391" s="438">
        <f>'Aaro Inställningar'!B63</f>
        <v>0</v>
      </c>
      <c r="C391" s="42"/>
      <c r="D391" s="748">
        <f>'Aaro Inställningar'!C63</f>
        <v>0</v>
      </c>
      <c r="E391" s="319">
        <v>0</v>
      </c>
      <c r="F391" s="317">
        <v>0</v>
      </c>
      <c r="G391" s="318"/>
      <c r="H391" s="318"/>
      <c r="I391" s="318"/>
      <c r="J391" s="319">
        <v>0</v>
      </c>
      <c r="K391" s="317">
        <v>0</v>
      </c>
      <c r="L391" s="318"/>
      <c r="M391" s="319">
        <v>0</v>
      </c>
      <c r="N391" s="317">
        <v>0</v>
      </c>
      <c r="O391" s="318"/>
      <c r="P391" s="318"/>
      <c r="Q391" s="318"/>
      <c r="R391" s="319"/>
      <c r="S391" s="317">
        <v>0</v>
      </c>
      <c r="T391" s="318"/>
      <c r="U391" s="318"/>
      <c r="V391" s="318"/>
      <c r="W391" s="318"/>
      <c r="X391" s="319">
        <v>0</v>
      </c>
      <c r="Y391" s="318"/>
      <c r="Z391" s="318"/>
      <c r="AA391" s="318"/>
      <c r="AB391" s="810"/>
      <c r="AC391" s="811">
        <f t="shared" si="154"/>
        <v>0</v>
      </c>
      <c r="AD391" s="811">
        <f t="shared" si="155"/>
        <v>0</v>
      </c>
    </row>
    <row r="392" spans="1:30" ht="16.8" hidden="1">
      <c r="A392" s="438" t="s">
        <v>303</v>
      </c>
      <c r="B392" s="438">
        <f>'Aaro Inställningar'!B64</f>
        <v>0</v>
      </c>
      <c r="C392" s="42"/>
      <c r="D392" s="748">
        <f>'Aaro Inställningar'!C64</f>
        <v>0</v>
      </c>
      <c r="E392" s="319">
        <v>0</v>
      </c>
      <c r="F392" s="317">
        <v>0</v>
      </c>
      <c r="G392" s="318"/>
      <c r="H392" s="318"/>
      <c r="I392" s="318"/>
      <c r="J392" s="319">
        <v>0</v>
      </c>
      <c r="K392" s="317">
        <v>0</v>
      </c>
      <c r="L392" s="318"/>
      <c r="M392" s="319">
        <v>0</v>
      </c>
      <c r="N392" s="317">
        <v>0</v>
      </c>
      <c r="O392" s="318"/>
      <c r="P392" s="318"/>
      <c r="Q392" s="318"/>
      <c r="R392" s="319"/>
      <c r="S392" s="317">
        <v>0</v>
      </c>
      <c r="T392" s="318"/>
      <c r="U392" s="318"/>
      <c r="V392" s="318"/>
      <c r="W392" s="318"/>
      <c r="X392" s="319">
        <v>0</v>
      </c>
      <c r="Y392" s="318"/>
      <c r="Z392" s="318"/>
      <c r="AA392" s="318"/>
      <c r="AB392" s="810"/>
      <c r="AC392" s="811">
        <f t="shared" si="154"/>
        <v>0</v>
      </c>
      <c r="AD392" s="811">
        <f t="shared" si="155"/>
        <v>0</v>
      </c>
    </row>
    <row r="393" spans="1:30" ht="16.8" hidden="1">
      <c r="A393" s="438" t="s">
        <v>303</v>
      </c>
      <c r="B393" s="438">
        <f>'Aaro Inställningar'!B65</f>
        <v>0</v>
      </c>
      <c r="C393" s="42"/>
      <c r="D393" s="748">
        <f>'Aaro Inställningar'!C65</f>
        <v>0</v>
      </c>
      <c r="E393" s="319">
        <v>0</v>
      </c>
      <c r="F393" s="317">
        <v>0</v>
      </c>
      <c r="G393" s="318"/>
      <c r="H393" s="318"/>
      <c r="I393" s="318"/>
      <c r="J393" s="319">
        <v>0</v>
      </c>
      <c r="K393" s="317">
        <v>0</v>
      </c>
      <c r="L393" s="318"/>
      <c r="M393" s="319">
        <v>0</v>
      </c>
      <c r="N393" s="317">
        <v>0</v>
      </c>
      <c r="O393" s="318"/>
      <c r="P393" s="318"/>
      <c r="Q393" s="318"/>
      <c r="R393" s="319"/>
      <c r="S393" s="317">
        <v>0</v>
      </c>
      <c r="T393" s="318"/>
      <c r="U393" s="318"/>
      <c r="V393" s="318"/>
      <c r="W393" s="318"/>
      <c r="X393" s="319">
        <v>0</v>
      </c>
      <c r="Y393" s="318"/>
      <c r="Z393" s="318"/>
      <c r="AA393" s="318"/>
      <c r="AB393" s="810"/>
      <c r="AC393" s="811">
        <f t="shared" si="154"/>
        <v>0</v>
      </c>
      <c r="AD393" s="811">
        <f t="shared" si="155"/>
        <v>0</v>
      </c>
    </row>
    <row r="394" spans="1:30" ht="16.8" hidden="1">
      <c r="A394" s="438" t="s">
        <v>303</v>
      </c>
      <c r="B394" s="438">
        <f>'Aaro Inställningar'!B66</f>
        <v>0</v>
      </c>
      <c r="C394" s="42"/>
      <c r="D394" s="748">
        <f>'Aaro Inställningar'!C66</f>
        <v>0</v>
      </c>
      <c r="E394" s="319">
        <v>0</v>
      </c>
      <c r="F394" s="317">
        <v>0</v>
      </c>
      <c r="G394" s="318"/>
      <c r="H394" s="318"/>
      <c r="I394" s="318"/>
      <c r="J394" s="319">
        <v>0</v>
      </c>
      <c r="K394" s="317">
        <v>0</v>
      </c>
      <c r="L394" s="318"/>
      <c r="M394" s="319">
        <v>0</v>
      </c>
      <c r="N394" s="317">
        <v>0</v>
      </c>
      <c r="O394" s="318"/>
      <c r="P394" s="318"/>
      <c r="Q394" s="318"/>
      <c r="R394" s="319"/>
      <c r="S394" s="317">
        <v>0</v>
      </c>
      <c r="T394" s="318"/>
      <c r="U394" s="318"/>
      <c r="V394" s="318"/>
      <c r="W394" s="318"/>
      <c r="X394" s="319">
        <v>0</v>
      </c>
      <c r="Y394" s="318"/>
      <c r="Z394" s="318"/>
      <c r="AA394" s="318"/>
      <c r="AB394" s="810"/>
      <c r="AC394" s="811">
        <f t="shared" si="154"/>
        <v>0</v>
      </c>
      <c r="AD394" s="811">
        <f t="shared" si="155"/>
        <v>0</v>
      </c>
    </row>
    <row r="395" spans="1:30" ht="16.8" hidden="1">
      <c r="A395" s="438" t="s">
        <v>303</v>
      </c>
      <c r="B395" s="438">
        <f>'Aaro Inställningar'!B67</f>
        <v>0</v>
      </c>
      <c r="C395" s="42"/>
      <c r="D395" s="748">
        <f>'Aaro Inställningar'!C67</f>
        <v>0</v>
      </c>
      <c r="E395" s="319">
        <v>0</v>
      </c>
      <c r="F395" s="317">
        <v>0</v>
      </c>
      <c r="G395" s="318"/>
      <c r="H395" s="318"/>
      <c r="I395" s="318"/>
      <c r="J395" s="319">
        <v>0</v>
      </c>
      <c r="K395" s="317">
        <v>0</v>
      </c>
      <c r="L395" s="318"/>
      <c r="M395" s="319">
        <v>0</v>
      </c>
      <c r="N395" s="317">
        <v>0</v>
      </c>
      <c r="O395" s="318"/>
      <c r="P395" s="318"/>
      <c r="Q395" s="318"/>
      <c r="R395" s="319"/>
      <c r="S395" s="317">
        <v>0</v>
      </c>
      <c r="T395" s="318"/>
      <c r="U395" s="318"/>
      <c r="V395" s="318"/>
      <c r="W395" s="318"/>
      <c r="X395" s="319">
        <v>0</v>
      </c>
      <c r="Y395" s="318"/>
      <c r="Z395" s="318"/>
      <c r="AA395" s="318"/>
      <c r="AB395" s="810"/>
      <c r="AC395" s="811">
        <f t="shared" si="154"/>
        <v>0</v>
      </c>
      <c r="AD395" s="811">
        <f t="shared" si="155"/>
        <v>0</v>
      </c>
    </row>
    <row r="396" spans="1:30" ht="16.8" hidden="1">
      <c r="A396" s="438" t="s">
        <v>303</v>
      </c>
      <c r="B396" s="438">
        <f>'Aaro Inställningar'!B68</f>
        <v>0</v>
      </c>
      <c r="C396" s="42"/>
      <c r="D396" s="748">
        <f>'Aaro Inställningar'!C68</f>
        <v>0</v>
      </c>
      <c r="E396" s="319">
        <v>0</v>
      </c>
      <c r="F396" s="317">
        <v>0</v>
      </c>
      <c r="G396" s="318"/>
      <c r="H396" s="318"/>
      <c r="I396" s="318"/>
      <c r="J396" s="319">
        <v>0</v>
      </c>
      <c r="K396" s="317">
        <v>0</v>
      </c>
      <c r="L396" s="318"/>
      <c r="M396" s="319">
        <v>0</v>
      </c>
      <c r="N396" s="317">
        <v>0</v>
      </c>
      <c r="O396" s="318"/>
      <c r="P396" s="318"/>
      <c r="Q396" s="318"/>
      <c r="R396" s="319"/>
      <c r="S396" s="317">
        <v>0</v>
      </c>
      <c r="T396" s="318"/>
      <c r="U396" s="318"/>
      <c r="V396" s="318"/>
      <c r="W396" s="318"/>
      <c r="X396" s="319">
        <v>0</v>
      </c>
      <c r="Y396" s="318"/>
      <c r="Z396" s="318"/>
      <c r="AA396" s="318"/>
      <c r="AB396" s="810"/>
      <c r="AC396" s="811">
        <f t="shared" si="154"/>
        <v>0</v>
      </c>
      <c r="AD396" s="811">
        <f t="shared" si="155"/>
        <v>0</v>
      </c>
    </row>
    <row r="397" spans="1:30" ht="16.8" hidden="1">
      <c r="A397" s="438" t="s">
        <v>303</v>
      </c>
      <c r="B397" s="438">
        <f>'Aaro Inställningar'!B69</f>
        <v>0</v>
      </c>
      <c r="C397" s="42"/>
      <c r="D397" s="748">
        <f>'Aaro Inställningar'!C69</f>
        <v>0</v>
      </c>
      <c r="E397" s="319">
        <v>0</v>
      </c>
      <c r="F397" s="317">
        <v>0</v>
      </c>
      <c r="G397" s="318"/>
      <c r="H397" s="318"/>
      <c r="I397" s="318"/>
      <c r="J397" s="319">
        <v>0</v>
      </c>
      <c r="K397" s="317">
        <v>0</v>
      </c>
      <c r="L397" s="318"/>
      <c r="M397" s="319">
        <v>0</v>
      </c>
      <c r="N397" s="317">
        <v>0</v>
      </c>
      <c r="O397" s="318"/>
      <c r="P397" s="318"/>
      <c r="Q397" s="318"/>
      <c r="R397" s="319"/>
      <c r="S397" s="317">
        <v>0</v>
      </c>
      <c r="T397" s="318"/>
      <c r="U397" s="318"/>
      <c r="V397" s="318"/>
      <c r="W397" s="318"/>
      <c r="X397" s="319">
        <v>0</v>
      </c>
      <c r="Y397" s="318"/>
      <c r="Z397" s="318"/>
      <c r="AA397" s="318"/>
      <c r="AB397" s="810"/>
      <c r="AC397" s="811">
        <f t="shared" si="154"/>
        <v>0</v>
      </c>
      <c r="AD397" s="811">
        <f t="shared" si="155"/>
        <v>0</v>
      </c>
    </row>
    <row r="398" spans="1:30" ht="16.8" hidden="1">
      <c r="A398" s="438" t="s">
        <v>303</v>
      </c>
      <c r="B398" s="438">
        <f>'Aaro Inställningar'!B70</f>
        <v>0</v>
      </c>
      <c r="C398" s="42"/>
      <c r="D398" s="748">
        <f>'Aaro Inställningar'!C70</f>
        <v>0</v>
      </c>
      <c r="E398" s="319">
        <v>0</v>
      </c>
      <c r="F398" s="317">
        <v>0</v>
      </c>
      <c r="G398" s="318"/>
      <c r="H398" s="318"/>
      <c r="I398" s="318"/>
      <c r="J398" s="319">
        <v>0</v>
      </c>
      <c r="K398" s="317">
        <v>0</v>
      </c>
      <c r="L398" s="318"/>
      <c r="M398" s="319">
        <v>0</v>
      </c>
      <c r="N398" s="317">
        <v>0</v>
      </c>
      <c r="O398" s="318"/>
      <c r="P398" s="318"/>
      <c r="Q398" s="318"/>
      <c r="R398" s="319"/>
      <c r="S398" s="317">
        <v>0</v>
      </c>
      <c r="T398" s="318"/>
      <c r="U398" s="318"/>
      <c r="V398" s="318"/>
      <c r="W398" s="318"/>
      <c r="X398" s="319">
        <v>0</v>
      </c>
      <c r="Y398" s="318"/>
      <c r="Z398" s="318"/>
      <c r="AA398" s="318"/>
      <c r="AB398" s="810"/>
      <c r="AC398" s="811">
        <f t="shared" si="154"/>
        <v>0</v>
      </c>
      <c r="AD398" s="811">
        <f t="shared" si="155"/>
        <v>0</v>
      </c>
    </row>
    <row r="399" spans="1:30" ht="16.8" hidden="1">
      <c r="A399" s="438" t="s">
        <v>303</v>
      </c>
      <c r="B399" s="438">
        <f>'Aaro Inställningar'!B71</f>
        <v>0</v>
      </c>
      <c r="C399" s="42"/>
      <c r="D399" s="748">
        <f>'Aaro Inställningar'!C71</f>
        <v>0</v>
      </c>
      <c r="E399" s="319">
        <v>0</v>
      </c>
      <c r="F399" s="317">
        <v>0</v>
      </c>
      <c r="G399" s="318"/>
      <c r="H399" s="318"/>
      <c r="I399" s="318"/>
      <c r="J399" s="319">
        <v>0</v>
      </c>
      <c r="K399" s="317">
        <v>0</v>
      </c>
      <c r="L399" s="318"/>
      <c r="M399" s="319">
        <v>0</v>
      </c>
      <c r="N399" s="317">
        <v>0</v>
      </c>
      <c r="O399" s="318"/>
      <c r="P399" s="318"/>
      <c r="Q399" s="318"/>
      <c r="R399" s="319"/>
      <c r="S399" s="317">
        <v>0</v>
      </c>
      <c r="T399" s="318"/>
      <c r="U399" s="318"/>
      <c r="V399" s="318"/>
      <c r="W399" s="318"/>
      <c r="X399" s="319">
        <v>0</v>
      </c>
      <c r="Y399" s="318"/>
      <c r="Z399" s="318"/>
      <c r="AA399" s="318"/>
      <c r="AB399" s="810"/>
      <c r="AC399" s="811">
        <f t="shared" si="154"/>
        <v>0</v>
      </c>
      <c r="AD399" s="811">
        <f t="shared" si="155"/>
        <v>0</v>
      </c>
    </row>
    <row r="400" spans="1:30" ht="16.8" hidden="1">
      <c r="A400" s="438" t="s">
        <v>303</v>
      </c>
      <c r="B400" s="438">
        <f>'Aaro Inställningar'!B72</f>
        <v>0</v>
      </c>
      <c r="C400" s="42"/>
      <c r="D400" s="748">
        <f>'Aaro Inställningar'!C72</f>
        <v>0</v>
      </c>
      <c r="E400" s="319">
        <v>0</v>
      </c>
      <c r="F400" s="317">
        <v>0</v>
      </c>
      <c r="G400" s="318"/>
      <c r="H400" s="318"/>
      <c r="I400" s="318"/>
      <c r="J400" s="319">
        <v>0</v>
      </c>
      <c r="K400" s="317">
        <v>0</v>
      </c>
      <c r="L400" s="318"/>
      <c r="M400" s="319">
        <v>0</v>
      </c>
      <c r="N400" s="317">
        <v>0</v>
      </c>
      <c r="O400" s="318"/>
      <c r="P400" s="318"/>
      <c r="Q400" s="318"/>
      <c r="R400" s="319"/>
      <c r="S400" s="317">
        <v>0</v>
      </c>
      <c r="T400" s="318"/>
      <c r="U400" s="318"/>
      <c r="V400" s="318"/>
      <c r="W400" s="318"/>
      <c r="X400" s="319">
        <v>0</v>
      </c>
      <c r="Y400" s="318"/>
      <c r="Z400" s="318"/>
      <c r="AA400" s="318"/>
      <c r="AB400" s="810"/>
      <c r="AC400" s="811">
        <f t="shared" si="154"/>
        <v>0</v>
      </c>
      <c r="AD400" s="811">
        <f t="shared" si="155"/>
        <v>0</v>
      </c>
    </row>
    <row r="401" spans="1:30" ht="16.8" hidden="1">
      <c r="A401" s="438" t="s">
        <v>303</v>
      </c>
      <c r="B401" s="438">
        <f>'Aaro Inställningar'!B73</f>
        <v>0</v>
      </c>
      <c r="C401" s="42"/>
      <c r="D401" s="748">
        <f>'Aaro Inställningar'!C73</f>
        <v>0</v>
      </c>
      <c r="E401" s="319">
        <v>0</v>
      </c>
      <c r="F401" s="317">
        <v>0</v>
      </c>
      <c r="G401" s="318"/>
      <c r="H401" s="318"/>
      <c r="I401" s="318"/>
      <c r="J401" s="319">
        <v>0</v>
      </c>
      <c r="K401" s="317">
        <v>0</v>
      </c>
      <c r="L401" s="318"/>
      <c r="M401" s="319">
        <v>0</v>
      </c>
      <c r="N401" s="317">
        <v>0</v>
      </c>
      <c r="O401" s="318"/>
      <c r="P401" s="318"/>
      <c r="Q401" s="318"/>
      <c r="R401" s="319"/>
      <c r="S401" s="317">
        <v>0</v>
      </c>
      <c r="T401" s="318"/>
      <c r="U401" s="318"/>
      <c r="V401" s="318"/>
      <c r="W401" s="318"/>
      <c r="X401" s="319">
        <v>0</v>
      </c>
      <c r="Y401" s="318"/>
      <c r="Z401" s="318"/>
      <c r="AA401" s="318"/>
      <c r="AB401" s="810"/>
      <c r="AC401" s="811">
        <f t="shared" si="154"/>
        <v>0</v>
      </c>
      <c r="AD401" s="811">
        <f t="shared" si="155"/>
        <v>0</v>
      </c>
    </row>
    <row r="402" spans="1:30" ht="16.8" hidden="1">
      <c r="A402" s="438" t="s">
        <v>303</v>
      </c>
      <c r="B402" s="438">
        <f>'Aaro Inställningar'!B74</f>
        <v>0</v>
      </c>
      <c r="C402" s="42"/>
      <c r="D402" s="748">
        <f>'Aaro Inställningar'!C74</f>
        <v>0</v>
      </c>
      <c r="E402" s="319">
        <v>0</v>
      </c>
      <c r="F402" s="317">
        <v>0</v>
      </c>
      <c r="G402" s="318"/>
      <c r="H402" s="318"/>
      <c r="I402" s="318"/>
      <c r="J402" s="319">
        <v>0</v>
      </c>
      <c r="K402" s="317">
        <v>0</v>
      </c>
      <c r="L402" s="318"/>
      <c r="M402" s="319">
        <v>0</v>
      </c>
      <c r="N402" s="317">
        <v>0</v>
      </c>
      <c r="O402" s="318"/>
      <c r="P402" s="318"/>
      <c r="Q402" s="318"/>
      <c r="R402" s="319"/>
      <c r="S402" s="317">
        <v>0</v>
      </c>
      <c r="T402" s="318"/>
      <c r="U402" s="318"/>
      <c r="V402" s="318"/>
      <c r="W402" s="318"/>
      <c r="X402" s="319">
        <v>0</v>
      </c>
      <c r="Y402" s="318"/>
      <c r="Z402" s="318"/>
      <c r="AA402" s="318"/>
      <c r="AB402" s="810"/>
      <c r="AC402" s="811">
        <f t="shared" si="154"/>
        <v>0</v>
      </c>
      <c r="AD402" s="811">
        <f t="shared" si="155"/>
        <v>0</v>
      </c>
    </row>
    <row r="403" spans="1:30" ht="16.8" hidden="1">
      <c r="A403" s="438" t="s">
        <v>303</v>
      </c>
      <c r="B403" s="438">
        <f>'Aaro Inställningar'!B75</f>
        <v>0</v>
      </c>
      <c r="C403" s="42"/>
      <c r="D403" s="748">
        <f>'Aaro Inställningar'!C75</f>
        <v>0</v>
      </c>
      <c r="E403" s="319">
        <v>0</v>
      </c>
      <c r="F403" s="317">
        <v>0</v>
      </c>
      <c r="G403" s="318"/>
      <c r="H403" s="318"/>
      <c r="I403" s="318"/>
      <c r="J403" s="319">
        <v>0</v>
      </c>
      <c r="K403" s="317">
        <v>0</v>
      </c>
      <c r="L403" s="318"/>
      <c r="M403" s="319">
        <v>0</v>
      </c>
      <c r="N403" s="317">
        <v>0</v>
      </c>
      <c r="O403" s="318"/>
      <c r="P403" s="318"/>
      <c r="Q403" s="318"/>
      <c r="R403" s="319"/>
      <c r="S403" s="317">
        <v>0</v>
      </c>
      <c r="T403" s="318"/>
      <c r="U403" s="318"/>
      <c r="V403" s="318"/>
      <c r="W403" s="318"/>
      <c r="X403" s="319">
        <v>0</v>
      </c>
      <c r="Y403" s="318"/>
      <c r="Z403" s="318"/>
      <c r="AA403" s="318"/>
      <c r="AB403" s="810"/>
      <c r="AC403" s="811">
        <f t="shared" si="154"/>
        <v>0</v>
      </c>
      <c r="AD403" s="811">
        <f t="shared" si="155"/>
        <v>0</v>
      </c>
    </row>
    <row r="404" spans="1:30" ht="16.8" hidden="1">
      <c r="A404" s="438" t="s">
        <v>303</v>
      </c>
      <c r="B404" s="438">
        <f>'Aaro Inställningar'!B76</f>
        <v>0</v>
      </c>
      <c r="C404" s="42"/>
      <c r="D404" s="748">
        <f>'Aaro Inställningar'!C76</f>
        <v>0</v>
      </c>
      <c r="E404" s="319">
        <v>0</v>
      </c>
      <c r="F404" s="317">
        <v>0</v>
      </c>
      <c r="G404" s="318"/>
      <c r="H404" s="318"/>
      <c r="I404" s="318"/>
      <c r="J404" s="319">
        <v>0</v>
      </c>
      <c r="K404" s="317">
        <v>0</v>
      </c>
      <c r="L404" s="318"/>
      <c r="M404" s="319">
        <v>0</v>
      </c>
      <c r="N404" s="317">
        <v>0</v>
      </c>
      <c r="O404" s="318"/>
      <c r="P404" s="318"/>
      <c r="Q404" s="318"/>
      <c r="R404" s="319"/>
      <c r="S404" s="317">
        <v>0</v>
      </c>
      <c r="T404" s="318"/>
      <c r="U404" s="318"/>
      <c r="V404" s="318"/>
      <c r="W404" s="318"/>
      <c r="X404" s="319">
        <v>0</v>
      </c>
      <c r="Y404" s="318"/>
      <c r="Z404" s="318"/>
      <c r="AA404" s="318"/>
      <c r="AB404" s="810"/>
      <c r="AC404" s="811">
        <f t="shared" si="154"/>
        <v>0</v>
      </c>
      <c r="AD404" s="811">
        <f t="shared" si="155"/>
        <v>0</v>
      </c>
    </row>
    <row r="405" spans="1:30" ht="16.8" hidden="1">
      <c r="A405" s="438" t="s">
        <v>303</v>
      </c>
      <c r="B405" s="438">
        <f>'Aaro Inställningar'!B78</f>
        <v>0</v>
      </c>
      <c r="C405" s="42"/>
      <c r="D405" s="748">
        <f>'Aaro Inställningar'!C77</f>
        <v>0</v>
      </c>
      <c r="E405" s="319">
        <v>0</v>
      </c>
      <c r="F405" s="317">
        <v>0</v>
      </c>
      <c r="G405" s="318"/>
      <c r="H405" s="318"/>
      <c r="I405" s="318"/>
      <c r="J405" s="319">
        <v>0</v>
      </c>
      <c r="K405" s="317">
        <v>0</v>
      </c>
      <c r="L405" s="318"/>
      <c r="M405" s="319">
        <v>0</v>
      </c>
      <c r="N405" s="317">
        <v>0</v>
      </c>
      <c r="O405" s="318"/>
      <c r="P405" s="318"/>
      <c r="Q405" s="318"/>
      <c r="R405" s="319"/>
      <c r="S405" s="317">
        <v>0</v>
      </c>
      <c r="T405" s="318"/>
      <c r="U405" s="318"/>
      <c r="V405" s="318"/>
      <c r="W405" s="318"/>
      <c r="X405" s="319">
        <v>0</v>
      </c>
      <c r="Y405" s="318"/>
      <c r="Z405" s="318"/>
      <c r="AA405" s="318"/>
      <c r="AB405" s="810"/>
      <c r="AC405" s="811">
        <f t="shared" si="154"/>
        <v>0</v>
      </c>
      <c r="AD405" s="811">
        <f t="shared" si="155"/>
        <v>0</v>
      </c>
    </row>
    <row r="406" spans="1:30" ht="16.8" hidden="1">
      <c r="A406" s="438" t="s">
        <v>303</v>
      </c>
      <c r="B406" s="438">
        <f>'Aaro Inställningar'!B79</f>
        <v>0</v>
      </c>
      <c r="C406" s="42"/>
      <c r="D406" s="748">
        <f>'Aaro Inställningar'!C78</f>
        <v>0</v>
      </c>
      <c r="E406" s="319">
        <v>0</v>
      </c>
      <c r="F406" s="317">
        <v>0</v>
      </c>
      <c r="G406" s="318"/>
      <c r="H406" s="318"/>
      <c r="I406" s="318"/>
      <c r="J406" s="319">
        <v>0</v>
      </c>
      <c r="K406" s="317">
        <v>0</v>
      </c>
      <c r="L406" s="318"/>
      <c r="M406" s="319">
        <v>0</v>
      </c>
      <c r="N406" s="317">
        <v>0</v>
      </c>
      <c r="O406" s="318"/>
      <c r="P406" s="318"/>
      <c r="Q406" s="318"/>
      <c r="R406" s="319"/>
      <c r="S406" s="317">
        <v>0</v>
      </c>
      <c r="T406" s="318"/>
      <c r="U406" s="318"/>
      <c r="V406" s="318"/>
      <c r="W406" s="318"/>
      <c r="X406" s="319">
        <v>0</v>
      </c>
      <c r="Y406" s="318"/>
      <c r="Z406" s="318"/>
      <c r="AA406" s="318"/>
      <c r="AB406" s="810"/>
      <c r="AC406" s="812">
        <f t="shared" si="154"/>
        <v>0</v>
      </c>
      <c r="AD406" s="812">
        <f t="shared" si="155"/>
        <v>0</v>
      </c>
    </row>
    <row r="407" spans="1:30" ht="16.8" hidden="1">
      <c r="A407" s="438" t="s">
        <v>303</v>
      </c>
      <c r="B407" s="438">
        <f>'Aaro Inställningar'!B80</f>
        <v>0</v>
      </c>
      <c r="C407" s="42"/>
      <c r="D407" s="798" t="str">
        <f>'Aaro Inställningar'!C80</f>
        <v>SUMMA FRÅGETECKEN</v>
      </c>
      <c r="E407" s="799">
        <f>SUM(E386:E406)</f>
        <v>0</v>
      </c>
      <c r="F407" s="800">
        <f>SUM(F386:F406)</f>
        <v>0</v>
      </c>
      <c r="G407" s="801" t="e">
        <f>IF(OR(E407&lt;0,F407&lt;0),"-",E407/F407-1)</f>
        <v>#DIV/0!</v>
      </c>
      <c r="H407" s="801" t="b">
        <f>IF(AND(E407&lt;0,F407&lt;0),-(E407/F407-1))</f>
        <v>0</v>
      </c>
      <c r="I407" s="801" t="e">
        <f>IF(AND(E407&lt;0,F407&lt;0),+H407,G407)</f>
        <v>#DIV/0!</v>
      </c>
      <c r="J407" s="799">
        <f>SUM(J386:J406)</f>
        <v>0</v>
      </c>
      <c r="K407" s="800">
        <f>SUM(K386:K406)</f>
        <v>0</v>
      </c>
      <c r="L407" s="801" t="e">
        <f>IF(OR(J407&lt;0,K407&lt;0),"-",J407/K407-1)</f>
        <v>#DIV/0!</v>
      </c>
      <c r="M407" s="799">
        <f>SUM(M386:M406)</f>
        <v>0</v>
      </c>
      <c r="N407" s="800">
        <f>SUM(N386:N406)</f>
        <v>0</v>
      </c>
      <c r="O407" s="801" t="e">
        <f>IF(OR(M407&lt;0,N407&lt;0),"-",M407/N407-1)</f>
        <v>#DIV/0!</v>
      </c>
      <c r="P407" s="801" t="b">
        <f>IF(AND(M407&lt;0,N407&lt;0),-(M407/N407-1))</f>
        <v>0</v>
      </c>
      <c r="Q407" s="801" t="e">
        <f>IF(AND(M407&lt;0,N407&lt;0),+P407,O407)</f>
        <v>#DIV/0!</v>
      </c>
      <c r="R407" s="799">
        <f>S407-N407+M407</f>
        <v>0</v>
      </c>
      <c r="S407" s="800">
        <f>SUM(S386:S406)</f>
        <v>0</v>
      </c>
      <c r="T407" s="801" t="e">
        <f>IF(OR(R407&lt;0,S407&lt;0),"-",R407/S407-1)</f>
        <v>#DIV/0!</v>
      </c>
      <c r="U407" s="801" t="b">
        <f>IF(AND(R407&lt;0,S407&lt;0),-(R407/S407-1))</f>
        <v>0</v>
      </c>
      <c r="V407" s="801" t="e">
        <f>IF(AND(R407&lt;0,S407&lt;0),+U407,T407)</f>
        <v>#DIV/0!</v>
      </c>
      <c r="W407" s="801"/>
      <c r="X407" s="799">
        <f>SUM(X386:X406)</f>
        <v>0</v>
      </c>
      <c r="Y407" s="802" t="e">
        <f>IF(OR(S407&lt;0,X407&lt;0),"-",X407/S407-1)</f>
        <v>#DIV/0!</v>
      </c>
      <c r="Z407" s="802" t="b">
        <f>IF(AND(S407&lt;0,X407&lt;0),-(X407/S407-1))</f>
        <v>0</v>
      </c>
      <c r="AA407" s="818" t="e">
        <f>IF(AND(S407&lt;0,X407&lt;0),+Z407,Y407)</f>
        <v>#DIV/0!</v>
      </c>
      <c r="AB407" s="810"/>
      <c r="AC407" s="879">
        <f t="shared" si="154"/>
        <v>0</v>
      </c>
      <c r="AD407" s="879">
        <f t="shared" si="155"/>
        <v>0</v>
      </c>
    </row>
    <row r="408" spans="1:30" ht="11.25" customHeight="1">
      <c r="A408" s="438"/>
      <c r="B408" s="438"/>
      <c r="C408" s="35"/>
      <c r="D408" s="805"/>
      <c r="E408" s="775"/>
      <c r="F408" s="806"/>
      <c r="G408" s="752"/>
      <c r="H408" s="752"/>
      <c r="I408" s="752"/>
      <c r="J408" s="775"/>
      <c r="K408" s="806"/>
      <c r="L408" s="752"/>
      <c r="M408" s="775"/>
      <c r="N408" s="806"/>
      <c r="O408" s="752"/>
      <c r="P408" s="752"/>
      <c r="Q408" s="752"/>
      <c r="R408" s="775"/>
      <c r="S408" s="806"/>
      <c r="T408" s="752"/>
      <c r="U408" s="752"/>
      <c r="V408" s="752"/>
      <c r="W408" s="752"/>
      <c r="X408" s="775"/>
      <c r="Y408" s="806"/>
      <c r="Z408" s="806"/>
      <c r="AA408" s="717"/>
      <c r="AB408" s="810"/>
      <c r="AC408" s="813"/>
      <c r="AD408" s="813"/>
    </row>
    <row r="409" spans="1:30" ht="16.5" customHeight="1">
      <c r="A409" s="438" t="s">
        <v>303</v>
      </c>
      <c r="B409" s="438">
        <f>'Aaro Inställningar'!B82</f>
        <v>0</v>
      </c>
      <c r="C409" s="35"/>
      <c r="D409" s="759" t="str">
        <f>'Aaro Inställningar'!C82</f>
        <v>Summa totalt</v>
      </c>
      <c r="E409" s="773">
        <f>+E407+E385+E362</f>
        <v>257.20419470000013</v>
      </c>
      <c r="F409" s="807">
        <f>+F407+F385+F362</f>
        <v>95.686263499999967</v>
      </c>
      <c r="G409" s="808">
        <f>IF(OR(E409&lt;0,F409&lt;0),"-",E409/F409-1)</f>
        <v>1.6879949670100789</v>
      </c>
      <c r="H409" s="808" t="b">
        <f>IF(AND(E409&lt;0,F409&lt;0),-(E409/F409-1))</f>
        <v>0</v>
      </c>
      <c r="I409" s="808">
        <f>IF(AND(E409&lt;0,F409&lt;0),+H409,G409)</f>
        <v>1.6879949670100789</v>
      </c>
      <c r="J409" s="773">
        <f>+J407+J385+J362</f>
        <v>261.93332700000002</v>
      </c>
      <c r="K409" s="807">
        <f>+K407+K385+K362</f>
        <v>106.40190930000021</v>
      </c>
      <c r="L409" s="808">
        <f>IF(OR(J409&lt;0,K409&lt;0),"-",J409/K409-1)</f>
        <v>1.4617352143698752</v>
      </c>
      <c r="M409" s="773">
        <f>+M407+M385+M362</f>
        <v>261.93332700000042</v>
      </c>
      <c r="N409" s="807">
        <f>+N407+N385+N362</f>
        <v>106.40190930000043</v>
      </c>
      <c r="O409" s="808">
        <f>IF(OR(M409&lt;0,N409&lt;0),"-",M409/N409-1)</f>
        <v>1.4617352143698739</v>
      </c>
      <c r="P409" s="808" t="b">
        <f>IF(AND(M409&lt;0,N409&lt;0),-(M409/N409-1))</f>
        <v>0</v>
      </c>
      <c r="Q409" s="808">
        <f>IF(AND(M409&lt;0,N409&lt;0),+P409,O409)</f>
        <v>1.4617352143698739</v>
      </c>
      <c r="R409" s="773">
        <f>+R408+R385+R362</f>
        <v>1404.7178028000039</v>
      </c>
      <c r="S409" s="807">
        <f>+S407+S385+S362</f>
        <v>1249.1863851000037</v>
      </c>
      <c r="T409" s="808">
        <f>IF(OR(R409&lt;0,S409&lt;0),"-",R409/S409-1)</f>
        <v>0.12450617422279153</v>
      </c>
      <c r="U409" s="808" t="b">
        <f>IF(AND(R409&lt;0,S409&lt;0),-(R409/S409-1))</f>
        <v>0</v>
      </c>
      <c r="V409" s="808">
        <f>IF(AND(R409&lt;0,S409&lt;0),+U409,T409)</f>
        <v>0.12450617422279153</v>
      </c>
      <c r="W409" s="808"/>
      <c r="X409" s="773">
        <f>+X407+X385+X362</f>
        <v>1824.1046701999992</v>
      </c>
      <c r="Y409" s="809">
        <f>IF(OR(S409&lt;0,X409&lt;0),"-",X409/S409-1)</f>
        <v>0.46023419079609185</v>
      </c>
      <c r="Z409" s="809" t="b">
        <f>IF(AND(S409&lt;0,X409&lt;0),-(X409/S409-1))</f>
        <v>0</v>
      </c>
      <c r="AA409" s="818">
        <f>IF(AND(S409&lt;0,X409&lt;0),+Z409,Y409)</f>
        <v>0.46023419079609185</v>
      </c>
      <c r="AB409" s="810"/>
      <c r="AC409" s="879">
        <f>IF(M83&lt;&gt;0,IF(M409&lt;&gt;0,M409/M83,""),0)</f>
        <v>2.8703143427701767E-2</v>
      </c>
      <c r="AD409" s="879">
        <f>IF(N83&lt;&gt;0,IF(N409&lt;&gt;0,N409/N83,""),0)</f>
        <v>1.1597848608088329E-2</v>
      </c>
    </row>
    <row r="410" spans="1:30">
      <c r="D410" s="446"/>
      <c r="E410" s="682"/>
      <c r="F410" s="682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50"/>
      <c r="AC410" s="39"/>
      <c r="AD410" s="39"/>
    </row>
    <row r="411" spans="1:30">
      <c r="D411" s="446"/>
      <c r="E411" s="682"/>
      <c r="F411" s="682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464"/>
      <c r="AC411" s="77"/>
      <c r="AD411" s="77"/>
    </row>
    <row r="412" spans="1:30">
      <c r="D412" s="446"/>
      <c r="E412" s="682"/>
      <c r="F412" s="682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50"/>
      <c r="AC412" s="39"/>
      <c r="AD412" s="39"/>
    </row>
  </sheetData>
  <mergeCells count="5">
    <mergeCell ref="AC88:AD88"/>
    <mergeCell ref="AC251:AD251"/>
    <mergeCell ref="AC169:AD169"/>
    <mergeCell ref="AC332:AD332"/>
    <mergeCell ref="AD24:AG24"/>
  </mergeCells>
  <pageMargins left="0.70866141732283472" right="0.11811023622047245" top="0.55118110236220474" bottom="0.35433070866141736" header="0.31496062992125984" footer="0.31496062992125984"/>
  <pageSetup paperSize="9" scale="60" fitToHeight="0" orientation="landscape" r:id="rId1"/>
  <headerFooter alignWithMargins="0">
    <oddFooter>&amp;LRatos Ekonomi/150422&amp;R&amp;P(&amp;N)</oddFooter>
  </headerFooter>
  <rowBreaks count="2" manualBreakCount="2">
    <brk id="84" min="2" max="29" man="1"/>
    <brk id="247" min="2" max="29" man="1"/>
  </rowBreaks>
  <colBreaks count="1" manualBreakCount="1">
    <brk id="30" min="3" max="40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10"/>
  <sheetViews>
    <sheetView showGridLines="0" showZeros="0" topLeftCell="C267" zoomScale="80" zoomScaleNormal="80" zoomScaleSheetLayoutView="64" workbookViewId="0"/>
  </sheetViews>
  <sheetFormatPr defaultColWidth="9.109375" defaultRowHeight="13.8" outlineLevelRow="1" outlineLevelCol="1"/>
  <cols>
    <col min="1" max="1" width="14" style="434" hidden="1" customWidth="1" outlineLevel="1"/>
    <col min="2" max="2" width="10.33203125" style="446" hidden="1" customWidth="1" outlineLevel="1"/>
    <col min="3" max="3" width="2.44140625" style="33" customWidth="1" collapsed="1"/>
    <col min="4" max="4" width="21.109375" style="78" customWidth="1"/>
    <col min="5" max="6" width="11.6640625" style="78" customWidth="1" outlineLevel="1"/>
    <col min="7" max="7" width="0.109375" style="33" customWidth="1" outlineLevel="1"/>
    <col min="8" max="8" width="16.109375" style="33" hidden="1" customWidth="1" outlineLevel="1"/>
    <col min="9" max="9" width="8.88671875" style="33" customWidth="1" outlineLevel="1"/>
    <col min="10" max="10" width="11.5546875" style="33" hidden="1" customWidth="1"/>
    <col min="11" max="11" width="12.88671875" style="33" hidden="1" customWidth="1"/>
    <col min="12" max="13" width="11.44140625" style="33" hidden="1" customWidth="1"/>
    <col min="14" max="14" width="11" style="33" hidden="1" customWidth="1"/>
    <col min="15" max="16" width="11.6640625" style="33" customWidth="1"/>
    <col min="17" max="18" width="11.44140625" style="33" hidden="1" customWidth="1"/>
    <col min="19" max="19" width="8.88671875" style="33" customWidth="1"/>
    <col min="20" max="21" width="11.6640625" style="33" customWidth="1"/>
    <col min="22" max="23" width="11.44140625" style="33" hidden="1" customWidth="1"/>
    <col min="24" max="24" width="8.88671875" style="33" customWidth="1"/>
    <col min="25" max="25" width="3" style="33" hidden="1" customWidth="1"/>
    <col min="26" max="26" width="11.6640625" style="33" customWidth="1"/>
    <col min="27" max="28" width="11.44140625" style="33" hidden="1" customWidth="1"/>
    <col min="29" max="29" width="8.6640625" style="33" customWidth="1"/>
    <col min="30" max="30" width="2.44140625" style="33" customWidth="1"/>
    <col min="31" max="32" width="11.6640625" style="33" customWidth="1"/>
    <col min="33" max="35" width="11" style="33" customWidth="1"/>
    <col min="36" max="36" width="9.109375" style="33"/>
    <col min="37" max="39" width="11" style="33" customWidth="1"/>
    <col min="40" max="40" width="9.109375" style="33"/>
    <col min="41" max="42" width="12.44140625" style="33" customWidth="1"/>
    <col min="43" max="16384" width="9.109375" style="33"/>
  </cols>
  <sheetData>
    <row r="1" spans="1:32" s="474" customFormat="1" hidden="1" outlineLevel="1">
      <c r="A1" s="472"/>
      <c r="B1" s="473"/>
      <c r="C1" s="473"/>
      <c r="D1" s="473"/>
      <c r="E1" s="473" t="str">
        <f>'Meny Aaro'!G62</f>
        <v>1503PM</v>
      </c>
      <c r="F1" s="473" t="str">
        <f>'Meny Aaro'!H62</f>
        <v>1403PM</v>
      </c>
      <c r="J1" s="488" t="s">
        <v>539</v>
      </c>
      <c r="K1" s="488" t="s">
        <v>540</v>
      </c>
      <c r="O1" s="488" t="s">
        <v>541</v>
      </c>
      <c r="P1" s="488" t="s">
        <v>542</v>
      </c>
      <c r="T1" s="488" t="s">
        <v>543</v>
      </c>
      <c r="U1" s="488" t="s">
        <v>544</v>
      </c>
      <c r="Z1" s="474" t="str">
        <f>'Meny Aaro'!R53</f>
        <v>1512F1503</v>
      </c>
      <c r="AE1" s="488" t="s">
        <v>563</v>
      </c>
      <c r="AF1" s="488" t="s">
        <v>564</v>
      </c>
    </row>
    <row r="2" spans="1:32" hidden="1" outlineLevel="1">
      <c r="A2" s="434" t="s">
        <v>304</v>
      </c>
      <c r="B2" s="38"/>
      <c r="C2" s="35"/>
      <c r="D2" s="38"/>
      <c r="E2" s="38"/>
      <c r="F2" s="38"/>
    </row>
    <row r="3" spans="1:32" ht="14.25" hidden="1" customHeight="1" outlineLevel="1">
      <c r="A3" s="435" t="s">
        <v>299</v>
      </c>
      <c r="B3" s="38"/>
      <c r="C3" s="35"/>
      <c r="D3" s="38"/>
      <c r="E3" s="38"/>
      <c r="F3" s="38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</row>
    <row r="4" spans="1:32" ht="28.2" collapsed="1">
      <c r="A4" s="435" t="str">
        <f>'Meny Aaro'!D11</f>
        <v>MSEK</v>
      </c>
      <c r="B4" s="38"/>
      <c r="C4" s="35"/>
      <c r="D4" s="127" t="s">
        <v>86</v>
      </c>
      <c r="E4" s="127"/>
      <c r="F4" s="127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9"/>
      <c r="AA4" s="39"/>
      <c r="AB4" s="39"/>
      <c r="AC4" s="39"/>
      <c r="AD4" s="39"/>
      <c r="AE4" s="39"/>
      <c r="AF4" s="39"/>
    </row>
    <row r="5" spans="1:32" ht="9.75" customHeight="1">
      <c r="A5" s="435"/>
      <c r="B5" s="38"/>
      <c r="C5" s="35"/>
      <c r="D5" s="447"/>
      <c r="E5" s="447"/>
      <c r="F5" s="447"/>
      <c r="G5" s="34"/>
      <c r="H5" s="34"/>
      <c r="I5" s="34"/>
      <c r="J5" s="41"/>
      <c r="K5" s="34"/>
      <c r="L5" s="34"/>
      <c r="M5" s="34"/>
      <c r="N5" s="34"/>
      <c r="O5" s="41"/>
      <c r="P5" s="34"/>
      <c r="Q5" s="34"/>
      <c r="R5" s="34"/>
      <c r="S5" s="34"/>
      <c r="T5" s="34"/>
      <c r="U5" s="34"/>
      <c r="V5" s="34"/>
      <c r="W5" s="34"/>
      <c r="X5" s="34"/>
      <c r="Y5" s="34"/>
      <c r="Z5" s="39"/>
      <c r="AA5" s="39"/>
      <c r="AB5" s="39"/>
      <c r="AC5" s="39"/>
      <c r="AD5" s="39"/>
      <c r="AE5" s="39"/>
      <c r="AF5" s="39"/>
    </row>
    <row r="6" spans="1:32" ht="20.25" customHeight="1">
      <c r="A6" s="436"/>
      <c r="B6" s="63"/>
      <c r="C6" s="42"/>
      <c r="D6" s="448" t="str">
        <f>'Aaro Inställningar'!H6</f>
        <v>Nettoomsättning (Mkr)</v>
      </c>
      <c r="E6" s="681">
        <f>VÅR</f>
        <v>2015</v>
      </c>
      <c r="F6" s="681">
        <f>VFGÅR</f>
        <v>2014</v>
      </c>
      <c r="G6" s="341"/>
      <c r="H6" s="341"/>
      <c r="I6" s="341" t="s">
        <v>3</v>
      </c>
      <c r="J6" s="341">
        <f>VÅR</f>
        <v>2015</v>
      </c>
      <c r="K6" s="341">
        <f>VFGÅR</f>
        <v>2014</v>
      </c>
      <c r="L6" s="341"/>
      <c r="M6" s="341"/>
      <c r="N6" s="341" t="s">
        <v>3</v>
      </c>
      <c r="O6" s="341">
        <f>J6</f>
        <v>2015</v>
      </c>
      <c r="P6" s="341">
        <f>K6</f>
        <v>2014</v>
      </c>
      <c r="Q6" s="341"/>
      <c r="R6" s="341"/>
      <c r="S6" s="341" t="s">
        <v>3</v>
      </c>
      <c r="T6" s="341" t="str">
        <f>VLTM</f>
        <v>15/14</v>
      </c>
      <c r="U6" s="341">
        <f>VFGÅR</f>
        <v>2014</v>
      </c>
      <c r="V6" s="341"/>
      <c r="W6" s="341"/>
      <c r="X6" s="341" t="s">
        <v>3</v>
      </c>
      <c r="Y6" s="341"/>
      <c r="Z6" s="341">
        <f>VÅR</f>
        <v>2015</v>
      </c>
      <c r="AA6" s="459"/>
      <c r="AB6" s="459"/>
      <c r="AC6" s="341" t="s">
        <v>3</v>
      </c>
      <c r="AD6" s="341"/>
      <c r="AE6" s="39"/>
      <c r="AF6" s="39"/>
    </row>
    <row r="7" spans="1:32" s="300" customFormat="1" ht="32.25" customHeight="1">
      <c r="A7" s="437"/>
      <c r="B7" s="442"/>
      <c r="C7" s="301"/>
      <c r="D7" s="448"/>
      <c r="E7" s="681" t="str">
        <f>VMÅN</f>
        <v>mar</v>
      </c>
      <c r="F7" s="681" t="str">
        <f>VMÅN</f>
        <v>mar</v>
      </c>
      <c r="G7" s="341"/>
      <c r="H7" s="341"/>
      <c r="I7" s="703"/>
      <c r="J7" s="341" t="str">
        <f>VKV</f>
        <v>kv 1</v>
      </c>
      <c r="K7" s="341" t="str">
        <f>J7</f>
        <v>kv 1</v>
      </c>
      <c r="L7" s="341"/>
      <c r="M7" s="341"/>
      <c r="N7" s="471"/>
      <c r="O7" s="341" t="str">
        <f>NamnAcc</f>
        <v>kv 1</v>
      </c>
      <c r="P7" s="341" t="str">
        <f>O7</f>
        <v>kv 1</v>
      </c>
      <c r="Q7" s="341"/>
      <c r="R7" s="341"/>
      <c r="S7" s="459"/>
      <c r="T7" s="341" t="s">
        <v>7</v>
      </c>
      <c r="U7" s="341"/>
      <c r="V7" s="341"/>
      <c r="W7" s="341"/>
      <c r="X7" s="343"/>
      <c r="Y7" s="343"/>
      <c r="Z7" s="348" t="str">
        <f>'Aaro Inställningar'!H12</f>
        <v>Prognos mar</v>
      </c>
      <c r="AA7" s="341"/>
      <c r="AB7" s="341"/>
      <c r="AC7" s="341"/>
      <c r="AD7" s="341"/>
      <c r="AE7" s="39"/>
      <c r="AF7" s="39"/>
    </row>
    <row r="8" spans="1:32" ht="15" customHeight="1">
      <c r="A8" s="438" t="s">
        <v>297</v>
      </c>
      <c r="B8" s="443" t="str">
        <f>'Aaro Inställningar'!B6</f>
        <v>AHIAS</v>
      </c>
      <c r="C8" s="43"/>
      <c r="D8" s="748" t="str">
        <f>'Aaro Inställningar'!C6</f>
        <v>AH Industries</v>
      </c>
      <c r="E8" s="319">
        <v>60.907974799999998</v>
      </c>
      <c r="F8" s="317">
        <v>51.383888599999999</v>
      </c>
      <c r="G8" s="318">
        <f t="shared" ref="G8:G36" si="0">IF(OR(E8&lt;0,F8&lt;0),"-",E8/F8-1)</f>
        <v>0.18535160454944632</v>
      </c>
      <c r="H8" s="318" t="b">
        <f t="shared" ref="H8:H17" si="1">IF(AND(E8&lt;0,F8&lt;0),-(E8/F8-1))</f>
        <v>0</v>
      </c>
      <c r="I8" s="318">
        <f t="shared" ref="I8:I17" si="2">IF(AND(E8&lt;0,F8&lt;0),+H8,G8)</f>
        <v>0.18535160454944632</v>
      </c>
      <c r="J8" s="319">
        <v>166.5487545</v>
      </c>
      <c r="K8" s="317">
        <v>132.7455468</v>
      </c>
      <c r="L8" s="318">
        <f t="shared" ref="L8:L36" si="3">IF(OR(J8&lt;0,K8&lt;0),"-",J8/K8-1)</f>
        <v>0.25464664175084772</v>
      </c>
      <c r="M8" s="318" t="b">
        <f t="shared" ref="M8:M36" si="4">IF(AND(J8&lt;0,K8&lt;0),-(J8/K8-1))</f>
        <v>0</v>
      </c>
      <c r="N8" s="318">
        <f t="shared" ref="N8:N36" si="5">IF(AND(J8&lt;0,K8&lt;0),+M8,L8)</f>
        <v>0.25464664175084772</v>
      </c>
      <c r="O8" s="319">
        <v>166.5487545</v>
      </c>
      <c r="P8" s="317">
        <v>132.7455468</v>
      </c>
      <c r="Q8" s="318">
        <f t="shared" ref="Q8:Q36" si="6">IF(OR(O8&lt;0,P8&lt;0),"-",O8/P8-1)</f>
        <v>0.25464664175084772</v>
      </c>
      <c r="R8" s="318" t="b">
        <f t="shared" ref="R8:R36" si="7">IF(AND(O8&lt;0,P8&lt;0),-(O8/P8-1))</f>
        <v>0</v>
      </c>
      <c r="S8" s="318">
        <f t="shared" ref="S8:S36" si="8">IF(AND(O8&lt;0,P8&lt;0),+R8,Q8)</f>
        <v>0.25464664175084772</v>
      </c>
      <c r="T8" s="319">
        <v>578.64363649999996</v>
      </c>
      <c r="U8" s="317">
        <v>544.84042880000004</v>
      </c>
      <c r="V8" s="318">
        <f t="shared" ref="V8:V36" si="9">IF(OR(T8&lt;0,U8&lt;0),"-",T8/U8-1)</f>
        <v>6.2042399780153579E-2</v>
      </c>
      <c r="W8" s="318" t="b">
        <f t="shared" ref="W8:W36" si="10">IF(AND(T8&lt;0,U8&lt;0),-(T8/U8-1))</f>
        <v>0</v>
      </c>
      <c r="X8" s="318">
        <f t="shared" ref="X8:X36" si="11">IF(AND(T8&lt;0,U8&lt;0),+W8,V8)</f>
        <v>6.2042399780153579E-2</v>
      </c>
      <c r="Y8" s="318"/>
      <c r="Z8" s="319">
        <v>743.35387809999997</v>
      </c>
      <c r="AA8" s="318">
        <f t="shared" ref="AA8:AA36" si="12">IF(OR(U8&lt;0,Z8&lt;0),"-",Z8/U8-1)</f>
        <v>0.36435154002286829</v>
      </c>
      <c r="AB8" s="318" t="b">
        <f t="shared" ref="AB8:AB36" si="13">IF(AND(U8&lt;0,Z8&lt;0),-(Z8/U8-1))</f>
        <v>0</v>
      </c>
      <c r="AC8" s="318">
        <f t="shared" ref="AC8:AC36" si="14">IF(AND(U8&lt;0,Z8&lt;0),+AB8,AA8)</f>
        <v>0.36435154002286829</v>
      </c>
      <c r="AD8" s="79"/>
      <c r="AE8" s="39"/>
      <c r="AF8" s="39"/>
    </row>
    <row r="9" spans="1:32" ht="15" customHeight="1">
      <c r="A9" s="438" t="s">
        <v>297</v>
      </c>
      <c r="B9" s="443" t="str">
        <f>'Aaro Inställningar'!B7</f>
        <v>ARCUS</v>
      </c>
      <c r="C9" s="43"/>
      <c r="D9" s="748" t="str">
        <f>'Aaro Inställningar'!C7</f>
        <v>Arcus-Gruppen</v>
      </c>
      <c r="E9" s="319">
        <v>194.13076129999999</v>
      </c>
      <c r="F9" s="317">
        <v>155.01683800000001</v>
      </c>
      <c r="G9" s="318">
        <f t="shared" si="0"/>
        <v>0.25232048211433633</v>
      </c>
      <c r="H9" s="318" t="b">
        <f t="shared" si="1"/>
        <v>0</v>
      </c>
      <c r="I9" s="318">
        <f t="shared" si="2"/>
        <v>0.25232048211433633</v>
      </c>
      <c r="J9" s="319">
        <v>457.98534940000002</v>
      </c>
      <c r="K9" s="317">
        <v>417.32155419999998</v>
      </c>
      <c r="L9" s="318">
        <f t="shared" si="3"/>
        <v>9.7439959165186218E-2</v>
      </c>
      <c r="M9" s="318" t="b">
        <f t="shared" si="4"/>
        <v>0</v>
      </c>
      <c r="N9" s="318">
        <f t="shared" si="5"/>
        <v>9.7439959165186218E-2</v>
      </c>
      <c r="O9" s="319">
        <v>457.98534940000002</v>
      </c>
      <c r="P9" s="317">
        <v>417.32155419999998</v>
      </c>
      <c r="Q9" s="318">
        <f t="shared" si="6"/>
        <v>9.7439959165186218E-2</v>
      </c>
      <c r="R9" s="318" t="b">
        <f t="shared" si="7"/>
        <v>0</v>
      </c>
      <c r="S9" s="318">
        <f t="shared" si="8"/>
        <v>9.7439959165186218E-2</v>
      </c>
      <c r="T9" s="319">
        <v>2167.3049169999999</v>
      </c>
      <c r="U9" s="317">
        <v>2126.6411217999998</v>
      </c>
      <c r="V9" s="318">
        <f t="shared" si="9"/>
        <v>1.91211365110735E-2</v>
      </c>
      <c r="W9" s="318" t="b">
        <f t="shared" si="10"/>
        <v>0</v>
      </c>
      <c r="X9" s="318">
        <f t="shared" si="11"/>
        <v>1.91211365110735E-2</v>
      </c>
      <c r="Y9" s="318"/>
      <c r="Z9" s="319">
        <v>2055.5184445</v>
      </c>
      <c r="AA9" s="318">
        <f t="shared" si="12"/>
        <v>-3.3443666903140268E-2</v>
      </c>
      <c r="AB9" s="318" t="b">
        <f t="shared" si="13"/>
        <v>0</v>
      </c>
      <c r="AC9" s="318">
        <f t="shared" si="14"/>
        <v>-3.3443666903140268E-2</v>
      </c>
      <c r="AD9" s="79"/>
      <c r="AE9" s="79"/>
      <c r="AF9" s="79"/>
    </row>
    <row r="10" spans="1:32" ht="16.5" customHeight="1">
      <c r="A10" s="438" t="s">
        <v>297</v>
      </c>
      <c r="B10" s="443" t="str">
        <f>'Aaro Inställningar'!B8</f>
        <v>BIOLIN</v>
      </c>
      <c r="C10" s="43"/>
      <c r="D10" s="748" t="str">
        <f>'Aaro Inställningar'!C8</f>
        <v>Biolin Scientific</v>
      </c>
      <c r="E10" s="319">
        <v>32.197609999999997</v>
      </c>
      <c r="F10" s="317">
        <v>22.920999999999999</v>
      </c>
      <c r="G10" s="318">
        <f t="shared" si="0"/>
        <v>0.40472099821124718</v>
      </c>
      <c r="H10" s="318" t="b">
        <f t="shared" si="1"/>
        <v>0</v>
      </c>
      <c r="I10" s="318">
        <f t="shared" si="2"/>
        <v>0.40472099821124718</v>
      </c>
      <c r="J10" s="319">
        <v>52.325530000000001</v>
      </c>
      <c r="K10" s="317">
        <v>42.481999999999999</v>
      </c>
      <c r="L10" s="318">
        <f t="shared" si="3"/>
        <v>0.23171060684525213</v>
      </c>
      <c r="M10" s="318" t="b">
        <f t="shared" si="4"/>
        <v>0</v>
      </c>
      <c r="N10" s="318">
        <f t="shared" si="5"/>
        <v>0.23171060684525213</v>
      </c>
      <c r="O10" s="319">
        <v>52.325530000000001</v>
      </c>
      <c r="P10" s="317">
        <v>42.481999999999999</v>
      </c>
      <c r="Q10" s="318">
        <f t="shared" si="6"/>
        <v>0.23171060684525213</v>
      </c>
      <c r="R10" s="318" t="b">
        <f t="shared" si="7"/>
        <v>0</v>
      </c>
      <c r="S10" s="318">
        <f t="shared" si="8"/>
        <v>0.23171060684525213</v>
      </c>
      <c r="T10" s="319">
        <v>224.92252999999999</v>
      </c>
      <c r="U10" s="317">
        <v>215.07900000000001</v>
      </c>
      <c r="V10" s="318">
        <f t="shared" si="9"/>
        <v>4.5767043737417357E-2</v>
      </c>
      <c r="W10" s="318" t="b">
        <f t="shared" si="10"/>
        <v>0</v>
      </c>
      <c r="X10" s="318">
        <f t="shared" si="11"/>
        <v>4.5767043737417357E-2</v>
      </c>
      <c r="Y10" s="318"/>
      <c r="Z10" s="319">
        <v>250</v>
      </c>
      <c r="AA10" s="318">
        <f t="shared" si="12"/>
        <v>0.16236359663193523</v>
      </c>
      <c r="AB10" s="318" t="b">
        <f t="shared" si="13"/>
        <v>0</v>
      </c>
      <c r="AC10" s="318">
        <f t="shared" si="14"/>
        <v>0.16236359663193523</v>
      </c>
      <c r="AD10" s="79"/>
      <c r="AE10" s="79"/>
      <c r="AF10" s="79"/>
    </row>
    <row r="11" spans="1:32" ht="14.25" customHeight="1">
      <c r="A11" s="438" t="s">
        <v>297</v>
      </c>
      <c r="B11" s="443" t="str">
        <f>'Aaro Inställningar'!B9</f>
        <v>BISNODE</v>
      </c>
      <c r="C11" s="43"/>
      <c r="D11" s="748" t="str">
        <f>'Aaro Inställningar'!C9</f>
        <v>Bisnode</v>
      </c>
      <c r="E11" s="319">
        <v>213.98053340000001</v>
      </c>
      <c r="F11" s="317">
        <v>210.61109999999999</v>
      </c>
      <c r="G11" s="318">
        <f t="shared" si="0"/>
        <v>1.599836570817037E-2</v>
      </c>
      <c r="H11" s="318" t="b">
        <f t="shared" si="1"/>
        <v>0</v>
      </c>
      <c r="I11" s="318">
        <f t="shared" si="2"/>
        <v>1.599836570817037E-2</v>
      </c>
      <c r="J11" s="319">
        <v>611.44683339999995</v>
      </c>
      <c r="K11" s="317">
        <v>605.69600000000003</v>
      </c>
      <c r="L11" s="318">
        <f t="shared" si="3"/>
        <v>9.4945870535712018E-3</v>
      </c>
      <c r="M11" s="318" t="b">
        <f t="shared" si="4"/>
        <v>0</v>
      </c>
      <c r="N11" s="318">
        <f t="shared" si="5"/>
        <v>9.4945870535712018E-3</v>
      </c>
      <c r="O11" s="319">
        <v>611.44683339999995</v>
      </c>
      <c r="P11" s="317">
        <v>605.69600000000003</v>
      </c>
      <c r="Q11" s="318">
        <f t="shared" si="6"/>
        <v>9.4945870535712018E-3</v>
      </c>
      <c r="R11" s="318" t="b">
        <f t="shared" si="7"/>
        <v>0</v>
      </c>
      <c r="S11" s="318">
        <f t="shared" si="8"/>
        <v>9.4945870535712018E-3</v>
      </c>
      <c r="T11" s="319">
        <v>2456.8820334000002</v>
      </c>
      <c r="U11" s="317">
        <v>2451.1311999999998</v>
      </c>
      <c r="V11" s="318">
        <f t="shared" si="9"/>
        <v>2.3461956667192307E-3</v>
      </c>
      <c r="W11" s="318" t="b">
        <f t="shared" si="10"/>
        <v>0</v>
      </c>
      <c r="X11" s="318">
        <f t="shared" si="11"/>
        <v>2.3461956667192307E-3</v>
      </c>
      <c r="Y11" s="318"/>
      <c r="Z11" s="319">
        <v>2485</v>
      </c>
      <c r="AA11" s="318">
        <f t="shared" si="12"/>
        <v>1.3817620207355663E-2</v>
      </c>
      <c r="AB11" s="318" t="b">
        <f t="shared" si="13"/>
        <v>0</v>
      </c>
      <c r="AC11" s="318">
        <f t="shared" si="14"/>
        <v>1.3817620207355663E-2</v>
      </c>
      <c r="AD11" s="79"/>
      <c r="AE11" s="79"/>
      <c r="AF11" s="79"/>
    </row>
    <row r="12" spans="1:32" ht="16.5" customHeight="1">
      <c r="A12" s="438" t="s">
        <v>297</v>
      </c>
      <c r="B12" s="443" t="str">
        <f>'Aaro Inställningar'!B10</f>
        <v>DIAB</v>
      </c>
      <c r="C12" s="43"/>
      <c r="D12" s="748" t="str">
        <f>'Aaro Inställningar'!C10</f>
        <v>DIAB</v>
      </c>
      <c r="E12" s="319">
        <v>135.25195919999999</v>
      </c>
      <c r="F12" s="317">
        <v>82.091493999999997</v>
      </c>
      <c r="G12" s="318">
        <f t="shared" si="0"/>
        <v>0.64757580365147205</v>
      </c>
      <c r="H12" s="318" t="b">
        <f t="shared" si="1"/>
        <v>0</v>
      </c>
      <c r="I12" s="318">
        <f t="shared" si="2"/>
        <v>0.64757580365147205</v>
      </c>
      <c r="J12" s="319">
        <v>354.5081361</v>
      </c>
      <c r="K12" s="317">
        <v>228.80058249999999</v>
      </c>
      <c r="L12" s="318">
        <f t="shared" si="3"/>
        <v>0.54941972711105325</v>
      </c>
      <c r="M12" s="318" t="b">
        <f t="shared" si="4"/>
        <v>0</v>
      </c>
      <c r="N12" s="318">
        <f t="shared" si="5"/>
        <v>0.54941972711105325</v>
      </c>
      <c r="O12" s="319">
        <v>354.5081361</v>
      </c>
      <c r="P12" s="317">
        <v>228.80058249999999</v>
      </c>
      <c r="Q12" s="318">
        <f t="shared" si="6"/>
        <v>0.54941972711105325</v>
      </c>
      <c r="R12" s="318" t="b">
        <f t="shared" si="7"/>
        <v>0</v>
      </c>
      <c r="S12" s="318">
        <f t="shared" si="8"/>
        <v>0.54941972711105325</v>
      </c>
      <c r="T12" s="319">
        <v>1237.4650733000001</v>
      </c>
      <c r="U12" s="317">
        <v>1111.7575197000001</v>
      </c>
      <c r="V12" s="318">
        <f t="shared" si="9"/>
        <v>0.11307101717101165</v>
      </c>
      <c r="W12" s="318" t="b">
        <f t="shared" si="10"/>
        <v>0</v>
      </c>
      <c r="X12" s="318">
        <f t="shared" si="11"/>
        <v>0.11307101717101165</v>
      </c>
      <c r="Y12" s="318"/>
      <c r="Z12" s="319">
        <v>1379.9116024</v>
      </c>
      <c r="AA12" s="318">
        <f t="shared" si="12"/>
        <v>0.24119835301168857</v>
      </c>
      <c r="AB12" s="318" t="b">
        <f t="shared" si="13"/>
        <v>0</v>
      </c>
      <c r="AC12" s="318">
        <f t="shared" si="14"/>
        <v>0.24119835301168857</v>
      </c>
      <c r="AD12" s="79"/>
      <c r="AE12" s="79"/>
      <c r="AF12" s="79"/>
    </row>
    <row r="13" spans="1:32" ht="15" customHeight="1">
      <c r="A13" s="438" t="s">
        <v>297</v>
      </c>
      <c r="B13" s="443" t="str">
        <f>'Aaro Inställningar'!B11</f>
        <v>EMGR</v>
      </c>
      <c r="C13" s="43"/>
      <c r="D13" s="748" t="str">
        <f>'Aaro Inställningar'!C11</f>
        <v>Euromaint</v>
      </c>
      <c r="E13" s="319">
        <v>225.417</v>
      </c>
      <c r="F13" s="317">
        <v>208.78100000000001</v>
      </c>
      <c r="G13" s="318">
        <f t="shared" si="0"/>
        <v>7.9681580220422266E-2</v>
      </c>
      <c r="H13" s="318" t="b">
        <f t="shared" si="1"/>
        <v>0</v>
      </c>
      <c r="I13" s="318">
        <f t="shared" si="2"/>
        <v>7.9681580220422266E-2</v>
      </c>
      <c r="J13" s="319">
        <v>593.44200000000001</v>
      </c>
      <c r="K13" s="317">
        <v>581.61199999999997</v>
      </c>
      <c r="L13" s="318">
        <f t="shared" si="3"/>
        <v>2.03400204947628E-2</v>
      </c>
      <c r="M13" s="318" t="b">
        <f t="shared" si="4"/>
        <v>0</v>
      </c>
      <c r="N13" s="318">
        <f t="shared" si="5"/>
        <v>2.03400204947628E-2</v>
      </c>
      <c r="O13" s="319">
        <v>593.44200000000001</v>
      </c>
      <c r="P13" s="317">
        <v>581.61199999999997</v>
      </c>
      <c r="Q13" s="318">
        <f t="shared" si="6"/>
        <v>2.03400204947628E-2</v>
      </c>
      <c r="R13" s="318" t="b">
        <f t="shared" si="7"/>
        <v>0</v>
      </c>
      <c r="S13" s="318">
        <f t="shared" si="8"/>
        <v>2.03400204947628E-2</v>
      </c>
      <c r="T13" s="319">
        <v>2286.1</v>
      </c>
      <c r="U13" s="317">
        <v>2274.27</v>
      </c>
      <c r="V13" s="318">
        <f t="shared" si="9"/>
        <v>5.2016691070100318E-3</v>
      </c>
      <c r="W13" s="318" t="b">
        <f t="shared" si="10"/>
        <v>0</v>
      </c>
      <c r="X13" s="318">
        <f t="shared" si="11"/>
        <v>5.2016691070100318E-3</v>
      </c>
      <c r="Y13" s="318"/>
      <c r="Z13" s="319">
        <v>2251.7579999999998</v>
      </c>
      <c r="AA13" s="318">
        <f t="shared" si="12"/>
        <v>-9.8985608568904482E-3</v>
      </c>
      <c r="AB13" s="318" t="b">
        <f t="shared" si="13"/>
        <v>0</v>
      </c>
      <c r="AC13" s="318">
        <f t="shared" si="14"/>
        <v>-9.8985608568904482E-3</v>
      </c>
      <c r="AD13" s="79"/>
      <c r="AE13" s="79"/>
      <c r="AF13" s="79"/>
    </row>
    <row r="14" spans="1:32" ht="16.5" customHeight="1">
      <c r="A14" s="438" t="s">
        <v>297</v>
      </c>
      <c r="B14" s="443" t="str">
        <f>'Aaro Inställningar'!B12</f>
        <v>GSHYDRO</v>
      </c>
      <c r="C14" s="43"/>
      <c r="D14" s="748" t="str">
        <f>'Aaro Inställningar'!C12</f>
        <v>GS-Hydro</v>
      </c>
      <c r="E14" s="319">
        <v>118.1962175</v>
      </c>
      <c r="F14" s="777">
        <v>101.05749539999999</v>
      </c>
      <c r="G14" s="318">
        <f t="shared" si="0"/>
        <v>0.16959377463455327</v>
      </c>
      <c r="H14" s="318" t="b">
        <f t="shared" si="1"/>
        <v>0</v>
      </c>
      <c r="I14" s="318">
        <f t="shared" si="2"/>
        <v>0.16959377463455327</v>
      </c>
      <c r="J14" s="319">
        <v>319.61327749999998</v>
      </c>
      <c r="K14" s="777">
        <v>285.36915160000001</v>
      </c>
      <c r="L14" s="318">
        <f t="shared" si="3"/>
        <v>0.11999939624868672</v>
      </c>
      <c r="M14" s="318" t="b">
        <f t="shared" si="4"/>
        <v>0</v>
      </c>
      <c r="N14" s="318">
        <f t="shared" si="5"/>
        <v>0.11999939624868672</v>
      </c>
      <c r="O14" s="319">
        <v>319.61327749999998</v>
      </c>
      <c r="P14" s="777">
        <v>285.36915160000001</v>
      </c>
      <c r="Q14" s="318">
        <f t="shared" si="6"/>
        <v>0.11999939624868672</v>
      </c>
      <c r="R14" s="318" t="b">
        <f t="shared" si="7"/>
        <v>0</v>
      </c>
      <c r="S14" s="318">
        <f t="shared" si="8"/>
        <v>0.11999939624868672</v>
      </c>
      <c r="T14" s="319">
        <v>1349.4048891</v>
      </c>
      <c r="U14" s="777">
        <v>1315.1607632</v>
      </c>
      <c r="V14" s="318">
        <f t="shared" si="9"/>
        <v>2.6037977149408364E-2</v>
      </c>
      <c r="W14" s="318" t="b">
        <f t="shared" si="10"/>
        <v>0</v>
      </c>
      <c r="X14" s="318">
        <f t="shared" si="11"/>
        <v>2.6037977149408364E-2</v>
      </c>
      <c r="Y14" s="318"/>
      <c r="Z14" s="319">
        <v>1358.8840375</v>
      </c>
      <c r="AA14" s="318">
        <f t="shared" si="12"/>
        <v>3.3245573867041189E-2</v>
      </c>
      <c r="AB14" s="318" t="b">
        <f t="shared" si="13"/>
        <v>0</v>
      </c>
      <c r="AC14" s="318">
        <f t="shared" si="14"/>
        <v>3.3245573867041189E-2</v>
      </c>
      <c r="AD14" s="79"/>
      <c r="AE14" s="79"/>
      <c r="AF14" s="79"/>
    </row>
    <row r="15" spans="1:32" ht="15" customHeight="1">
      <c r="A15" s="438" t="s">
        <v>297</v>
      </c>
      <c r="B15" s="443" t="str">
        <f>'Aaro Inställningar'!B13</f>
        <v>HAFA</v>
      </c>
      <c r="C15" s="43"/>
      <c r="D15" s="748" t="str">
        <f>'Aaro Inställningar'!C13</f>
        <v>Hafa Bathroom Group</v>
      </c>
      <c r="E15" s="319">
        <v>17.981999999999999</v>
      </c>
      <c r="F15" s="317">
        <v>18.079000000000001</v>
      </c>
      <c r="G15" s="318">
        <f t="shared" si="0"/>
        <v>-5.3653410033741578E-3</v>
      </c>
      <c r="H15" s="318" t="b">
        <f t="shared" si="1"/>
        <v>0</v>
      </c>
      <c r="I15" s="318">
        <f t="shared" si="2"/>
        <v>-5.3653410033741578E-3</v>
      </c>
      <c r="J15" s="319">
        <v>52.296999999999997</v>
      </c>
      <c r="K15" s="317">
        <v>58.457999999999998</v>
      </c>
      <c r="L15" s="318">
        <f t="shared" si="3"/>
        <v>-0.10539190529953135</v>
      </c>
      <c r="M15" s="318" t="b">
        <f t="shared" si="4"/>
        <v>0</v>
      </c>
      <c r="N15" s="318">
        <f t="shared" si="5"/>
        <v>-0.10539190529953135</v>
      </c>
      <c r="O15" s="319">
        <v>52.296999999999997</v>
      </c>
      <c r="P15" s="317">
        <v>58.457999999999998</v>
      </c>
      <c r="Q15" s="318">
        <f t="shared" si="6"/>
        <v>-0.10539190529953135</v>
      </c>
      <c r="R15" s="318" t="b">
        <f t="shared" si="7"/>
        <v>0</v>
      </c>
      <c r="S15" s="318">
        <f t="shared" si="8"/>
        <v>-0.10539190529953135</v>
      </c>
      <c r="T15" s="319">
        <v>199.53200000000001</v>
      </c>
      <c r="U15" s="317">
        <v>205.69300000000001</v>
      </c>
      <c r="V15" s="318">
        <f t="shared" si="9"/>
        <v>-2.9952404797440879E-2</v>
      </c>
      <c r="W15" s="318" t="b">
        <f t="shared" si="10"/>
        <v>0</v>
      </c>
      <c r="X15" s="318">
        <f t="shared" si="11"/>
        <v>-2.9952404797440879E-2</v>
      </c>
      <c r="Y15" s="318"/>
      <c r="Z15" s="319">
        <v>214.99700000000001</v>
      </c>
      <c r="AA15" s="318">
        <f t="shared" si="12"/>
        <v>4.5232458080731952E-2</v>
      </c>
      <c r="AB15" s="318" t="b">
        <f t="shared" si="13"/>
        <v>0</v>
      </c>
      <c r="AC15" s="318">
        <f t="shared" si="14"/>
        <v>4.5232458080731952E-2</v>
      </c>
      <c r="AD15" s="79"/>
      <c r="AE15" s="79"/>
      <c r="AF15" s="79"/>
    </row>
    <row r="16" spans="1:32" ht="16.5" customHeight="1">
      <c r="A16" s="438" t="s">
        <v>297</v>
      </c>
      <c r="B16" s="443" t="str">
        <f>'Aaro Inställningar'!B14</f>
        <v>HENT</v>
      </c>
      <c r="C16" s="43"/>
      <c r="D16" s="748" t="str">
        <f>'Aaro Inställningar'!C14</f>
        <v>HENT</v>
      </c>
      <c r="E16" s="319">
        <v>356.41089820000002</v>
      </c>
      <c r="F16" s="317">
        <v>331.7915534</v>
      </c>
      <c r="G16" s="318">
        <f t="shared" si="0"/>
        <v>7.4201240350201259E-2</v>
      </c>
      <c r="H16" s="318" t="b">
        <f t="shared" si="1"/>
        <v>0</v>
      </c>
      <c r="I16" s="318">
        <f t="shared" si="2"/>
        <v>7.4201240350201259E-2</v>
      </c>
      <c r="J16" s="319">
        <v>936.74851679999995</v>
      </c>
      <c r="K16" s="317">
        <v>899.4260822</v>
      </c>
      <c r="L16" s="318">
        <f t="shared" si="3"/>
        <v>4.1495833108051716E-2</v>
      </c>
      <c r="M16" s="318" t="b">
        <f t="shared" si="4"/>
        <v>0</v>
      </c>
      <c r="N16" s="318">
        <f t="shared" si="5"/>
        <v>4.1495833108051716E-2</v>
      </c>
      <c r="O16" s="319">
        <v>936.74851679999995</v>
      </c>
      <c r="P16" s="317">
        <v>899.4260822</v>
      </c>
      <c r="Q16" s="318">
        <f t="shared" si="6"/>
        <v>4.1495833108051716E-2</v>
      </c>
      <c r="R16" s="318" t="b">
        <f t="shared" si="7"/>
        <v>0</v>
      </c>
      <c r="S16" s="318">
        <f t="shared" si="8"/>
        <v>4.1495833108051716E-2</v>
      </c>
      <c r="T16" s="319">
        <v>3586.8276274</v>
      </c>
      <c r="U16" s="317">
        <v>3549.5051927999998</v>
      </c>
      <c r="V16" s="318">
        <f t="shared" si="9"/>
        <v>1.0514827440091246E-2</v>
      </c>
      <c r="W16" s="318" t="b">
        <f t="shared" si="10"/>
        <v>0</v>
      </c>
      <c r="X16" s="318">
        <f t="shared" si="11"/>
        <v>1.0514827440091246E-2</v>
      </c>
      <c r="Y16" s="318"/>
      <c r="Z16" s="319">
        <v>3916.9980497000001</v>
      </c>
      <c r="AA16" s="318">
        <f t="shared" si="12"/>
        <v>0.10353354536441928</v>
      </c>
      <c r="AB16" s="318" t="b">
        <f t="shared" si="13"/>
        <v>0</v>
      </c>
      <c r="AC16" s="318">
        <f t="shared" si="14"/>
        <v>0.10353354536441928</v>
      </c>
      <c r="AD16" s="79"/>
      <c r="AE16" s="79"/>
      <c r="AF16" s="79"/>
    </row>
    <row r="17" spans="1:35" ht="15.75" customHeight="1">
      <c r="A17" s="438" t="s">
        <v>297</v>
      </c>
      <c r="B17" s="443" t="str">
        <f>'Aaro Inställningar'!B15</f>
        <v>HLDISP</v>
      </c>
      <c r="C17" s="43"/>
      <c r="D17" s="748" t="str">
        <f>'Aaro Inställningar'!C15</f>
        <v xml:space="preserve">HL Display </v>
      </c>
      <c r="E17" s="319">
        <v>116.96800949999999</v>
      </c>
      <c r="F17" s="317">
        <v>135.27465749999999</v>
      </c>
      <c r="G17" s="318">
        <f t="shared" si="0"/>
        <v>-0.13532947218883185</v>
      </c>
      <c r="H17" s="318" t="b">
        <f t="shared" si="1"/>
        <v>0</v>
      </c>
      <c r="I17" s="318">
        <f t="shared" si="2"/>
        <v>-0.13532947218883185</v>
      </c>
      <c r="J17" s="319">
        <v>332.43674399999998</v>
      </c>
      <c r="K17" s="317">
        <v>358.45492949999999</v>
      </c>
      <c r="L17" s="318">
        <f t="shared" si="3"/>
        <v>-7.2584259159979014E-2</v>
      </c>
      <c r="M17" s="318" t="b">
        <f t="shared" si="4"/>
        <v>0</v>
      </c>
      <c r="N17" s="318">
        <f t="shared" si="5"/>
        <v>-7.2584259159979014E-2</v>
      </c>
      <c r="O17" s="319">
        <v>332.43674399999998</v>
      </c>
      <c r="P17" s="317">
        <v>358.45492949999999</v>
      </c>
      <c r="Q17" s="318">
        <f t="shared" si="6"/>
        <v>-7.2584259159979014E-2</v>
      </c>
      <c r="R17" s="318" t="b">
        <f t="shared" si="7"/>
        <v>0</v>
      </c>
      <c r="S17" s="318">
        <f t="shared" si="8"/>
        <v>-7.2584259159979014E-2</v>
      </c>
      <c r="T17" s="319">
        <v>1461.271806</v>
      </c>
      <c r="U17" s="317">
        <v>1487.2899915</v>
      </c>
      <c r="V17" s="318">
        <f t="shared" si="9"/>
        <v>-1.7493686939800801E-2</v>
      </c>
      <c r="W17" s="318" t="b">
        <f t="shared" si="10"/>
        <v>0</v>
      </c>
      <c r="X17" s="318">
        <f t="shared" si="11"/>
        <v>-1.7493686939800801E-2</v>
      </c>
      <c r="Y17" s="318"/>
      <c r="Z17" s="319">
        <v>1426.0184999999999</v>
      </c>
      <c r="AA17" s="318">
        <f t="shared" si="12"/>
        <v>-4.1196734900505239E-2</v>
      </c>
      <c r="AB17" s="318" t="b">
        <f t="shared" si="13"/>
        <v>0</v>
      </c>
      <c r="AC17" s="318">
        <f t="shared" si="14"/>
        <v>-4.1196734900505239E-2</v>
      </c>
      <c r="AD17" s="79"/>
      <c r="AE17" s="79"/>
      <c r="AF17" s="79"/>
    </row>
    <row r="18" spans="1:35" ht="15.75" customHeight="1">
      <c r="A18" s="438" t="s">
        <v>297</v>
      </c>
      <c r="B18" s="443" t="str">
        <f>'Aaro Inställningar'!B16</f>
        <v>INWIDO</v>
      </c>
      <c r="C18" s="43"/>
      <c r="D18" s="748" t="str">
        <f>'Aaro Inställningar'!C16</f>
        <v>Inwido</v>
      </c>
      <c r="E18" s="319"/>
      <c r="F18" s="317"/>
      <c r="G18" s="318" t="e">
        <f t="shared" si="0"/>
        <v>#DIV/0!</v>
      </c>
      <c r="H18" s="318"/>
      <c r="I18" s="318"/>
      <c r="J18" s="319">
        <v>327.53261179999998</v>
      </c>
      <c r="K18" s="317">
        <v>283.70520520000002</v>
      </c>
      <c r="L18" s="318">
        <f t="shared" si="3"/>
        <v>0.15448220828061121</v>
      </c>
      <c r="M18" s="318" t="b">
        <f t="shared" si="4"/>
        <v>0</v>
      </c>
      <c r="N18" s="318">
        <f t="shared" si="5"/>
        <v>0.15448220828061121</v>
      </c>
      <c r="O18" s="319">
        <v>327.53261179999998</v>
      </c>
      <c r="P18" s="317">
        <v>283.70520520000002</v>
      </c>
      <c r="Q18" s="318">
        <f t="shared" si="6"/>
        <v>0.15448220828061121</v>
      </c>
      <c r="R18" s="318" t="b">
        <f t="shared" si="7"/>
        <v>0</v>
      </c>
      <c r="S18" s="318">
        <f t="shared" si="8"/>
        <v>0.15448220828061121</v>
      </c>
      <c r="T18" s="319">
        <v>1580.9921253</v>
      </c>
      <c r="U18" s="317">
        <v>1537.1647187000001</v>
      </c>
      <c r="V18" s="318">
        <f t="shared" si="9"/>
        <v>2.8511847863035289E-2</v>
      </c>
      <c r="W18" s="318" t="b">
        <f t="shared" si="10"/>
        <v>0</v>
      </c>
      <c r="X18" s="318">
        <f t="shared" si="11"/>
        <v>2.8511847863035289E-2</v>
      </c>
      <c r="Y18" s="318"/>
      <c r="Z18" s="319">
        <v>1594.77</v>
      </c>
      <c r="AA18" s="318">
        <f t="shared" si="12"/>
        <v>3.7475021771718353E-2</v>
      </c>
      <c r="AB18" s="318" t="b">
        <f t="shared" si="13"/>
        <v>0</v>
      </c>
      <c r="AC18" s="318">
        <f t="shared" si="14"/>
        <v>3.7475021771718353E-2</v>
      </c>
      <c r="AD18" s="79"/>
      <c r="AE18" s="79"/>
      <c r="AF18" s="79"/>
    </row>
    <row r="19" spans="1:35" ht="15" customHeight="1">
      <c r="A19" s="438" t="s">
        <v>297</v>
      </c>
      <c r="B19" s="443" t="str">
        <f>'Aaro Inställningar'!B17</f>
        <v>JOTUL</v>
      </c>
      <c r="C19" s="43"/>
      <c r="D19" s="748" t="str">
        <f>'Aaro Inställningar'!C17</f>
        <v>Jøtul</v>
      </c>
      <c r="E19" s="319">
        <v>61.174299499999996</v>
      </c>
      <c r="F19" s="317">
        <v>59.121872400000001</v>
      </c>
      <c r="G19" s="318">
        <f t="shared" si="0"/>
        <v>3.4715191124427225E-2</v>
      </c>
      <c r="H19" s="318" t="b">
        <f t="shared" ref="H19:H36" si="15">IF(AND(E19&lt;0,F19&lt;0),-(E19/F19-1))</f>
        <v>0</v>
      </c>
      <c r="I19" s="318">
        <f t="shared" ref="I19:I36" si="16">IF(AND(E19&lt;0,F19&lt;0),+H19,G19)</f>
        <v>3.4715191124427225E-2</v>
      </c>
      <c r="J19" s="319">
        <v>193.0229022</v>
      </c>
      <c r="K19" s="317">
        <v>181.52879469999999</v>
      </c>
      <c r="L19" s="318">
        <f t="shared" si="3"/>
        <v>6.3318370614400488E-2</v>
      </c>
      <c r="M19" s="318" t="b">
        <f t="shared" si="4"/>
        <v>0</v>
      </c>
      <c r="N19" s="318">
        <f t="shared" si="5"/>
        <v>6.3318370614400488E-2</v>
      </c>
      <c r="O19" s="319">
        <v>193.0229022</v>
      </c>
      <c r="P19" s="317">
        <v>181.52879469999999</v>
      </c>
      <c r="Q19" s="318">
        <f t="shared" si="6"/>
        <v>6.3318370614400488E-2</v>
      </c>
      <c r="R19" s="318" t="b">
        <f t="shared" si="7"/>
        <v>0</v>
      </c>
      <c r="S19" s="318">
        <f t="shared" si="8"/>
        <v>6.3318370614400488E-2</v>
      </c>
      <c r="T19" s="319">
        <v>863.15496759999996</v>
      </c>
      <c r="U19" s="317">
        <v>851.66086010000004</v>
      </c>
      <c r="V19" s="318">
        <f t="shared" si="9"/>
        <v>1.3496108648987759E-2</v>
      </c>
      <c r="W19" s="318" t="b">
        <f t="shared" si="10"/>
        <v>0</v>
      </c>
      <c r="X19" s="318">
        <f t="shared" si="11"/>
        <v>1.3496108648987759E-2</v>
      </c>
      <c r="Y19" s="318"/>
      <c r="Z19" s="319">
        <v>877.75185869999996</v>
      </c>
      <c r="AA19" s="318">
        <f t="shared" si="12"/>
        <v>3.0635432273987906E-2</v>
      </c>
      <c r="AB19" s="318" t="b">
        <f t="shared" si="13"/>
        <v>0</v>
      </c>
      <c r="AC19" s="318">
        <f t="shared" si="14"/>
        <v>3.0635432273987906E-2</v>
      </c>
      <c r="AD19" s="52"/>
      <c r="AE19" s="52"/>
      <c r="AF19" s="52"/>
      <c r="AG19" s="62"/>
    </row>
    <row r="20" spans="1:35" ht="15.75" customHeight="1">
      <c r="A20" s="438" t="s">
        <v>297</v>
      </c>
      <c r="B20" s="443" t="str">
        <f>'Aaro Inställningar'!B18</f>
        <v>KVD</v>
      </c>
      <c r="C20" s="43"/>
      <c r="D20" s="748" t="str">
        <f>'Aaro Inställningar'!C18</f>
        <v xml:space="preserve">KVD </v>
      </c>
      <c r="E20" s="319">
        <v>27.018000000000001</v>
      </c>
      <c r="F20" s="317">
        <v>27.013000000000002</v>
      </c>
      <c r="G20" s="318">
        <f t="shared" si="0"/>
        <v>1.8509606485772601E-4</v>
      </c>
      <c r="H20" s="318" t="b">
        <f t="shared" si="15"/>
        <v>0</v>
      </c>
      <c r="I20" s="318">
        <f t="shared" si="16"/>
        <v>1.8509606485772601E-4</v>
      </c>
      <c r="J20" s="319">
        <v>75.858000000000004</v>
      </c>
      <c r="K20" s="317">
        <v>75.2</v>
      </c>
      <c r="L20" s="318">
        <f t="shared" si="3"/>
        <v>8.7500000000000355E-3</v>
      </c>
      <c r="M20" s="318" t="b">
        <f t="shared" si="4"/>
        <v>0</v>
      </c>
      <c r="N20" s="318">
        <f t="shared" si="5"/>
        <v>8.7500000000000355E-3</v>
      </c>
      <c r="O20" s="319">
        <v>75.858000000000004</v>
      </c>
      <c r="P20" s="317">
        <v>75.2</v>
      </c>
      <c r="Q20" s="318">
        <f t="shared" si="6"/>
        <v>8.7500000000000355E-3</v>
      </c>
      <c r="R20" s="318" t="b">
        <f t="shared" si="7"/>
        <v>0</v>
      </c>
      <c r="S20" s="318">
        <f t="shared" si="8"/>
        <v>8.7500000000000355E-3</v>
      </c>
      <c r="T20" s="319">
        <v>316.07</v>
      </c>
      <c r="U20" s="317">
        <v>315.41199999999998</v>
      </c>
      <c r="V20" s="318">
        <f t="shared" si="9"/>
        <v>2.0861603236401738E-3</v>
      </c>
      <c r="W20" s="318" t="b">
        <f t="shared" si="10"/>
        <v>0</v>
      </c>
      <c r="X20" s="318">
        <f t="shared" si="11"/>
        <v>2.0861603236401738E-3</v>
      </c>
      <c r="Y20" s="318"/>
      <c r="Z20" s="319">
        <v>369.875</v>
      </c>
      <c r="AA20" s="318">
        <f t="shared" si="12"/>
        <v>0.17267256794288111</v>
      </c>
      <c r="AB20" s="318" t="b">
        <f t="shared" si="13"/>
        <v>0</v>
      </c>
      <c r="AC20" s="318">
        <f t="shared" si="14"/>
        <v>0.17267256794288111</v>
      </c>
      <c r="AD20" s="52"/>
      <c r="AE20" s="52"/>
      <c r="AF20" s="52"/>
      <c r="AG20" s="62"/>
    </row>
    <row r="21" spans="1:35" ht="15" customHeight="1">
      <c r="A21" s="438" t="s">
        <v>297</v>
      </c>
      <c r="B21" s="443" t="str">
        <f>'Aaro Inställningar'!B19</f>
        <v>LEDIL</v>
      </c>
      <c r="C21" s="43"/>
      <c r="D21" s="748" t="str">
        <f>'Aaro Inställningar'!C19</f>
        <v>Ledil</v>
      </c>
      <c r="E21" s="319">
        <v>17.6858103</v>
      </c>
      <c r="F21" s="317">
        <v>12.0983698</v>
      </c>
      <c r="G21" s="318">
        <f t="shared" si="0"/>
        <v>0.46183416380610209</v>
      </c>
      <c r="H21" s="318" t="b">
        <f t="shared" si="15"/>
        <v>0</v>
      </c>
      <c r="I21" s="318">
        <f t="shared" si="16"/>
        <v>0.46183416380610209</v>
      </c>
      <c r="J21" s="319">
        <v>46.424412500000003</v>
      </c>
      <c r="K21" s="317">
        <v>32.018440200000001</v>
      </c>
      <c r="L21" s="318">
        <f t="shared" si="3"/>
        <v>0.4499273609212231</v>
      </c>
      <c r="M21" s="318" t="b">
        <f t="shared" si="4"/>
        <v>0</v>
      </c>
      <c r="N21" s="318">
        <f t="shared" si="5"/>
        <v>0.4499273609212231</v>
      </c>
      <c r="O21" s="319">
        <v>46.424412500000003</v>
      </c>
      <c r="P21" s="317">
        <v>32.018440200000001</v>
      </c>
      <c r="Q21" s="318">
        <f t="shared" si="6"/>
        <v>0.4499273609212231</v>
      </c>
      <c r="R21" s="318" t="b">
        <f t="shared" si="7"/>
        <v>0</v>
      </c>
      <c r="S21" s="318">
        <f t="shared" si="8"/>
        <v>0.4499273609212231</v>
      </c>
      <c r="T21" s="319">
        <v>175.98937430000001</v>
      </c>
      <c r="U21" s="317">
        <v>161.58340200000001</v>
      </c>
      <c r="V21" s="318">
        <f t="shared" si="9"/>
        <v>8.9155025341030925E-2</v>
      </c>
      <c r="W21" s="318" t="b">
        <f t="shared" si="10"/>
        <v>0</v>
      </c>
      <c r="X21" s="318">
        <f t="shared" si="11"/>
        <v>8.9155025341030925E-2</v>
      </c>
      <c r="Y21" s="318"/>
      <c r="Z21" s="319">
        <v>203.65955020000001</v>
      </c>
      <c r="AA21" s="318">
        <f t="shared" si="12"/>
        <v>0.26039894988719192</v>
      </c>
      <c r="AB21" s="318" t="b">
        <f t="shared" si="13"/>
        <v>0</v>
      </c>
      <c r="AC21" s="318">
        <f t="shared" si="14"/>
        <v>0.26039894988719192</v>
      </c>
      <c r="AD21" s="52"/>
      <c r="AE21" s="52"/>
      <c r="AF21" s="52"/>
      <c r="AG21" s="62"/>
    </row>
    <row r="22" spans="1:35" ht="15.75" customHeight="1">
      <c r="A22" s="438" t="s">
        <v>297</v>
      </c>
      <c r="B22" s="443" t="str">
        <f>'Aaro Inställningar'!B20</f>
        <v>MCC</v>
      </c>
      <c r="C22" s="43"/>
      <c r="D22" s="748" t="str">
        <f>'Aaro Inställningar'!C20</f>
        <v>Mobile Climate Control</v>
      </c>
      <c r="E22" s="319">
        <v>110.678</v>
      </c>
      <c r="F22" s="317">
        <v>74.602000000000004</v>
      </c>
      <c r="G22" s="318">
        <f t="shared" si="0"/>
        <v>0.48357952869896237</v>
      </c>
      <c r="H22" s="318" t="b">
        <f t="shared" si="15"/>
        <v>0</v>
      </c>
      <c r="I22" s="318">
        <f t="shared" si="16"/>
        <v>0.48357952869896237</v>
      </c>
      <c r="J22" s="319">
        <v>290.10500000000002</v>
      </c>
      <c r="K22" s="317">
        <v>211.64500000000001</v>
      </c>
      <c r="L22" s="318">
        <f t="shared" si="3"/>
        <v>0.3707151125705781</v>
      </c>
      <c r="M22" s="318" t="b">
        <f t="shared" si="4"/>
        <v>0</v>
      </c>
      <c r="N22" s="318">
        <f t="shared" si="5"/>
        <v>0.3707151125705781</v>
      </c>
      <c r="O22" s="319">
        <v>290.10500000000002</v>
      </c>
      <c r="P22" s="317">
        <v>211.64500000000001</v>
      </c>
      <c r="Q22" s="318">
        <f t="shared" si="6"/>
        <v>0.3707151125705781</v>
      </c>
      <c r="R22" s="318" t="b">
        <f t="shared" si="7"/>
        <v>0</v>
      </c>
      <c r="S22" s="318">
        <f t="shared" si="8"/>
        <v>0.3707151125705781</v>
      </c>
      <c r="T22" s="319">
        <v>1099.4469999999999</v>
      </c>
      <c r="U22" s="317">
        <v>1020.987</v>
      </c>
      <c r="V22" s="318">
        <f t="shared" si="9"/>
        <v>7.6847207652986693E-2</v>
      </c>
      <c r="W22" s="318" t="b">
        <f t="shared" si="10"/>
        <v>0</v>
      </c>
      <c r="X22" s="318">
        <f t="shared" si="11"/>
        <v>7.6847207652986693E-2</v>
      </c>
      <c r="Y22" s="318"/>
      <c r="Z22" s="319">
        <v>1250.4290000000001</v>
      </c>
      <c r="AA22" s="318">
        <f t="shared" si="12"/>
        <v>0.22472568210956667</v>
      </c>
      <c r="AB22" s="318" t="b">
        <f t="shared" si="13"/>
        <v>0</v>
      </c>
      <c r="AC22" s="318">
        <f t="shared" si="14"/>
        <v>0.22472568210956667</v>
      </c>
      <c r="AD22" s="52"/>
      <c r="AE22" s="52"/>
      <c r="AF22" s="52"/>
      <c r="AG22" s="62"/>
    </row>
    <row r="23" spans="1:35" ht="15" customHeight="1">
      <c r="A23" s="438" t="s">
        <v>297</v>
      </c>
      <c r="B23" s="443" t="str">
        <f>'Aaro Inställningar'!B21</f>
        <v>NEBULA</v>
      </c>
      <c r="C23" s="43"/>
      <c r="D23" s="748" t="str">
        <f>'Aaro Inställningar'!C21</f>
        <v>Nebula</v>
      </c>
      <c r="E23" s="319">
        <v>16.4026894</v>
      </c>
      <c r="F23" s="317">
        <v>14.841004399999999</v>
      </c>
      <c r="G23" s="318">
        <f t="shared" si="0"/>
        <v>0.10522771625888083</v>
      </c>
      <c r="H23" s="318" t="b">
        <f t="shared" si="15"/>
        <v>0</v>
      </c>
      <c r="I23" s="318">
        <f t="shared" si="16"/>
        <v>0.10522771625888083</v>
      </c>
      <c r="J23" s="319">
        <v>48.178444499999998</v>
      </c>
      <c r="K23" s="317">
        <v>42.518398500000004</v>
      </c>
      <c r="L23" s="318">
        <f t="shared" si="3"/>
        <v>0.13311992454278343</v>
      </c>
      <c r="M23" s="318" t="b">
        <f t="shared" si="4"/>
        <v>0</v>
      </c>
      <c r="N23" s="318">
        <f t="shared" si="5"/>
        <v>0.13311992454278343</v>
      </c>
      <c r="O23" s="319">
        <v>48.178444499999998</v>
      </c>
      <c r="P23" s="317">
        <v>42.518398500000004</v>
      </c>
      <c r="Q23" s="318">
        <f t="shared" si="6"/>
        <v>0.13311992454278343</v>
      </c>
      <c r="R23" s="318" t="b">
        <f t="shared" si="7"/>
        <v>0</v>
      </c>
      <c r="S23" s="318">
        <f t="shared" si="8"/>
        <v>0.13311992454278343</v>
      </c>
      <c r="T23" s="319">
        <v>194.6915468</v>
      </c>
      <c r="U23" s="317">
        <v>189.0315008</v>
      </c>
      <c r="V23" s="318">
        <f t="shared" si="9"/>
        <v>2.9942342816123846E-2</v>
      </c>
      <c r="W23" s="318" t="b">
        <f t="shared" si="10"/>
        <v>0</v>
      </c>
      <c r="X23" s="318">
        <f t="shared" si="11"/>
        <v>2.9942342816123846E-2</v>
      </c>
      <c r="Y23" s="318"/>
      <c r="Z23" s="319">
        <v>209.8456769</v>
      </c>
      <c r="AA23" s="318">
        <f t="shared" si="12"/>
        <v>0.11010956381297476</v>
      </c>
      <c r="AB23" s="318" t="b">
        <f t="shared" si="13"/>
        <v>0</v>
      </c>
      <c r="AC23" s="318">
        <f t="shared" si="14"/>
        <v>0.11010956381297476</v>
      </c>
      <c r="AD23" s="52"/>
      <c r="AE23" s="52"/>
      <c r="AF23" s="52"/>
      <c r="AG23" s="62"/>
    </row>
    <row r="24" spans="1:35" ht="15.75" customHeight="1">
      <c r="A24" s="438" t="s">
        <v>297</v>
      </c>
      <c r="B24" s="443" t="str">
        <f>'Aaro Inställningar'!B22</f>
        <v>NCGHO</v>
      </c>
      <c r="C24" s="43"/>
      <c r="D24" s="748" t="str">
        <f>'Aaro Inställningar'!C22</f>
        <v>Nordic Cinema Group</v>
      </c>
      <c r="E24" s="319">
        <v>125.80489369999999</v>
      </c>
      <c r="F24" s="317">
        <v>116.945465</v>
      </c>
      <c r="G24" s="318">
        <f t="shared" si="0"/>
        <v>7.5756923964516165E-2</v>
      </c>
      <c r="H24" s="318" t="b">
        <f t="shared" si="15"/>
        <v>0</v>
      </c>
      <c r="I24" s="318">
        <f t="shared" si="16"/>
        <v>7.5756923964516165E-2</v>
      </c>
      <c r="J24" s="319">
        <v>460.05613240000002</v>
      </c>
      <c r="K24" s="317">
        <v>416.18710950000002</v>
      </c>
      <c r="L24" s="318">
        <f t="shared" si="3"/>
        <v>0.10540697176494374</v>
      </c>
      <c r="M24" s="318" t="b">
        <f t="shared" si="4"/>
        <v>0</v>
      </c>
      <c r="N24" s="318">
        <f t="shared" si="5"/>
        <v>0.10540697176494374</v>
      </c>
      <c r="O24" s="319">
        <v>460.05613240000002</v>
      </c>
      <c r="P24" s="317">
        <v>416.18710950000002</v>
      </c>
      <c r="Q24" s="318">
        <f t="shared" si="6"/>
        <v>0.10540697176494374</v>
      </c>
      <c r="R24" s="318" t="b">
        <f t="shared" si="7"/>
        <v>0</v>
      </c>
      <c r="S24" s="318">
        <f t="shared" si="8"/>
        <v>0.10540697176494374</v>
      </c>
      <c r="T24" s="319">
        <v>1562.9970679</v>
      </c>
      <c r="U24" s="317">
        <v>1519.1280449999999</v>
      </c>
      <c r="V24" s="318">
        <f t="shared" si="9"/>
        <v>2.8877765139277756E-2</v>
      </c>
      <c r="W24" s="318" t="b">
        <f t="shared" si="10"/>
        <v>0</v>
      </c>
      <c r="X24" s="318">
        <f t="shared" si="11"/>
        <v>2.8877765139277756E-2</v>
      </c>
      <c r="Y24" s="318"/>
      <c r="Z24" s="319">
        <v>1692.7465</v>
      </c>
      <c r="AA24" s="318">
        <f t="shared" si="12"/>
        <v>0.11428822973247144</v>
      </c>
      <c r="AB24" s="318" t="b">
        <f t="shared" si="13"/>
        <v>0</v>
      </c>
      <c r="AC24" s="763">
        <f t="shared" si="14"/>
        <v>0.11428822973247144</v>
      </c>
      <c r="AD24" s="61"/>
      <c r="AE24" s="61"/>
      <c r="AF24" s="61"/>
      <c r="AG24" s="62"/>
    </row>
    <row r="25" spans="1:35" ht="15.75" hidden="1" customHeight="1">
      <c r="A25" s="438" t="s">
        <v>297</v>
      </c>
      <c r="B25" s="443">
        <f>'Aaro Inställningar'!B23</f>
        <v>0</v>
      </c>
      <c r="C25" s="43"/>
      <c r="D25" s="748">
        <f>'Aaro Inställningar'!C23</f>
        <v>0</v>
      </c>
      <c r="E25" s="319">
        <v>0</v>
      </c>
      <c r="F25" s="317">
        <v>0</v>
      </c>
      <c r="G25" s="318" t="e">
        <f t="shared" si="0"/>
        <v>#DIV/0!</v>
      </c>
      <c r="H25" s="318" t="b">
        <f t="shared" si="15"/>
        <v>0</v>
      </c>
      <c r="I25" s="318" t="e">
        <f t="shared" si="16"/>
        <v>#DIV/0!</v>
      </c>
      <c r="J25" s="319">
        <v>0</v>
      </c>
      <c r="K25" s="317">
        <v>0</v>
      </c>
      <c r="L25" s="318" t="e">
        <f t="shared" si="3"/>
        <v>#DIV/0!</v>
      </c>
      <c r="M25" s="318" t="b">
        <f t="shared" si="4"/>
        <v>0</v>
      </c>
      <c r="N25" s="318" t="e">
        <f t="shared" si="5"/>
        <v>#DIV/0!</v>
      </c>
      <c r="O25" s="319">
        <v>0</v>
      </c>
      <c r="P25" s="317">
        <v>0</v>
      </c>
      <c r="Q25" s="318" t="e">
        <f t="shared" si="6"/>
        <v>#DIV/0!</v>
      </c>
      <c r="R25" s="318" t="b">
        <f t="shared" si="7"/>
        <v>0</v>
      </c>
      <c r="S25" s="318" t="e">
        <f t="shared" si="8"/>
        <v>#DIV/0!</v>
      </c>
      <c r="T25" s="319">
        <v>0</v>
      </c>
      <c r="U25" s="317">
        <v>0</v>
      </c>
      <c r="V25" s="318" t="e">
        <f t="shared" si="9"/>
        <v>#DIV/0!</v>
      </c>
      <c r="W25" s="318" t="b">
        <f t="shared" si="10"/>
        <v>0</v>
      </c>
      <c r="X25" s="318" t="e">
        <f t="shared" si="11"/>
        <v>#DIV/0!</v>
      </c>
      <c r="Y25" s="318"/>
      <c r="Z25" s="319">
        <v>0</v>
      </c>
      <c r="AA25" s="318" t="e">
        <f t="shared" si="12"/>
        <v>#DIV/0!</v>
      </c>
      <c r="AB25" s="318" t="b">
        <f t="shared" si="13"/>
        <v>0</v>
      </c>
      <c r="AC25" s="717" t="e">
        <f t="shared" si="14"/>
        <v>#DIV/0!</v>
      </c>
      <c r="AD25" s="61"/>
      <c r="AE25" s="61"/>
      <c r="AF25" s="61"/>
      <c r="AG25" s="62"/>
    </row>
    <row r="26" spans="1:35" ht="15.75" hidden="1" customHeight="1">
      <c r="A26" s="438" t="s">
        <v>297</v>
      </c>
      <c r="B26" s="443">
        <f>'Aaro Inställningar'!B24</f>
        <v>0</v>
      </c>
      <c r="C26" s="43"/>
      <c r="D26" s="748">
        <f>'Aaro Inställningar'!C24</f>
        <v>0</v>
      </c>
      <c r="E26" s="319">
        <v>0</v>
      </c>
      <c r="F26" s="317">
        <v>0</v>
      </c>
      <c r="G26" s="318" t="e">
        <f t="shared" si="0"/>
        <v>#DIV/0!</v>
      </c>
      <c r="H26" s="318" t="b">
        <f t="shared" si="15"/>
        <v>0</v>
      </c>
      <c r="I26" s="318" t="e">
        <f t="shared" si="16"/>
        <v>#DIV/0!</v>
      </c>
      <c r="J26" s="319">
        <v>0</v>
      </c>
      <c r="K26" s="317">
        <v>0</v>
      </c>
      <c r="L26" s="318" t="e">
        <f t="shared" si="3"/>
        <v>#DIV/0!</v>
      </c>
      <c r="M26" s="318" t="b">
        <f t="shared" si="4"/>
        <v>0</v>
      </c>
      <c r="N26" s="318" t="e">
        <f t="shared" si="5"/>
        <v>#DIV/0!</v>
      </c>
      <c r="O26" s="319">
        <v>0</v>
      </c>
      <c r="P26" s="317">
        <v>0</v>
      </c>
      <c r="Q26" s="318" t="e">
        <f t="shared" si="6"/>
        <v>#DIV/0!</v>
      </c>
      <c r="R26" s="318" t="b">
        <f t="shared" si="7"/>
        <v>0</v>
      </c>
      <c r="S26" s="318" t="e">
        <f t="shared" si="8"/>
        <v>#DIV/0!</v>
      </c>
      <c r="T26" s="319">
        <v>0</v>
      </c>
      <c r="U26" s="317">
        <v>0</v>
      </c>
      <c r="V26" s="318" t="e">
        <f t="shared" si="9"/>
        <v>#DIV/0!</v>
      </c>
      <c r="W26" s="318" t="b">
        <f t="shared" si="10"/>
        <v>0</v>
      </c>
      <c r="X26" s="318" t="e">
        <f t="shared" si="11"/>
        <v>#DIV/0!</v>
      </c>
      <c r="Y26" s="318"/>
      <c r="Z26" s="319">
        <v>0</v>
      </c>
      <c r="AA26" s="318" t="e">
        <f t="shared" si="12"/>
        <v>#DIV/0!</v>
      </c>
      <c r="AB26" s="318" t="b">
        <f t="shared" si="13"/>
        <v>0</v>
      </c>
      <c r="AC26" s="318" t="e">
        <f t="shared" si="14"/>
        <v>#DIV/0!</v>
      </c>
      <c r="AD26" s="61"/>
      <c r="AE26" s="61"/>
      <c r="AF26" s="61"/>
      <c r="AG26" s="62"/>
      <c r="AH26" s="62"/>
      <c r="AI26" s="62"/>
    </row>
    <row r="27" spans="1:35" ht="15.75" hidden="1" customHeight="1">
      <c r="A27" s="438" t="s">
        <v>297</v>
      </c>
      <c r="B27" s="443">
        <f>'Aaro Inställningar'!B25</f>
        <v>0</v>
      </c>
      <c r="C27" s="42"/>
      <c r="D27" s="748">
        <f>'Aaro Inställningar'!C25</f>
        <v>0</v>
      </c>
      <c r="E27" s="319">
        <v>0</v>
      </c>
      <c r="F27" s="317">
        <v>0</v>
      </c>
      <c r="G27" s="318" t="e">
        <f t="shared" si="0"/>
        <v>#DIV/0!</v>
      </c>
      <c r="H27" s="318" t="b">
        <f t="shared" si="15"/>
        <v>0</v>
      </c>
      <c r="I27" s="318" t="e">
        <f t="shared" si="16"/>
        <v>#DIV/0!</v>
      </c>
      <c r="J27" s="319">
        <v>0</v>
      </c>
      <c r="K27" s="317">
        <v>0</v>
      </c>
      <c r="L27" s="318" t="e">
        <f t="shared" si="3"/>
        <v>#DIV/0!</v>
      </c>
      <c r="M27" s="318" t="b">
        <f t="shared" si="4"/>
        <v>0</v>
      </c>
      <c r="N27" s="318" t="e">
        <f t="shared" si="5"/>
        <v>#DIV/0!</v>
      </c>
      <c r="O27" s="319">
        <v>0</v>
      </c>
      <c r="P27" s="317">
        <v>0</v>
      </c>
      <c r="Q27" s="318" t="e">
        <f t="shared" si="6"/>
        <v>#DIV/0!</v>
      </c>
      <c r="R27" s="318" t="b">
        <f t="shared" si="7"/>
        <v>0</v>
      </c>
      <c r="S27" s="318" t="e">
        <f t="shared" si="8"/>
        <v>#DIV/0!</v>
      </c>
      <c r="T27" s="319">
        <v>0</v>
      </c>
      <c r="U27" s="317">
        <v>0</v>
      </c>
      <c r="V27" s="318" t="e">
        <f t="shared" si="9"/>
        <v>#DIV/0!</v>
      </c>
      <c r="W27" s="318" t="b">
        <f t="shared" si="10"/>
        <v>0</v>
      </c>
      <c r="X27" s="318" t="e">
        <f t="shared" si="11"/>
        <v>#DIV/0!</v>
      </c>
      <c r="Y27" s="318"/>
      <c r="Z27" s="319">
        <v>0</v>
      </c>
      <c r="AA27" s="318" t="e">
        <f t="shared" si="12"/>
        <v>#DIV/0!</v>
      </c>
      <c r="AB27" s="318" t="b">
        <f t="shared" si="13"/>
        <v>0</v>
      </c>
      <c r="AC27" s="318" t="e">
        <f t="shared" si="14"/>
        <v>#DIV/0!</v>
      </c>
      <c r="AD27" s="61"/>
      <c r="AE27" s="61"/>
      <c r="AF27" s="61"/>
      <c r="AG27" s="62"/>
      <c r="AH27" s="62"/>
      <c r="AI27" s="62"/>
    </row>
    <row r="28" spans="1:35" ht="15.75" hidden="1" customHeight="1">
      <c r="A28" s="438" t="s">
        <v>297</v>
      </c>
      <c r="B28" s="443">
        <f>'Aaro Inställningar'!B26</f>
        <v>0</v>
      </c>
      <c r="C28" s="42"/>
      <c r="D28" s="748">
        <f>'Aaro Inställningar'!C26</f>
        <v>0</v>
      </c>
      <c r="E28" s="319">
        <v>0</v>
      </c>
      <c r="F28" s="317">
        <v>0</v>
      </c>
      <c r="G28" s="318" t="e">
        <f t="shared" si="0"/>
        <v>#DIV/0!</v>
      </c>
      <c r="H28" s="318" t="b">
        <f t="shared" si="15"/>
        <v>0</v>
      </c>
      <c r="I28" s="318" t="e">
        <f t="shared" si="16"/>
        <v>#DIV/0!</v>
      </c>
      <c r="J28" s="319">
        <v>0</v>
      </c>
      <c r="K28" s="317">
        <v>0</v>
      </c>
      <c r="L28" s="318" t="e">
        <f t="shared" si="3"/>
        <v>#DIV/0!</v>
      </c>
      <c r="M28" s="318" t="b">
        <f t="shared" si="4"/>
        <v>0</v>
      </c>
      <c r="N28" s="318" t="e">
        <f t="shared" si="5"/>
        <v>#DIV/0!</v>
      </c>
      <c r="O28" s="319">
        <v>0</v>
      </c>
      <c r="P28" s="317">
        <v>0</v>
      </c>
      <c r="Q28" s="318" t="e">
        <f t="shared" si="6"/>
        <v>#DIV/0!</v>
      </c>
      <c r="R28" s="318" t="b">
        <f t="shared" si="7"/>
        <v>0</v>
      </c>
      <c r="S28" s="318" t="e">
        <f t="shared" si="8"/>
        <v>#DIV/0!</v>
      </c>
      <c r="T28" s="319">
        <v>0</v>
      </c>
      <c r="U28" s="317">
        <v>0</v>
      </c>
      <c r="V28" s="318" t="e">
        <f t="shared" si="9"/>
        <v>#DIV/0!</v>
      </c>
      <c r="W28" s="318" t="b">
        <f t="shared" si="10"/>
        <v>0</v>
      </c>
      <c r="X28" s="318" t="e">
        <f t="shared" si="11"/>
        <v>#DIV/0!</v>
      </c>
      <c r="Y28" s="318"/>
      <c r="Z28" s="319">
        <v>0</v>
      </c>
      <c r="AA28" s="318" t="e">
        <f t="shared" si="12"/>
        <v>#DIV/0!</v>
      </c>
      <c r="AB28" s="318" t="b">
        <f t="shared" si="13"/>
        <v>0</v>
      </c>
      <c r="AC28" s="318" t="e">
        <f t="shared" si="14"/>
        <v>#DIV/0!</v>
      </c>
      <c r="AD28" s="61"/>
      <c r="AE28" s="61"/>
      <c r="AF28" s="61"/>
      <c r="AG28" s="62"/>
      <c r="AH28" s="62"/>
      <c r="AI28" s="62"/>
    </row>
    <row r="29" spans="1:35" ht="15.75" hidden="1" customHeight="1">
      <c r="A29" s="438" t="s">
        <v>297</v>
      </c>
      <c r="B29" s="443">
        <f>'Aaro Inställningar'!B27</f>
        <v>0</v>
      </c>
      <c r="C29" s="42"/>
      <c r="D29" s="748">
        <f>'Aaro Inställningar'!C27</f>
        <v>0</v>
      </c>
      <c r="E29" s="319">
        <v>0</v>
      </c>
      <c r="F29" s="317">
        <v>0</v>
      </c>
      <c r="G29" s="318" t="e">
        <f t="shared" si="0"/>
        <v>#DIV/0!</v>
      </c>
      <c r="H29" s="318" t="b">
        <f t="shared" si="15"/>
        <v>0</v>
      </c>
      <c r="I29" s="318" t="e">
        <f t="shared" si="16"/>
        <v>#DIV/0!</v>
      </c>
      <c r="J29" s="319">
        <v>0</v>
      </c>
      <c r="K29" s="317">
        <v>0</v>
      </c>
      <c r="L29" s="318" t="e">
        <f t="shared" si="3"/>
        <v>#DIV/0!</v>
      </c>
      <c r="M29" s="318" t="b">
        <f t="shared" si="4"/>
        <v>0</v>
      </c>
      <c r="N29" s="318" t="e">
        <f t="shared" si="5"/>
        <v>#DIV/0!</v>
      </c>
      <c r="O29" s="319">
        <v>0</v>
      </c>
      <c r="P29" s="317">
        <v>0</v>
      </c>
      <c r="Q29" s="318" t="e">
        <f t="shared" si="6"/>
        <v>#DIV/0!</v>
      </c>
      <c r="R29" s="318" t="b">
        <f t="shared" si="7"/>
        <v>0</v>
      </c>
      <c r="S29" s="318" t="e">
        <f t="shared" si="8"/>
        <v>#DIV/0!</v>
      </c>
      <c r="T29" s="319">
        <v>0</v>
      </c>
      <c r="U29" s="317">
        <v>0</v>
      </c>
      <c r="V29" s="318" t="e">
        <f t="shared" si="9"/>
        <v>#DIV/0!</v>
      </c>
      <c r="W29" s="318" t="b">
        <f t="shared" si="10"/>
        <v>0</v>
      </c>
      <c r="X29" s="318" t="e">
        <f t="shared" si="11"/>
        <v>#DIV/0!</v>
      </c>
      <c r="Y29" s="318"/>
      <c r="Z29" s="319">
        <v>0</v>
      </c>
      <c r="AA29" s="318" t="e">
        <f t="shared" si="12"/>
        <v>#DIV/0!</v>
      </c>
      <c r="AB29" s="318" t="b">
        <f t="shared" si="13"/>
        <v>0</v>
      </c>
      <c r="AC29" s="318" t="e">
        <f t="shared" si="14"/>
        <v>#DIV/0!</v>
      </c>
      <c r="AD29" s="61"/>
      <c r="AE29" s="61"/>
      <c r="AF29" s="61"/>
      <c r="AG29" s="62"/>
      <c r="AH29" s="62"/>
      <c r="AI29" s="62"/>
    </row>
    <row r="30" spans="1:35" ht="15.75" hidden="1" customHeight="1">
      <c r="A30" s="438" t="s">
        <v>297</v>
      </c>
      <c r="B30" s="443">
        <f>'Aaro Inställningar'!B28</f>
        <v>0</v>
      </c>
      <c r="C30" s="42"/>
      <c r="D30" s="748">
        <f>'Aaro Inställningar'!C28</f>
        <v>0</v>
      </c>
      <c r="E30" s="319">
        <v>0</v>
      </c>
      <c r="F30" s="317">
        <v>0</v>
      </c>
      <c r="G30" s="318" t="e">
        <f t="shared" si="0"/>
        <v>#DIV/0!</v>
      </c>
      <c r="H30" s="318" t="b">
        <f t="shared" si="15"/>
        <v>0</v>
      </c>
      <c r="I30" s="318" t="e">
        <f t="shared" si="16"/>
        <v>#DIV/0!</v>
      </c>
      <c r="J30" s="319">
        <v>0</v>
      </c>
      <c r="K30" s="317">
        <v>0</v>
      </c>
      <c r="L30" s="318" t="e">
        <f t="shared" si="3"/>
        <v>#DIV/0!</v>
      </c>
      <c r="M30" s="318" t="b">
        <f t="shared" si="4"/>
        <v>0</v>
      </c>
      <c r="N30" s="318" t="e">
        <f t="shared" si="5"/>
        <v>#DIV/0!</v>
      </c>
      <c r="O30" s="319">
        <v>0</v>
      </c>
      <c r="P30" s="317">
        <v>0</v>
      </c>
      <c r="Q30" s="318" t="e">
        <f t="shared" si="6"/>
        <v>#DIV/0!</v>
      </c>
      <c r="R30" s="318" t="b">
        <f t="shared" si="7"/>
        <v>0</v>
      </c>
      <c r="S30" s="318" t="e">
        <f t="shared" si="8"/>
        <v>#DIV/0!</v>
      </c>
      <c r="T30" s="319">
        <v>0</v>
      </c>
      <c r="U30" s="317">
        <v>0</v>
      </c>
      <c r="V30" s="318" t="e">
        <f t="shared" si="9"/>
        <v>#DIV/0!</v>
      </c>
      <c r="W30" s="318" t="b">
        <f t="shared" si="10"/>
        <v>0</v>
      </c>
      <c r="X30" s="318" t="e">
        <f t="shared" si="11"/>
        <v>#DIV/0!</v>
      </c>
      <c r="Y30" s="318"/>
      <c r="Z30" s="319">
        <v>0</v>
      </c>
      <c r="AA30" s="318" t="e">
        <f t="shared" si="12"/>
        <v>#DIV/0!</v>
      </c>
      <c r="AB30" s="318" t="b">
        <f t="shared" si="13"/>
        <v>0</v>
      </c>
      <c r="AC30" s="318" t="e">
        <f t="shared" si="14"/>
        <v>#DIV/0!</v>
      </c>
      <c r="AD30" s="61"/>
      <c r="AE30" s="61"/>
      <c r="AF30" s="61"/>
      <c r="AG30" s="62"/>
      <c r="AH30" s="62"/>
      <c r="AI30" s="62"/>
    </row>
    <row r="31" spans="1:35" ht="15.75" hidden="1" customHeight="1">
      <c r="A31" s="438" t="s">
        <v>297</v>
      </c>
      <c r="B31" s="443">
        <f>'Aaro Inställningar'!B29</f>
        <v>0</v>
      </c>
      <c r="C31" s="42"/>
      <c r="D31" s="748">
        <f>'Aaro Inställningar'!C29</f>
        <v>0</v>
      </c>
      <c r="E31" s="319">
        <v>0</v>
      </c>
      <c r="F31" s="317">
        <v>0</v>
      </c>
      <c r="G31" s="318" t="e">
        <f t="shared" si="0"/>
        <v>#DIV/0!</v>
      </c>
      <c r="H31" s="318" t="b">
        <f t="shared" si="15"/>
        <v>0</v>
      </c>
      <c r="I31" s="318" t="e">
        <f t="shared" si="16"/>
        <v>#DIV/0!</v>
      </c>
      <c r="J31" s="319">
        <v>0</v>
      </c>
      <c r="K31" s="317">
        <v>0</v>
      </c>
      <c r="L31" s="318" t="e">
        <f t="shared" si="3"/>
        <v>#DIV/0!</v>
      </c>
      <c r="M31" s="318" t="b">
        <f t="shared" si="4"/>
        <v>0</v>
      </c>
      <c r="N31" s="318" t="e">
        <f t="shared" si="5"/>
        <v>#DIV/0!</v>
      </c>
      <c r="O31" s="319">
        <v>0</v>
      </c>
      <c r="P31" s="317">
        <v>0</v>
      </c>
      <c r="Q31" s="318" t="e">
        <f t="shared" si="6"/>
        <v>#DIV/0!</v>
      </c>
      <c r="R31" s="318" t="b">
        <f t="shared" si="7"/>
        <v>0</v>
      </c>
      <c r="S31" s="318" t="e">
        <f t="shared" si="8"/>
        <v>#DIV/0!</v>
      </c>
      <c r="T31" s="319">
        <v>0</v>
      </c>
      <c r="U31" s="317">
        <v>0</v>
      </c>
      <c r="V31" s="318" t="e">
        <f t="shared" si="9"/>
        <v>#DIV/0!</v>
      </c>
      <c r="W31" s="318" t="b">
        <f t="shared" si="10"/>
        <v>0</v>
      </c>
      <c r="X31" s="318" t="e">
        <f t="shared" si="11"/>
        <v>#DIV/0!</v>
      </c>
      <c r="Y31" s="318"/>
      <c r="Z31" s="319">
        <v>0</v>
      </c>
      <c r="AA31" s="318" t="e">
        <f t="shared" si="12"/>
        <v>#DIV/0!</v>
      </c>
      <c r="AB31" s="318" t="b">
        <f t="shared" si="13"/>
        <v>0</v>
      </c>
      <c r="AC31" s="318" t="e">
        <f t="shared" si="14"/>
        <v>#DIV/0!</v>
      </c>
      <c r="AD31" s="61"/>
      <c r="AE31" s="61"/>
      <c r="AF31" s="61"/>
      <c r="AG31" s="62"/>
      <c r="AH31" s="62"/>
      <c r="AI31" s="62"/>
    </row>
    <row r="32" spans="1:35" ht="15.75" hidden="1" customHeight="1">
      <c r="A32" s="438" t="s">
        <v>297</v>
      </c>
      <c r="B32" s="443">
        <f>'Aaro Inställningar'!B30</f>
        <v>0</v>
      </c>
      <c r="C32" s="42"/>
      <c r="D32" s="748">
        <f>'Aaro Inställningar'!C30</f>
        <v>0</v>
      </c>
      <c r="E32" s="319">
        <v>0</v>
      </c>
      <c r="F32" s="317">
        <v>0</v>
      </c>
      <c r="G32" s="318" t="e">
        <f t="shared" si="0"/>
        <v>#DIV/0!</v>
      </c>
      <c r="H32" s="318" t="b">
        <f t="shared" si="15"/>
        <v>0</v>
      </c>
      <c r="I32" s="318" t="e">
        <f t="shared" si="16"/>
        <v>#DIV/0!</v>
      </c>
      <c r="J32" s="319">
        <v>0</v>
      </c>
      <c r="K32" s="317">
        <v>0</v>
      </c>
      <c r="L32" s="318" t="e">
        <f t="shared" si="3"/>
        <v>#DIV/0!</v>
      </c>
      <c r="M32" s="318" t="b">
        <f t="shared" si="4"/>
        <v>0</v>
      </c>
      <c r="N32" s="318" t="e">
        <f t="shared" si="5"/>
        <v>#DIV/0!</v>
      </c>
      <c r="O32" s="319">
        <v>0</v>
      </c>
      <c r="P32" s="317">
        <v>0</v>
      </c>
      <c r="Q32" s="318" t="e">
        <f t="shared" si="6"/>
        <v>#DIV/0!</v>
      </c>
      <c r="R32" s="318" t="b">
        <f t="shared" si="7"/>
        <v>0</v>
      </c>
      <c r="S32" s="318" t="e">
        <f t="shared" si="8"/>
        <v>#DIV/0!</v>
      </c>
      <c r="T32" s="319">
        <v>0</v>
      </c>
      <c r="U32" s="317">
        <v>0</v>
      </c>
      <c r="V32" s="318" t="e">
        <f t="shared" si="9"/>
        <v>#DIV/0!</v>
      </c>
      <c r="W32" s="318" t="b">
        <f t="shared" si="10"/>
        <v>0</v>
      </c>
      <c r="X32" s="318" t="e">
        <f t="shared" si="11"/>
        <v>#DIV/0!</v>
      </c>
      <c r="Y32" s="318"/>
      <c r="Z32" s="319">
        <v>0</v>
      </c>
      <c r="AA32" s="318" t="e">
        <f t="shared" si="12"/>
        <v>#DIV/0!</v>
      </c>
      <c r="AB32" s="318" t="b">
        <f t="shared" si="13"/>
        <v>0</v>
      </c>
      <c r="AC32" s="318" t="e">
        <f t="shared" si="14"/>
        <v>#DIV/0!</v>
      </c>
      <c r="AD32" s="61"/>
      <c r="AE32" s="61"/>
      <c r="AF32" s="61"/>
      <c r="AG32" s="62"/>
      <c r="AH32" s="62"/>
      <c r="AI32" s="62"/>
    </row>
    <row r="33" spans="1:35" ht="15.75" hidden="1" customHeight="1">
      <c r="A33" s="438" t="s">
        <v>297</v>
      </c>
      <c r="B33" s="443">
        <f>'Aaro Inställningar'!B31</f>
        <v>0</v>
      </c>
      <c r="C33" s="42"/>
      <c r="D33" s="748">
        <f>'Aaro Inställningar'!C31</f>
        <v>0</v>
      </c>
      <c r="E33" s="319">
        <v>0</v>
      </c>
      <c r="F33" s="317">
        <v>0</v>
      </c>
      <c r="G33" s="318" t="e">
        <f t="shared" si="0"/>
        <v>#DIV/0!</v>
      </c>
      <c r="H33" s="318" t="b">
        <f t="shared" si="15"/>
        <v>0</v>
      </c>
      <c r="I33" s="318" t="e">
        <f t="shared" si="16"/>
        <v>#DIV/0!</v>
      </c>
      <c r="J33" s="319">
        <v>0</v>
      </c>
      <c r="K33" s="317">
        <v>0</v>
      </c>
      <c r="L33" s="318" t="e">
        <f t="shared" si="3"/>
        <v>#DIV/0!</v>
      </c>
      <c r="M33" s="318" t="b">
        <f t="shared" si="4"/>
        <v>0</v>
      </c>
      <c r="N33" s="318" t="e">
        <f t="shared" si="5"/>
        <v>#DIV/0!</v>
      </c>
      <c r="O33" s="319">
        <v>0</v>
      </c>
      <c r="P33" s="317">
        <v>0</v>
      </c>
      <c r="Q33" s="318" t="e">
        <f t="shared" si="6"/>
        <v>#DIV/0!</v>
      </c>
      <c r="R33" s="318" t="b">
        <f t="shared" si="7"/>
        <v>0</v>
      </c>
      <c r="S33" s="318" t="e">
        <f t="shared" si="8"/>
        <v>#DIV/0!</v>
      </c>
      <c r="T33" s="319">
        <v>0</v>
      </c>
      <c r="U33" s="317">
        <v>0</v>
      </c>
      <c r="V33" s="318" t="e">
        <f t="shared" si="9"/>
        <v>#DIV/0!</v>
      </c>
      <c r="W33" s="318" t="b">
        <f t="shared" si="10"/>
        <v>0</v>
      </c>
      <c r="X33" s="318" t="e">
        <f t="shared" si="11"/>
        <v>#DIV/0!</v>
      </c>
      <c r="Y33" s="318"/>
      <c r="Z33" s="319">
        <v>0</v>
      </c>
      <c r="AA33" s="318" t="e">
        <f t="shared" si="12"/>
        <v>#DIV/0!</v>
      </c>
      <c r="AB33" s="318" t="b">
        <f t="shared" si="13"/>
        <v>0</v>
      </c>
      <c r="AC33" s="318" t="e">
        <f t="shared" si="14"/>
        <v>#DIV/0!</v>
      </c>
      <c r="AD33" s="61"/>
      <c r="AE33" s="61"/>
      <c r="AF33" s="61"/>
      <c r="AG33" s="62"/>
      <c r="AH33" s="62"/>
      <c r="AI33" s="62"/>
    </row>
    <row r="34" spans="1:35" ht="15.75" hidden="1" customHeight="1">
      <c r="A34" s="438" t="s">
        <v>297</v>
      </c>
      <c r="B34" s="443">
        <f>'Aaro Inställningar'!B32</f>
        <v>0</v>
      </c>
      <c r="C34" s="42"/>
      <c r="D34" s="748">
        <f>'Aaro Inställningar'!C32</f>
        <v>0</v>
      </c>
      <c r="E34" s="319">
        <v>0</v>
      </c>
      <c r="F34" s="317">
        <v>0</v>
      </c>
      <c r="G34" s="318" t="e">
        <f t="shared" si="0"/>
        <v>#DIV/0!</v>
      </c>
      <c r="H34" s="318" t="b">
        <f t="shared" si="15"/>
        <v>0</v>
      </c>
      <c r="I34" s="318" t="e">
        <f t="shared" si="16"/>
        <v>#DIV/0!</v>
      </c>
      <c r="J34" s="319">
        <v>0</v>
      </c>
      <c r="K34" s="317">
        <v>0</v>
      </c>
      <c r="L34" s="318" t="e">
        <f t="shared" si="3"/>
        <v>#DIV/0!</v>
      </c>
      <c r="M34" s="318" t="b">
        <f t="shared" si="4"/>
        <v>0</v>
      </c>
      <c r="N34" s="318" t="e">
        <f t="shared" si="5"/>
        <v>#DIV/0!</v>
      </c>
      <c r="O34" s="319">
        <v>0</v>
      </c>
      <c r="P34" s="317">
        <v>0</v>
      </c>
      <c r="Q34" s="318" t="e">
        <f t="shared" si="6"/>
        <v>#DIV/0!</v>
      </c>
      <c r="R34" s="318" t="b">
        <f t="shared" si="7"/>
        <v>0</v>
      </c>
      <c r="S34" s="318" t="e">
        <f t="shared" si="8"/>
        <v>#DIV/0!</v>
      </c>
      <c r="T34" s="319">
        <v>0</v>
      </c>
      <c r="U34" s="317">
        <v>0</v>
      </c>
      <c r="V34" s="318" t="e">
        <f t="shared" si="9"/>
        <v>#DIV/0!</v>
      </c>
      <c r="W34" s="318" t="b">
        <f t="shared" si="10"/>
        <v>0</v>
      </c>
      <c r="X34" s="318" t="e">
        <f t="shared" si="11"/>
        <v>#DIV/0!</v>
      </c>
      <c r="Y34" s="318"/>
      <c r="Z34" s="319">
        <v>0</v>
      </c>
      <c r="AA34" s="318" t="e">
        <f t="shared" si="12"/>
        <v>#DIV/0!</v>
      </c>
      <c r="AB34" s="318" t="b">
        <f t="shared" si="13"/>
        <v>0</v>
      </c>
      <c r="AC34" s="318" t="e">
        <f t="shared" si="14"/>
        <v>#DIV/0!</v>
      </c>
      <c r="AD34" s="61"/>
      <c r="AE34" s="61"/>
      <c r="AF34" s="61"/>
      <c r="AG34" s="62"/>
      <c r="AH34" s="62"/>
      <c r="AI34" s="62"/>
    </row>
    <row r="35" spans="1:35" ht="15.75" hidden="1" customHeight="1">
      <c r="A35" s="438" t="s">
        <v>297</v>
      </c>
      <c r="B35" s="443">
        <f>'Aaro Inställningar'!B33</f>
        <v>0</v>
      </c>
      <c r="C35" s="42"/>
      <c r="D35" s="748">
        <f>'Aaro Inställningar'!C33</f>
        <v>0</v>
      </c>
      <c r="E35" s="319">
        <v>0</v>
      </c>
      <c r="F35" s="317">
        <v>0</v>
      </c>
      <c r="G35" s="318" t="e">
        <f t="shared" si="0"/>
        <v>#DIV/0!</v>
      </c>
      <c r="H35" s="318" t="b">
        <f t="shared" si="15"/>
        <v>0</v>
      </c>
      <c r="I35" s="318" t="e">
        <f t="shared" si="16"/>
        <v>#DIV/0!</v>
      </c>
      <c r="J35" s="319">
        <v>0</v>
      </c>
      <c r="K35" s="317">
        <v>0</v>
      </c>
      <c r="L35" s="318" t="e">
        <f t="shared" si="3"/>
        <v>#DIV/0!</v>
      </c>
      <c r="M35" s="318" t="b">
        <f t="shared" si="4"/>
        <v>0</v>
      </c>
      <c r="N35" s="318" t="e">
        <f t="shared" si="5"/>
        <v>#DIV/0!</v>
      </c>
      <c r="O35" s="319">
        <v>0</v>
      </c>
      <c r="P35" s="317">
        <v>0</v>
      </c>
      <c r="Q35" s="318" t="e">
        <f t="shared" si="6"/>
        <v>#DIV/0!</v>
      </c>
      <c r="R35" s="318" t="b">
        <f t="shared" si="7"/>
        <v>0</v>
      </c>
      <c r="S35" s="318" t="e">
        <f t="shared" si="8"/>
        <v>#DIV/0!</v>
      </c>
      <c r="T35" s="319">
        <v>0</v>
      </c>
      <c r="U35" s="317">
        <v>0</v>
      </c>
      <c r="V35" s="318" t="e">
        <f t="shared" si="9"/>
        <v>#DIV/0!</v>
      </c>
      <c r="W35" s="318" t="b">
        <f t="shared" si="10"/>
        <v>0</v>
      </c>
      <c r="X35" s="318" t="e">
        <f t="shared" si="11"/>
        <v>#DIV/0!</v>
      </c>
      <c r="Y35" s="318"/>
      <c r="Z35" s="319">
        <v>0</v>
      </c>
      <c r="AA35" s="318" t="e">
        <f t="shared" si="12"/>
        <v>#DIV/0!</v>
      </c>
      <c r="AB35" s="318" t="b">
        <f t="shared" si="13"/>
        <v>0</v>
      </c>
      <c r="AC35" s="318" t="e">
        <f t="shared" si="14"/>
        <v>#DIV/0!</v>
      </c>
      <c r="AD35" s="61"/>
      <c r="AE35" s="61"/>
      <c r="AF35" s="61"/>
      <c r="AG35" s="62"/>
      <c r="AH35" s="62"/>
      <c r="AI35" s="62"/>
    </row>
    <row r="36" spans="1:35" s="125" customFormat="1" ht="16.8">
      <c r="A36" s="461" t="s">
        <v>297</v>
      </c>
      <c r="B36" s="462" t="str">
        <f>'Aaro Inställningar'!B34</f>
        <v>TOTAL</v>
      </c>
      <c r="C36" s="40"/>
      <c r="D36" s="798" t="str">
        <f>'Aaro Inställningar'!C34</f>
        <v>Summa exkl Aibel</v>
      </c>
      <c r="E36" s="799">
        <f>SUM(E8:E35)</f>
        <v>1830.2066568</v>
      </c>
      <c r="F36" s="800">
        <f>SUM(F8:F35)</f>
        <v>1621.6297385</v>
      </c>
      <c r="G36" s="801">
        <f t="shared" si="0"/>
        <v>0.12862178914709133</v>
      </c>
      <c r="H36" s="801" t="b">
        <f t="shared" si="15"/>
        <v>0</v>
      </c>
      <c r="I36" s="801">
        <f t="shared" si="16"/>
        <v>0.12862178914709133</v>
      </c>
      <c r="J36" s="799">
        <f>SUM(J8:J35)</f>
        <v>5318.5296451000013</v>
      </c>
      <c r="K36" s="800">
        <f>SUM(K8:K35)</f>
        <v>4853.1687949000016</v>
      </c>
      <c r="L36" s="801">
        <f t="shared" si="3"/>
        <v>9.5888041373922261E-2</v>
      </c>
      <c r="M36" s="801" t="b">
        <f t="shared" si="4"/>
        <v>0</v>
      </c>
      <c r="N36" s="801">
        <f t="shared" si="5"/>
        <v>9.5888041373922261E-2</v>
      </c>
      <c r="O36" s="799">
        <f>SUM(O8:O35)</f>
        <v>5318.5296451000013</v>
      </c>
      <c r="P36" s="800">
        <f>SUM(P8:P35)</f>
        <v>4853.1687949000016</v>
      </c>
      <c r="Q36" s="801">
        <f t="shared" si="6"/>
        <v>9.5888041373922261E-2</v>
      </c>
      <c r="R36" s="801" t="b">
        <f t="shared" si="7"/>
        <v>0</v>
      </c>
      <c r="S36" s="801">
        <f t="shared" si="8"/>
        <v>9.5888041373922261E-2</v>
      </c>
      <c r="T36" s="799">
        <f>SUM(T8:T35)</f>
        <v>21341.696594599998</v>
      </c>
      <c r="U36" s="800">
        <f>SUM(U8:U35)</f>
        <v>20876.335744400003</v>
      </c>
      <c r="V36" s="801">
        <f t="shared" si="9"/>
        <v>2.2291308968089618E-2</v>
      </c>
      <c r="W36" s="801" t="b">
        <f t="shared" si="10"/>
        <v>0</v>
      </c>
      <c r="X36" s="801">
        <f t="shared" si="11"/>
        <v>2.2291308968089618E-2</v>
      </c>
      <c r="Y36" s="801"/>
      <c r="Z36" s="799">
        <f>SUM(Z8:Z35)</f>
        <v>22281.517098000004</v>
      </c>
      <c r="AA36" s="802">
        <f t="shared" si="12"/>
        <v>6.7309769818055143E-2</v>
      </c>
      <c r="AB36" s="802" t="b">
        <f t="shared" si="13"/>
        <v>0</v>
      </c>
      <c r="AC36" s="801">
        <f t="shared" si="14"/>
        <v>6.7309769818055143E-2</v>
      </c>
      <c r="AD36" s="77"/>
      <c r="AE36" s="77"/>
      <c r="AF36" s="77"/>
      <c r="AG36" s="463"/>
      <c r="AH36" s="463"/>
      <c r="AI36" s="463"/>
    </row>
    <row r="37" spans="1:35" ht="4.5" customHeight="1">
      <c r="A37" s="438"/>
      <c r="B37" s="443"/>
      <c r="C37" s="35"/>
      <c r="D37" s="803"/>
      <c r="E37" s="746"/>
      <c r="F37" s="791"/>
      <c r="G37" s="791"/>
      <c r="H37" s="791"/>
      <c r="I37" s="804"/>
      <c r="J37" s="746"/>
      <c r="K37" s="791"/>
      <c r="L37" s="791"/>
      <c r="M37" s="791"/>
      <c r="N37" s="804"/>
      <c r="O37" s="746"/>
      <c r="P37" s="791"/>
      <c r="Q37" s="791"/>
      <c r="R37" s="791"/>
      <c r="S37" s="804"/>
      <c r="T37" s="746"/>
      <c r="U37" s="791"/>
      <c r="V37" s="791"/>
      <c r="W37" s="791"/>
      <c r="X37" s="804"/>
      <c r="Y37" s="804"/>
      <c r="Z37" s="746"/>
      <c r="AA37" s="791"/>
      <c r="AB37" s="791"/>
      <c r="AC37" s="804"/>
      <c r="AD37" s="71"/>
      <c r="AE37" s="71"/>
      <c r="AF37" s="71"/>
    </row>
    <row r="38" spans="1:35" ht="19.5" customHeight="1">
      <c r="A38" s="438" t="s">
        <v>297</v>
      </c>
      <c r="B38" s="443" t="str">
        <f>'Aaro Inställningar'!B36</f>
        <v>AIBEL</v>
      </c>
      <c r="C38" s="42"/>
      <c r="D38" s="748" t="str">
        <f>'Aaro Inställningar'!C36</f>
        <v>Aibel</v>
      </c>
      <c r="E38" s="319">
        <v>268.03717060000002</v>
      </c>
      <c r="F38" s="317">
        <v>382.39841749999999</v>
      </c>
      <c r="G38" s="318">
        <f t="shared" ref="G38:G81" si="17">IF(OR(E38&lt;0,F38&lt;0),"-",E38/F38-1)</f>
        <v>-0.29906307575135294</v>
      </c>
      <c r="H38" s="318" t="b">
        <f t="shared" ref="H38:H81" si="18">IF(AND(E38&lt;0,F38&lt;0),-(E38/F38-1))</f>
        <v>0</v>
      </c>
      <c r="I38" s="318">
        <f t="shared" ref="I38:I81" si="19">IF(AND(E38&lt;0,F38&lt;0),+H38,G38)</f>
        <v>-0.29906307575135294</v>
      </c>
      <c r="J38" s="319">
        <v>602.77693380000005</v>
      </c>
      <c r="K38" s="317">
        <v>822.7496721</v>
      </c>
      <c r="L38" s="318">
        <f t="shared" ref="L38:L81" si="20">IF(OR(J38&lt;0,K38&lt;0),"-",J38/K38-1)</f>
        <v>-0.26736289999185037</v>
      </c>
      <c r="M38" s="318" t="b">
        <f t="shared" ref="M38:M81" si="21">IF(AND(J38&lt;0,K38&lt;0),-(J38/K38-1))</f>
        <v>0</v>
      </c>
      <c r="N38" s="318">
        <f t="shared" ref="N38:N81" si="22">IF(AND(J38&lt;0,K38&lt;0),+M38,L38)</f>
        <v>-0.26736289999185037</v>
      </c>
      <c r="O38" s="319">
        <v>602.77693380000005</v>
      </c>
      <c r="P38" s="317">
        <v>822.7496721</v>
      </c>
      <c r="Q38" s="318">
        <f t="shared" ref="Q38:Q81" si="23">IF(OR(O38&lt;0,P38&lt;0),"-",O38/P38-1)</f>
        <v>-0.26736289999185037</v>
      </c>
      <c r="R38" s="318" t="b">
        <f t="shared" ref="R38:R81" si="24">IF(AND(O38&lt;0,P38&lt;0),-(O38/P38-1))</f>
        <v>0</v>
      </c>
      <c r="S38" s="318">
        <f t="shared" ref="S38:S81" si="25">IF(AND(O38&lt;0,P38&lt;0),+R38,Q38)</f>
        <v>-0.26736289999185037</v>
      </c>
      <c r="T38" s="319">
        <v>2725.0798395000002</v>
      </c>
      <c r="U38" s="317">
        <v>2945.0525778000001</v>
      </c>
      <c r="V38" s="318">
        <f t="shared" ref="V38:V81" si="26">IF(OR(T38&lt;0,U38&lt;0),"-",T38/U38-1)</f>
        <v>-7.4692295804213771E-2</v>
      </c>
      <c r="W38" s="318" t="b">
        <f t="shared" ref="W38:W81" si="27">IF(AND(T38&lt;0,U38&lt;0),-(T38/U38-1))</f>
        <v>0</v>
      </c>
      <c r="X38" s="318">
        <f t="shared" ref="X38:X81" si="28">IF(AND(T38&lt;0,U38&lt;0),+W38,V38)</f>
        <v>-7.4692295804213771E-2</v>
      </c>
      <c r="Y38" s="318"/>
      <c r="Z38" s="319">
        <v>2413.3190619000002</v>
      </c>
      <c r="AA38" s="318">
        <f t="shared" ref="AA38:AA81" si="29">IF(OR(U38&lt;0,Z38&lt;0),"-",Z38/U38-1)</f>
        <v>-0.18055145090048375</v>
      </c>
      <c r="AB38" s="318" t="b">
        <f t="shared" ref="AB38:AB81" si="30">IF(AND(U38&lt;0,Z38&lt;0),-(Z38/U38-1))</f>
        <v>0</v>
      </c>
      <c r="AC38" s="318">
        <f t="shared" ref="AC38:AC81" si="31">IF(AND(U38&lt;0,Z38&lt;0),+AB38,AA38)</f>
        <v>-0.18055145090048375</v>
      </c>
      <c r="AD38" s="52"/>
      <c r="AE38" s="52"/>
      <c r="AF38" s="52"/>
    </row>
    <row r="39" spans="1:35" ht="15.75" hidden="1" customHeight="1">
      <c r="A39" s="438" t="s">
        <v>297</v>
      </c>
      <c r="B39" s="443">
        <f>'Aaro Inställningar'!B37</f>
        <v>0</v>
      </c>
      <c r="C39" s="42"/>
      <c r="D39" s="748">
        <f>'Aaro Inställningar'!C37</f>
        <v>0</v>
      </c>
      <c r="E39" s="319">
        <v>0</v>
      </c>
      <c r="F39" s="317">
        <v>0</v>
      </c>
      <c r="G39" s="318" t="e">
        <f t="shared" si="17"/>
        <v>#DIV/0!</v>
      </c>
      <c r="H39" s="318" t="b">
        <f t="shared" si="18"/>
        <v>0</v>
      </c>
      <c r="I39" s="318" t="e">
        <f t="shared" si="19"/>
        <v>#DIV/0!</v>
      </c>
      <c r="J39" s="319">
        <v>0</v>
      </c>
      <c r="K39" s="317">
        <v>0</v>
      </c>
      <c r="L39" s="318" t="e">
        <f t="shared" si="20"/>
        <v>#DIV/0!</v>
      </c>
      <c r="M39" s="318" t="b">
        <f t="shared" si="21"/>
        <v>0</v>
      </c>
      <c r="N39" s="318" t="e">
        <f t="shared" si="22"/>
        <v>#DIV/0!</v>
      </c>
      <c r="O39" s="319">
        <v>0</v>
      </c>
      <c r="P39" s="317">
        <v>0</v>
      </c>
      <c r="Q39" s="318" t="e">
        <f t="shared" si="23"/>
        <v>#DIV/0!</v>
      </c>
      <c r="R39" s="318" t="b">
        <f t="shared" si="24"/>
        <v>0</v>
      </c>
      <c r="S39" s="318" t="e">
        <f t="shared" si="25"/>
        <v>#DIV/0!</v>
      </c>
      <c r="T39" s="319">
        <v>0</v>
      </c>
      <c r="U39" s="317">
        <v>0</v>
      </c>
      <c r="V39" s="318" t="e">
        <f t="shared" si="26"/>
        <v>#DIV/0!</v>
      </c>
      <c r="W39" s="318" t="b">
        <f t="shared" si="27"/>
        <v>0</v>
      </c>
      <c r="X39" s="318" t="e">
        <f t="shared" si="28"/>
        <v>#DIV/0!</v>
      </c>
      <c r="Y39" s="318"/>
      <c r="Z39" s="319">
        <v>0</v>
      </c>
      <c r="AA39" s="318" t="e">
        <f t="shared" si="29"/>
        <v>#DIV/0!</v>
      </c>
      <c r="AB39" s="318" t="b">
        <f t="shared" si="30"/>
        <v>0</v>
      </c>
      <c r="AC39" s="318" t="e">
        <f t="shared" si="31"/>
        <v>#DIV/0!</v>
      </c>
      <c r="AD39" s="60"/>
      <c r="AE39" s="60"/>
      <c r="AF39" s="60"/>
    </row>
    <row r="40" spans="1:35" ht="15.75" hidden="1" customHeight="1">
      <c r="A40" s="438" t="s">
        <v>297</v>
      </c>
      <c r="B40" s="443">
        <f>'Aaro Inställningar'!B38</f>
        <v>0</v>
      </c>
      <c r="C40" s="42"/>
      <c r="D40" s="748">
        <f>'Aaro Inställningar'!C38</f>
        <v>0</v>
      </c>
      <c r="E40" s="319">
        <v>0</v>
      </c>
      <c r="F40" s="317">
        <v>0</v>
      </c>
      <c r="G40" s="318" t="e">
        <f t="shared" si="17"/>
        <v>#DIV/0!</v>
      </c>
      <c r="H40" s="318" t="b">
        <f t="shared" si="18"/>
        <v>0</v>
      </c>
      <c r="I40" s="318" t="e">
        <f t="shared" si="19"/>
        <v>#DIV/0!</v>
      </c>
      <c r="J40" s="319">
        <v>0</v>
      </c>
      <c r="K40" s="317">
        <v>0</v>
      </c>
      <c r="L40" s="318" t="e">
        <f t="shared" si="20"/>
        <v>#DIV/0!</v>
      </c>
      <c r="M40" s="318" t="b">
        <f t="shared" si="21"/>
        <v>0</v>
      </c>
      <c r="N40" s="318" t="e">
        <f t="shared" si="22"/>
        <v>#DIV/0!</v>
      </c>
      <c r="O40" s="319">
        <v>0</v>
      </c>
      <c r="P40" s="317">
        <v>0</v>
      </c>
      <c r="Q40" s="318" t="e">
        <f t="shared" si="23"/>
        <v>#DIV/0!</v>
      </c>
      <c r="R40" s="318" t="b">
        <f t="shared" si="24"/>
        <v>0</v>
      </c>
      <c r="S40" s="318" t="e">
        <f t="shared" si="25"/>
        <v>#DIV/0!</v>
      </c>
      <c r="T40" s="319">
        <v>0</v>
      </c>
      <c r="U40" s="317">
        <v>0</v>
      </c>
      <c r="V40" s="318" t="e">
        <f t="shared" si="26"/>
        <v>#DIV/0!</v>
      </c>
      <c r="W40" s="318" t="b">
        <f t="shared" si="27"/>
        <v>0</v>
      </c>
      <c r="X40" s="318" t="e">
        <f t="shared" si="28"/>
        <v>#DIV/0!</v>
      </c>
      <c r="Y40" s="318"/>
      <c r="Z40" s="319">
        <v>0</v>
      </c>
      <c r="AA40" s="318" t="e">
        <f t="shared" si="29"/>
        <v>#DIV/0!</v>
      </c>
      <c r="AB40" s="318" t="b">
        <f t="shared" si="30"/>
        <v>0</v>
      </c>
      <c r="AC40" s="318" t="e">
        <f t="shared" si="31"/>
        <v>#DIV/0!</v>
      </c>
      <c r="AD40" s="61"/>
      <c r="AE40" s="61"/>
      <c r="AF40" s="61"/>
    </row>
    <row r="41" spans="1:35" ht="15.75" hidden="1" customHeight="1">
      <c r="A41" s="438" t="s">
        <v>297</v>
      </c>
      <c r="B41" s="443">
        <f>'Aaro Inställningar'!B39</f>
        <v>0</v>
      </c>
      <c r="C41" s="42"/>
      <c r="D41" s="748">
        <f>'Aaro Inställningar'!C39</f>
        <v>0</v>
      </c>
      <c r="E41" s="319">
        <v>0</v>
      </c>
      <c r="F41" s="317">
        <v>0</v>
      </c>
      <c r="G41" s="318" t="e">
        <f t="shared" si="17"/>
        <v>#DIV/0!</v>
      </c>
      <c r="H41" s="318" t="b">
        <f t="shared" si="18"/>
        <v>0</v>
      </c>
      <c r="I41" s="318" t="e">
        <f t="shared" si="19"/>
        <v>#DIV/0!</v>
      </c>
      <c r="J41" s="319">
        <v>0</v>
      </c>
      <c r="K41" s="317">
        <v>0</v>
      </c>
      <c r="L41" s="318" t="e">
        <f t="shared" si="20"/>
        <v>#DIV/0!</v>
      </c>
      <c r="M41" s="318" t="b">
        <f t="shared" si="21"/>
        <v>0</v>
      </c>
      <c r="N41" s="318" t="e">
        <f t="shared" si="22"/>
        <v>#DIV/0!</v>
      </c>
      <c r="O41" s="319">
        <v>0</v>
      </c>
      <c r="P41" s="317">
        <v>0</v>
      </c>
      <c r="Q41" s="318" t="e">
        <f t="shared" si="23"/>
        <v>#DIV/0!</v>
      </c>
      <c r="R41" s="318" t="b">
        <f t="shared" si="24"/>
        <v>0</v>
      </c>
      <c r="S41" s="318" t="e">
        <f t="shared" si="25"/>
        <v>#DIV/0!</v>
      </c>
      <c r="T41" s="319">
        <v>0</v>
      </c>
      <c r="U41" s="317">
        <v>0</v>
      </c>
      <c r="V41" s="318" t="e">
        <f t="shared" si="26"/>
        <v>#DIV/0!</v>
      </c>
      <c r="W41" s="318" t="b">
        <f t="shared" si="27"/>
        <v>0</v>
      </c>
      <c r="X41" s="318" t="e">
        <f t="shared" si="28"/>
        <v>#DIV/0!</v>
      </c>
      <c r="Y41" s="318"/>
      <c r="Z41" s="319">
        <v>0</v>
      </c>
      <c r="AA41" s="318" t="e">
        <f t="shared" si="29"/>
        <v>#DIV/0!</v>
      </c>
      <c r="AB41" s="318" t="b">
        <f t="shared" si="30"/>
        <v>0</v>
      </c>
      <c r="AC41" s="318" t="e">
        <f t="shared" si="31"/>
        <v>#DIV/0!</v>
      </c>
      <c r="AD41" s="60"/>
      <c r="AE41" s="60"/>
      <c r="AF41" s="60"/>
    </row>
    <row r="42" spans="1:35" ht="15.75" hidden="1" customHeight="1">
      <c r="A42" s="438" t="s">
        <v>297</v>
      </c>
      <c r="B42" s="443">
        <f>'Aaro Inställningar'!B40</f>
        <v>0</v>
      </c>
      <c r="C42" s="42"/>
      <c r="D42" s="748">
        <f>'Aaro Inställningar'!C40</f>
        <v>0</v>
      </c>
      <c r="E42" s="319">
        <v>0</v>
      </c>
      <c r="F42" s="317">
        <v>0</v>
      </c>
      <c r="G42" s="318" t="e">
        <f t="shared" si="17"/>
        <v>#DIV/0!</v>
      </c>
      <c r="H42" s="318" t="b">
        <f t="shared" si="18"/>
        <v>0</v>
      </c>
      <c r="I42" s="318" t="e">
        <f t="shared" si="19"/>
        <v>#DIV/0!</v>
      </c>
      <c r="J42" s="319">
        <v>0</v>
      </c>
      <c r="K42" s="317">
        <v>0</v>
      </c>
      <c r="L42" s="318" t="e">
        <f t="shared" si="20"/>
        <v>#DIV/0!</v>
      </c>
      <c r="M42" s="318" t="b">
        <f t="shared" si="21"/>
        <v>0</v>
      </c>
      <c r="N42" s="318" t="e">
        <f t="shared" si="22"/>
        <v>#DIV/0!</v>
      </c>
      <c r="O42" s="319">
        <v>0</v>
      </c>
      <c r="P42" s="317">
        <v>0</v>
      </c>
      <c r="Q42" s="318" t="e">
        <f t="shared" si="23"/>
        <v>#DIV/0!</v>
      </c>
      <c r="R42" s="318" t="b">
        <f t="shared" si="24"/>
        <v>0</v>
      </c>
      <c r="S42" s="318" t="e">
        <f t="shared" si="25"/>
        <v>#DIV/0!</v>
      </c>
      <c r="T42" s="319">
        <v>0</v>
      </c>
      <c r="U42" s="317">
        <v>0</v>
      </c>
      <c r="V42" s="318" t="e">
        <f t="shared" si="26"/>
        <v>#DIV/0!</v>
      </c>
      <c r="W42" s="318" t="b">
        <f t="shared" si="27"/>
        <v>0</v>
      </c>
      <c r="X42" s="318" t="e">
        <f t="shared" si="28"/>
        <v>#DIV/0!</v>
      </c>
      <c r="Y42" s="318"/>
      <c r="Z42" s="319">
        <v>0</v>
      </c>
      <c r="AA42" s="318" t="e">
        <f t="shared" si="29"/>
        <v>#DIV/0!</v>
      </c>
      <c r="AB42" s="318" t="b">
        <f t="shared" si="30"/>
        <v>0</v>
      </c>
      <c r="AC42" s="318" t="e">
        <f t="shared" si="31"/>
        <v>#DIV/0!</v>
      </c>
      <c r="AD42" s="61"/>
      <c r="AE42" s="61"/>
      <c r="AF42" s="61"/>
    </row>
    <row r="43" spans="1:35" ht="15.75" hidden="1" customHeight="1">
      <c r="A43" s="438" t="s">
        <v>297</v>
      </c>
      <c r="B43" s="443">
        <f>'Aaro Inställningar'!B41</f>
        <v>0</v>
      </c>
      <c r="C43" s="42"/>
      <c r="D43" s="748">
        <f>'Aaro Inställningar'!C41</f>
        <v>0</v>
      </c>
      <c r="E43" s="319">
        <v>0</v>
      </c>
      <c r="F43" s="317">
        <v>0</v>
      </c>
      <c r="G43" s="318" t="e">
        <f t="shared" si="17"/>
        <v>#DIV/0!</v>
      </c>
      <c r="H43" s="318" t="b">
        <f t="shared" si="18"/>
        <v>0</v>
      </c>
      <c r="I43" s="318" t="e">
        <f t="shared" si="19"/>
        <v>#DIV/0!</v>
      </c>
      <c r="J43" s="319">
        <v>0</v>
      </c>
      <c r="K43" s="317">
        <v>0</v>
      </c>
      <c r="L43" s="318" t="e">
        <f t="shared" si="20"/>
        <v>#DIV/0!</v>
      </c>
      <c r="M43" s="318" t="b">
        <f t="shared" si="21"/>
        <v>0</v>
      </c>
      <c r="N43" s="318" t="e">
        <f t="shared" si="22"/>
        <v>#DIV/0!</v>
      </c>
      <c r="O43" s="319">
        <v>0</v>
      </c>
      <c r="P43" s="317">
        <v>0</v>
      </c>
      <c r="Q43" s="318" t="e">
        <f t="shared" si="23"/>
        <v>#DIV/0!</v>
      </c>
      <c r="R43" s="318" t="b">
        <f t="shared" si="24"/>
        <v>0</v>
      </c>
      <c r="S43" s="318" t="e">
        <f t="shared" si="25"/>
        <v>#DIV/0!</v>
      </c>
      <c r="T43" s="319">
        <v>0</v>
      </c>
      <c r="U43" s="317">
        <v>0</v>
      </c>
      <c r="V43" s="318" t="e">
        <f t="shared" si="26"/>
        <v>#DIV/0!</v>
      </c>
      <c r="W43" s="318" t="b">
        <f t="shared" si="27"/>
        <v>0</v>
      </c>
      <c r="X43" s="318" t="e">
        <f t="shared" si="28"/>
        <v>#DIV/0!</v>
      </c>
      <c r="Y43" s="318"/>
      <c r="Z43" s="319">
        <v>0</v>
      </c>
      <c r="AA43" s="318" t="e">
        <f t="shared" si="29"/>
        <v>#DIV/0!</v>
      </c>
      <c r="AB43" s="318" t="b">
        <f t="shared" si="30"/>
        <v>0</v>
      </c>
      <c r="AC43" s="318" t="e">
        <f t="shared" si="31"/>
        <v>#DIV/0!</v>
      </c>
      <c r="AD43" s="60"/>
      <c r="AE43" s="60"/>
      <c r="AF43" s="60"/>
    </row>
    <row r="44" spans="1:35" ht="15.75" hidden="1" customHeight="1">
      <c r="A44" s="438" t="s">
        <v>297</v>
      </c>
      <c r="B44" s="443">
        <f>'Aaro Inställningar'!B42</f>
        <v>0</v>
      </c>
      <c r="C44" s="42"/>
      <c r="D44" s="748">
        <f>'Aaro Inställningar'!C42</f>
        <v>0</v>
      </c>
      <c r="E44" s="319">
        <v>0</v>
      </c>
      <c r="F44" s="317">
        <v>0</v>
      </c>
      <c r="G44" s="318" t="e">
        <f t="shared" si="17"/>
        <v>#DIV/0!</v>
      </c>
      <c r="H44" s="318" t="b">
        <f t="shared" si="18"/>
        <v>0</v>
      </c>
      <c r="I44" s="318" t="e">
        <f t="shared" si="19"/>
        <v>#DIV/0!</v>
      </c>
      <c r="J44" s="319">
        <v>0</v>
      </c>
      <c r="K44" s="317">
        <v>0</v>
      </c>
      <c r="L44" s="318" t="e">
        <f t="shared" si="20"/>
        <v>#DIV/0!</v>
      </c>
      <c r="M44" s="318" t="b">
        <f t="shared" si="21"/>
        <v>0</v>
      </c>
      <c r="N44" s="318" t="e">
        <f t="shared" si="22"/>
        <v>#DIV/0!</v>
      </c>
      <c r="O44" s="319">
        <v>0</v>
      </c>
      <c r="P44" s="317">
        <v>0</v>
      </c>
      <c r="Q44" s="318" t="e">
        <f t="shared" si="23"/>
        <v>#DIV/0!</v>
      </c>
      <c r="R44" s="318" t="b">
        <f t="shared" si="24"/>
        <v>0</v>
      </c>
      <c r="S44" s="318" t="e">
        <f t="shared" si="25"/>
        <v>#DIV/0!</v>
      </c>
      <c r="T44" s="319">
        <v>0</v>
      </c>
      <c r="U44" s="317">
        <v>0</v>
      </c>
      <c r="V44" s="318" t="e">
        <f t="shared" si="26"/>
        <v>#DIV/0!</v>
      </c>
      <c r="W44" s="318" t="b">
        <f t="shared" si="27"/>
        <v>0</v>
      </c>
      <c r="X44" s="318" t="e">
        <f t="shared" si="28"/>
        <v>#DIV/0!</v>
      </c>
      <c r="Y44" s="318"/>
      <c r="Z44" s="319">
        <v>0</v>
      </c>
      <c r="AA44" s="318" t="e">
        <f t="shared" si="29"/>
        <v>#DIV/0!</v>
      </c>
      <c r="AB44" s="318" t="b">
        <f t="shared" si="30"/>
        <v>0</v>
      </c>
      <c r="AC44" s="318" t="e">
        <f t="shared" si="31"/>
        <v>#DIV/0!</v>
      </c>
      <c r="AD44" s="61"/>
      <c r="AE44" s="61"/>
      <c r="AF44" s="61"/>
    </row>
    <row r="45" spans="1:35" ht="15.75" hidden="1" customHeight="1">
      <c r="A45" s="438" t="s">
        <v>297</v>
      </c>
      <c r="B45" s="443">
        <f>'Aaro Inställningar'!B43</f>
        <v>0</v>
      </c>
      <c r="C45" s="42"/>
      <c r="D45" s="748">
        <f>'Aaro Inställningar'!C43</f>
        <v>0</v>
      </c>
      <c r="E45" s="319">
        <v>0</v>
      </c>
      <c r="F45" s="317">
        <v>0</v>
      </c>
      <c r="G45" s="318" t="e">
        <f t="shared" si="17"/>
        <v>#DIV/0!</v>
      </c>
      <c r="H45" s="318" t="b">
        <f t="shared" si="18"/>
        <v>0</v>
      </c>
      <c r="I45" s="318" t="e">
        <f t="shared" si="19"/>
        <v>#DIV/0!</v>
      </c>
      <c r="J45" s="319">
        <v>0</v>
      </c>
      <c r="K45" s="317">
        <v>0</v>
      </c>
      <c r="L45" s="318" t="e">
        <f t="shared" si="20"/>
        <v>#DIV/0!</v>
      </c>
      <c r="M45" s="318" t="b">
        <f t="shared" si="21"/>
        <v>0</v>
      </c>
      <c r="N45" s="318" t="e">
        <f t="shared" si="22"/>
        <v>#DIV/0!</v>
      </c>
      <c r="O45" s="319">
        <v>0</v>
      </c>
      <c r="P45" s="317">
        <v>0</v>
      </c>
      <c r="Q45" s="318" t="e">
        <f t="shared" si="23"/>
        <v>#DIV/0!</v>
      </c>
      <c r="R45" s="318" t="b">
        <f t="shared" si="24"/>
        <v>0</v>
      </c>
      <c r="S45" s="318" t="e">
        <f t="shared" si="25"/>
        <v>#DIV/0!</v>
      </c>
      <c r="T45" s="319">
        <v>0</v>
      </c>
      <c r="U45" s="317">
        <v>0</v>
      </c>
      <c r="V45" s="318" t="e">
        <f t="shared" si="26"/>
        <v>#DIV/0!</v>
      </c>
      <c r="W45" s="318" t="b">
        <f t="shared" si="27"/>
        <v>0</v>
      </c>
      <c r="X45" s="318" t="e">
        <f t="shared" si="28"/>
        <v>#DIV/0!</v>
      </c>
      <c r="Y45" s="318"/>
      <c r="Z45" s="319">
        <v>0</v>
      </c>
      <c r="AA45" s="318" t="e">
        <f t="shared" si="29"/>
        <v>#DIV/0!</v>
      </c>
      <c r="AB45" s="318" t="b">
        <f t="shared" si="30"/>
        <v>0</v>
      </c>
      <c r="AC45" s="318" t="e">
        <f t="shared" si="31"/>
        <v>#DIV/0!</v>
      </c>
      <c r="AD45" s="60"/>
      <c r="AE45" s="60"/>
      <c r="AF45" s="60"/>
    </row>
    <row r="46" spans="1:35" ht="15.75" hidden="1" customHeight="1">
      <c r="A46" s="438" t="s">
        <v>297</v>
      </c>
      <c r="B46" s="443">
        <f>'Aaro Inställningar'!B44</f>
        <v>0</v>
      </c>
      <c r="C46" s="42"/>
      <c r="D46" s="748">
        <f>'Aaro Inställningar'!C44</f>
        <v>0</v>
      </c>
      <c r="E46" s="319">
        <v>0</v>
      </c>
      <c r="F46" s="317">
        <v>0</v>
      </c>
      <c r="G46" s="318" t="e">
        <f t="shared" si="17"/>
        <v>#DIV/0!</v>
      </c>
      <c r="H46" s="318" t="b">
        <f t="shared" si="18"/>
        <v>0</v>
      </c>
      <c r="I46" s="318" t="e">
        <f t="shared" si="19"/>
        <v>#DIV/0!</v>
      </c>
      <c r="J46" s="319">
        <v>0</v>
      </c>
      <c r="K46" s="317">
        <v>0</v>
      </c>
      <c r="L46" s="318" t="e">
        <f t="shared" si="20"/>
        <v>#DIV/0!</v>
      </c>
      <c r="M46" s="318" t="b">
        <f t="shared" si="21"/>
        <v>0</v>
      </c>
      <c r="N46" s="318" t="e">
        <f t="shared" si="22"/>
        <v>#DIV/0!</v>
      </c>
      <c r="O46" s="319">
        <v>0</v>
      </c>
      <c r="P46" s="317">
        <v>0</v>
      </c>
      <c r="Q46" s="318" t="e">
        <f t="shared" si="23"/>
        <v>#DIV/0!</v>
      </c>
      <c r="R46" s="318" t="b">
        <f t="shared" si="24"/>
        <v>0</v>
      </c>
      <c r="S46" s="318" t="e">
        <f t="shared" si="25"/>
        <v>#DIV/0!</v>
      </c>
      <c r="T46" s="319">
        <v>0</v>
      </c>
      <c r="U46" s="317">
        <v>0</v>
      </c>
      <c r="V46" s="318" t="e">
        <f t="shared" si="26"/>
        <v>#DIV/0!</v>
      </c>
      <c r="W46" s="318" t="b">
        <f t="shared" si="27"/>
        <v>0</v>
      </c>
      <c r="X46" s="318" t="e">
        <f t="shared" si="28"/>
        <v>#DIV/0!</v>
      </c>
      <c r="Y46" s="318"/>
      <c r="Z46" s="319">
        <v>0</v>
      </c>
      <c r="AA46" s="318" t="e">
        <f t="shared" si="29"/>
        <v>#DIV/0!</v>
      </c>
      <c r="AB46" s="318" t="b">
        <f t="shared" si="30"/>
        <v>0</v>
      </c>
      <c r="AC46" s="318" t="e">
        <f t="shared" si="31"/>
        <v>#DIV/0!</v>
      </c>
      <c r="AD46" s="61"/>
      <c r="AE46" s="61"/>
      <c r="AF46" s="61"/>
    </row>
    <row r="47" spans="1:35" ht="15.75" hidden="1" customHeight="1">
      <c r="A47" s="438" t="s">
        <v>297</v>
      </c>
      <c r="B47" s="443">
        <f>'Aaro Inställningar'!B45</f>
        <v>0</v>
      </c>
      <c r="C47" s="42"/>
      <c r="D47" s="748">
        <f>'Aaro Inställningar'!C45</f>
        <v>0</v>
      </c>
      <c r="E47" s="319">
        <v>0</v>
      </c>
      <c r="F47" s="317">
        <v>0</v>
      </c>
      <c r="G47" s="318" t="e">
        <f t="shared" si="17"/>
        <v>#DIV/0!</v>
      </c>
      <c r="H47" s="318" t="b">
        <f t="shared" si="18"/>
        <v>0</v>
      </c>
      <c r="I47" s="318" t="e">
        <f t="shared" si="19"/>
        <v>#DIV/0!</v>
      </c>
      <c r="J47" s="319">
        <v>0</v>
      </c>
      <c r="K47" s="317">
        <v>0</v>
      </c>
      <c r="L47" s="318" t="e">
        <f t="shared" si="20"/>
        <v>#DIV/0!</v>
      </c>
      <c r="M47" s="318" t="b">
        <f t="shared" si="21"/>
        <v>0</v>
      </c>
      <c r="N47" s="318" t="e">
        <f t="shared" si="22"/>
        <v>#DIV/0!</v>
      </c>
      <c r="O47" s="319">
        <v>0</v>
      </c>
      <c r="P47" s="317">
        <v>0</v>
      </c>
      <c r="Q47" s="318" t="e">
        <f t="shared" si="23"/>
        <v>#DIV/0!</v>
      </c>
      <c r="R47" s="318" t="b">
        <f t="shared" si="24"/>
        <v>0</v>
      </c>
      <c r="S47" s="318" t="e">
        <f t="shared" si="25"/>
        <v>#DIV/0!</v>
      </c>
      <c r="T47" s="319">
        <v>0</v>
      </c>
      <c r="U47" s="317">
        <v>0</v>
      </c>
      <c r="V47" s="318" t="e">
        <f t="shared" si="26"/>
        <v>#DIV/0!</v>
      </c>
      <c r="W47" s="318" t="b">
        <f t="shared" si="27"/>
        <v>0</v>
      </c>
      <c r="X47" s="318" t="e">
        <f t="shared" si="28"/>
        <v>#DIV/0!</v>
      </c>
      <c r="Y47" s="318"/>
      <c r="Z47" s="319">
        <v>0</v>
      </c>
      <c r="AA47" s="318" t="e">
        <f t="shared" si="29"/>
        <v>#DIV/0!</v>
      </c>
      <c r="AB47" s="318" t="b">
        <f t="shared" si="30"/>
        <v>0</v>
      </c>
      <c r="AC47" s="318" t="e">
        <f t="shared" si="31"/>
        <v>#DIV/0!</v>
      </c>
      <c r="AD47" s="60"/>
      <c r="AE47" s="60"/>
      <c r="AF47" s="60"/>
    </row>
    <row r="48" spans="1:35" ht="15.75" hidden="1" customHeight="1">
      <c r="A48" s="438" t="s">
        <v>297</v>
      </c>
      <c r="B48" s="443">
        <f>'Aaro Inställningar'!B46</f>
        <v>0</v>
      </c>
      <c r="C48" s="42"/>
      <c r="D48" s="748">
        <f>'Aaro Inställningar'!C46</f>
        <v>0</v>
      </c>
      <c r="E48" s="319">
        <v>0</v>
      </c>
      <c r="F48" s="317">
        <v>0</v>
      </c>
      <c r="G48" s="318" t="e">
        <f t="shared" si="17"/>
        <v>#DIV/0!</v>
      </c>
      <c r="H48" s="318" t="b">
        <f t="shared" si="18"/>
        <v>0</v>
      </c>
      <c r="I48" s="318" t="e">
        <f t="shared" si="19"/>
        <v>#DIV/0!</v>
      </c>
      <c r="J48" s="319">
        <v>0</v>
      </c>
      <c r="K48" s="317">
        <v>0</v>
      </c>
      <c r="L48" s="318" t="e">
        <f t="shared" si="20"/>
        <v>#DIV/0!</v>
      </c>
      <c r="M48" s="318" t="b">
        <f t="shared" si="21"/>
        <v>0</v>
      </c>
      <c r="N48" s="318" t="e">
        <f t="shared" si="22"/>
        <v>#DIV/0!</v>
      </c>
      <c r="O48" s="319">
        <v>0</v>
      </c>
      <c r="P48" s="317">
        <v>0</v>
      </c>
      <c r="Q48" s="318" t="e">
        <f t="shared" si="23"/>
        <v>#DIV/0!</v>
      </c>
      <c r="R48" s="318" t="b">
        <f t="shared" si="24"/>
        <v>0</v>
      </c>
      <c r="S48" s="318" t="e">
        <f t="shared" si="25"/>
        <v>#DIV/0!</v>
      </c>
      <c r="T48" s="319">
        <v>0</v>
      </c>
      <c r="U48" s="317">
        <v>0</v>
      </c>
      <c r="V48" s="318" t="e">
        <f t="shared" si="26"/>
        <v>#DIV/0!</v>
      </c>
      <c r="W48" s="318" t="b">
        <f t="shared" si="27"/>
        <v>0</v>
      </c>
      <c r="X48" s="318" t="e">
        <f t="shared" si="28"/>
        <v>#DIV/0!</v>
      </c>
      <c r="Y48" s="318"/>
      <c r="Z48" s="319">
        <v>0</v>
      </c>
      <c r="AA48" s="318" t="e">
        <f t="shared" si="29"/>
        <v>#DIV/0!</v>
      </c>
      <c r="AB48" s="318" t="b">
        <f t="shared" si="30"/>
        <v>0</v>
      </c>
      <c r="AC48" s="318" t="e">
        <f t="shared" si="31"/>
        <v>#DIV/0!</v>
      </c>
      <c r="AD48" s="61"/>
      <c r="AE48" s="61"/>
      <c r="AF48" s="61"/>
    </row>
    <row r="49" spans="1:32" ht="15.75" hidden="1" customHeight="1">
      <c r="A49" s="438" t="s">
        <v>297</v>
      </c>
      <c r="B49" s="443">
        <f>'Aaro Inställningar'!B47</f>
        <v>0</v>
      </c>
      <c r="C49" s="42"/>
      <c r="D49" s="748">
        <f>'Aaro Inställningar'!C47</f>
        <v>0</v>
      </c>
      <c r="E49" s="319">
        <v>0</v>
      </c>
      <c r="F49" s="317">
        <v>0</v>
      </c>
      <c r="G49" s="318" t="e">
        <f t="shared" si="17"/>
        <v>#DIV/0!</v>
      </c>
      <c r="H49" s="318" t="b">
        <f t="shared" si="18"/>
        <v>0</v>
      </c>
      <c r="I49" s="318" t="e">
        <f t="shared" si="19"/>
        <v>#DIV/0!</v>
      </c>
      <c r="J49" s="319">
        <v>0</v>
      </c>
      <c r="K49" s="317">
        <v>0</v>
      </c>
      <c r="L49" s="318" t="e">
        <f t="shared" si="20"/>
        <v>#DIV/0!</v>
      </c>
      <c r="M49" s="318" t="b">
        <f t="shared" si="21"/>
        <v>0</v>
      </c>
      <c r="N49" s="318" t="e">
        <f t="shared" si="22"/>
        <v>#DIV/0!</v>
      </c>
      <c r="O49" s="319">
        <v>0</v>
      </c>
      <c r="P49" s="317">
        <v>0</v>
      </c>
      <c r="Q49" s="318" t="e">
        <f t="shared" si="23"/>
        <v>#DIV/0!</v>
      </c>
      <c r="R49" s="318" t="b">
        <f t="shared" si="24"/>
        <v>0</v>
      </c>
      <c r="S49" s="318" t="e">
        <f t="shared" si="25"/>
        <v>#DIV/0!</v>
      </c>
      <c r="T49" s="319">
        <v>0</v>
      </c>
      <c r="U49" s="317">
        <v>0</v>
      </c>
      <c r="V49" s="318" t="e">
        <f t="shared" si="26"/>
        <v>#DIV/0!</v>
      </c>
      <c r="W49" s="318" t="b">
        <f t="shared" si="27"/>
        <v>0</v>
      </c>
      <c r="X49" s="318" t="e">
        <f t="shared" si="28"/>
        <v>#DIV/0!</v>
      </c>
      <c r="Y49" s="318"/>
      <c r="Z49" s="319">
        <v>0</v>
      </c>
      <c r="AA49" s="318" t="e">
        <f t="shared" si="29"/>
        <v>#DIV/0!</v>
      </c>
      <c r="AB49" s="318" t="b">
        <f t="shared" si="30"/>
        <v>0</v>
      </c>
      <c r="AC49" s="318" t="e">
        <f t="shared" si="31"/>
        <v>#DIV/0!</v>
      </c>
      <c r="AD49" s="60"/>
      <c r="AE49" s="60"/>
      <c r="AF49" s="60"/>
    </row>
    <row r="50" spans="1:32" ht="15.75" hidden="1" customHeight="1">
      <c r="A50" s="438" t="s">
        <v>297</v>
      </c>
      <c r="B50" s="443">
        <f>'Aaro Inställningar'!B48</f>
        <v>0</v>
      </c>
      <c r="C50" s="42"/>
      <c r="D50" s="748">
        <f>'Aaro Inställningar'!C48</f>
        <v>0</v>
      </c>
      <c r="E50" s="319">
        <v>0</v>
      </c>
      <c r="F50" s="317">
        <v>0</v>
      </c>
      <c r="G50" s="318" t="e">
        <f t="shared" si="17"/>
        <v>#DIV/0!</v>
      </c>
      <c r="H50" s="318" t="b">
        <f t="shared" si="18"/>
        <v>0</v>
      </c>
      <c r="I50" s="318" t="e">
        <f t="shared" si="19"/>
        <v>#DIV/0!</v>
      </c>
      <c r="J50" s="319">
        <v>0</v>
      </c>
      <c r="K50" s="317">
        <v>0</v>
      </c>
      <c r="L50" s="318" t="e">
        <f t="shared" si="20"/>
        <v>#DIV/0!</v>
      </c>
      <c r="M50" s="318" t="b">
        <f t="shared" si="21"/>
        <v>0</v>
      </c>
      <c r="N50" s="318" t="e">
        <f t="shared" si="22"/>
        <v>#DIV/0!</v>
      </c>
      <c r="O50" s="319">
        <v>0</v>
      </c>
      <c r="P50" s="317">
        <v>0</v>
      </c>
      <c r="Q50" s="318" t="e">
        <f t="shared" si="23"/>
        <v>#DIV/0!</v>
      </c>
      <c r="R50" s="318" t="b">
        <f t="shared" si="24"/>
        <v>0</v>
      </c>
      <c r="S50" s="318" t="e">
        <f t="shared" si="25"/>
        <v>#DIV/0!</v>
      </c>
      <c r="T50" s="319">
        <v>0</v>
      </c>
      <c r="U50" s="317">
        <v>0</v>
      </c>
      <c r="V50" s="318" t="e">
        <f t="shared" si="26"/>
        <v>#DIV/0!</v>
      </c>
      <c r="W50" s="318" t="b">
        <f t="shared" si="27"/>
        <v>0</v>
      </c>
      <c r="X50" s="318" t="e">
        <f t="shared" si="28"/>
        <v>#DIV/0!</v>
      </c>
      <c r="Y50" s="318"/>
      <c r="Z50" s="319">
        <v>0</v>
      </c>
      <c r="AA50" s="318" t="e">
        <f t="shared" si="29"/>
        <v>#DIV/0!</v>
      </c>
      <c r="AB50" s="318" t="b">
        <f t="shared" si="30"/>
        <v>0</v>
      </c>
      <c r="AC50" s="318" t="e">
        <f t="shared" si="31"/>
        <v>#DIV/0!</v>
      </c>
      <c r="AD50" s="61"/>
      <c r="AE50" s="61"/>
      <c r="AF50" s="61"/>
    </row>
    <row r="51" spans="1:32" ht="15.75" hidden="1" customHeight="1">
      <c r="A51" s="438" t="s">
        <v>297</v>
      </c>
      <c r="B51" s="443">
        <f>'Aaro Inställningar'!B49</f>
        <v>0</v>
      </c>
      <c r="C51" s="42"/>
      <c r="D51" s="748">
        <f>'Aaro Inställningar'!C49</f>
        <v>0</v>
      </c>
      <c r="E51" s="319">
        <v>0</v>
      </c>
      <c r="F51" s="317">
        <v>0</v>
      </c>
      <c r="G51" s="318" t="e">
        <f t="shared" si="17"/>
        <v>#DIV/0!</v>
      </c>
      <c r="H51" s="318" t="b">
        <f t="shared" si="18"/>
        <v>0</v>
      </c>
      <c r="I51" s="318" t="e">
        <f t="shared" si="19"/>
        <v>#DIV/0!</v>
      </c>
      <c r="J51" s="319">
        <v>0</v>
      </c>
      <c r="K51" s="317">
        <v>0</v>
      </c>
      <c r="L51" s="318" t="e">
        <f t="shared" si="20"/>
        <v>#DIV/0!</v>
      </c>
      <c r="M51" s="318" t="b">
        <f t="shared" si="21"/>
        <v>0</v>
      </c>
      <c r="N51" s="318" t="e">
        <f t="shared" si="22"/>
        <v>#DIV/0!</v>
      </c>
      <c r="O51" s="319">
        <v>0</v>
      </c>
      <c r="P51" s="317">
        <v>0</v>
      </c>
      <c r="Q51" s="318" t="e">
        <f t="shared" si="23"/>
        <v>#DIV/0!</v>
      </c>
      <c r="R51" s="318" t="b">
        <f t="shared" si="24"/>
        <v>0</v>
      </c>
      <c r="S51" s="318" t="e">
        <f t="shared" si="25"/>
        <v>#DIV/0!</v>
      </c>
      <c r="T51" s="319">
        <v>0</v>
      </c>
      <c r="U51" s="317">
        <v>0</v>
      </c>
      <c r="V51" s="318" t="e">
        <f t="shared" si="26"/>
        <v>#DIV/0!</v>
      </c>
      <c r="W51" s="318" t="b">
        <f t="shared" si="27"/>
        <v>0</v>
      </c>
      <c r="X51" s="318" t="e">
        <f t="shared" si="28"/>
        <v>#DIV/0!</v>
      </c>
      <c r="Y51" s="318"/>
      <c r="Z51" s="319">
        <v>0</v>
      </c>
      <c r="AA51" s="318" t="e">
        <f t="shared" si="29"/>
        <v>#DIV/0!</v>
      </c>
      <c r="AB51" s="318" t="b">
        <f t="shared" si="30"/>
        <v>0</v>
      </c>
      <c r="AC51" s="318" t="e">
        <f t="shared" si="31"/>
        <v>#DIV/0!</v>
      </c>
      <c r="AD51" s="60"/>
      <c r="AE51" s="60"/>
      <c r="AF51" s="60"/>
    </row>
    <row r="52" spans="1:32" ht="15.75" hidden="1" customHeight="1">
      <c r="A52" s="438" t="s">
        <v>297</v>
      </c>
      <c r="B52" s="443">
        <f>'Aaro Inställningar'!B50</f>
        <v>0</v>
      </c>
      <c r="C52" s="42"/>
      <c r="D52" s="748">
        <f>'Aaro Inställningar'!C50</f>
        <v>0</v>
      </c>
      <c r="E52" s="319">
        <v>0</v>
      </c>
      <c r="F52" s="317">
        <v>0</v>
      </c>
      <c r="G52" s="318" t="e">
        <f t="shared" si="17"/>
        <v>#DIV/0!</v>
      </c>
      <c r="H52" s="318" t="b">
        <f t="shared" si="18"/>
        <v>0</v>
      </c>
      <c r="I52" s="318" t="e">
        <f t="shared" si="19"/>
        <v>#DIV/0!</v>
      </c>
      <c r="J52" s="319">
        <v>0</v>
      </c>
      <c r="K52" s="317">
        <v>0</v>
      </c>
      <c r="L52" s="318" t="e">
        <f t="shared" si="20"/>
        <v>#DIV/0!</v>
      </c>
      <c r="M52" s="318" t="b">
        <f t="shared" si="21"/>
        <v>0</v>
      </c>
      <c r="N52" s="318" t="e">
        <f t="shared" si="22"/>
        <v>#DIV/0!</v>
      </c>
      <c r="O52" s="319">
        <v>0</v>
      </c>
      <c r="P52" s="317">
        <v>0</v>
      </c>
      <c r="Q52" s="318" t="e">
        <f t="shared" si="23"/>
        <v>#DIV/0!</v>
      </c>
      <c r="R52" s="318" t="b">
        <f t="shared" si="24"/>
        <v>0</v>
      </c>
      <c r="S52" s="318" t="e">
        <f t="shared" si="25"/>
        <v>#DIV/0!</v>
      </c>
      <c r="T52" s="319">
        <v>0</v>
      </c>
      <c r="U52" s="317">
        <v>0</v>
      </c>
      <c r="V52" s="318" t="e">
        <f t="shared" si="26"/>
        <v>#DIV/0!</v>
      </c>
      <c r="W52" s="318" t="b">
        <f t="shared" si="27"/>
        <v>0</v>
      </c>
      <c r="X52" s="318" t="e">
        <f t="shared" si="28"/>
        <v>#DIV/0!</v>
      </c>
      <c r="Y52" s="318"/>
      <c r="Z52" s="319">
        <v>0</v>
      </c>
      <c r="AA52" s="318" t="e">
        <f t="shared" si="29"/>
        <v>#DIV/0!</v>
      </c>
      <c r="AB52" s="318" t="b">
        <f t="shared" si="30"/>
        <v>0</v>
      </c>
      <c r="AC52" s="318" t="e">
        <f t="shared" si="31"/>
        <v>#DIV/0!</v>
      </c>
      <c r="AD52" s="61"/>
      <c r="AE52" s="61"/>
      <c r="AF52" s="61"/>
    </row>
    <row r="53" spans="1:32" ht="15.75" hidden="1" customHeight="1">
      <c r="A53" s="438" t="s">
        <v>297</v>
      </c>
      <c r="B53" s="443">
        <f>'Aaro Inställningar'!B51</f>
        <v>0</v>
      </c>
      <c r="C53" s="42"/>
      <c r="D53" s="748">
        <f>'Aaro Inställningar'!C51</f>
        <v>0</v>
      </c>
      <c r="E53" s="319">
        <v>0</v>
      </c>
      <c r="F53" s="317">
        <v>0</v>
      </c>
      <c r="G53" s="318" t="e">
        <f t="shared" si="17"/>
        <v>#DIV/0!</v>
      </c>
      <c r="H53" s="318" t="b">
        <f t="shared" si="18"/>
        <v>0</v>
      </c>
      <c r="I53" s="318" t="e">
        <f t="shared" si="19"/>
        <v>#DIV/0!</v>
      </c>
      <c r="J53" s="319">
        <v>0</v>
      </c>
      <c r="K53" s="317">
        <v>0</v>
      </c>
      <c r="L53" s="318" t="e">
        <f t="shared" si="20"/>
        <v>#DIV/0!</v>
      </c>
      <c r="M53" s="318" t="b">
        <f t="shared" si="21"/>
        <v>0</v>
      </c>
      <c r="N53" s="318" t="e">
        <f t="shared" si="22"/>
        <v>#DIV/0!</v>
      </c>
      <c r="O53" s="319">
        <v>0</v>
      </c>
      <c r="P53" s="317">
        <v>0</v>
      </c>
      <c r="Q53" s="318" t="e">
        <f t="shared" si="23"/>
        <v>#DIV/0!</v>
      </c>
      <c r="R53" s="318" t="b">
        <f t="shared" si="24"/>
        <v>0</v>
      </c>
      <c r="S53" s="318" t="e">
        <f t="shared" si="25"/>
        <v>#DIV/0!</v>
      </c>
      <c r="T53" s="319">
        <v>0</v>
      </c>
      <c r="U53" s="317">
        <v>0</v>
      </c>
      <c r="V53" s="318" t="e">
        <f t="shared" si="26"/>
        <v>#DIV/0!</v>
      </c>
      <c r="W53" s="318" t="b">
        <f t="shared" si="27"/>
        <v>0</v>
      </c>
      <c r="X53" s="318" t="e">
        <f t="shared" si="28"/>
        <v>#DIV/0!</v>
      </c>
      <c r="Y53" s="318"/>
      <c r="Z53" s="319">
        <v>0</v>
      </c>
      <c r="AA53" s="318" t="e">
        <f t="shared" si="29"/>
        <v>#DIV/0!</v>
      </c>
      <c r="AB53" s="318" t="b">
        <f t="shared" si="30"/>
        <v>0</v>
      </c>
      <c r="AC53" s="318" t="e">
        <f t="shared" si="31"/>
        <v>#DIV/0!</v>
      </c>
      <c r="AD53" s="60"/>
      <c r="AE53" s="60"/>
      <c r="AF53" s="60"/>
    </row>
    <row r="54" spans="1:32" ht="15.75" hidden="1" customHeight="1">
      <c r="A54" s="438" t="s">
        <v>297</v>
      </c>
      <c r="B54" s="443">
        <f>'Aaro Inställningar'!B52</f>
        <v>0</v>
      </c>
      <c r="C54" s="42"/>
      <c r="D54" s="748">
        <f>'Aaro Inställningar'!C52</f>
        <v>0</v>
      </c>
      <c r="E54" s="319">
        <v>0</v>
      </c>
      <c r="F54" s="317">
        <v>0</v>
      </c>
      <c r="G54" s="318" t="e">
        <f t="shared" si="17"/>
        <v>#DIV/0!</v>
      </c>
      <c r="H54" s="318" t="b">
        <f t="shared" si="18"/>
        <v>0</v>
      </c>
      <c r="I54" s="318" t="e">
        <f t="shared" si="19"/>
        <v>#DIV/0!</v>
      </c>
      <c r="J54" s="319">
        <v>0</v>
      </c>
      <c r="K54" s="317">
        <v>0</v>
      </c>
      <c r="L54" s="318" t="e">
        <f t="shared" si="20"/>
        <v>#DIV/0!</v>
      </c>
      <c r="M54" s="318" t="b">
        <f t="shared" si="21"/>
        <v>0</v>
      </c>
      <c r="N54" s="318" t="e">
        <f t="shared" si="22"/>
        <v>#DIV/0!</v>
      </c>
      <c r="O54" s="319">
        <v>0</v>
      </c>
      <c r="P54" s="317">
        <v>0</v>
      </c>
      <c r="Q54" s="318" t="e">
        <f t="shared" si="23"/>
        <v>#DIV/0!</v>
      </c>
      <c r="R54" s="318" t="b">
        <f t="shared" si="24"/>
        <v>0</v>
      </c>
      <c r="S54" s="318" t="e">
        <f t="shared" si="25"/>
        <v>#DIV/0!</v>
      </c>
      <c r="T54" s="319">
        <v>0</v>
      </c>
      <c r="U54" s="317">
        <v>0</v>
      </c>
      <c r="V54" s="318" t="e">
        <f t="shared" si="26"/>
        <v>#DIV/0!</v>
      </c>
      <c r="W54" s="318" t="b">
        <f t="shared" si="27"/>
        <v>0</v>
      </c>
      <c r="X54" s="318" t="e">
        <f t="shared" si="28"/>
        <v>#DIV/0!</v>
      </c>
      <c r="Y54" s="318"/>
      <c r="Z54" s="319">
        <v>0</v>
      </c>
      <c r="AA54" s="318" t="e">
        <f t="shared" si="29"/>
        <v>#DIV/0!</v>
      </c>
      <c r="AB54" s="318" t="b">
        <f t="shared" si="30"/>
        <v>0</v>
      </c>
      <c r="AC54" s="318" t="e">
        <f t="shared" si="31"/>
        <v>#DIV/0!</v>
      </c>
      <c r="AD54" s="61"/>
      <c r="AE54" s="61"/>
      <c r="AF54" s="61"/>
    </row>
    <row r="55" spans="1:32" ht="15.75" hidden="1" customHeight="1">
      <c r="A55" s="438" t="s">
        <v>297</v>
      </c>
      <c r="B55" s="443">
        <f>'Aaro Inställningar'!B53</f>
        <v>0</v>
      </c>
      <c r="C55" s="42"/>
      <c r="D55" s="748">
        <f>'Aaro Inställningar'!C53</f>
        <v>0</v>
      </c>
      <c r="E55" s="319">
        <v>0</v>
      </c>
      <c r="F55" s="317">
        <v>0</v>
      </c>
      <c r="G55" s="318" t="e">
        <f t="shared" si="17"/>
        <v>#DIV/0!</v>
      </c>
      <c r="H55" s="318" t="b">
        <f t="shared" si="18"/>
        <v>0</v>
      </c>
      <c r="I55" s="318" t="e">
        <f t="shared" si="19"/>
        <v>#DIV/0!</v>
      </c>
      <c r="J55" s="319">
        <v>0</v>
      </c>
      <c r="K55" s="317">
        <v>0</v>
      </c>
      <c r="L55" s="318" t="e">
        <f t="shared" si="20"/>
        <v>#DIV/0!</v>
      </c>
      <c r="M55" s="318" t="b">
        <f t="shared" si="21"/>
        <v>0</v>
      </c>
      <c r="N55" s="318" t="e">
        <f t="shared" si="22"/>
        <v>#DIV/0!</v>
      </c>
      <c r="O55" s="319">
        <v>0</v>
      </c>
      <c r="P55" s="317">
        <v>0</v>
      </c>
      <c r="Q55" s="318" t="e">
        <f t="shared" si="23"/>
        <v>#DIV/0!</v>
      </c>
      <c r="R55" s="318" t="b">
        <f t="shared" si="24"/>
        <v>0</v>
      </c>
      <c r="S55" s="318" t="e">
        <f t="shared" si="25"/>
        <v>#DIV/0!</v>
      </c>
      <c r="T55" s="319">
        <v>0</v>
      </c>
      <c r="U55" s="317">
        <v>0</v>
      </c>
      <c r="V55" s="318" t="e">
        <f t="shared" si="26"/>
        <v>#DIV/0!</v>
      </c>
      <c r="W55" s="318" t="b">
        <f t="shared" si="27"/>
        <v>0</v>
      </c>
      <c r="X55" s="318" t="e">
        <f t="shared" si="28"/>
        <v>#DIV/0!</v>
      </c>
      <c r="Y55" s="318"/>
      <c r="Z55" s="319">
        <v>0</v>
      </c>
      <c r="AA55" s="318" t="e">
        <f t="shared" si="29"/>
        <v>#DIV/0!</v>
      </c>
      <c r="AB55" s="318" t="b">
        <f t="shared" si="30"/>
        <v>0</v>
      </c>
      <c r="AC55" s="318" t="e">
        <f t="shared" si="31"/>
        <v>#DIV/0!</v>
      </c>
      <c r="AD55" s="60"/>
      <c r="AE55" s="60"/>
      <c r="AF55" s="60"/>
    </row>
    <row r="56" spans="1:32" ht="15.75" hidden="1" customHeight="1">
      <c r="A56" s="438" t="s">
        <v>297</v>
      </c>
      <c r="B56" s="443">
        <f>'Aaro Inställningar'!B54</f>
        <v>0</v>
      </c>
      <c r="C56" s="42"/>
      <c r="D56" s="748">
        <f>'Aaro Inställningar'!C54</f>
        <v>0</v>
      </c>
      <c r="E56" s="319">
        <v>0</v>
      </c>
      <c r="F56" s="317">
        <v>0</v>
      </c>
      <c r="G56" s="318" t="e">
        <f t="shared" si="17"/>
        <v>#DIV/0!</v>
      </c>
      <c r="H56" s="318" t="b">
        <f t="shared" si="18"/>
        <v>0</v>
      </c>
      <c r="I56" s="318" t="e">
        <f t="shared" si="19"/>
        <v>#DIV/0!</v>
      </c>
      <c r="J56" s="319">
        <v>0</v>
      </c>
      <c r="K56" s="317">
        <v>0</v>
      </c>
      <c r="L56" s="318" t="e">
        <f t="shared" si="20"/>
        <v>#DIV/0!</v>
      </c>
      <c r="M56" s="318" t="b">
        <f t="shared" si="21"/>
        <v>0</v>
      </c>
      <c r="N56" s="318" t="e">
        <f t="shared" si="22"/>
        <v>#DIV/0!</v>
      </c>
      <c r="O56" s="319">
        <v>0</v>
      </c>
      <c r="P56" s="317">
        <v>0</v>
      </c>
      <c r="Q56" s="318" t="e">
        <f t="shared" si="23"/>
        <v>#DIV/0!</v>
      </c>
      <c r="R56" s="318" t="b">
        <f t="shared" si="24"/>
        <v>0</v>
      </c>
      <c r="S56" s="318" t="e">
        <f t="shared" si="25"/>
        <v>#DIV/0!</v>
      </c>
      <c r="T56" s="319">
        <v>0</v>
      </c>
      <c r="U56" s="317">
        <v>0</v>
      </c>
      <c r="V56" s="318" t="e">
        <f t="shared" si="26"/>
        <v>#DIV/0!</v>
      </c>
      <c r="W56" s="318" t="b">
        <f t="shared" si="27"/>
        <v>0</v>
      </c>
      <c r="X56" s="318" t="e">
        <f t="shared" si="28"/>
        <v>#DIV/0!</v>
      </c>
      <c r="Y56" s="318"/>
      <c r="Z56" s="319">
        <v>0</v>
      </c>
      <c r="AA56" s="318" t="e">
        <f t="shared" si="29"/>
        <v>#DIV/0!</v>
      </c>
      <c r="AB56" s="318" t="b">
        <f t="shared" si="30"/>
        <v>0</v>
      </c>
      <c r="AC56" s="318" t="e">
        <f t="shared" si="31"/>
        <v>#DIV/0!</v>
      </c>
      <c r="AD56" s="61"/>
      <c r="AE56" s="61"/>
      <c r="AF56" s="61"/>
    </row>
    <row r="57" spans="1:32" ht="15.75" hidden="1" customHeight="1">
      <c r="A57" s="438" t="s">
        <v>297</v>
      </c>
      <c r="B57" s="443">
        <f>'Aaro Inställningar'!B55</f>
        <v>0</v>
      </c>
      <c r="C57" s="42"/>
      <c r="D57" s="748">
        <f>'Aaro Inställningar'!C55</f>
        <v>0</v>
      </c>
      <c r="E57" s="319">
        <v>0</v>
      </c>
      <c r="F57" s="317">
        <v>0</v>
      </c>
      <c r="G57" s="318" t="e">
        <f t="shared" si="17"/>
        <v>#DIV/0!</v>
      </c>
      <c r="H57" s="318" t="b">
        <f t="shared" si="18"/>
        <v>0</v>
      </c>
      <c r="I57" s="318" t="e">
        <f t="shared" si="19"/>
        <v>#DIV/0!</v>
      </c>
      <c r="J57" s="319">
        <v>0</v>
      </c>
      <c r="K57" s="317">
        <v>0</v>
      </c>
      <c r="L57" s="318" t="e">
        <f t="shared" si="20"/>
        <v>#DIV/0!</v>
      </c>
      <c r="M57" s="318" t="b">
        <f t="shared" si="21"/>
        <v>0</v>
      </c>
      <c r="N57" s="318" t="e">
        <f t="shared" si="22"/>
        <v>#DIV/0!</v>
      </c>
      <c r="O57" s="319">
        <v>0</v>
      </c>
      <c r="P57" s="317">
        <v>0</v>
      </c>
      <c r="Q57" s="318" t="e">
        <f t="shared" si="23"/>
        <v>#DIV/0!</v>
      </c>
      <c r="R57" s="318" t="b">
        <f t="shared" si="24"/>
        <v>0</v>
      </c>
      <c r="S57" s="318" t="e">
        <f t="shared" si="25"/>
        <v>#DIV/0!</v>
      </c>
      <c r="T57" s="319">
        <v>0</v>
      </c>
      <c r="U57" s="317">
        <v>0</v>
      </c>
      <c r="V57" s="318" t="e">
        <f t="shared" si="26"/>
        <v>#DIV/0!</v>
      </c>
      <c r="W57" s="318" t="b">
        <f t="shared" si="27"/>
        <v>0</v>
      </c>
      <c r="X57" s="318" t="e">
        <f t="shared" si="28"/>
        <v>#DIV/0!</v>
      </c>
      <c r="Y57" s="318"/>
      <c r="Z57" s="319">
        <v>0</v>
      </c>
      <c r="AA57" s="318" t="e">
        <f t="shared" si="29"/>
        <v>#DIV/0!</v>
      </c>
      <c r="AB57" s="318" t="b">
        <f t="shared" si="30"/>
        <v>0</v>
      </c>
      <c r="AC57" s="318" t="e">
        <f t="shared" si="31"/>
        <v>#DIV/0!</v>
      </c>
      <c r="AD57" s="60"/>
      <c r="AE57" s="60"/>
      <c r="AF57" s="60"/>
    </row>
    <row r="58" spans="1:32" ht="15.75" hidden="1" customHeight="1">
      <c r="A58" s="438" t="s">
        <v>297</v>
      </c>
      <c r="B58" s="443">
        <f>'Aaro Inställningar'!B56</f>
        <v>0</v>
      </c>
      <c r="C58" s="42"/>
      <c r="D58" s="748">
        <f>'Aaro Inställningar'!C56</f>
        <v>0</v>
      </c>
      <c r="E58" s="319">
        <v>0</v>
      </c>
      <c r="F58" s="317">
        <v>0</v>
      </c>
      <c r="G58" s="318" t="e">
        <f t="shared" si="17"/>
        <v>#DIV/0!</v>
      </c>
      <c r="H58" s="318" t="b">
        <f t="shared" si="18"/>
        <v>0</v>
      </c>
      <c r="I58" s="318" t="e">
        <f t="shared" si="19"/>
        <v>#DIV/0!</v>
      </c>
      <c r="J58" s="319">
        <v>0</v>
      </c>
      <c r="K58" s="317">
        <v>0</v>
      </c>
      <c r="L58" s="318" t="e">
        <f t="shared" si="20"/>
        <v>#DIV/0!</v>
      </c>
      <c r="M58" s="318" t="b">
        <f t="shared" si="21"/>
        <v>0</v>
      </c>
      <c r="N58" s="318" t="e">
        <f t="shared" si="22"/>
        <v>#DIV/0!</v>
      </c>
      <c r="O58" s="319">
        <v>0</v>
      </c>
      <c r="P58" s="317">
        <v>0</v>
      </c>
      <c r="Q58" s="318" t="e">
        <f t="shared" si="23"/>
        <v>#DIV/0!</v>
      </c>
      <c r="R58" s="318" t="b">
        <f t="shared" si="24"/>
        <v>0</v>
      </c>
      <c r="S58" s="318" t="e">
        <f t="shared" si="25"/>
        <v>#DIV/0!</v>
      </c>
      <c r="T58" s="319">
        <v>0</v>
      </c>
      <c r="U58" s="317">
        <v>0</v>
      </c>
      <c r="V58" s="318" t="e">
        <f t="shared" si="26"/>
        <v>#DIV/0!</v>
      </c>
      <c r="W58" s="318" t="b">
        <f t="shared" si="27"/>
        <v>0</v>
      </c>
      <c r="X58" s="318" t="e">
        <f t="shared" si="28"/>
        <v>#DIV/0!</v>
      </c>
      <c r="Y58" s="318"/>
      <c r="Z58" s="319">
        <v>0</v>
      </c>
      <c r="AA58" s="318" t="e">
        <f t="shared" si="29"/>
        <v>#DIV/0!</v>
      </c>
      <c r="AB58" s="318" t="b">
        <f t="shared" si="30"/>
        <v>0</v>
      </c>
      <c r="AC58" s="318" t="e">
        <f t="shared" si="31"/>
        <v>#DIV/0!</v>
      </c>
      <c r="AD58" s="61"/>
      <c r="AE58" s="61"/>
      <c r="AF58" s="61"/>
    </row>
    <row r="59" spans="1:32" s="125" customFormat="1" ht="16.8">
      <c r="A59" s="461" t="s">
        <v>297</v>
      </c>
      <c r="B59" s="462">
        <f>'Aaro Inställningar'!B57</f>
        <v>0</v>
      </c>
      <c r="C59" s="40"/>
      <c r="D59" s="798" t="str">
        <f>'Aaro Inställningar'!C57</f>
        <v>Aibel</v>
      </c>
      <c r="E59" s="799">
        <f>SUM(E38:E58)</f>
        <v>268.03717060000002</v>
      </c>
      <c r="F59" s="800">
        <f>SUM(F38:F58)</f>
        <v>382.39841749999999</v>
      </c>
      <c r="G59" s="801">
        <f t="shared" si="17"/>
        <v>-0.29906307575135294</v>
      </c>
      <c r="H59" s="801" t="b">
        <f t="shared" si="18"/>
        <v>0</v>
      </c>
      <c r="I59" s="801">
        <f t="shared" si="19"/>
        <v>-0.29906307575135294</v>
      </c>
      <c r="J59" s="799">
        <f>SUM(J38:J58)</f>
        <v>602.77693380000005</v>
      </c>
      <c r="K59" s="800">
        <f>SUM(K38:K58)</f>
        <v>822.7496721</v>
      </c>
      <c r="L59" s="801">
        <f t="shared" si="20"/>
        <v>-0.26736289999185037</v>
      </c>
      <c r="M59" s="801" t="b">
        <f t="shared" si="21"/>
        <v>0</v>
      </c>
      <c r="N59" s="801">
        <f t="shared" si="22"/>
        <v>-0.26736289999185037</v>
      </c>
      <c r="O59" s="799">
        <f>SUM(O38:O58)</f>
        <v>602.77693380000005</v>
      </c>
      <c r="P59" s="800">
        <f>SUM(P38:P58)</f>
        <v>822.7496721</v>
      </c>
      <c r="Q59" s="801">
        <f t="shared" si="23"/>
        <v>-0.26736289999185037</v>
      </c>
      <c r="R59" s="801" t="b">
        <f t="shared" si="24"/>
        <v>0</v>
      </c>
      <c r="S59" s="801">
        <f t="shared" si="25"/>
        <v>-0.26736289999185037</v>
      </c>
      <c r="T59" s="799">
        <f>SUM(T38:T58)</f>
        <v>2725.0798395000002</v>
      </c>
      <c r="U59" s="800">
        <f>SUM(U38:U58)</f>
        <v>2945.0525778000001</v>
      </c>
      <c r="V59" s="801">
        <f t="shared" si="26"/>
        <v>-7.4692295804213771E-2</v>
      </c>
      <c r="W59" s="801" t="b">
        <f t="shared" si="27"/>
        <v>0</v>
      </c>
      <c r="X59" s="801">
        <f t="shared" si="28"/>
        <v>-7.4692295804213771E-2</v>
      </c>
      <c r="Y59" s="801"/>
      <c r="Z59" s="799">
        <f>SUM(Z38:Z58)</f>
        <v>2413.3190619000002</v>
      </c>
      <c r="AA59" s="802">
        <f t="shared" si="29"/>
        <v>-0.18055145090048375</v>
      </c>
      <c r="AB59" s="802" t="b">
        <f t="shared" si="30"/>
        <v>0</v>
      </c>
      <c r="AC59" s="801">
        <f t="shared" si="31"/>
        <v>-0.18055145090048375</v>
      </c>
      <c r="AD59" s="77"/>
      <c r="AE59" s="77"/>
      <c r="AF59" s="77"/>
    </row>
    <row r="60" spans="1:32" ht="15.75" hidden="1" customHeight="1">
      <c r="A60" s="438" t="s">
        <v>297</v>
      </c>
      <c r="B60" s="443">
        <f>'Aaro Inställningar'!B58</f>
        <v>0</v>
      </c>
      <c r="C60" s="42"/>
      <c r="D60" s="748">
        <f>'Aaro Inställningar'!C58</f>
        <v>0</v>
      </c>
      <c r="E60" s="319">
        <v>0</v>
      </c>
      <c r="F60" s="317">
        <v>0</v>
      </c>
      <c r="G60" s="318" t="e">
        <f t="shared" si="17"/>
        <v>#DIV/0!</v>
      </c>
      <c r="H60" s="318" t="b">
        <f t="shared" si="18"/>
        <v>0</v>
      </c>
      <c r="I60" s="318" t="e">
        <f t="shared" si="19"/>
        <v>#DIV/0!</v>
      </c>
      <c r="J60" s="319">
        <v>0</v>
      </c>
      <c r="K60" s="317">
        <v>0</v>
      </c>
      <c r="L60" s="318" t="e">
        <f t="shared" si="20"/>
        <v>#DIV/0!</v>
      </c>
      <c r="M60" s="318" t="b">
        <f t="shared" si="21"/>
        <v>0</v>
      </c>
      <c r="N60" s="318" t="e">
        <f t="shared" si="22"/>
        <v>#DIV/0!</v>
      </c>
      <c r="O60" s="319">
        <v>0</v>
      </c>
      <c r="P60" s="317">
        <v>0</v>
      </c>
      <c r="Q60" s="318" t="e">
        <f t="shared" si="23"/>
        <v>#DIV/0!</v>
      </c>
      <c r="R60" s="318" t="b">
        <f t="shared" si="24"/>
        <v>0</v>
      </c>
      <c r="S60" s="318" t="e">
        <f t="shared" si="25"/>
        <v>#DIV/0!</v>
      </c>
      <c r="T60" s="319">
        <v>0</v>
      </c>
      <c r="U60" s="317">
        <v>0</v>
      </c>
      <c r="V60" s="318" t="e">
        <f t="shared" si="26"/>
        <v>#DIV/0!</v>
      </c>
      <c r="W60" s="318" t="b">
        <f t="shared" si="27"/>
        <v>0</v>
      </c>
      <c r="X60" s="318" t="e">
        <f t="shared" si="28"/>
        <v>#DIV/0!</v>
      </c>
      <c r="Y60" s="318"/>
      <c r="Z60" s="319">
        <v>0</v>
      </c>
      <c r="AA60" s="318" t="e">
        <f t="shared" si="29"/>
        <v>#DIV/0!</v>
      </c>
      <c r="AB60" s="318" t="b">
        <f t="shared" si="30"/>
        <v>0</v>
      </c>
      <c r="AC60" s="318" t="e">
        <f t="shared" si="31"/>
        <v>#DIV/0!</v>
      </c>
      <c r="AD60" s="52"/>
      <c r="AE60" s="52"/>
      <c r="AF60" s="52"/>
    </row>
    <row r="61" spans="1:32" ht="15.75" hidden="1" customHeight="1">
      <c r="A61" s="438" t="s">
        <v>297</v>
      </c>
      <c r="B61" s="443">
        <f>'Aaro Inställningar'!B59</f>
        <v>0</v>
      </c>
      <c r="C61" s="42"/>
      <c r="D61" s="748">
        <f>'Aaro Inställningar'!C59</f>
        <v>0</v>
      </c>
      <c r="E61" s="319">
        <v>0</v>
      </c>
      <c r="F61" s="317">
        <v>0</v>
      </c>
      <c r="G61" s="318" t="e">
        <f t="shared" si="17"/>
        <v>#DIV/0!</v>
      </c>
      <c r="H61" s="318" t="b">
        <f t="shared" si="18"/>
        <v>0</v>
      </c>
      <c r="I61" s="318" t="e">
        <f t="shared" si="19"/>
        <v>#DIV/0!</v>
      </c>
      <c r="J61" s="319">
        <v>0</v>
      </c>
      <c r="K61" s="317">
        <v>0</v>
      </c>
      <c r="L61" s="318" t="e">
        <f t="shared" si="20"/>
        <v>#DIV/0!</v>
      </c>
      <c r="M61" s="318" t="b">
        <f t="shared" si="21"/>
        <v>0</v>
      </c>
      <c r="N61" s="318" t="e">
        <f t="shared" si="22"/>
        <v>#DIV/0!</v>
      </c>
      <c r="O61" s="319">
        <v>0</v>
      </c>
      <c r="P61" s="317">
        <v>0</v>
      </c>
      <c r="Q61" s="318" t="e">
        <f t="shared" si="23"/>
        <v>#DIV/0!</v>
      </c>
      <c r="R61" s="318" t="b">
        <f t="shared" si="24"/>
        <v>0</v>
      </c>
      <c r="S61" s="318" t="e">
        <f t="shared" si="25"/>
        <v>#DIV/0!</v>
      </c>
      <c r="T61" s="319">
        <v>0</v>
      </c>
      <c r="U61" s="317">
        <v>0</v>
      </c>
      <c r="V61" s="318" t="e">
        <f t="shared" si="26"/>
        <v>#DIV/0!</v>
      </c>
      <c r="W61" s="318" t="b">
        <f t="shared" si="27"/>
        <v>0</v>
      </c>
      <c r="X61" s="318" t="e">
        <f t="shared" si="28"/>
        <v>#DIV/0!</v>
      </c>
      <c r="Y61" s="318"/>
      <c r="Z61" s="319">
        <v>0</v>
      </c>
      <c r="AA61" s="318" t="e">
        <f t="shared" si="29"/>
        <v>#DIV/0!</v>
      </c>
      <c r="AB61" s="318" t="b">
        <f t="shared" si="30"/>
        <v>0</v>
      </c>
      <c r="AC61" s="318" t="e">
        <f t="shared" si="31"/>
        <v>#DIV/0!</v>
      </c>
      <c r="AD61" s="60"/>
      <c r="AE61" s="60"/>
      <c r="AF61" s="60"/>
    </row>
    <row r="62" spans="1:32" ht="15.75" hidden="1" customHeight="1">
      <c r="A62" s="438" t="s">
        <v>297</v>
      </c>
      <c r="B62" s="443">
        <f>'Aaro Inställningar'!B60</f>
        <v>0</v>
      </c>
      <c r="C62" s="42"/>
      <c r="D62" s="748">
        <f>'Aaro Inställningar'!C60</f>
        <v>0</v>
      </c>
      <c r="E62" s="319">
        <v>0</v>
      </c>
      <c r="F62" s="317">
        <v>0</v>
      </c>
      <c r="G62" s="318" t="e">
        <f t="shared" si="17"/>
        <v>#DIV/0!</v>
      </c>
      <c r="H62" s="318" t="b">
        <f t="shared" si="18"/>
        <v>0</v>
      </c>
      <c r="I62" s="318" t="e">
        <f t="shared" si="19"/>
        <v>#DIV/0!</v>
      </c>
      <c r="J62" s="319">
        <v>0</v>
      </c>
      <c r="K62" s="317">
        <v>0</v>
      </c>
      <c r="L62" s="318" t="e">
        <f t="shared" si="20"/>
        <v>#DIV/0!</v>
      </c>
      <c r="M62" s="318" t="b">
        <f t="shared" si="21"/>
        <v>0</v>
      </c>
      <c r="N62" s="318" t="e">
        <f t="shared" si="22"/>
        <v>#DIV/0!</v>
      </c>
      <c r="O62" s="319">
        <v>0</v>
      </c>
      <c r="P62" s="317">
        <v>0</v>
      </c>
      <c r="Q62" s="318" t="e">
        <f t="shared" si="23"/>
        <v>#DIV/0!</v>
      </c>
      <c r="R62" s="318" t="b">
        <f t="shared" si="24"/>
        <v>0</v>
      </c>
      <c r="S62" s="318" t="e">
        <f t="shared" si="25"/>
        <v>#DIV/0!</v>
      </c>
      <c r="T62" s="319">
        <v>0</v>
      </c>
      <c r="U62" s="317">
        <v>0</v>
      </c>
      <c r="V62" s="318" t="e">
        <f t="shared" si="26"/>
        <v>#DIV/0!</v>
      </c>
      <c r="W62" s="318" t="b">
        <f t="shared" si="27"/>
        <v>0</v>
      </c>
      <c r="X62" s="318" t="e">
        <f t="shared" si="28"/>
        <v>#DIV/0!</v>
      </c>
      <c r="Y62" s="318"/>
      <c r="Z62" s="319">
        <v>0</v>
      </c>
      <c r="AA62" s="318" t="e">
        <f t="shared" si="29"/>
        <v>#DIV/0!</v>
      </c>
      <c r="AB62" s="318" t="b">
        <f t="shared" si="30"/>
        <v>0</v>
      </c>
      <c r="AC62" s="318" t="e">
        <f t="shared" si="31"/>
        <v>#DIV/0!</v>
      </c>
      <c r="AD62" s="61"/>
      <c r="AE62" s="61"/>
      <c r="AF62" s="61"/>
    </row>
    <row r="63" spans="1:32" ht="15.75" hidden="1" customHeight="1">
      <c r="A63" s="438" t="s">
        <v>297</v>
      </c>
      <c r="B63" s="443">
        <f>'Aaro Inställningar'!B61</f>
        <v>0</v>
      </c>
      <c r="C63" s="42"/>
      <c r="D63" s="748">
        <f>'Aaro Inställningar'!C61</f>
        <v>0</v>
      </c>
      <c r="E63" s="319">
        <v>0</v>
      </c>
      <c r="F63" s="317">
        <v>0</v>
      </c>
      <c r="G63" s="318" t="e">
        <f t="shared" si="17"/>
        <v>#DIV/0!</v>
      </c>
      <c r="H63" s="318" t="b">
        <f t="shared" si="18"/>
        <v>0</v>
      </c>
      <c r="I63" s="318" t="e">
        <f t="shared" si="19"/>
        <v>#DIV/0!</v>
      </c>
      <c r="J63" s="319">
        <v>0</v>
      </c>
      <c r="K63" s="317">
        <v>0</v>
      </c>
      <c r="L63" s="318" t="e">
        <f t="shared" si="20"/>
        <v>#DIV/0!</v>
      </c>
      <c r="M63" s="318" t="b">
        <f t="shared" si="21"/>
        <v>0</v>
      </c>
      <c r="N63" s="318" t="e">
        <f t="shared" si="22"/>
        <v>#DIV/0!</v>
      </c>
      <c r="O63" s="319">
        <v>0</v>
      </c>
      <c r="P63" s="317">
        <v>0</v>
      </c>
      <c r="Q63" s="318" t="e">
        <f t="shared" si="23"/>
        <v>#DIV/0!</v>
      </c>
      <c r="R63" s="318" t="b">
        <f t="shared" si="24"/>
        <v>0</v>
      </c>
      <c r="S63" s="318" t="e">
        <f t="shared" si="25"/>
        <v>#DIV/0!</v>
      </c>
      <c r="T63" s="319">
        <v>0</v>
      </c>
      <c r="U63" s="317">
        <v>0</v>
      </c>
      <c r="V63" s="318" t="e">
        <f t="shared" si="26"/>
        <v>#DIV/0!</v>
      </c>
      <c r="W63" s="318" t="b">
        <f t="shared" si="27"/>
        <v>0</v>
      </c>
      <c r="X63" s="318" t="e">
        <f t="shared" si="28"/>
        <v>#DIV/0!</v>
      </c>
      <c r="Y63" s="318"/>
      <c r="Z63" s="319">
        <v>0</v>
      </c>
      <c r="AA63" s="318" t="e">
        <f t="shared" si="29"/>
        <v>#DIV/0!</v>
      </c>
      <c r="AB63" s="318" t="b">
        <f t="shared" si="30"/>
        <v>0</v>
      </c>
      <c r="AC63" s="318" t="e">
        <f t="shared" si="31"/>
        <v>#DIV/0!</v>
      </c>
      <c r="AD63" s="60"/>
      <c r="AE63" s="60"/>
      <c r="AF63" s="60"/>
    </row>
    <row r="64" spans="1:32" ht="15.75" hidden="1" customHeight="1">
      <c r="A64" s="438" t="s">
        <v>297</v>
      </c>
      <c r="B64" s="443">
        <f>'Aaro Inställningar'!B62</f>
        <v>0</v>
      </c>
      <c r="C64" s="42"/>
      <c r="D64" s="748">
        <f>'Aaro Inställningar'!C62</f>
        <v>0</v>
      </c>
      <c r="E64" s="319">
        <v>0</v>
      </c>
      <c r="F64" s="317">
        <v>0</v>
      </c>
      <c r="G64" s="318" t="e">
        <f t="shared" si="17"/>
        <v>#DIV/0!</v>
      </c>
      <c r="H64" s="318" t="b">
        <f t="shared" si="18"/>
        <v>0</v>
      </c>
      <c r="I64" s="318" t="e">
        <f t="shared" si="19"/>
        <v>#DIV/0!</v>
      </c>
      <c r="J64" s="319">
        <v>0</v>
      </c>
      <c r="K64" s="317">
        <v>0</v>
      </c>
      <c r="L64" s="318" t="e">
        <f t="shared" si="20"/>
        <v>#DIV/0!</v>
      </c>
      <c r="M64" s="318" t="b">
        <f t="shared" si="21"/>
        <v>0</v>
      </c>
      <c r="N64" s="318" t="e">
        <f t="shared" si="22"/>
        <v>#DIV/0!</v>
      </c>
      <c r="O64" s="319">
        <v>0</v>
      </c>
      <c r="P64" s="317">
        <v>0</v>
      </c>
      <c r="Q64" s="318" t="e">
        <f t="shared" si="23"/>
        <v>#DIV/0!</v>
      </c>
      <c r="R64" s="318" t="b">
        <f t="shared" si="24"/>
        <v>0</v>
      </c>
      <c r="S64" s="318" t="e">
        <f t="shared" si="25"/>
        <v>#DIV/0!</v>
      </c>
      <c r="T64" s="319">
        <v>0</v>
      </c>
      <c r="U64" s="317">
        <v>0</v>
      </c>
      <c r="V64" s="318" t="e">
        <f t="shared" si="26"/>
        <v>#DIV/0!</v>
      </c>
      <c r="W64" s="318" t="b">
        <f t="shared" si="27"/>
        <v>0</v>
      </c>
      <c r="X64" s="318" t="e">
        <f t="shared" si="28"/>
        <v>#DIV/0!</v>
      </c>
      <c r="Y64" s="318"/>
      <c r="Z64" s="319">
        <v>0</v>
      </c>
      <c r="AA64" s="318" t="e">
        <f t="shared" si="29"/>
        <v>#DIV/0!</v>
      </c>
      <c r="AB64" s="318" t="b">
        <f t="shared" si="30"/>
        <v>0</v>
      </c>
      <c r="AC64" s="318" t="e">
        <f t="shared" si="31"/>
        <v>#DIV/0!</v>
      </c>
      <c r="AD64" s="61"/>
      <c r="AE64" s="61"/>
      <c r="AF64" s="61"/>
    </row>
    <row r="65" spans="1:32" ht="15.75" hidden="1" customHeight="1">
      <c r="A65" s="438" t="s">
        <v>297</v>
      </c>
      <c r="B65" s="443">
        <f>'Aaro Inställningar'!B63</f>
        <v>0</v>
      </c>
      <c r="C65" s="42"/>
      <c r="D65" s="748">
        <f>'Aaro Inställningar'!C63</f>
        <v>0</v>
      </c>
      <c r="E65" s="319">
        <v>0</v>
      </c>
      <c r="F65" s="317">
        <v>0</v>
      </c>
      <c r="G65" s="318" t="e">
        <f t="shared" si="17"/>
        <v>#DIV/0!</v>
      </c>
      <c r="H65" s="318" t="b">
        <f t="shared" si="18"/>
        <v>0</v>
      </c>
      <c r="I65" s="318" t="e">
        <f t="shared" si="19"/>
        <v>#DIV/0!</v>
      </c>
      <c r="J65" s="319">
        <v>0</v>
      </c>
      <c r="K65" s="317">
        <v>0</v>
      </c>
      <c r="L65" s="318" t="e">
        <f t="shared" si="20"/>
        <v>#DIV/0!</v>
      </c>
      <c r="M65" s="318" t="b">
        <f t="shared" si="21"/>
        <v>0</v>
      </c>
      <c r="N65" s="318" t="e">
        <f t="shared" si="22"/>
        <v>#DIV/0!</v>
      </c>
      <c r="O65" s="319">
        <v>0</v>
      </c>
      <c r="P65" s="317">
        <v>0</v>
      </c>
      <c r="Q65" s="318" t="e">
        <f t="shared" si="23"/>
        <v>#DIV/0!</v>
      </c>
      <c r="R65" s="318" t="b">
        <f t="shared" si="24"/>
        <v>0</v>
      </c>
      <c r="S65" s="318" t="e">
        <f t="shared" si="25"/>
        <v>#DIV/0!</v>
      </c>
      <c r="T65" s="319">
        <v>0</v>
      </c>
      <c r="U65" s="317">
        <v>0</v>
      </c>
      <c r="V65" s="318" t="e">
        <f t="shared" si="26"/>
        <v>#DIV/0!</v>
      </c>
      <c r="W65" s="318" t="b">
        <f t="shared" si="27"/>
        <v>0</v>
      </c>
      <c r="X65" s="318" t="e">
        <f t="shared" si="28"/>
        <v>#DIV/0!</v>
      </c>
      <c r="Y65" s="318"/>
      <c r="Z65" s="319">
        <v>0</v>
      </c>
      <c r="AA65" s="318" t="e">
        <f t="shared" si="29"/>
        <v>#DIV/0!</v>
      </c>
      <c r="AB65" s="318" t="b">
        <f t="shared" si="30"/>
        <v>0</v>
      </c>
      <c r="AC65" s="318" t="e">
        <f t="shared" si="31"/>
        <v>#DIV/0!</v>
      </c>
      <c r="AD65" s="60"/>
      <c r="AE65" s="60"/>
      <c r="AF65" s="60"/>
    </row>
    <row r="66" spans="1:32" ht="15.75" hidden="1" customHeight="1">
      <c r="A66" s="438" t="s">
        <v>297</v>
      </c>
      <c r="B66" s="443">
        <f>'Aaro Inställningar'!B64</f>
        <v>0</v>
      </c>
      <c r="C66" s="42"/>
      <c r="D66" s="748">
        <f>'Aaro Inställningar'!C64</f>
        <v>0</v>
      </c>
      <c r="E66" s="319">
        <v>0</v>
      </c>
      <c r="F66" s="317">
        <v>0</v>
      </c>
      <c r="G66" s="318" t="e">
        <f t="shared" si="17"/>
        <v>#DIV/0!</v>
      </c>
      <c r="H66" s="318" t="b">
        <f t="shared" si="18"/>
        <v>0</v>
      </c>
      <c r="I66" s="318" t="e">
        <f t="shared" si="19"/>
        <v>#DIV/0!</v>
      </c>
      <c r="J66" s="319">
        <v>0</v>
      </c>
      <c r="K66" s="317">
        <v>0</v>
      </c>
      <c r="L66" s="318" t="e">
        <f t="shared" si="20"/>
        <v>#DIV/0!</v>
      </c>
      <c r="M66" s="318" t="b">
        <f t="shared" si="21"/>
        <v>0</v>
      </c>
      <c r="N66" s="318" t="e">
        <f t="shared" si="22"/>
        <v>#DIV/0!</v>
      </c>
      <c r="O66" s="319">
        <v>0</v>
      </c>
      <c r="P66" s="317">
        <v>0</v>
      </c>
      <c r="Q66" s="318" t="e">
        <f t="shared" si="23"/>
        <v>#DIV/0!</v>
      </c>
      <c r="R66" s="318" t="b">
        <f t="shared" si="24"/>
        <v>0</v>
      </c>
      <c r="S66" s="318" t="e">
        <f t="shared" si="25"/>
        <v>#DIV/0!</v>
      </c>
      <c r="T66" s="319">
        <v>0</v>
      </c>
      <c r="U66" s="317">
        <v>0</v>
      </c>
      <c r="V66" s="318" t="e">
        <f t="shared" si="26"/>
        <v>#DIV/0!</v>
      </c>
      <c r="W66" s="318" t="b">
        <f t="shared" si="27"/>
        <v>0</v>
      </c>
      <c r="X66" s="318" t="e">
        <f t="shared" si="28"/>
        <v>#DIV/0!</v>
      </c>
      <c r="Y66" s="318"/>
      <c r="Z66" s="319">
        <v>0</v>
      </c>
      <c r="AA66" s="318" t="e">
        <f t="shared" si="29"/>
        <v>#DIV/0!</v>
      </c>
      <c r="AB66" s="318" t="b">
        <f t="shared" si="30"/>
        <v>0</v>
      </c>
      <c r="AC66" s="318" t="e">
        <f t="shared" si="31"/>
        <v>#DIV/0!</v>
      </c>
      <c r="AD66" s="61"/>
      <c r="AE66" s="61"/>
      <c r="AF66" s="61"/>
    </row>
    <row r="67" spans="1:32" ht="15.75" hidden="1" customHeight="1">
      <c r="A67" s="438" t="s">
        <v>297</v>
      </c>
      <c r="B67" s="443">
        <f>'Aaro Inställningar'!B65</f>
        <v>0</v>
      </c>
      <c r="C67" s="42"/>
      <c r="D67" s="748">
        <f>'Aaro Inställningar'!C65</f>
        <v>0</v>
      </c>
      <c r="E67" s="319">
        <v>0</v>
      </c>
      <c r="F67" s="317">
        <v>0</v>
      </c>
      <c r="G67" s="318" t="e">
        <f t="shared" si="17"/>
        <v>#DIV/0!</v>
      </c>
      <c r="H67" s="318" t="b">
        <f t="shared" si="18"/>
        <v>0</v>
      </c>
      <c r="I67" s="318" t="e">
        <f t="shared" si="19"/>
        <v>#DIV/0!</v>
      </c>
      <c r="J67" s="319">
        <v>0</v>
      </c>
      <c r="K67" s="317">
        <v>0</v>
      </c>
      <c r="L67" s="318" t="e">
        <f t="shared" si="20"/>
        <v>#DIV/0!</v>
      </c>
      <c r="M67" s="318" t="b">
        <f t="shared" si="21"/>
        <v>0</v>
      </c>
      <c r="N67" s="318" t="e">
        <f t="shared" si="22"/>
        <v>#DIV/0!</v>
      </c>
      <c r="O67" s="319">
        <v>0</v>
      </c>
      <c r="P67" s="317">
        <v>0</v>
      </c>
      <c r="Q67" s="318" t="e">
        <f t="shared" si="23"/>
        <v>#DIV/0!</v>
      </c>
      <c r="R67" s="318" t="b">
        <f t="shared" si="24"/>
        <v>0</v>
      </c>
      <c r="S67" s="318" t="e">
        <f t="shared" si="25"/>
        <v>#DIV/0!</v>
      </c>
      <c r="T67" s="319">
        <v>0</v>
      </c>
      <c r="U67" s="317">
        <v>0</v>
      </c>
      <c r="V67" s="318" t="e">
        <f t="shared" si="26"/>
        <v>#DIV/0!</v>
      </c>
      <c r="W67" s="318" t="b">
        <f t="shared" si="27"/>
        <v>0</v>
      </c>
      <c r="X67" s="318" t="e">
        <f t="shared" si="28"/>
        <v>#DIV/0!</v>
      </c>
      <c r="Y67" s="318"/>
      <c r="Z67" s="319">
        <v>0</v>
      </c>
      <c r="AA67" s="318" t="e">
        <f t="shared" si="29"/>
        <v>#DIV/0!</v>
      </c>
      <c r="AB67" s="318" t="b">
        <f t="shared" si="30"/>
        <v>0</v>
      </c>
      <c r="AC67" s="318" t="e">
        <f t="shared" si="31"/>
        <v>#DIV/0!</v>
      </c>
      <c r="AD67" s="60"/>
      <c r="AE67" s="60"/>
      <c r="AF67" s="60"/>
    </row>
    <row r="68" spans="1:32" ht="15.75" hidden="1" customHeight="1">
      <c r="A68" s="438" t="s">
        <v>297</v>
      </c>
      <c r="B68" s="443">
        <f>'Aaro Inställningar'!B66</f>
        <v>0</v>
      </c>
      <c r="C68" s="42"/>
      <c r="D68" s="748">
        <f>'Aaro Inställningar'!C66</f>
        <v>0</v>
      </c>
      <c r="E68" s="319">
        <v>0</v>
      </c>
      <c r="F68" s="317">
        <v>0</v>
      </c>
      <c r="G68" s="318" t="e">
        <f t="shared" si="17"/>
        <v>#DIV/0!</v>
      </c>
      <c r="H68" s="318" t="b">
        <f t="shared" si="18"/>
        <v>0</v>
      </c>
      <c r="I68" s="318" t="e">
        <f t="shared" si="19"/>
        <v>#DIV/0!</v>
      </c>
      <c r="J68" s="319">
        <v>0</v>
      </c>
      <c r="K68" s="317">
        <v>0</v>
      </c>
      <c r="L68" s="318" t="e">
        <f t="shared" si="20"/>
        <v>#DIV/0!</v>
      </c>
      <c r="M68" s="318" t="b">
        <f t="shared" si="21"/>
        <v>0</v>
      </c>
      <c r="N68" s="318" t="e">
        <f t="shared" si="22"/>
        <v>#DIV/0!</v>
      </c>
      <c r="O68" s="319">
        <v>0</v>
      </c>
      <c r="P68" s="317">
        <v>0</v>
      </c>
      <c r="Q68" s="318" t="e">
        <f t="shared" si="23"/>
        <v>#DIV/0!</v>
      </c>
      <c r="R68" s="318" t="b">
        <f t="shared" si="24"/>
        <v>0</v>
      </c>
      <c r="S68" s="318" t="e">
        <f t="shared" si="25"/>
        <v>#DIV/0!</v>
      </c>
      <c r="T68" s="319">
        <v>0</v>
      </c>
      <c r="U68" s="317">
        <v>0</v>
      </c>
      <c r="V68" s="318" t="e">
        <f t="shared" si="26"/>
        <v>#DIV/0!</v>
      </c>
      <c r="W68" s="318" t="b">
        <f t="shared" si="27"/>
        <v>0</v>
      </c>
      <c r="X68" s="318" t="e">
        <f t="shared" si="28"/>
        <v>#DIV/0!</v>
      </c>
      <c r="Y68" s="318"/>
      <c r="Z68" s="319">
        <v>0</v>
      </c>
      <c r="AA68" s="318" t="e">
        <f t="shared" si="29"/>
        <v>#DIV/0!</v>
      </c>
      <c r="AB68" s="318" t="b">
        <f t="shared" si="30"/>
        <v>0</v>
      </c>
      <c r="AC68" s="318" t="e">
        <f t="shared" si="31"/>
        <v>#DIV/0!</v>
      </c>
      <c r="AD68" s="61"/>
      <c r="AE68" s="61"/>
      <c r="AF68" s="61"/>
    </row>
    <row r="69" spans="1:32" ht="15.75" hidden="1" customHeight="1">
      <c r="A69" s="438" t="s">
        <v>297</v>
      </c>
      <c r="B69" s="443">
        <f>'Aaro Inställningar'!B67</f>
        <v>0</v>
      </c>
      <c r="C69" s="42"/>
      <c r="D69" s="748">
        <f>'Aaro Inställningar'!C67</f>
        <v>0</v>
      </c>
      <c r="E69" s="319">
        <v>0</v>
      </c>
      <c r="F69" s="317">
        <v>0</v>
      </c>
      <c r="G69" s="318" t="e">
        <f t="shared" si="17"/>
        <v>#DIV/0!</v>
      </c>
      <c r="H69" s="318" t="b">
        <f t="shared" si="18"/>
        <v>0</v>
      </c>
      <c r="I69" s="318" t="e">
        <f t="shared" si="19"/>
        <v>#DIV/0!</v>
      </c>
      <c r="J69" s="319">
        <v>0</v>
      </c>
      <c r="K69" s="317">
        <v>0</v>
      </c>
      <c r="L69" s="318" t="e">
        <f t="shared" si="20"/>
        <v>#DIV/0!</v>
      </c>
      <c r="M69" s="318" t="b">
        <f t="shared" si="21"/>
        <v>0</v>
      </c>
      <c r="N69" s="318" t="e">
        <f t="shared" si="22"/>
        <v>#DIV/0!</v>
      </c>
      <c r="O69" s="319">
        <v>0</v>
      </c>
      <c r="P69" s="317">
        <v>0</v>
      </c>
      <c r="Q69" s="318" t="e">
        <f t="shared" si="23"/>
        <v>#DIV/0!</v>
      </c>
      <c r="R69" s="318" t="b">
        <f t="shared" si="24"/>
        <v>0</v>
      </c>
      <c r="S69" s="318" t="e">
        <f t="shared" si="25"/>
        <v>#DIV/0!</v>
      </c>
      <c r="T69" s="319">
        <v>0</v>
      </c>
      <c r="U69" s="317">
        <v>0</v>
      </c>
      <c r="V69" s="318" t="e">
        <f t="shared" si="26"/>
        <v>#DIV/0!</v>
      </c>
      <c r="W69" s="318" t="b">
        <f t="shared" si="27"/>
        <v>0</v>
      </c>
      <c r="X69" s="318" t="e">
        <f t="shared" si="28"/>
        <v>#DIV/0!</v>
      </c>
      <c r="Y69" s="318"/>
      <c r="Z69" s="319">
        <v>0</v>
      </c>
      <c r="AA69" s="318" t="e">
        <f t="shared" si="29"/>
        <v>#DIV/0!</v>
      </c>
      <c r="AB69" s="318" t="b">
        <f t="shared" si="30"/>
        <v>0</v>
      </c>
      <c r="AC69" s="318" t="e">
        <f t="shared" si="31"/>
        <v>#DIV/0!</v>
      </c>
      <c r="AD69" s="60"/>
      <c r="AE69" s="60"/>
      <c r="AF69" s="60"/>
    </row>
    <row r="70" spans="1:32" ht="15.75" hidden="1" customHeight="1">
      <c r="A70" s="438" t="s">
        <v>297</v>
      </c>
      <c r="B70" s="443">
        <f>'Aaro Inställningar'!B68</f>
        <v>0</v>
      </c>
      <c r="C70" s="42"/>
      <c r="D70" s="748">
        <f>'Aaro Inställningar'!C68</f>
        <v>0</v>
      </c>
      <c r="E70" s="319">
        <v>0</v>
      </c>
      <c r="F70" s="317">
        <v>0</v>
      </c>
      <c r="G70" s="318" t="e">
        <f t="shared" si="17"/>
        <v>#DIV/0!</v>
      </c>
      <c r="H70" s="318" t="b">
        <f t="shared" si="18"/>
        <v>0</v>
      </c>
      <c r="I70" s="318" t="e">
        <f t="shared" si="19"/>
        <v>#DIV/0!</v>
      </c>
      <c r="J70" s="319">
        <v>0</v>
      </c>
      <c r="K70" s="317">
        <v>0</v>
      </c>
      <c r="L70" s="318" t="e">
        <f t="shared" si="20"/>
        <v>#DIV/0!</v>
      </c>
      <c r="M70" s="318" t="b">
        <f t="shared" si="21"/>
        <v>0</v>
      </c>
      <c r="N70" s="318" t="e">
        <f t="shared" si="22"/>
        <v>#DIV/0!</v>
      </c>
      <c r="O70" s="319">
        <v>0</v>
      </c>
      <c r="P70" s="317">
        <v>0</v>
      </c>
      <c r="Q70" s="318" t="e">
        <f t="shared" si="23"/>
        <v>#DIV/0!</v>
      </c>
      <c r="R70" s="318" t="b">
        <f t="shared" si="24"/>
        <v>0</v>
      </c>
      <c r="S70" s="318" t="e">
        <f t="shared" si="25"/>
        <v>#DIV/0!</v>
      </c>
      <c r="T70" s="319">
        <v>0</v>
      </c>
      <c r="U70" s="317">
        <v>0</v>
      </c>
      <c r="V70" s="318" t="e">
        <f t="shared" si="26"/>
        <v>#DIV/0!</v>
      </c>
      <c r="W70" s="318" t="b">
        <f t="shared" si="27"/>
        <v>0</v>
      </c>
      <c r="X70" s="318" t="e">
        <f t="shared" si="28"/>
        <v>#DIV/0!</v>
      </c>
      <c r="Y70" s="318"/>
      <c r="Z70" s="319">
        <v>0</v>
      </c>
      <c r="AA70" s="318" t="e">
        <f t="shared" si="29"/>
        <v>#DIV/0!</v>
      </c>
      <c r="AB70" s="318" t="b">
        <f t="shared" si="30"/>
        <v>0</v>
      </c>
      <c r="AC70" s="318" t="e">
        <f t="shared" si="31"/>
        <v>#DIV/0!</v>
      </c>
      <c r="AD70" s="61"/>
      <c r="AE70" s="61"/>
      <c r="AF70" s="61"/>
    </row>
    <row r="71" spans="1:32" ht="15.75" hidden="1" customHeight="1">
      <c r="A71" s="438" t="s">
        <v>297</v>
      </c>
      <c r="B71" s="443">
        <f>'Aaro Inställningar'!B69</f>
        <v>0</v>
      </c>
      <c r="C71" s="42"/>
      <c r="D71" s="748">
        <f>'Aaro Inställningar'!C69</f>
        <v>0</v>
      </c>
      <c r="E71" s="319">
        <v>0</v>
      </c>
      <c r="F71" s="317">
        <v>0</v>
      </c>
      <c r="G71" s="318" t="e">
        <f t="shared" si="17"/>
        <v>#DIV/0!</v>
      </c>
      <c r="H71" s="318" t="b">
        <f t="shared" si="18"/>
        <v>0</v>
      </c>
      <c r="I71" s="318" t="e">
        <f t="shared" si="19"/>
        <v>#DIV/0!</v>
      </c>
      <c r="J71" s="319">
        <v>0</v>
      </c>
      <c r="K71" s="317">
        <v>0</v>
      </c>
      <c r="L71" s="318" t="e">
        <f t="shared" si="20"/>
        <v>#DIV/0!</v>
      </c>
      <c r="M71" s="318" t="b">
        <f t="shared" si="21"/>
        <v>0</v>
      </c>
      <c r="N71" s="318" t="e">
        <f t="shared" si="22"/>
        <v>#DIV/0!</v>
      </c>
      <c r="O71" s="319">
        <v>0</v>
      </c>
      <c r="P71" s="317">
        <v>0</v>
      </c>
      <c r="Q71" s="318" t="e">
        <f t="shared" si="23"/>
        <v>#DIV/0!</v>
      </c>
      <c r="R71" s="318" t="b">
        <f t="shared" si="24"/>
        <v>0</v>
      </c>
      <c r="S71" s="318" t="e">
        <f t="shared" si="25"/>
        <v>#DIV/0!</v>
      </c>
      <c r="T71" s="319">
        <v>0</v>
      </c>
      <c r="U71" s="317">
        <v>0</v>
      </c>
      <c r="V71" s="318" t="e">
        <f t="shared" si="26"/>
        <v>#DIV/0!</v>
      </c>
      <c r="W71" s="318" t="b">
        <f t="shared" si="27"/>
        <v>0</v>
      </c>
      <c r="X71" s="318" t="e">
        <f t="shared" si="28"/>
        <v>#DIV/0!</v>
      </c>
      <c r="Y71" s="318"/>
      <c r="Z71" s="319">
        <v>0</v>
      </c>
      <c r="AA71" s="318" t="e">
        <f t="shared" si="29"/>
        <v>#DIV/0!</v>
      </c>
      <c r="AB71" s="318" t="b">
        <f t="shared" si="30"/>
        <v>0</v>
      </c>
      <c r="AC71" s="318" t="e">
        <f t="shared" si="31"/>
        <v>#DIV/0!</v>
      </c>
      <c r="AD71" s="60"/>
      <c r="AE71" s="60"/>
      <c r="AF71" s="60"/>
    </row>
    <row r="72" spans="1:32" ht="15.75" hidden="1" customHeight="1">
      <c r="A72" s="438" t="s">
        <v>297</v>
      </c>
      <c r="B72" s="443">
        <f>'Aaro Inställningar'!B70</f>
        <v>0</v>
      </c>
      <c r="C72" s="42"/>
      <c r="D72" s="748">
        <f>'Aaro Inställningar'!C70</f>
        <v>0</v>
      </c>
      <c r="E72" s="319">
        <v>0</v>
      </c>
      <c r="F72" s="317">
        <v>0</v>
      </c>
      <c r="G72" s="318" t="e">
        <f t="shared" si="17"/>
        <v>#DIV/0!</v>
      </c>
      <c r="H72" s="318" t="b">
        <f t="shared" si="18"/>
        <v>0</v>
      </c>
      <c r="I72" s="318" t="e">
        <f t="shared" si="19"/>
        <v>#DIV/0!</v>
      </c>
      <c r="J72" s="319">
        <v>0</v>
      </c>
      <c r="K72" s="317">
        <v>0</v>
      </c>
      <c r="L72" s="318" t="e">
        <f t="shared" si="20"/>
        <v>#DIV/0!</v>
      </c>
      <c r="M72" s="318" t="b">
        <f t="shared" si="21"/>
        <v>0</v>
      </c>
      <c r="N72" s="318" t="e">
        <f t="shared" si="22"/>
        <v>#DIV/0!</v>
      </c>
      <c r="O72" s="319">
        <v>0</v>
      </c>
      <c r="P72" s="317">
        <v>0</v>
      </c>
      <c r="Q72" s="318" t="e">
        <f t="shared" si="23"/>
        <v>#DIV/0!</v>
      </c>
      <c r="R72" s="318" t="b">
        <f t="shared" si="24"/>
        <v>0</v>
      </c>
      <c r="S72" s="318" t="e">
        <f t="shared" si="25"/>
        <v>#DIV/0!</v>
      </c>
      <c r="T72" s="319">
        <v>0</v>
      </c>
      <c r="U72" s="317">
        <v>0</v>
      </c>
      <c r="V72" s="318" t="e">
        <f t="shared" si="26"/>
        <v>#DIV/0!</v>
      </c>
      <c r="W72" s="318" t="b">
        <f t="shared" si="27"/>
        <v>0</v>
      </c>
      <c r="X72" s="318" t="e">
        <f t="shared" si="28"/>
        <v>#DIV/0!</v>
      </c>
      <c r="Y72" s="318"/>
      <c r="Z72" s="319">
        <v>0</v>
      </c>
      <c r="AA72" s="318" t="e">
        <f t="shared" si="29"/>
        <v>#DIV/0!</v>
      </c>
      <c r="AB72" s="318" t="b">
        <f t="shared" si="30"/>
        <v>0</v>
      </c>
      <c r="AC72" s="318" t="e">
        <f t="shared" si="31"/>
        <v>#DIV/0!</v>
      </c>
      <c r="AD72" s="61"/>
      <c r="AE72" s="61"/>
      <c r="AF72" s="61"/>
    </row>
    <row r="73" spans="1:32" ht="15.75" hidden="1" customHeight="1">
      <c r="A73" s="438" t="s">
        <v>297</v>
      </c>
      <c r="B73" s="443">
        <f>'Aaro Inställningar'!B71</f>
        <v>0</v>
      </c>
      <c r="C73" s="42"/>
      <c r="D73" s="748">
        <f>'Aaro Inställningar'!C71</f>
        <v>0</v>
      </c>
      <c r="E73" s="319">
        <v>0</v>
      </c>
      <c r="F73" s="317">
        <v>0</v>
      </c>
      <c r="G73" s="318" t="e">
        <f t="shared" si="17"/>
        <v>#DIV/0!</v>
      </c>
      <c r="H73" s="318" t="b">
        <f t="shared" si="18"/>
        <v>0</v>
      </c>
      <c r="I73" s="318" t="e">
        <f t="shared" si="19"/>
        <v>#DIV/0!</v>
      </c>
      <c r="J73" s="319">
        <v>0</v>
      </c>
      <c r="K73" s="317">
        <v>0</v>
      </c>
      <c r="L73" s="318" t="e">
        <f t="shared" si="20"/>
        <v>#DIV/0!</v>
      </c>
      <c r="M73" s="318" t="b">
        <f t="shared" si="21"/>
        <v>0</v>
      </c>
      <c r="N73" s="318" t="e">
        <f t="shared" si="22"/>
        <v>#DIV/0!</v>
      </c>
      <c r="O73" s="319">
        <v>0</v>
      </c>
      <c r="P73" s="317">
        <v>0</v>
      </c>
      <c r="Q73" s="318" t="e">
        <f t="shared" si="23"/>
        <v>#DIV/0!</v>
      </c>
      <c r="R73" s="318" t="b">
        <f t="shared" si="24"/>
        <v>0</v>
      </c>
      <c r="S73" s="318" t="e">
        <f t="shared" si="25"/>
        <v>#DIV/0!</v>
      </c>
      <c r="T73" s="319">
        <v>0</v>
      </c>
      <c r="U73" s="317">
        <v>0</v>
      </c>
      <c r="V73" s="318" t="e">
        <f t="shared" si="26"/>
        <v>#DIV/0!</v>
      </c>
      <c r="W73" s="318" t="b">
        <f t="shared" si="27"/>
        <v>0</v>
      </c>
      <c r="X73" s="318" t="e">
        <f t="shared" si="28"/>
        <v>#DIV/0!</v>
      </c>
      <c r="Y73" s="318"/>
      <c r="Z73" s="319">
        <v>0</v>
      </c>
      <c r="AA73" s="318" t="e">
        <f t="shared" si="29"/>
        <v>#DIV/0!</v>
      </c>
      <c r="AB73" s="318" t="b">
        <f t="shared" si="30"/>
        <v>0</v>
      </c>
      <c r="AC73" s="318" t="e">
        <f t="shared" si="31"/>
        <v>#DIV/0!</v>
      </c>
      <c r="AD73" s="60"/>
      <c r="AE73" s="60"/>
      <c r="AF73" s="60"/>
    </row>
    <row r="74" spans="1:32" ht="15.75" hidden="1" customHeight="1">
      <c r="A74" s="438" t="s">
        <v>297</v>
      </c>
      <c r="B74" s="443">
        <f>'Aaro Inställningar'!B72</f>
        <v>0</v>
      </c>
      <c r="C74" s="42"/>
      <c r="D74" s="748">
        <f>'Aaro Inställningar'!C72</f>
        <v>0</v>
      </c>
      <c r="E74" s="319">
        <v>0</v>
      </c>
      <c r="F74" s="317">
        <v>0</v>
      </c>
      <c r="G74" s="318" t="e">
        <f t="shared" si="17"/>
        <v>#DIV/0!</v>
      </c>
      <c r="H74" s="318" t="b">
        <f t="shared" si="18"/>
        <v>0</v>
      </c>
      <c r="I74" s="318" t="e">
        <f t="shared" si="19"/>
        <v>#DIV/0!</v>
      </c>
      <c r="J74" s="319">
        <v>0</v>
      </c>
      <c r="K74" s="317">
        <v>0</v>
      </c>
      <c r="L74" s="318" t="e">
        <f t="shared" si="20"/>
        <v>#DIV/0!</v>
      </c>
      <c r="M74" s="318" t="b">
        <f t="shared" si="21"/>
        <v>0</v>
      </c>
      <c r="N74" s="318" t="e">
        <f t="shared" si="22"/>
        <v>#DIV/0!</v>
      </c>
      <c r="O74" s="319">
        <v>0</v>
      </c>
      <c r="P74" s="317">
        <v>0</v>
      </c>
      <c r="Q74" s="318" t="e">
        <f t="shared" si="23"/>
        <v>#DIV/0!</v>
      </c>
      <c r="R74" s="318" t="b">
        <f t="shared" si="24"/>
        <v>0</v>
      </c>
      <c r="S74" s="318" t="e">
        <f t="shared" si="25"/>
        <v>#DIV/0!</v>
      </c>
      <c r="T74" s="319">
        <v>0</v>
      </c>
      <c r="U74" s="317">
        <v>0</v>
      </c>
      <c r="V74" s="318" t="e">
        <f t="shared" si="26"/>
        <v>#DIV/0!</v>
      </c>
      <c r="W74" s="318" t="b">
        <f t="shared" si="27"/>
        <v>0</v>
      </c>
      <c r="X74" s="318" t="e">
        <f t="shared" si="28"/>
        <v>#DIV/0!</v>
      </c>
      <c r="Y74" s="318"/>
      <c r="Z74" s="319">
        <v>0</v>
      </c>
      <c r="AA74" s="318" t="e">
        <f t="shared" si="29"/>
        <v>#DIV/0!</v>
      </c>
      <c r="AB74" s="318" t="b">
        <f t="shared" si="30"/>
        <v>0</v>
      </c>
      <c r="AC74" s="318" t="e">
        <f t="shared" si="31"/>
        <v>#DIV/0!</v>
      </c>
      <c r="AD74" s="61"/>
      <c r="AE74" s="61"/>
      <c r="AF74" s="61"/>
    </row>
    <row r="75" spans="1:32" ht="15.75" hidden="1" customHeight="1">
      <c r="A75" s="438" t="s">
        <v>297</v>
      </c>
      <c r="B75" s="443">
        <f>'Aaro Inställningar'!B73</f>
        <v>0</v>
      </c>
      <c r="C75" s="42"/>
      <c r="D75" s="748">
        <f>'Aaro Inställningar'!C73</f>
        <v>0</v>
      </c>
      <c r="E75" s="319">
        <v>0</v>
      </c>
      <c r="F75" s="317">
        <v>0</v>
      </c>
      <c r="G75" s="318" t="e">
        <f t="shared" si="17"/>
        <v>#DIV/0!</v>
      </c>
      <c r="H75" s="318" t="b">
        <f t="shared" si="18"/>
        <v>0</v>
      </c>
      <c r="I75" s="318" t="e">
        <f t="shared" si="19"/>
        <v>#DIV/0!</v>
      </c>
      <c r="J75" s="319">
        <v>0</v>
      </c>
      <c r="K75" s="317">
        <v>0</v>
      </c>
      <c r="L75" s="318" t="e">
        <f t="shared" si="20"/>
        <v>#DIV/0!</v>
      </c>
      <c r="M75" s="318" t="b">
        <f t="shared" si="21"/>
        <v>0</v>
      </c>
      <c r="N75" s="318" t="e">
        <f t="shared" si="22"/>
        <v>#DIV/0!</v>
      </c>
      <c r="O75" s="319">
        <v>0</v>
      </c>
      <c r="P75" s="317">
        <v>0</v>
      </c>
      <c r="Q75" s="318" t="e">
        <f t="shared" si="23"/>
        <v>#DIV/0!</v>
      </c>
      <c r="R75" s="318" t="b">
        <f t="shared" si="24"/>
        <v>0</v>
      </c>
      <c r="S75" s="318" t="e">
        <f t="shared" si="25"/>
        <v>#DIV/0!</v>
      </c>
      <c r="T75" s="319">
        <v>0</v>
      </c>
      <c r="U75" s="317">
        <v>0</v>
      </c>
      <c r="V75" s="318" t="e">
        <f t="shared" si="26"/>
        <v>#DIV/0!</v>
      </c>
      <c r="W75" s="318" t="b">
        <f t="shared" si="27"/>
        <v>0</v>
      </c>
      <c r="X75" s="318" t="e">
        <f t="shared" si="28"/>
        <v>#DIV/0!</v>
      </c>
      <c r="Y75" s="318"/>
      <c r="Z75" s="319">
        <v>0</v>
      </c>
      <c r="AA75" s="318" t="e">
        <f t="shared" si="29"/>
        <v>#DIV/0!</v>
      </c>
      <c r="AB75" s="318" t="b">
        <f t="shared" si="30"/>
        <v>0</v>
      </c>
      <c r="AC75" s="318" t="e">
        <f t="shared" si="31"/>
        <v>#DIV/0!</v>
      </c>
      <c r="AD75" s="60"/>
      <c r="AE75" s="60"/>
      <c r="AF75" s="60"/>
    </row>
    <row r="76" spans="1:32" ht="15.75" hidden="1" customHeight="1">
      <c r="A76" s="438" t="s">
        <v>297</v>
      </c>
      <c r="B76" s="443">
        <f>'Aaro Inställningar'!B74</f>
        <v>0</v>
      </c>
      <c r="C76" s="42"/>
      <c r="D76" s="748">
        <f>'Aaro Inställningar'!C74</f>
        <v>0</v>
      </c>
      <c r="E76" s="319">
        <v>0</v>
      </c>
      <c r="F76" s="317">
        <v>0</v>
      </c>
      <c r="G76" s="318" t="e">
        <f t="shared" si="17"/>
        <v>#DIV/0!</v>
      </c>
      <c r="H76" s="318" t="b">
        <f t="shared" si="18"/>
        <v>0</v>
      </c>
      <c r="I76" s="318" t="e">
        <f t="shared" si="19"/>
        <v>#DIV/0!</v>
      </c>
      <c r="J76" s="319">
        <v>0</v>
      </c>
      <c r="K76" s="317">
        <v>0</v>
      </c>
      <c r="L76" s="318" t="e">
        <f t="shared" si="20"/>
        <v>#DIV/0!</v>
      </c>
      <c r="M76" s="318" t="b">
        <f t="shared" si="21"/>
        <v>0</v>
      </c>
      <c r="N76" s="318" t="e">
        <f t="shared" si="22"/>
        <v>#DIV/0!</v>
      </c>
      <c r="O76" s="319">
        <v>0</v>
      </c>
      <c r="P76" s="317">
        <v>0</v>
      </c>
      <c r="Q76" s="318" t="e">
        <f t="shared" si="23"/>
        <v>#DIV/0!</v>
      </c>
      <c r="R76" s="318" t="b">
        <f t="shared" si="24"/>
        <v>0</v>
      </c>
      <c r="S76" s="318" t="e">
        <f t="shared" si="25"/>
        <v>#DIV/0!</v>
      </c>
      <c r="T76" s="319">
        <v>0</v>
      </c>
      <c r="U76" s="317">
        <v>0</v>
      </c>
      <c r="V76" s="318" t="e">
        <f t="shared" si="26"/>
        <v>#DIV/0!</v>
      </c>
      <c r="W76" s="318" t="b">
        <f t="shared" si="27"/>
        <v>0</v>
      </c>
      <c r="X76" s="318" t="e">
        <f t="shared" si="28"/>
        <v>#DIV/0!</v>
      </c>
      <c r="Y76" s="318"/>
      <c r="Z76" s="319">
        <v>0</v>
      </c>
      <c r="AA76" s="318" t="e">
        <f t="shared" si="29"/>
        <v>#DIV/0!</v>
      </c>
      <c r="AB76" s="318" t="b">
        <f t="shared" si="30"/>
        <v>0</v>
      </c>
      <c r="AC76" s="318" t="e">
        <f t="shared" si="31"/>
        <v>#DIV/0!</v>
      </c>
      <c r="AD76" s="61"/>
      <c r="AE76" s="61"/>
      <c r="AF76" s="61"/>
    </row>
    <row r="77" spans="1:32" ht="15.75" hidden="1" customHeight="1">
      <c r="A77" s="438" t="s">
        <v>297</v>
      </c>
      <c r="B77" s="443">
        <f>'Aaro Inställningar'!B75</f>
        <v>0</v>
      </c>
      <c r="C77" s="42"/>
      <c r="D77" s="748">
        <f>'Aaro Inställningar'!C75</f>
        <v>0</v>
      </c>
      <c r="E77" s="319">
        <v>0</v>
      </c>
      <c r="F77" s="317">
        <v>0</v>
      </c>
      <c r="G77" s="318" t="e">
        <f t="shared" si="17"/>
        <v>#DIV/0!</v>
      </c>
      <c r="H77" s="318" t="b">
        <f t="shared" si="18"/>
        <v>0</v>
      </c>
      <c r="I77" s="318" t="e">
        <f t="shared" si="19"/>
        <v>#DIV/0!</v>
      </c>
      <c r="J77" s="319">
        <v>0</v>
      </c>
      <c r="K77" s="317">
        <v>0</v>
      </c>
      <c r="L77" s="318" t="e">
        <f t="shared" si="20"/>
        <v>#DIV/0!</v>
      </c>
      <c r="M77" s="318" t="b">
        <f t="shared" si="21"/>
        <v>0</v>
      </c>
      <c r="N77" s="318" t="e">
        <f t="shared" si="22"/>
        <v>#DIV/0!</v>
      </c>
      <c r="O77" s="319">
        <v>0</v>
      </c>
      <c r="P77" s="317">
        <v>0</v>
      </c>
      <c r="Q77" s="318" t="e">
        <f t="shared" si="23"/>
        <v>#DIV/0!</v>
      </c>
      <c r="R77" s="318" t="b">
        <f t="shared" si="24"/>
        <v>0</v>
      </c>
      <c r="S77" s="318" t="e">
        <f t="shared" si="25"/>
        <v>#DIV/0!</v>
      </c>
      <c r="T77" s="319">
        <v>0</v>
      </c>
      <c r="U77" s="317">
        <v>0</v>
      </c>
      <c r="V77" s="318" t="e">
        <f t="shared" si="26"/>
        <v>#DIV/0!</v>
      </c>
      <c r="W77" s="318" t="b">
        <f t="shared" si="27"/>
        <v>0</v>
      </c>
      <c r="X77" s="318" t="e">
        <f t="shared" si="28"/>
        <v>#DIV/0!</v>
      </c>
      <c r="Y77" s="318"/>
      <c r="Z77" s="319">
        <v>0</v>
      </c>
      <c r="AA77" s="318" t="e">
        <f t="shared" si="29"/>
        <v>#DIV/0!</v>
      </c>
      <c r="AB77" s="318" t="b">
        <f t="shared" si="30"/>
        <v>0</v>
      </c>
      <c r="AC77" s="318" t="e">
        <f t="shared" si="31"/>
        <v>#DIV/0!</v>
      </c>
      <c r="AD77" s="60"/>
      <c r="AE77" s="60"/>
      <c r="AF77" s="60"/>
    </row>
    <row r="78" spans="1:32" ht="15.75" hidden="1" customHeight="1">
      <c r="A78" s="438" t="s">
        <v>297</v>
      </c>
      <c r="B78" s="443">
        <f>'Aaro Inställningar'!B76</f>
        <v>0</v>
      </c>
      <c r="C78" s="42"/>
      <c r="D78" s="748">
        <f>'Aaro Inställningar'!C76</f>
        <v>0</v>
      </c>
      <c r="E78" s="319">
        <v>0</v>
      </c>
      <c r="F78" s="317">
        <v>0</v>
      </c>
      <c r="G78" s="318" t="e">
        <f t="shared" si="17"/>
        <v>#DIV/0!</v>
      </c>
      <c r="H78" s="318" t="b">
        <f t="shared" si="18"/>
        <v>0</v>
      </c>
      <c r="I78" s="318" t="e">
        <f t="shared" si="19"/>
        <v>#DIV/0!</v>
      </c>
      <c r="J78" s="319">
        <v>0</v>
      </c>
      <c r="K78" s="317">
        <v>0</v>
      </c>
      <c r="L78" s="318" t="e">
        <f t="shared" si="20"/>
        <v>#DIV/0!</v>
      </c>
      <c r="M78" s="318" t="b">
        <f t="shared" si="21"/>
        <v>0</v>
      </c>
      <c r="N78" s="318" t="e">
        <f t="shared" si="22"/>
        <v>#DIV/0!</v>
      </c>
      <c r="O78" s="319">
        <v>0</v>
      </c>
      <c r="P78" s="317">
        <v>0</v>
      </c>
      <c r="Q78" s="318" t="e">
        <f t="shared" si="23"/>
        <v>#DIV/0!</v>
      </c>
      <c r="R78" s="318" t="b">
        <f t="shared" si="24"/>
        <v>0</v>
      </c>
      <c r="S78" s="318" t="e">
        <f t="shared" si="25"/>
        <v>#DIV/0!</v>
      </c>
      <c r="T78" s="319">
        <v>0</v>
      </c>
      <c r="U78" s="317">
        <v>0</v>
      </c>
      <c r="V78" s="318" t="e">
        <f t="shared" si="26"/>
        <v>#DIV/0!</v>
      </c>
      <c r="W78" s="318" t="b">
        <f t="shared" si="27"/>
        <v>0</v>
      </c>
      <c r="X78" s="318" t="e">
        <f t="shared" si="28"/>
        <v>#DIV/0!</v>
      </c>
      <c r="Y78" s="318"/>
      <c r="Z78" s="319">
        <v>0</v>
      </c>
      <c r="AA78" s="318" t="e">
        <f t="shared" si="29"/>
        <v>#DIV/0!</v>
      </c>
      <c r="AB78" s="318" t="b">
        <f t="shared" si="30"/>
        <v>0</v>
      </c>
      <c r="AC78" s="318" t="e">
        <f t="shared" si="31"/>
        <v>#DIV/0!</v>
      </c>
      <c r="AD78" s="61"/>
      <c r="AE78" s="61"/>
      <c r="AF78" s="61"/>
    </row>
    <row r="79" spans="1:32" ht="15.75" hidden="1" customHeight="1">
      <c r="A79" s="438" t="s">
        <v>297</v>
      </c>
      <c r="B79" s="443">
        <f>'Aaro Inställningar'!B78</f>
        <v>0</v>
      </c>
      <c r="C79" s="42"/>
      <c r="D79" s="748">
        <f>'Aaro Inställningar'!C77</f>
        <v>0</v>
      </c>
      <c r="E79" s="319">
        <v>0</v>
      </c>
      <c r="F79" s="317">
        <v>0</v>
      </c>
      <c r="G79" s="318" t="e">
        <f t="shared" si="17"/>
        <v>#DIV/0!</v>
      </c>
      <c r="H79" s="318" t="b">
        <f t="shared" si="18"/>
        <v>0</v>
      </c>
      <c r="I79" s="318" t="e">
        <f t="shared" si="19"/>
        <v>#DIV/0!</v>
      </c>
      <c r="J79" s="319">
        <v>0</v>
      </c>
      <c r="K79" s="317">
        <v>0</v>
      </c>
      <c r="L79" s="318" t="e">
        <f t="shared" si="20"/>
        <v>#DIV/0!</v>
      </c>
      <c r="M79" s="318" t="b">
        <f t="shared" si="21"/>
        <v>0</v>
      </c>
      <c r="N79" s="318" t="e">
        <f t="shared" si="22"/>
        <v>#DIV/0!</v>
      </c>
      <c r="O79" s="319">
        <v>0</v>
      </c>
      <c r="P79" s="317">
        <v>0</v>
      </c>
      <c r="Q79" s="318" t="e">
        <f t="shared" si="23"/>
        <v>#DIV/0!</v>
      </c>
      <c r="R79" s="318" t="b">
        <f t="shared" si="24"/>
        <v>0</v>
      </c>
      <c r="S79" s="318" t="e">
        <f t="shared" si="25"/>
        <v>#DIV/0!</v>
      </c>
      <c r="T79" s="319">
        <v>0</v>
      </c>
      <c r="U79" s="317">
        <v>0</v>
      </c>
      <c r="V79" s="318" t="e">
        <f t="shared" si="26"/>
        <v>#DIV/0!</v>
      </c>
      <c r="W79" s="318" t="b">
        <f t="shared" si="27"/>
        <v>0</v>
      </c>
      <c r="X79" s="318" t="e">
        <f t="shared" si="28"/>
        <v>#DIV/0!</v>
      </c>
      <c r="Y79" s="318"/>
      <c r="Z79" s="319">
        <v>0</v>
      </c>
      <c r="AA79" s="318" t="e">
        <f t="shared" si="29"/>
        <v>#DIV/0!</v>
      </c>
      <c r="AB79" s="318" t="b">
        <f t="shared" si="30"/>
        <v>0</v>
      </c>
      <c r="AC79" s="318" t="e">
        <f t="shared" si="31"/>
        <v>#DIV/0!</v>
      </c>
      <c r="AD79" s="60"/>
      <c r="AE79" s="60"/>
      <c r="AF79" s="60"/>
    </row>
    <row r="80" spans="1:32" ht="15.75" hidden="1" customHeight="1">
      <c r="A80" s="438" t="s">
        <v>297</v>
      </c>
      <c r="B80" s="443">
        <f>'Aaro Inställningar'!B79</f>
        <v>0</v>
      </c>
      <c r="C80" s="42"/>
      <c r="D80" s="748">
        <f>'Aaro Inställningar'!C78</f>
        <v>0</v>
      </c>
      <c r="E80" s="319">
        <v>0</v>
      </c>
      <c r="F80" s="317">
        <v>0</v>
      </c>
      <c r="G80" s="318" t="e">
        <f t="shared" si="17"/>
        <v>#DIV/0!</v>
      </c>
      <c r="H80" s="318" t="b">
        <f t="shared" si="18"/>
        <v>0</v>
      </c>
      <c r="I80" s="318" t="e">
        <f t="shared" si="19"/>
        <v>#DIV/0!</v>
      </c>
      <c r="J80" s="319">
        <v>0</v>
      </c>
      <c r="K80" s="317">
        <v>0</v>
      </c>
      <c r="L80" s="318" t="e">
        <f t="shared" si="20"/>
        <v>#DIV/0!</v>
      </c>
      <c r="M80" s="318" t="b">
        <f t="shared" si="21"/>
        <v>0</v>
      </c>
      <c r="N80" s="318" t="e">
        <f t="shared" si="22"/>
        <v>#DIV/0!</v>
      </c>
      <c r="O80" s="319">
        <v>0</v>
      </c>
      <c r="P80" s="317">
        <v>0</v>
      </c>
      <c r="Q80" s="318" t="e">
        <f t="shared" si="23"/>
        <v>#DIV/0!</v>
      </c>
      <c r="R80" s="318" t="b">
        <f t="shared" si="24"/>
        <v>0</v>
      </c>
      <c r="S80" s="318" t="e">
        <f t="shared" si="25"/>
        <v>#DIV/0!</v>
      </c>
      <c r="T80" s="319">
        <v>0</v>
      </c>
      <c r="U80" s="317">
        <v>0</v>
      </c>
      <c r="V80" s="318" t="e">
        <f t="shared" si="26"/>
        <v>#DIV/0!</v>
      </c>
      <c r="W80" s="318" t="b">
        <f t="shared" si="27"/>
        <v>0</v>
      </c>
      <c r="X80" s="318" t="e">
        <f t="shared" si="28"/>
        <v>#DIV/0!</v>
      </c>
      <c r="Y80" s="318"/>
      <c r="Z80" s="319">
        <v>0</v>
      </c>
      <c r="AA80" s="318" t="e">
        <f t="shared" si="29"/>
        <v>#DIV/0!</v>
      </c>
      <c r="AB80" s="318" t="b">
        <f t="shared" si="30"/>
        <v>0</v>
      </c>
      <c r="AC80" s="318" t="e">
        <f t="shared" si="31"/>
        <v>#DIV/0!</v>
      </c>
      <c r="AD80" s="61"/>
      <c r="AE80" s="61"/>
      <c r="AF80" s="61"/>
    </row>
    <row r="81" spans="1:32" s="125" customFormat="1" ht="15.75" hidden="1" customHeight="1">
      <c r="A81" s="461" t="s">
        <v>297</v>
      </c>
      <c r="B81" s="462">
        <f>'Aaro Inställningar'!B80</f>
        <v>0</v>
      </c>
      <c r="C81" s="40"/>
      <c r="D81" s="798" t="str">
        <f>'Aaro Inställningar'!C80</f>
        <v>SUMMA FRÅGETECKEN</v>
      </c>
      <c r="E81" s="799">
        <f>SUM(E60:E80)</f>
        <v>0</v>
      </c>
      <c r="F81" s="800">
        <f>SUM(F60:F80)</f>
        <v>0</v>
      </c>
      <c r="G81" s="801" t="e">
        <f t="shared" si="17"/>
        <v>#DIV/0!</v>
      </c>
      <c r="H81" s="801" t="b">
        <f t="shared" si="18"/>
        <v>0</v>
      </c>
      <c r="I81" s="801" t="e">
        <f t="shared" si="19"/>
        <v>#DIV/0!</v>
      </c>
      <c r="J81" s="799">
        <f>SUM(J60:J80)</f>
        <v>0</v>
      </c>
      <c r="K81" s="800">
        <f>SUM(K60:K80)</f>
        <v>0</v>
      </c>
      <c r="L81" s="801" t="e">
        <f t="shared" si="20"/>
        <v>#DIV/0!</v>
      </c>
      <c r="M81" s="801" t="b">
        <f t="shared" si="21"/>
        <v>0</v>
      </c>
      <c r="N81" s="801" t="e">
        <f t="shared" si="22"/>
        <v>#DIV/0!</v>
      </c>
      <c r="O81" s="799">
        <f>SUM(O60:O80)</f>
        <v>0</v>
      </c>
      <c r="P81" s="800">
        <f>SUM(P60:P80)</f>
        <v>0</v>
      </c>
      <c r="Q81" s="801" t="e">
        <f t="shared" si="23"/>
        <v>#DIV/0!</v>
      </c>
      <c r="R81" s="801" t="b">
        <f t="shared" si="24"/>
        <v>0</v>
      </c>
      <c r="S81" s="801" t="e">
        <f t="shared" si="25"/>
        <v>#DIV/0!</v>
      </c>
      <c r="T81" s="799">
        <f>SUM(T60:T80)</f>
        <v>0</v>
      </c>
      <c r="U81" s="800">
        <f>SUM(U60:U80)</f>
        <v>0</v>
      </c>
      <c r="V81" s="801" t="e">
        <f t="shared" si="26"/>
        <v>#DIV/0!</v>
      </c>
      <c r="W81" s="801" t="b">
        <f t="shared" si="27"/>
        <v>0</v>
      </c>
      <c r="X81" s="801" t="e">
        <f t="shared" si="28"/>
        <v>#DIV/0!</v>
      </c>
      <c r="Y81" s="801"/>
      <c r="Z81" s="799">
        <f>SUM(Z60:Z80)</f>
        <v>0</v>
      </c>
      <c r="AA81" s="802" t="e">
        <f t="shared" si="29"/>
        <v>#DIV/0!</v>
      </c>
      <c r="AB81" s="802" t="b">
        <f t="shared" si="30"/>
        <v>0</v>
      </c>
      <c r="AC81" s="801" t="e">
        <f t="shared" si="31"/>
        <v>#DIV/0!</v>
      </c>
      <c r="AD81" s="77"/>
      <c r="AE81" s="77"/>
      <c r="AF81" s="77"/>
    </row>
    <row r="82" spans="1:32" ht="11.25" customHeight="1">
      <c r="A82" s="438"/>
      <c r="B82" s="443"/>
      <c r="C82" s="35"/>
      <c r="D82" s="805"/>
      <c r="E82" s="775"/>
      <c r="F82" s="806"/>
      <c r="G82" s="752"/>
      <c r="H82" s="752"/>
      <c r="I82" s="752"/>
      <c r="J82" s="775"/>
      <c r="K82" s="806"/>
      <c r="L82" s="752"/>
      <c r="M82" s="752"/>
      <c r="N82" s="752"/>
      <c r="O82" s="775"/>
      <c r="P82" s="806"/>
      <c r="Q82" s="752"/>
      <c r="R82" s="752"/>
      <c r="S82" s="752"/>
      <c r="T82" s="775"/>
      <c r="U82" s="806"/>
      <c r="V82" s="752"/>
      <c r="W82" s="752"/>
      <c r="X82" s="752"/>
      <c r="Y82" s="752"/>
      <c r="Z82" s="775"/>
      <c r="AA82" s="806"/>
      <c r="AB82" s="806"/>
      <c r="AC82" s="752"/>
      <c r="AD82" s="68"/>
      <c r="AE82" s="68"/>
      <c r="AF82" s="68"/>
    </row>
    <row r="83" spans="1:32" s="125" customFormat="1" ht="16.8">
      <c r="A83" s="461"/>
      <c r="B83" s="462">
        <f>'Aaro Inställningar'!B82</f>
        <v>0</v>
      </c>
      <c r="C83" s="40"/>
      <c r="D83" s="759" t="str">
        <f>'Aaro Inställningar'!C82</f>
        <v>Summa totalt</v>
      </c>
      <c r="E83" s="773">
        <f>+E81+E59+E36</f>
        <v>2098.2438274000001</v>
      </c>
      <c r="F83" s="807">
        <f>+F81+F59+F36</f>
        <v>2004.0281560000001</v>
      </c>
      <c r="G83" s="808">
        <f>IF(OR(E83&lt;0,F83&lt;0),"-",E83/F83-1)</f>
        <v>4.7013147553801149E-2</v>
      </c>
      <c r="H83" s="808" t="b">
        <f>IF(AND(E83&lt;0,F83&lt;0),-(E83/F83-1))</f>
        <v>0</v>
      </c>
      <c r="I83" s="808">
        <f>IF(AND(E83&lt;0,F83&lt;0),+H83,G83)</f>
        <v>4.7013147553801149E-2</v>
      </c>
      <c r="J83" s="773">
        <f>+J81+J59+J36</f>
        <v>5921.3065789000011</v>
      </c>
      <c r="K83" s="807">
        <f>+K81+K59+K36</f>
        <v>5675.9184670000013</v>
      </c>
      <c r="L83" s="808">
        <f>IF(OR(J83&lt;0,K83&lt;0),"-",J83/K83-1)</f>
        <v>4.3233198878154244E-2</v>
      </c>
      <c r="M83" s="808" t="b">
        <f>IF(AND(J83&lt;0,K83&lt;0),-(J83/K83-1))</f>
        <v>0</v>
      </c>
      <c r="N83" s="808">
        <f>IF(AND(J83&lt;0,K83&lt;0),+M83,L83)</f>
        <v>4.3233198878154244E-2</v>
      </c>
      <c r="O83" s="773">
        <f>+O81+O59+O36</f>
        <v>5921.3065789000011</v>
      </c>
      <c r="P83" s="807">
        <f>+P81+P59+P36</f>
        <v>5675.9184670000013</v>
      </c>
      <c r="Q83" s="808">
        <f>IF(OR(O83&lt;0,P83&lt;0),"-",O83/P83-1)</f>
        <v>4.3233198878154244E-2</v>
      </c>
      <c r="R83" s="808" t="b">
        <f>IF(AND(O83&lt;0,P83&lt;0),-(O83/P83-1))</f>
        <v>0</v>
      </c>
      <c r="S83" s="808">
        <f>IF(AND(O83&lt;0,P83&lt;0),+R83,Q83)</f>
        <v>4.3233198878154244E-2</v>
      </c>
      <c r="T83" s="773">
        <f>+T81+T59+T36</f>
        <v>24066.7764341</v>
      </c>
      <c r="U83" s="807">
        <f>+U81+U59+U36</f>
        <v>23821.388322200004</v>
      </c>
      <c r="V83" s="808">
        <f>IF(OR(T83&lt;0,U83&lt;0),"-",T83/U83-1)</f>
        <v>1.0301167529824795E-2</v>
      </c>
      <c r="W83" s="808" t="b">
        <f>IF(AND(T83&lt;0,U83&lt;0),-(T83/U83-1))</f>
        <v>0</v>
      </c>
      <c r="X83" s="808">
        <f>IF(AND(T83&lt;0,U83&lt;0),+W83,V83)</f>
        <v>1.0301167529824795E-2</v>
      </c>
      <c r="Y83" s="808"/>
      <c r="Z83" s="773">
        <f>+Z81+Z59+Z36</f>
        <v>24694.836159900005</v>
      </c>
      <c r="AA83" s="809">
        <f>IF(OR(U83&lt;0,Z83&lt;0),"-",Z83/U83-1)</f>
        <v>3.6666537898045304E-2</v>
      </c>
      <c r="AB83" s="809" t="b">
        <f>IF(AND(U83&lt;0,Z83&lt;0),-(Z83/U83-1))</f>
        <v>0</v>
      </c>
      <c r="AC83" s="808">
        <f>IF(AND(U83&lt;0,Z83&lt;0),+AB83,AA83)</f>
        <v>3.6666537898045304E-2</v>
      </c>
      <c r="AD83" s="77"/>
      <c r="AE83" s="77"/>
      <c r="AF83" s="77"/>
    </row>
    <row r="84" spans="1:32" ht="9" customHeight="1">
      <c r="A84" s="439"/>
      <c r="B84" s="38"/>
      <c r="C84" s="35"/>
      <c r="D84" s="446"/>
      <c r="E84" s="446"/>
      <c r="F84" s="446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77"/>
      <c r="AE84" s="77"/>
      <c r="AF84" s="77"/>
    </row>
    <row r="85" spans="1:32" ht="9" customHeight="1">
      <c r="A85" s="439"/>
      <c r="B85" s="38"/>
      <c r="C85" s="35"/>
      <c r="D85" s="446"/>
      <c r="E85" s="446"/>
      <c r="F85" s="446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77"/>
      <c r="AE85" s="77"/>
      <c r="AF85" s="77"/>
    </row>
    <row r="86" spans="1:32" ht="27" customHeight="1">
      <c r="A86" s="439"/>
      <c r="B86" s="38"/>
      <c r="C86" s="35"/>
      <c r="D86" s="127" t="s">
        <v>86</v>
      </c>
      <c r="E86" s="446"/>
      <c r="F86" s="446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77"/>
      <c r="AE86" s="77"/>
      <c r="AF86" s="77"/>
    </row>
    <row r="87" spans="1:32" ht="8.25" customHeight="1">
      <c r="A87" s="439"/>
      <c r="B87" s="38"/>
      <c r="C87" s="35"/>
      <c r="D87" s="446"/>
      <c r="E87" s="446"/>
      <c r="F87" s="446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77"/>
      <c r="AE87" s="77"/>
      <c r="AF87" s="77"/>
    </row>
    <row r="88" spans="1:32" ht="17.25" customHeight="1">
      <c r="A88" s="439"/>
      <c r="B88" s="38"/>
      <c r="C88" s="35"/>
      <c r="D88" s="449" t="s">
        <v>173</v>
      </c>
      <c r="E88" s="460">
        <f>E6</f>
        <v>2015</v>
      </c>
      <c r="F88" s="460">
        <f>F6</f>
        <v>2014</v>
      </c>
      <c r="G88" s="460"/>
      <c r="H88" s="460"/>
      <c r="I88" s="460" t="str">
        <f>I6</f>
        <v>%</v>
      </c>
      <c r="J88" s="460">
        <f>J6</f>
        <v>2015</v>
      </c>
      <c r="K88" s="460">
        <f>K6</f>
        <v>2014</v>
      </c>
      <c r="L88" s="460"/>
      <c r="M88" s="460"/>
      <c r="N88" s="460" t="str">
        <f>N6</f>
        <v>%</v>
      </c>
      <c r="O88" s="460">
        <f>O6</f>
        <v>2015</v>
      </c>
      <c r="P88" s="460">
        <f>P6</f>
        <v>2014</v>
      </c>
      <c r="Q88" s="460"/>
      <c r="R88" s="460"/>
      <c r="S88" s="460" t="str">
        <f>S6</f>
        <v>%</v>
      </c>
      <c r="T88" s="460" t="str">
        <f>T6</f>
        <v>15/14</v>
      </c>
      <c r="U88" s="460">
        <f>U6</f>
        <v>2014</v>
      </c>
      <c r="V88" s="460"/>
      <c r="W88" s="460"/>
      <c r="X88" s="460" t="str">
        <f>X6</f>
        <v>%</v>
      </c>
      <c r="Y88" s="460"/>
      <c r="Z88" s="460">
        <f>Z6</f>
        <v>2015</v>
      </c>
      <c r="AA88" s="346"/>
      <c r="AB88" s="346"/>
      <c r="AC88" s="460" t="s">
        <v>3</v>
      </c>
      <c r="AD88" s="347"/>
      <c r="AE88" s="460">
        <f>O88</f>
        <v>2015</v>
      </c>
      <c r="AF88" s="460">
        <f>P88</f>
        <v>2014</v>
      </c>
    </row>
    <row r="89" spans="1:32" ht="17.25" customHeight="1">
      <c r="A89" s="439"/>
      <c r="B89" s="38"/>
      <c r="C89" s="35"/>
      <c r="D89" s="449"/>
      <c r="E89" s="460"/>
      <c r="F89" s="460"/>
      <c r="G89" s="460"/>
      <c r="H89" s="460"/>
      <c r="I89" s="460"/>
      <c r="J89" s="460"/>
      <c r="K89" s="460"/>
      <c r="L89" s="460"/>
      <c r="M89" s="460"/>
      <c r="N89" s="460"/>
      <c r="O89" s="460"/>
      <c r="P89" s="460"/>
      <c r="Q89" s="460"/>
      <c r="R89" s="460"/>
      <c r="S89" s="460"/>
      <c r="T89" s="460"/>
      <c r="U89" s="460"/>
      <c r="V89" s="460"/>
      <c r="W89" s="460"/>
      <c r="X89" s="460"/>
      <c r="Y89" s="460"/>
      <c r="Z89" s="460"/>
      <c r="AA89" s="740"/>
      <c r="AB89" s="740"/>
      <c r="AC89" s="460"/>
      <c r="AD89" s="347"/>
      <c r="AE89" s="1030" t="s">
        <v>87</v>
      </c>
      <c r="AF89" s="1031"/>
    </row>
    <row r="90" spans="1:32" s="300" customFormat="1" ht="17.25" customHeight="1">
      <c r="A90" s="437"/>
      <c r="B90" s="444"/>
      <c r="C90" s="301"/>
      <c r="D90" s="449"/>
      <c r="E90" s="460" t="str">
        <f>E7</f>
        <v>mar</v>
      </c>
      <c r="F90" s="460" t="str">
        <f>F7</f>
        <v>mar</v>
      </c>
      <c r="G90" s="460"/>
      <c r="H90" s="460"/>
      <c r="I90" s="460"/>
      <c r="J90" s="460" t="str">
        <f>J7</f>
        <v>kv 1</v>
      </c>
      <c r="K90" s="460" t="str">
        <f>K7</f>
        <v>kv 1</v>
      </c>
      <c r="L90" s="460"/>
      <c r="M90" s="460"/>
      <c r="N90" s="460"/>
      <c r="O90" s="460" t="str">
        <f>O7</f>
        <v>kv 1</v>
      </c>
      <c r="P90" s="460" t="str">
        <f>P7</f>
        <v>kv 1</v>
      </c>
      <c r="Q90" s="460"/>
      <c r="R90" s="460"/>
      <c r="S90" s="460"/>
      <c r="T90" s="460" t="str">
        <f>T7</f>
        <v>LTM</v>
      </c>
      <c r="U90" s="460"/>
      <c r="V90" s="460"/>
      <c r="W90" s="460"/>
      <c r="X90" s="460"/>
      <c r="Y90" s="460"/>
      <c r="Z90" s="460" t="str">
        <f>Z7</f>
        <v>Prognos mar</v>
      </c>
      <c r="AA90" s="460"/>
      <c r="AB90" s="460"/>
      <c r="AC90" s="460"/>
      <c r="AD90" s="347"/>
      <c r="AE90" s="460" t="str">
        <f>O90</f>
        <v>kv 1</v>
      </c>
      <c r="AF90" s="460" t="str">
        <f>P90</f>
        <v>kv 1</v>
      </c>
    </row>
    <row r="91" spans="1:32" ht="15.75" customHeight="1">
      <c r="A91" s="438" t="s">
        <v>300</v>
      </c>
      <c r="B91" s="438" t="str">
        <f>'Aaro Inställningar'!B6</f>
        <v>AHIAS</v>
      </c>
      <c r="C91" s="42"/>
      <c r="D91" s="748" t="str">
        <f>'Aaro Inställningar'!C6</f>
        <v>AH Industries</v>
      </c>
      <c r="E91" s="319">
        <v>2.5589216000000401</v>
      </c>
      <c r="F91" s="317">
        <v>3.2231345999999599</v>
      </c>
      <c r="G91" s="318">
        <f t="shared" ref="G91:G119" si="32">IF(OR(E91&lt;0,F91&lt;0),"-",E91/F91-1)</f>
        <v>-0.20607671798749205</v>
      </c>
      <c r="H91" s="318" t="b">
        <f t="shared" ref="H91:H119" si="33">IF(AND(E91&lt;0,F91&lt;0),-(E91/F91-1))</f>
        <v>0</v>
      </c>
      <c r="I91" s="318">
        <f t="shared" ref="I91:I100" si="34">IF(AND(E91&lt;0,F91&lt;0),+H91,G91)</f>
        <v>-0.20607671798749205</v>
      </c>
      <c r="J91" s="319">
        <v>5.9960013000000201</v>
      </c>
      <c r="K91" s="317">
        <v>0.286042799999979</v>
      </c>
      <c r="L91" s="318">
        <f t="shared" ref="L91:L119" si="35">IF(OR(J91&lt;0,K91&lt;0),"-",J91/K91-1)</f>
        <v>19.96190255444451</v>
      </c>
      <c r="M91" s="318" t="b">
        <f t="shared" ref="M91:M119" si="36">IF(AND(J91&lt;0,K91&lt;0),-(J91/K91-1))</f>
        <v>0</v>
      </c>
      <c r="N91" s="318">
        <f t="shared" ref="N91:N119" si="37">IF(AND(J91&lt;0,K91&lt;0),+M91,L91)</f>
        <v>19.96190255444451</v>
      </c>
      <c r="O91" s="319">
        <v>5.9960012999999996</v>
      </c>
      <c r="P91" s="317">
        <v>0.286042799999983</v>
      </c>
      <c r="Q91" s="318">
        <f t="shared" ref="Q91:Q119" si="38">IF(OR(O91&lt;0,P91&lt;0),"-",O91/P91-1)</f>
        <v>19.961902554444148</v>
      </c>
      <c r="R91" s="318" t="b">
        <f t="shared" ref="R91:R119" si="39">IF(AND(O91&lt;0,P91&lt;0),-(O91/P91-1))</f>
        <v>0</v>
      </c>
      <c r="S91" s="318">
        <f t="shared" ref="S91:S119" si="40">IF(AND(O91&lt;0,P91&lt;0),+R91,Q91)</f>
        <v>19.961902554444148</v>
      </c>
      <c r="T91" s="319">
        <v>14.1396460000001</v>
      </c>
      <c r="U91" s="317">
        <v>8.4296875000001101</v>
      </c>
      <c r="V91" s="318">
        <f t="shared" ref="V91:V119" si="41">IF(OR(T91&lt;0,U91&lt;0),"-",T91/U91-1)</f>
        <v>0.67736301019461465</v>
      </c>
      <c r="W91" s="318" t="b">
        <f t="shared" ref="W91:W119" si="42">IF(AND(T91&lt;0,U91&lt;0),-(T91/U91-1))</f>
        <v>0</v>
      </c>
      <c r="X91" s="318">
        <f t="shared" ref="X91:X119" si="43">IF(AND(T91&lt;0,U91&lt;0),+W91,V91)</f>
        <v>0.67736301019461465</v>
      </c>
      <c r="Y91" s="318"/>
      <c r="Z91" s="319">
        <v>35.272094500000101</v>
      </c>
      <c r="AA91" s="318">
        <f t="shared" ref="AA91:AA119" si="44">IF(OR(U91&lt;0,Z91&lt;0),"-",Z91/U91-1)</f>
        <v>3.1842707099165466</v>
      </c>
      <c r="AB91" s="318" t="b">
        <f t="shared" ref="AB91:AB119" si="45">IF(AND(U91&lt;0,Z91&lt;0),-(Z91/U91-1))</f>
        <v>0</v>
      </c>
      <c r="AC91" s="318">
        <f t="shared" ref="AC91:AC119" si="46">IF(AND(U91&lt;0,Z91&lt;0),+AB91,AA91)</f>
        <v>3.1842707099165466</v>
      </c>
      <c r="AD91" s="809"/>
      <c r="AE91" s="811">
        <f t="shared" ref="AE91:AE119" si="47">IF(O8&lt;&gt;0,IF(O91&lt;&gt;0,O91/O8,""),0)</f>
        <v>3.6001477873555635E-2</v>
      </c>
      <c r="AF91" s="811">
        <f t="shared" ref="AF91:AF119" si="48">IF(P8&lt;&gt;0,IF(P91&lt;&gt;0,P91/P8,""),0)</f>
        <v>2.1548203076894703E-3</v>
      </c>
    </row>
    <row r="92" spans="1:32" ht="15" customHeight="1">
      <c r="A92" s="438" t="s">
        <v>300</v>
      </c>
      <c r="B92" s="438" t="str">
        <f>'Aaro Inställningar'!B7</f>
        <v>ARCUS</v>
      </c>
      <c r="C92" s="42"/>
      <c r="D92" s="748" t="str">
        <f>'Aaro Inställningar'!C7</f>
        <v>Arcus-Gruppen</v>
      </c>
      <c r="E92" s="319">
        <v>6.6975824000001003</v>
      </c>
      <c r="F92" s="317">
        <v>-2.91119499999999</v>
      </c>
      <c r="G92" s="318" t="str">
        <f t="shared" si="32"/>
        <v>-</v>
      </c>
      <c r="H92" s="318" t="b">
        <f t="shared" si="33"/>
        <v>0</v>
      </c>
      <c r="I92" s="318" t="str">
        <f t="shared" si="34"/>
        <v>-</v>
      </c>
      <c r="J92" s="319">
        <v>-12.595233599999901</v>
      </c>
      <c r="K92" s="317">
        <v>-16.386096800000001</v>
      </c>
      <c r="L92" s="318" t="str">
        <f t="shared" si="35"/>
        <v>-</v>
      </c>
      <c r="M92" s="318">
        <f t="shared" si="36"/>
        <v>0.23134632037570413</v>
      </c>
      <c r="N92" s="318">
        <f t="shared" si="37"/>
        <v>0.23134632037570413</v>
      </c>
      <c r="O92" s="319">
        <v>-12.595233599999901</v>
      </c>
      <c r="P92" s="317">
        <v>-16.386096800000001</v>
      </c>
      <c r="Q92" s="318" t="str">
        <f t="shared" si="38"/>
        <v>-</v>
      </c>
      <c r="R92" s="318">
        <f t="shared" si="39"/>
        <v>0.23134632037570413</v>
      </c>
      <c r="S92" s="318">
        <f t="shared" si="40"/>
        <v>0.23134632037570413</v>
      </c>
      <c r="T92" s="319">
        <v>208.5763307</v>
      </c>
      <c r="U92" s="317">
        <v>204.78546750000001</v>
      </c>
      <c r="V92" s="318">
        <f t="shared" si="41"/>
        <v>1.8511387777064847E-2</v>
      </c>
      <c r="W92" s="318" t="b">
        <f t="shared" si="42"/>
        <v>0</v>
      </c>
      <c r="X92" s="318">
        <f t="shared" si="43"/>
        <v>1.8511387777064847E-2</v>
      </c>
      <c r="Y92" s="318"/>
      <c r="Z92" s="319">
        <v>184.6440436</v>
      </c>
      <c r="AA92" s="318">
        <f t="shared" si="44"/>
        <v>-9.8353775518763342E-2</v>
      </c>
      <c r="AB92" s="318" t="b">
        <f t="shared" si="45"/>
        <v>0</v>
      </c>
      <c r="AC92" s="318">
        <f t="shared" si="46"/>
        <v>-9.8353775518763342E-2</v>
      </c>
      <c r="AD92" s="809"/>
      <c r="AE92" s="811">
        <f t="shared" si="47"/>
        <v>-2.7501389763888155E-2</v>
      </c>
      <c r="AF92" s="811">
        <f t="shared" si="48"/>
        <v>-3.9264918466557365E-2</v>
      </c>
    </row>
    <row r="93" spans="1:32" ht="15" customHeight="1">
      <c r="A93" s="438" t="s">
        <v>300</v>
      </c>
      <c r="B93" s="438" t="str">
        <f>'Aaro Inställningar'!B8</f>
        <v>BIOLIN</v>
      </c>
      <c r="C93" s="42"/>
      <c r="D93" s="748" t="str">
        <f>'Aaro Inställningar'!C8</f>
        <v>Biolin Scientific</v>
      </c>
      <c r="E93" s="319">
        <v>9.3576899999999892</v>
      </c>
      <c r="F93" s="317">
        <v>5.2380000000000004</v>
      </c>
      <c r="G93" s="318">
        <f t="shared" si="32"/>
        <v>0.78650057273768392</v>
      </c>
      <c r="H93" s="318" t="b">
        <f t="shared" si="33"/>
        <v>0</v>
      </c>
      <c r="I93" s="318">
        <f t="shared" si="34"/>
        <v>0.78650057273768392</v>
      </c>
      <c r="J93" s="319">
        <v>-1.7978799999999999</v>
      </c>
      <c r="K93" s="317">
        <v>-2.1840000000000002</v>
      </c>
      <c r="L93" s="318" t="str">
        <f t="shared" si="35"/>
        <v>-</v>
      </c>
      <c r="M93" s="318">
        <f t="shared" si="36"/>
        <v>0.17679487179487186</v>
      </c>
      <c r="N93" s="318">
        <f t="shared" si="37"/>
        <v>0.17679487179487186</v>
      </c>
      <c r="O93" s="319">
        <v>-1.7978799999999999</v>
      </c>
      <c r="P93" s="317">
        <v>-2.1840000000000002</v>
      </c>
      <c r="Q93" s="318" t="str">
        <f t="shared" si="38"/>
        <v>-</v>
      </c>
      <c r="R93" s="318">
        <f t="shared" si="39"/>
        <v>0.17679487179487186</v>
      </c>
      <c r="S93" s="318">
        <f t="shared" si="40"/>
        <v>0.17679487179487186</v>
      </c>
      <c r="T93" s="319">
        <v>31.919119999999999</v>
      </c>
      <c r="U93" s="317">
        <v>31.533000000000001</v>
      </c>
      <c r="V93" s="318">
        <f t="shared" si="41"/>
        <v>1.2244949735197963E-2</v>
      </c>
      <c r="W93" s="318" t="b">
        <f t="shared" si="42"/>
        <v>0</v>
      </c>
      <c r="X93" s="318">
        <f t="shared" si="43"/>
        <v>1.2244949735197963E-2</v>
      </c>
      <c r="Y93" s="318"/>
      <c r="Z93" s="319">
        <v>36.6</v>
      </c>
      <c r="AA93" s="318">
        <f t="shared" si="44"/>
        <v>0.16068880220721149</v>
      </c>
      <c r="AB93" s="318" t="b">
        <f t="shared" si="45"/>
        <v>0</v>
      </c>
      <c r="AC93" s="318">
        <f t="shared" si="46"/>
        <v>0.16068880220721149</v>
      </c>
      <c r="AD93" s="809"/>
      <c r="AE93" s="811">
        <f t="shared" si="47"/>
        <v>-3.4359518193126756E-2</v>
      </c>
      <c r="AF93" s="811">
        <f t="shared" si="48"/>
        <v>-5.1410008944964933E-2</v>
      </c>
    </row>
    <row r="94" spans="1:32" ht="14.25" customHeight="1">
      <c r="A94" s="438" t="s">
        <v>300</v>
      </c>
      <c r="B94" s="438" t="str">
        <f>'Aaro Inställningar'!B9</f>
        <v>BISNODE</v>
      </c>
      <c r="C94" s="42"/>
      <c r="D94" s="748" t="str">
        <f>'Aaro Inställningar'!C9</f>
        <v>Bisnode</v>
      </c>
      <c r="E94" s="319">
        <v>9.92189920000013</v>
      </c>
      <c r="F94" s="317">
        <v>11.226600000000101</v>
      </c>
      <c r="G94" s="318">
        <f t="shared" si="32"/>
        <v>-0.11621513191883193</v>
      </c>
      <c r="H94" s="318" t="b">
        <f t="shared" si="33"/>
        <v>0</v>
      </c>
      <c r="I94" s="318">
        <f t="shared" si="34"/>
        <v>-0.11621513191883193</v>
      </c>
      <c r="J94" s="319">
        <v>26.433499200000099</v>
      </c>
      <c r="K94" s="317">
        <v>40.661600000000099</v>
      </c>
      <c r="L94" s="318">
        <f t="shared" si="35"/>
        <v>-0.34991492710567129</v>
      </c>
      <c r="M94" s="318" t="b">
        <f t="shared" si="36"/>
        <v>0</v>
      </c>
      <c r="N94" s="318">
        <f t="shared" si="37"/>
        <v>-0.34991492710567129</v>
      </c>
      <c r="O94" s="319">
        <v>26.433499200000199</v>
      </c>
      <c r="P94" s="317">
        <v>40.661600000000099</v>
      </c>
      <c r="Q94" s="318">
        <f t="shared" si="38"/>
        <v>-0.34991492710566885</v>
      </c>
      <c r="R94" s="318" t="b">
        <f t="shared" si="39"/>
        <v>0</v>
      </c>
      <c r="S94" s="318">
        <f t="shared" si="40"/>
        <v>-0.34991492710566885</v>
      </c>
      <c r="T94" s="319">
        <v>194.08279920000101</v>
      </c>
      <c r="U94" s="317">
        <v>208.3109</v>
      </c>
      <c r="V94" s="318">
        <f t="shared" si="41"/>
        <v>-6.830223862505036E-2</v>
      </c>
      <c r="W94" s="318" t="b">
        <f t="shared" si="42"/>
        <v>0</v>
      </c>
      <c r="X94" s="318">
        <f t="shared" si="43"/>
        <v>-6.830223862505036E-2</v>
      </c>
      <c r="Y94" s="318"/>
      <c r="Z94" s="319">
        <v>239.47</v>
      </c>
      <c r="AA94" s="318">
        <f t="shared" si="44"/>
        <v>0.14957978675143746</v>
      </c>
      <c r="AB94" s="318" t="b">
        <f t="shared" si="45"/>
        <v>0</v>
      </c>
      <c r="AC94" s="318">
        <f t="shared" si="46"/>
        <v>0.14957978675143746</v>
      </c>
      <c r="AD94" s="809"/>
      <c r="AE94" s="811">
        <f t="shared" si="47"/>
        <v>4.3231067291680247E-2</v>
      </c>
      <c r="AF94" s="811">
        <f t="shared" si="48"/>
        <v>6.7132026627219094E-2</v>
      </c>
    </row>
    <row r="95" spans="1:32" ht="15" customHeight="1">
      <c r="A95" s="438" t="s">
        <v>300</v>
      </c>
      <c r="B95" s="438" t="str">
        <f>'Aaro Inställningar'!B10</f>
        <v>DIAB</v>
      </c>
      <c r="C95" s="42"/>
      <c r="D95" s="748" t="str">
        <f>'Aaro Inställningar'!C10</f>
        <v>DIAB</v>
      </c>
      <c r="E95" s="319">
        <v>24.234239500000001</v>
      </c>
      <c r="F95" s="317">
        <v>-0.82330699999999502</v>
      </c>
      <c r="G95" s="318" t="str">
        <f t="shared" si="32"/>
        <v>-</v>
      </c>
      <c r="H95" s="318" t="b">
        <f t="shared" si="33"/>
        <v>0</v>
      </c>
      <c r="I95" s="318" t="str">
        <f t="shared" si="34"/>
        <v>-</v>
      </c>
      <c r="J95" s="319">
        <v>35.5309344</v>
      </c>
      <c r="K95" s="317">
        <v>-0.18253040000003701</v>
      </c>
      <c r="L95" s="318" t="str">
        <f t="shared" si="35"/>
        <v>-</v>
      </c>
      <c r="M95" s="318" t="b">
        <f t="shared" si="36"/>
        <v>0</v>
      </c>
      <c r="N95" s="318" t="str">
        <f t="shared" si="37"/>
        <v>-</v>
      </c>
      <c r="O95" s="319">
        <v>35.5309343999999</v>
      </c>
      <c r="P95" s="317">
        <v>-0.18253039999996501</v>
      </c>
      <c r="Q95" s="318" t="str">
        <f t="shared" si="38"/>
        <v>-</v>
      </c>
      <c r="R95" s="318" t="b">
        <f t="shared" si="39"/>
        <v>0</v>
      </c>
      <c r="S95" s="318" t="str">
        <f t="shared" si="40"/>
        <v>-</v>
      </c>
      <c r="T95" s="319">
        <v>32.187750499999801</v>
      </c>
      <c r="U95" s="317">
        <v>-3.5257142999999398</v>
      </c>
      <c r="V95" s="318" t="str">
        <f t="shared" si="41"/>
        <v>-</v>
      </c>
      <c r="W95" s="318" t="b">
        <f t="shared" si="42"/>
        <v>0</v>
      </c>
      <c r="X95" s="318" t="str">
        <f t="shared" si="43"/>
        <v>-</v>
      </c>
      <c r="Y95" s="318"/>
      <c r="Z95" s="319">
        <v>101.7557552</v>
      </c>
      <c r="AA95" s="318" t="str">
        <f t="shared" si="44"/>
        <v>-</v>
      </c>
      <c r="AB95" s="318" t="b">
        <f t="shared" si="45"/>
        <v>0</v>
      </c>
      <c r="AC95" s="318" t="str">
        <f t="shared" si="46"/>
        <v>-</v>
      </c>
      <c r="AD95" s="809"/>
      <c r="AE95" s="811">
        <f t="shared" si="47"/>
        <v>0.10022600550408045</v>
      </c>
      <c r="AF95" s="811">
        <f t="shared" si="48"/>
        <v>-7.9777069623485346E-4</v>
      </c>
    </row>
    <row r="96" spans="1:32" ht="15.75" customHeight="1">
      <c r="A96" s="438" t="s">
        <v>300</v>
      </c>
      <c r="B96" s="438" t="str">
        <f>'Aaro Inställningar'!B11</f>
        <v>EMGR</v>
      </c>
      <c r="C96" s="42"/>
      <c r="D96" s="748" t="str">
        <f>'Aaro Inställningar'!C11</f>
        <v>Euromaint</v>
      </c>
      <c r="E96" s="319">
        <v>16.021000000000001</v>
      </c>
      <c r="F96" s="317">
        <v>15.484999999999999</v>
      </c>
      <c r="G96" s="318">
        <f t="shared" si="32"/>
        <v>3.4614142718760288E-2</v>
      </c>
      <c r="H96" s="318" t="b">
        <f t="shared" si="33"/>
        <v>0</v>
      </c>
      <c r="I96" s="318">
        <f t="shared" si="34"/>
        <v>3.4614142718760288E-2</v>
      </c>
      <c r="J96" s="319">
        <v>8.5879999999999495</v>
      </c>
      <c r="K96" s="317">
        <v>4.5619999999999301</v>
      </c>
      <c r="L96" s="318">
        <f t="shared" si="35"/>
        <v>0.88250767207366976</v>
      </c>
      <c r="M96" s="318" t="b">
        <f t="shared" si="36"/>
        <v>0</v>
      </c>
      <c r="N96" s="318">
        <f t="shared" si="37"/>
        <v>0.88250767207366976</v>
      </c>
      <c r="O96" s="319">
        <v>8.5879999999999406</v>
      </c>
      <c r="P96" s="317">
        <v>4.5619999999999798</v>
      </c>
      <c r="Q96" s="318">
        <f t="shared" si="38"/>
        <v>0.88250767207364711</v>
      </c>
      <c r="R96" s="318" t="b">
        <f t="shared" si="39"/>
        <v>0</v>
      </c>
      <c r="S96" s="318">
        <f t="shared" si="40"/>
        <v>0.88250767207364711</v>
      </c>
      <c r="T96" s="319">
        <v>60.567000000000199</v>
      </c>
      <c r="U96" s="317">
        <v>56.541000000000103</v>
      </c>
      <c r="V96" s="318">
        <f t="shared" si="41"/>
        <v>7.1204966307636841E-2</v>
      </c>
      <c r="W96" s="318" t="b">
        <f t="shared" si="42"/>
        <v>0</v>
      </c>
      <c r="X96" s="318">
        <f t="shared" si="43"/>
        <v>7.1204966307636841E-2</v>
      </c>
      <c r="Y96" s="318"/>
      <c r="Z96" s="319">
        <v>87.319999999999695</v>
      </c>
      <c r="AA96" s="318">
        <f t="shared" si="44"/>
        <v>0.54436603526643568</v>
      </c>
      <c r="AB96" s="318" t="b">
        <f t="shared" si="45"/>
        <v>0</v>
      </c>
      <c r="AC96" s="318">
        <f t="shared" si="46"/>
        <v>0.54436603526643568</v>
      </c>
      <c r="AD96" s="809"/>
      <c r="AE96" s="811">
        <f t="shared" si="47"/>
        <v>1.4471506903791677E-2</v>
      </c>
      <c r="AF96" s="811">
        <f t="shared" si="48"/>
        <v>7.8437171172533928E-3</v>
      </c>
    </row>
    <row r="97" spans="1:32" ht="15" customHeight="1">
      <c r="A97" s="438" t="s">
        <v>300</v>
      </c>
      <c r="B97" s="438" t="str">
        <f>'Aaro Inställningar'!B12</f>
        <v>GSHYDRO</v>
      </c>
      <c r="C97" s="42"/>
      <c r="D97" s="748" t="str">
        <f>'Aaro Inställningar'!C12</f>
        <v>GS-Hydro</v>
      </c>
      <c r="E97" s="319">
        <v>6.4236877000000501</v>
      </c>
      <c r="F97" s="777">
        <v>4.7372441000000398</v>
      </c>
      <c r="G97" s="318">
        <f t="shared" si="32"/>
        <v>0.35599677035852895</v>
      </c>
      <c r="H97" s="318" t="b">
        <f t="shared" si="33"/>
        <v>0</v>
      </c>
      <c r="I97" s="318">
        <f t="shared" si="34"/>
        <v>0.35599677035852895</v>
      </c>
      <c r="J97" s="319">
        <v>7.7570119000000499</v>
      </c>
      <c r="K97" s="777">
        <v>12.4917713</v>
      </c>
      <c r="L97" s="318">
        <f t="shared" si="35"/>
        <v>-0.3790302661080539</v>
      </c>
      <c r="M97" s="318" t="b">
        <f t="shared" si="36"/>
        <v>0</v>
      </c>
      <c r="N97" s="318">
        <f t="shared" si="37"/>
        <v>-0.3790302661080539</v>
      </c>
      <c r="O97" s="319">
        <v>7.7570119000000703</v>
      </c>
      <c r="P97" s="777">
        <v>12.4917713</v>
      </c>
      <c r="Q97" s="318">
        <f t="shared" si="38"/>
        <v>-0.37903026610805224</v>
      </c>
      <c r="R97" s="318" t="b">
        <f t="shared" si="39"/>
        <v>0</v>
      </c>
      <c r="S97" s="318">
        <f t="shared" si="40"/>
        <v>-0.37903026610805224</v>
      </c>
      <c r="T97" s="319">
        <v>95.703009399999999</v>
      </c>
      <c r="U97" s="777">
        <v>100.4377688</v>
      </c>
      <c r="V97" s="318">
        <f t="shared" si="41"/>
        <v>-4.7141224427518336E-2</v>
      </c>
      <c r="W97" s="318" t="b">
        <f t="shared" si="42"/>
        <v>0</v>
      </c>
      <c r="X97" s="318">
        <f t="shared" si="43"/>
        <v>-4.7141224427518336E-2</v>
      </c>
      <c r="Y97" s="318"/>
      <c r="Z97" s="319">
        <v>94.7443497000002</v>
      </c>
      <c r="AA97" s="318">
        <f t="shared" si="44"/>
        <v>-5.6686037215113894E-2</v>
      </c>
      <c r="AB97" s="318" t="b">
        <f t="shared" si="45"/>
        <v>0</v>
      </c>
      <c r="AC97" s="318">
        <f t="shared" si="46"/>
        <v>-5.6686037215113894E-2</v>
      </c>
      <c r="AD97" s="809"/>
      <c r="AE97" s="811">
        <f t="shared" si="47"/>
        <v>2.4269992663243069E-2</v>
      </c>
      <c r="AF97" s="811">
        <f t="shared" si="48"/>
        <v>4.3774077295886664E-2</v>
      </c>
    </row>
    <row r="98" spans="1:32" ht="15" customHeight="1">
      <c r="A98" s="438" t="s">
        <v>300</v>
      </c>
      <c r="B98" s="438" t="str">
        <f>'Aaro Inställningar'!B13</f>
        <v>HAFA</v>
      </c>
      <c r="C98" s="42"/>
      <c r="D98" s="748" t="str">
        <f>'Aaro Inställningar'!C13</f>
        <v>Hafa Bathroom Group</v>
      </c>
      <c r="E98" s="319">
        <v>1.86</v>
      </c>
      <c r="F98" s="317">
        <v>0.51</v>
      </c>
      <c r="G98" s="318">
        <f t="shared" si="32"/>
        <v>2.6470588235294117</v>
      </c>
      <c r="H98" s="318" t="b">
        <f t="shared" si="33"/>
        <v>0</v>
      </c>
      <c r="I98" s="318">
        <f t="shared" si="34"/>
        <v>2.6470588235294117</v>
      </c>
      <c r="J98" s="319">
        <v>2.3359999999999999</v>
      </c>
      <c r="K98" s="317">
        <v>2.702</v>
      </c>
      <c r="L98" s="318">
        <f t="shared" si="35"/>
        <v>-0.13545521835677277</v>
      </c>
      <c r="M98" s="318" t="b">
        <f t="shared" si="36"/>
        <v>0</v>
      </c>
      <c r="N98" s="318">
        <f t="shared" si="37"/>
        <v>-0.13545521835677277</v>
      </c>
      <c r="O98" s="319">
        <v>2.3359999999999999</v>
      </c>
      <c r="P98" s="317">
        <v>2.702</v>
      </c>
      <c r="Q98" s="318">
        <f t="shared" si="38"/>
        <v>-0.13545521835677277</v>
      </c>
      <c r="R98" s="318" t="b">
        <f t="shared" si="39"/>
        <v>0</v>
      </c>
      <c r="S98" s="318">
        <f t="shared" si="40"/>
        <v>-0.13545521835677277</v>
      </c>
      <c r="T98" s="319">
        <v>-4.8139999999999903</v>
      </c>
      <c r="U98" s="317">
        <v>-4.4479999999999897</v>
      </c>
      <c r="V98" s="318" t="str">
        <f t="shared" si="41"/>
        <v>-</v>
      </c>
      <c r="W98" s="318">
        <f t="shared" si="42"/>
        <v>-8.2284172661870825E-2</v>
      </c>
      <c r="X98" s="318">
        <f t="shared" si="43"/>
        <v>-8.2284172661870825E-2</v>
      </c>
      <c r="Y98" s="318"/>
      <c r="Z98" s="319">
        <v>7.6570000000000098</v>
      </c>
      <c r="AA98" s="318" t="str">
        <f t="shared" si="44"/>
        <v>-</v>
      </c>
      <c r="AB98" s="318" t="b">
        <f t="shared" si="45"/>
        <v>0</v>
      </c>
      <c r="AC98" s="318" t="str">
        <f t="shared" si="46"/>
        <v>-</v>
      </c>
      <c r="AD98" s="809"/>
      <c r="AE98" s="811">
        <f t="shared" si="47"/>
        <v>4.4667954184752473E-2</v>
      </c>
      <c r="AF98" s="811">
        <f t="shared" si="48"/>
        <v>4.6221218652707931E-2</v>
      </c>
    </row>
    <row r="99" spans="1:32" ht="14.25" customHeight="1">
      <c r="A99" s="438" t="s">
        <v>300</v>
      </c>
      <c r="B99" s="438" t="str">
        <f>'Aaro Inställningar'!B14</f>
        <v>HENT</v>
      </c>
      <c r="C99" s="42"/>
      <c r="D99" s="748" t="str">
        <f>'Aaro Inställningar'!C14</f>
        <v>HENT</v>
      </c>
      <c r="E99" s="319">
        <v>13.2240131000001</v>
      </c>
      <c r="F99" s="317">
        <v>11.044509200000199</v>
      </c>
      <c r="G99" s="318">
        <f t="shared" si="32"/>
        <v>0.19733823029454878</v>
      </c>
      <c r="H99" s="318" t="b">
        <f t="shared" si="33"/>
        <v>0</v>
      </c>
      <c r="I99" s="318">
        <f t="shared" si="34"/>
        <v>0.19733823029454878</v>
      </c>
      <c r="J99" s="319">
        <v>37.708156900000198</v>
      </c>
      <c r="K99" s="317">
        <v>39.152652500000201</v>
      </c>
      <c r="L99" s="318">
        <f t="shared" si="35"/>
        <v>-3.6893939689015887E-2</v>
      </c>
      <c r="M99" s="318" t="b">
        <f t="shared" si="36"/>
        <v>0</v>
      </c>
      <c r="N99" s="318">
        <f t="shared" si="37"/>
        <v>-3.6893939689015887E-2</v>
      </c>
      <c r="O99" s="319">
        <v>37.708156900000098</v>
      </c>
      <c r="P99" s="317">
        <v>39.152652500000102</v>
      </c>
      <c r="Q99" s="318">
        <f t="shared" si="38"/>
        <v>-3.6893939689015998E-2</v>
      </c>
      <c r="R99" s="318" t="b">
        <f t="shared" si="39"/>
        <v>0</v>
      </c>
      <c r="S99" s="318">
        <f t="shared" si="40"/>
        <v>-3.6893939689015998E-2</v>
      </c>
      <c r="T99" s="319">
        <v>114.80248659999999</v>
      </c>
      <c r="U99" s="317">
        <v>116.246982200001</v>
      </c>
      <c r="V99" s="318">
        <f t="shared" si="41"/>
        <v>-1.242609117814153E-2</v>
      </c>
      <c r="W99" s="318" t="b">
        <f t="shared" si="42"/>
        <v>0</v>
      </c>
      <c r="X99" s="318">
        <f t="shared" si="43"/>
        <v>-1.242609117814153E-2</v>
      </c>
      <c r="Y99" s="318"/>
      <c r="Z99" s="319">
        <v>130.43603490000001</v>
      </c>
      <c r="AA99" s="318">
        <f t="shared" si="44"/>
        <v>0.12205953592487218</v>
      </c>
      <c r="AB99" s="318" t="b">
        <f t="shared" si="45"/>
        <v>0</v>
      </c>
      <c r="AC99" s="318">
        <f t="shared" si="46"/>
        <v>0.12205953592487218</v>
      </c>
      <c r="AD99" s="809"/>
      <c r="AE99" s="811">
        <f t="shared" si="47"/>
        <v>4.0254301153114035E-2</v>
      </c>
      <c r="AF99" s="811">
        <f t="shared" si="48"/>
        <v>4.3530706163459866E-2</v>
      </c>
    </row>
    <row r="100" spans="1:32" ht="15" customHeight="1">
      <c r="A100" s="438" t="s">
        <v>300</v>
      </c>
      <c r="B100" s="438" t="str">
        <f>'Aaro Inställningar'!B15</f>
        <v>HLDISP</v>
      </c>
      <c r="C100" s="42"/>
      <c r="D100" s="748" t="str">
        <f>'Aaro Inställningar'!C15</f>
        <v xml:space="preserve">HL Display </v>
      </c>
      <c r="E100" s="319">
        <v>6.37914150000005</v>
      </c>
      <c r="F100" s="317">
        <v>15.937506000000001</v>
      </c>
      <c r="G100" s="318">
        <f t="shared" si="32"/>
        <v>-0.59974029186247524</v>
      </c>
      <c r="H100" s="318" t="b">
        <f t="shared" si="33"/>
        <v>0</v>
      </c>
      <c r="I100" s="318">
        <f t="shared" si="34"/>
        <v>-0.59974029186247524</v>
      </c>
      <c r="J100" s="319">
        <v>-11.036614500000001</v>
      </c>
      <c r="K100" s="317">
        <v>13.035208500000101</v>
      </c>
      <c r="L100" s="318" t="str">
        <f t="shared" si="35"/>
        <v>-</v>
      </c>
      <c r="M100" s="318" t="b">
        <f t="shared" si="36"/>
        <v>0</v>
      </c>
      <c r="N100" s="318" t="str">
        <f t="shared" si="37"/>
        <v>-</v>
      </c>
      <c r="O100" s="319">
        <v>-11.036614499999899</v>
      </c>
      <c r="P100" s="317">
        <v>13.0352085</v>
      </c>
      <c r="Q100" s="318" t="str">
        <f t="shared" si="38"/>
        <v>-</v>
      </c>
      <c r="R100" s="318" t="b">
        <f t="shared" si="39"/>
        <v>0</v>
      </c>
      <c r="S100" s="318" t="str">
        <f t="shared" si="40"/>
        <v>-</v>
      </c>
      <c r="T100" s="319">
        <v>34.698469499999497</v>
      </c>
      <c r="U100" s="317">
        <v>58.770292500000203</v>
      </c>
      <c r="V100" s="318">
        <f t="shared" si="41"/>
        <v>-0.40959168273665858</v>
      </c>
      <c r="W100" s="318" t="b">
        <f t="shared" si="42"/>
        <v>0</v>
      </c>
      <c r="X100" s="318">
        <f t="shared" si="43"/>
        <v>-0.40959168273665858</v>
      </c>
      <c r="Y100" s="318"/>
      <c r="Z100" s="319">
        <v>7.1941499999998104</v>
      </c>
      <c r="AA100" s="318">
        <f t="shared" si="44"/>
        <v>-0.8775886643749512</v>
      </c>
      <c r="AB100" s="318" t="b">
        <f t="shared" si="45"/>
        <v>0</v>
      </c>
      <c r="AC100" s="318">
        <f t="shared" si="46"/>
        <v>-0.8775886643749512</v>
      </c>
      <c r="AD100" s="809"/>
      <c r="AE100" s="811">
        <f t="shared" si="47"/>
        <v>-3.3199141488402681E-2</v>
      </c>
      <c r="AF100" s="811">
        <f t="shared" si="48"/>
        <v>3.6364986019811453E-2</v>
      </c>
    </row>
    <row r="101" spans="1:32" ht="14.25" customHeight="1">
      <c r="A101" s="438" t="s">
        <v>300</v>
      </c>
      <c r="B101" s="438" t="str">
        <f>'Aaro Inställningar'!B16</f>
        <v>INWIDO</v>
      </c>
      <c r="C101" s="42"/>
      <c r="D101" s="748" t="str">
        <f>'Aaro Inställningar'!C16</f>
        <v>Inwido</v>
      </c>
      <c r="E101" s="319"/>
      <c r="F101" s="317"/>
      <c r="G101" s="318" t="e">
        <f t="shared" si="32"/>
        <v>#DIV/0!</v>
      </c>
      <c r="H101" s="318" t="b">
        <f t="shared" si="33"/>
        <v>0</v>
      </c>
      <c r="I101" s="318"/>
      <c r="J101" s="319">
        <v>8.9823074999999193</v>
      </c>
      <c r="K101" s="317">
        <v>-22.069740600000099</v>
      </c>
      <c r="L101" s="318" t="str">
        <f t="shared" si="35"/>
        <v>-</v>
      </c>
      <c r="M101" s="318" t="b">
        <f t="shared" si="36"/>
        <v>0</v>
      </c>
      <c r="N101" s="318" t="str">
        <f t="shared" si="37"/>
        <v>-</v>
      </c>
      <c r="O101" s="319">
        <v>8.9823074999999193</v>
      </c>
      <c r="P101" s="317">
        <v>-22.069740599999999</v>
      </c>
      <c r="Q101" s="318" t="str">
        <f t="shared" si="38"/>
        <v>-</v>
      </c>
      <c r="R101" s="318" t="b">
        <f t="shared" si="39"/>
        <v>0</v>
      </c>
      <c r="S101" s="318" t="str">
        <f t="shared" si="40"/>
        <v>-</v>
      </c>
      <c r="T101" s="319">
        <v>148.7313772</v>
      </c>
      <c r="U101" s="317">
        <v>117.679329100001</v>
      </c>
      <c r="V101" s="318">
        <f t="shared" si="41"/>
        <v>0.26387003000001585</v>
      </c>
      <c r="W101" s="318" t="b">
        <f t="shared" si="42"/>
        <v>0</v>
      </c>
      <c r="X101" s="318">
        <f t="shared" si="43"/>
        <v>0.26387003000001585</v>
      </c>
      <c r="Y101" s="318"/>
      <c r="Z101" s="319">
        <v>156.19364999999999</v>
      </c>
      <c r="AA101" s="318">
        <f t="shared" si="44"/>
        <v>0.3272819550770083</v>
      </c>
      <c r="AB101" s="318" t="b">
        <f t="shared" si="45"/>
        <v>0</v>
      </c>
      <c r="AC101" s="318">
        <f t="shared" si="46"/>
        <v>0.3272819550770083</v>
      </c>
      <c r="AD101" s="809"/>
      <c r="AE101" s="811">
        <f t="shared" si="47"/>
        <v>2.7424162286119932E-2</v>
      </c>
      <c r="AF101" s="811">
        <f t="shared" si="48"/>
        <v>-7.7791102156344924E-2</v>
      </c>
    </row>
    <row r="102" spans="1:32" ht="15" customHeight="1">
      <c r="A102" s="438" t="s">
        <v>300</v>
      </c>
      <c r="B102" s="438" t="str">
        <f>'Aaro Inställningar'!B17</f>
        <v>JOTUL</v>
      </c>
      <c r="C102" s="42"/>
      <c r="D102" s="748" t="str">
        <f>'Aaro Inställningar'!C17</f>
        <v>Jøtul</v>
      </c>
      <c r="E102" s="319">
        <v>-7.7789296000000201</v>
      </c>
      <c r="F102" s="317">
        <v>-5.4622819999999903</v>
      </c>
      <c r="G102" s="318" t="str">
        <f t="shared" si="32"/>
        <v>-</v>
      </c>
      <c r="H102" s="318">
        <f t="shared" si="33"/>
        <v>-0.42411717300572072</v>
      </c>
      <c r="I102" s="318">
        <f t="shared" ref="I102:I119" si="49">IF(AND(E102&lt;0,F102&lt;0),+H102,G102)</f>
        <v>-0.42411717300572072</v>
      </c>
      <c r="J102" s="319">
        <v>-13.539048899999999</v>
      </c>
      <c r="K102" s="317">
        <v>-13.920999200000001</v>
      </c>
      <c r="L102" s="318" t="str">
        <f t="shared" si="35"/>
        <v>-</v>
      </c>
      <c r="M102" s="318">
        <f t="shared" si="36"/>
        <v>2.7436988862121425E-2</v>
      </c>
      <c r="N102" s="318">
        <f t="shared" si="37"/>
        <v>2.7436988862121425E-2</v>
      </c>
      <c r="O102" s="319">
        <v>-13.539048899999999</v>
      </c>
      <c r="P102" s="317">
        <v>-13.920999200000001</v>
      </c>
      <c r="Q102" s="318" t="str">
        <f t="shared" si="38"/>
        <v>-</v>
      </c>
      <c r="R102" s="318">
        <f t="shared" si="39"/>
        <v>2.7436988862121425E-2</v>
      </c>
      <c r="S102" s="318">
        <f t="shared" si="40"/>
        <v>2.7436988862121425E-2</v>
      </c>
      <c r="T102" s="319">
        <v>-20.009455299999999</v>
      </c>
      <c r="U102" s="317">
        <v>-20.391405600000098</v>
      </c>
      <c r="V102" s="318" t="str">
        <f t="shared" si="41"/>
        <v>-</v>
      </c>
      <c r="W102" s="318">
        <f t="shared" si="42"/>
        <v>1.8730945158586643E-2</v>
      </c>
      <c r="X102" s="318">
        <f t="shared" si="43"/>
        <v>1.8730945158586643E-2</v>
      </c>
      <c r="Y102" s="318"/>
      <c r="Z102" s="319">
        <v>4.9702823000000098</v>
      </c>
      <c r="AA102" s="318" t="str">
        <f t="shared" si="44"/>
        <v>-</v>
      </c>
      <c r="AB102" s="318" t="b">
        <f t="shared" si="45"/>
        <v>0</v>
      </c>
      <c r="AC102" s="318" t="str">
        <f t="shared" si="46"/>
        <v>-</v>
      </c>
      <c r="AD102" s="809"/>
      <c r="AE102" s="811">
        <f t="shared" si="47"/>
        <v>-7.0142189065065252E-2</v>
      </c>
      <c r="AF102" s="811">
        <f t="shared" si="48"/>
        <v>-7.6687553745984308E-2</v>
      </c>
    </row>
    <row r="103" spans="1:32" ht="14.25" customHeight="1">
      <c r="A103" s="438" t="s">
        <v>300</v>
      </c>
      <c r="B103" s="438" t="str">
        <f>'Aaro Inställningar'!B18</f>
        <v>KVD</v>
      </c>
      <c r="C103" s="42"/>
      <c r="D103" s="748" t="str">
        <f>'Aaro Inställningar'!C18</f>
        <v xml:space="preserve">KVD </v>
      </c>
      <c r="E103" s="319">
        <v>4.3419999999999996</v>
      </c>
      <c r="F103" s="317">
        <v>5.28800000000001</v>
      </c>
      <c r="G103" s="318">
        <f t="shared" si="32"/>
        <v>-0.17889561270801979</v>
      </c>
      <c r="H103" s="318" t="b">
        <f t="shared" si="33"/>
        <v>0</v>
      </c>
      <c r="I103" s="318">
        <f t="shared" si="49"/>
        <v>-0.17889561270801979</v>
      </c>
      <c r="J103" s="319">
        <v>8.1629999999999896</v>
      </c>
      <c r="K103" s="317">
        <v>8.6150000000000109</v>
      </c>
      <c r="L103" s="318">
        <f t="shared" si="35"/>
        <v>-5.2466627974465552E-2</v>
      </c>
      <c r="M103" s="318" t="b">
        <f t="shared" si="36"/>
        <v>0</v>
      </c>
      <c r="N103" s="318">
        <f t="shared" si="37"/>
        <v>-5.2466627974465552E-2</v>
      </c>
      <c r="O103" s="319">
        <v>8.1630000000000091</v>
      </c>
      <c r="P103" s="317">
        <v>8.6150000000000109</v>
      </c>
      <c r="Q103" s="318">
        <f t="shared" si="38"/>
        <v>-5.2466627974463331E-2</v>
      </c>
      <c r="R103" s="318" t="b">
        <f t="shared" si="39"/>
        <v>0</v>
      </c>
      <c r="S103" s="318">
        <f t="shared" si="40"/>
        <v>-5.2466627974463331E-2</v>
      </c>
      <c r="T103" s="319">
        <v>43.753</v>
      </c>
      <c r="U103" s="317">
        <v>44.204999999999998</v>
      </c>
      <c r="V103" s="318">
        <f t="shared" si="41"/>
        <v>-1.0225087659766929E-2</v>
      </c>
      <c r="W103" s="318" t="b">
        <f t="shared" si="42"/>
        <v>0</v>
      </c>
      <c r="X103" s="318">
        <f t="shared" si="43"/>
        <v>-1.0225087659766929E-2</v>
      </c>
      <c r="Y103" s="318"/>
      <c r="Z103" s="319">
        <v>67.302000000000007</v>
      </c>
      <c r="AA103" s="318">
        <f t="shared" si="44"/>
        <v>0.5224974550390229</v>
      </c>
      <c r="AB103" s="318" t="b">
        <f t="shared" si="45"/>
        <v>0</v>
      </c>
      <c r="AC103" s="318">
        <f t="shared" si="46"/>
        <v>0.5224974550390229</v>
      </c>
      <c r="AD103" s="809"/>
      <c r="AE103" s="811">
        <f t="shared" si="47"/>
        <v>0.10760895357114621</v>
      </c>
      <c r="AF103" s="811">
        <f t="shared" si="48"/>
        <v>0.1145611702127661</v>
      </c>
    </row>
    <row r="104" spans="1:32" ht="15" customHeight="1">
      <c r="A104" s="438" t="s">
        <v>300</v>
      </c>
      <c r="B104" s="438" t="str">
        <f>'Aaro Inställningar'!B19</f>
        <v>LEDIL</v>
      </c>
      <c r="C104" s="42"/>
      <c r="D104" s="748" t="str">
        <f>'Aaro Inställningar'!C19</f>
        <v>Ledil</v>
      </c>
      <c r="E104" s="319">
        <v>6.2568086999999997</v>
      </c>
      <c r="F104" s="317">
        <v>4.0306490999999998</v>
      </c>
      <c r="G104" s="318">
        <f t="shared" si="32"/>
        <v>0.55230796449137687</v>
      </c>
      <c r="H104" s="318" t="b">
        <f t="shared" si="33"/>
        <v>0</v>
      </c>
      <c r="I104" s="318">
        <f t="shared" si="49"/>
        <v>0.55230796449137687</v>
      </c>
      <c r="J104" s="319">
        <v>15.0284555</v>
      </c>
      <c r="K104" s="317">
        <v>6.6933195999999997</v>
      </c>
      <c r="L104" s="318">
        <f t="shared" si="35"/>
        <v>1.2452917831683998</v>
      </c>
      <c r="M104" s="318" t="b">
        <f t="shared" si="36"/>
        <v>0</v>
      </c>
      <c r="N104" s="318">
        <f t="shared" si="37"/>
        <v>1.2452917831683998</v>
      </c>
      <c r="O104" s="319">
        <v>15.0284555</v>
      </c>
      <c r="P104" s="317">
        <v>6.6933195999999997</v>
      </c>
      <c r="Q104" s="318">
        <f t="shared" si="38"/>
        <v>1.2452917831683998</v>
      </c>
      <c r="R104" s="318" t="b">
        <f t="shared" si="39"/>
        <v>0</v>
      </c>
      <c r="S104" s="318">
        <f t="shared" si="40"/>
        <v>1.2452917831683998</v>
      </c>
      <c r="T104" s="319">
        <v>49.167396099999998</v>
      </c>
      <c r="U104" s="317">
        <v>40.8322602</v>
      </c>
      <c r="V104" s="318">
        <f t="shared" si="41"/>
        <v>0.20413114187590331</v>
      </c>
      <c r="W104" s="318" t="b">
        <f t="shared" si="42"/>
        <v>0</v>
      </c>
      <c r="X104" s="318">
        <f t="shared" si="43"/>
        <v>0.20413114187590331</v>
      </c>
      <c r="Y104" s="318"/>
      <c r="Z104" s="319">
        <v>52.0982305</v>
      </c>
      <c r="AA104" s="318">
        <f t="shared" si="44"/>
        <v>0.2759085645716961</v>
      </c>
      <c r="AB104" s="318" t="b">
        <f t="shared" si="45"/>
        <v>0</v>
      </c>
      <c r="AC104" s="318">
        <f t="shared" si="46"/>
        <v>0.2759085645716961</v>
      </c>
      <c r="AD104" s="809"/>
      <c r="AE104" s="811">
        <f t="shared" si="47"/>
        <v>0.32371880850403867</v>
      </c>
      <c r="AF104" s="811">
        <f t="shared" si="48"/>
        <v>0.20904577356644624</v>
      </c>
    </row>
    <row r="105" spans="1:32" ht="14.25" customHeight="1">
      <c r="A105" s="438" t="s">
        <v>300</v>
      </c>
      <c r="B105" s="438" t="str">
        <f>'Aaro Inställningar'!B20</f>
        <v>MCC</v>
      </c>
      <c r="C105" s="42"/>
      <c r="D105" s="748" t="str">
        <f>'Aaro Inställningar'!C20</f>
        <v>Mobile Climate Control</v>
      </c>
      <c r="E105" s="319">
        <v>13.382</v>
      </c>
      <c r="F105" s="317">
        <v>7.8110000000000204</v>
      </c>
      <c r="G105" s="318">
        <f t="shared" si="32"/>
        <v>0.71322493918831964</v>
      </c>
      <c r="H105" s="318" t="b">
        <f t="shared" si="33"/>
        <v>0</v>
      </c>
      <c r="I105" s="318">
        <f t="shared" si="49"/>
        <v>0.71322493918831964</v>
      </c>
      <c r="J105" s="319">
        <v>29.253</v>
      </c>
      <c r="K105" s="317">
        <v>15.763999999999999</v>
      </c>
      <c r="L105" s="318">
        <f t="shared" si="35"/>
        <v>0.85568383658969815</v>
      </c>
      <c r="M105" s="318" t="b">
        <f t="shared" si="36"/>
        <v>0</v>
      </c>
      <c r="N105" s="318">
        <f t="shared" si="37"/>
        <v>0.85568383658969815</v>
      </c>
      <c r="O105" s="319">
        <v>29.253</v>
      </c>
      <c r="P105" s="317">
        <v>15.763999999999999</v>
      </c>
      <c r="Q105" s="318">
        <f t="shared" si="38"/>
        <v>0.85568383658969815</v>
      </c>
      <c r="R105" s="318" t="b">
        <f t="shared" si="39"/>
        <v>0</v>
      </c>
      <c r="S105" s="318">
        <f t="shared" si="40"/>
        <v>0.85568383658969815</v>
      </c>
      <c r="T105" s="319">
        <v>119.723</v>
      </c>
      <c r="U105" s="317">
        <v>106.23399999999999</v>
      </c>
      <c r="V105" s="318">
        <f t="shared" si="41"/>
        <v>0.12697441497072504</v>
      </c>
      <c r="W105" s="318" t="b">
        <f t="shared" si="42"/>
        <v>0</v>
      </c>
      <c r="X105" s="318">
        <f t="shared" si="43"/>
        <v>0.12697441497072504</v>
      </c>
      <c r="Y105" s="318"/>
      <c r="Z105" s="319">
        <v>137.16499999999999</v>
      </c>
      <c r="AA105" s="318">
        <f t="shared" si="44"/>
        <v>0.29115913925861769</v>
      </c>
      <c r="AB105" s="318" t="b">
        <f t="shared" si="45"/>
        <v>0</v>
      </c>
      <c r="AC105" s="318">
        <f t="shared" si="46"/>
        <v>0.29115913925861769</v>
      </c>
      <c r="AD105" s="809"/>
      <c r="AE105" s="811">
        <f t="shared" si="47"/>
        <v>0.1008359042415677</v>
      </c>
      <c r="AF105" s="811">
        <f t="shared" si="48"/>
        <v>7.4483214817264748E-2</v>
      </c>
    </row>
    <row r="106" spans="1:32" ht="14.25" customHeight="1">
      <c r="A106" s="438" t="s">
        <v>300</v>
      </c>
      <c r="B106" s="438" t="str">
        <f>'Aaro Inställningar'!B21</f>
        <v>NEBULA</v>
      </c>
      <c r="C106" s="42"/>
      <c r="D106" s="748" t="str">
        <f>'Aaro Inställningar'!C21</f>
        <v>Nebula</v>
      </c>
      <c r="E106" s="319">
        <v>3.5385960999999999</v>
      </c>
      <c r="F106" s="317">
        <v>4.7979156999999901</v>
      </c>
      <c r="G106" s="318">
        <f t="shared" si="32"/>
        <v>-0.26247222309470608</v>
      </c>
      <c r="H106" s="318" t="b">
        <f t="shared" si="33"/>
        <v>0</v>
      </c>
      <c r="I106" s="318">
        <f t="shared" si="49"/>
        <v>-0.26247222309470608</v>
      </c>
      <c r="J106" s="319">
        <v>13.105713</v>
      </c>
      <c r="K106" s="317">
        <v>13.261675500000001</v>
      </c>
      <c r="L106" s="318">
        <f t="shared" si="35"/>
        <v>-1.1760391814744753E-2</v>
      </c>
      <c r="M106" s="318" t="b">
        <f t="shared" si="36"/>
        <v>0</v>
      </c>
      <c r="N106" s="318">
        <f t="shared" si="37"/>
        <v>-1.1760391814744753E-2</v>
      </c>
      <c r="O106" s="319">
        <v>13.105713</v>
      </c>
      <c r="P106" s="317">
        <v>13.261675500000001</v>
      </c>
      <c r="Q106" s="318">
        <f t="shared" si="38"/>
        <v>-1.1760391814744753E-2</v>
      </c>
      <c r="R106" s="318" t="b">
        <f t="shared" si="39"/>
        <v>0</v>
      </c>
      <c r="S106" s="318">
        <f t="shared" si="40"/>
        <v>-1.1760391814744753E-2</v>
      </c>
      <c r="T106" s="319">
        <v>61.849273199999999</v>
      </c>
      <c r="U106" s="317">
        <v>62.0052357</v>
      </c>
      <c r="V106" s="318">
        <f t="shared" si="41"/>
        <v>-2.5153117835822192E-3</v>
      </c>
      <c r="W106" s="318" t="b">
        <f t="shared" si="42"/>
        <v>0</v>
      </c>
      <c r="X106" s="318">
        <f t="shared" si="43"/>
        <v>-2.5153117835822192E-3</v>
      </c>
      <c r="Y106" s="318"/>
      <c r="Z106" s="319">
        <v>66.212979300000001</v>
      </c>
      <c r="AA106" s="318">
        <f t="shared" si="44"/>
        <v>6.7861101606940588E-2</v>
      </c>
      <c r="AB106" s="318" t="b">
        <f t="shared" si="45"/>
        <v>0</v>
      </c>
      <c r="AC106" s="318">
        <f t="shared" si="46"/>
        <v>6.7861101606940588E-2</v>
      </c>
      <c r="AD106" s="809"/>
      <c r="AE106" s="811">
        <f t="shared" si="47"/>
        <v>0.2720244112488937</v>
      </c>
      <c r="AF106" s="811">
        <f t="shared" si="48"/>
        <v>0.3119043982806643</v>
      </c>
    </row>
    <row r="107" spans="1:32" ht="15.75" customHeight="1">
      <c r="A107" s="438" t="s">
        <v>300</v>
      </c>
      <c r="B107" s="438" t="str">
        <f>'Aaro Inställningar'!B22</f>
        <v>NCGHO</v>
      </c>
      <c r="C107" s="42"/>
      <c r="D107" s="748" t="str">
        <f>'Aaro Inställningar'!C22</f>
        <v>Nordic Cinema Group</v>
      </c>
      <c r="E107" s="319">
        <v>19.024634299999999</v>
      </c>
      <c r="F107" s="317">
        <v>19.784956000000001</v>
      </c>
      <c r="G107" s="318">
        <f t="shared" si="32"/>
        <v>-3.8429284351201076E-2</v>
      </c>
      <c r="H107" s="318" t="b">
        <f t="shared" si="33"/>
        <v>0</v>
      </c>
      <c r="I107" s="318">
        <f t="shared" si="49"/>
        <v>-3.8429284351201076E-2</v>
      </c>
      <c r="J107" s="319">
        <v>89.165143299999997</v>
      </c>
      <c r="K107" s="317">
        <v>73.143977500000105</v>
      </c>
      <c r="L107" s="318">
        <f t="shared" si="35"/>
        <v>0.21903602111328802</v>
      </c>
      <c r="M107" s="318" t="b">
        <f t="shared" si="36"/>
        <v>0</v>
      </c>
      <c r="N107" s="318">
        <f t="shared" si="37"/>
        <v>0.21903602111328802</v>
      </c>
      <c r="O107" s="319">
        <v>89.165143299999997</v>
      </c>
      <c r="P107" s="317">
        <v>73.143977500000005</v>
      </c>
      <c r="Q107" s="318">
        <f t="shared" si="38"/>
        <v>0.21903602111328979</v>
      </c>
      <c r="R107" s="318" t="b">
        <f t="shared" si="39"/>
        <v>0</v>
      </c>
      <c r="S107" s="318">
        <f t="shared" si="40"/>
        <v>0.21903602111328979</v>
      </c>
      <c r="T107" s="319">
        <v>228.75421829999999</v>
      </c>
      <c r="U107" s="317">
        <v>212.73305250000001</v>
      </c>
      <c r="V107" s="318">
        <f t="shared" si="41"/>
        <v>7.5311126370454229E-2</v>
      </c>
      <c r="W107" s="318" t="b">
        <f t="shared" si="42"/>
        <v>0</v>
      </c>
      <c r="X107" s="318">
        <f t="shared" si="43"/>
        <v>7.5311126370454229E-2</v>
      </c>
      <c r="Y107" s="318"/>
      <c r="Z107" s="319">
        <v>239.28666849999999</v>
      </c>
      <c r="AA107" s="318">
        <f t="shared" si="44"/>
        <v>0.1248212992195934</v>
      </c>
      <c r="AB107" s="318" t="b">
        <f t="shared" si="45"/>
        <v>0</v>
      </c>
      <c r="AC107" s="717">
        <f t="shared" si="46"/>
        <v>0.1248212992195934</v>
      </c>
      <c r="AD107" s="809"/>
      <c r="AE107" s="813">
        <f t="shared" si="47"/>
        <v>0.19381361755759521</v>
      </c>
      <c r="AF107" s="811">
        <f t="shared" si="48"/>
        <v>0.17574782070466793</v>
      </c>
    </row>
    <row r="108" spans="1:32" ht="15.75" hidden="1" customHeight="1">
      <c r="A108" s="438" t="s">
        <v>300</v>
      </c>
      <c r="B108" s="438">
        <f>'Aaro Inställningar'!B23</f>
        <v>0</v>
      </c>
      <c r="C108" s="42"/>
      <c r="D108" s="748">
        <f>'Aaro Inställningar'!C23</f>
        <v>0</v>
      </c>
      <c r="E108" s="319">
        <v>0</v>
      </c>
      <c r="F108" s="317">
        <v>0</v>
      </c>
      <c r="G108" s="318" t="e">
        <f t="shared" si="32"/>
        <v>#DIV/0!</v>
      </c>
      <c r="H108" s="318" t="b">
        <f t="shared" si="33"/>
        <v>0</v>
      </c>
      <c r="I108" s="318" t="e">
        <f t="shared" si="49"/>
        <v>#DIV/0!</v>
      </c>
      <c r="J108" s="319">
        <v>0</v>
      </c>
      <c r="K108" s="317">
        <v>0</v>
      </c>
      <c r="L108" s="318" t="e">
        <f t="shared" si="35"/>
        <v>#DIV/0!</v>
      </c>
      <c r="M108" s="318" t="b">
        <f t="shared" si="36"/>
        <v>0</v>
      </c>
      <c r="N108" s="318" t="e">
        <f t="shared" si="37"/>
        <v>#DIV/0!</v>
      </c>
      <c r="O108" s="319">
        <v>0</v>
      </c>
      <c r="P108" s="317">
        <v>0</v>
      </c>
      <c r="Q108" s="318" t="e">
        <f t="shared" si="38"/>
        <v>#DIV/0!</v>
      </c>
      <c r="R108" s="318" t="b">
        <f t="shared" si="39"/>
        <v>0</v>
      </c>
      <c r="S108" s="318" t="e">
        <f t="shared" si="40"/>
        <v>#DIV/0!</v>
      </c>
      <c r="T108" s="319">
        <v>0</v>
      </c>
      <c r="U108" s="317">
        <v>0</v>
      </c>
      <c r="V108" s="318" t="e">
        <f t="shared" si="41"/>
        <v>#DIV/0!</v>
      </c>
      <c r="W108" s="318" t="b">
        <f t="shared" si="42"/>
        <v>0</v>
      </c>
      <c r="X108" s="318" t="e">
        <f t="shared" si="43"/>
        <v>#DIV/0!</v>
      </c>
      <c r="Y108" s="318"/>
      <c r="Z108" s="319">
        <v>0</v>
      </c>
      <c r="AA108" s="318" t="e">
        <f t="shared" si="44"/>
        <v>#DIV/0!</v>
      </c>
      <c r="AB108" s="318" t="b">
        <f t="shared" si="45"/>
        <v>0</v>
      </c>
      <c r="AC108" s="717" t="e">
        <f t="shared" si="46"/>
        <v>#DIV/0!</v>
      </c>
      <c r="AD108" s="827"/>
      <c r="AE108" s="813">
        <f t="shared" si="47"/>
        <v>0</v>
      </c>
      <c r="AF108" s="813">
        <f t="shared" si="48"/>
        <v>0</v>
      </c>
    </row>
    <row r="109" spans="1:32" ht="15.75" hidden="1" customHeight="1">
      <c r="A109" s="438" t="s">
        <v>300</v>
      </c>
      <c r="B109" s="438">
        <f>'Aaro Inställningar'!B24</f>
        <v>0</v>
      </c>
      <c r="C109" s="42"/>
      <c r="D109" s="748">
        <f>'Aaro Inställningar'!C24</f>
        <v>0</v>
      </c>
      <c r="E109" s="319">
        <v>0</v>
      </c>
      <c r="F109" s="317">
        <v>0</v>
      </c>
      <c r="G109" s="318" t="e">
        <f t="shared" si="32"/>
        <v>#DIV/0!</v>
      </c>
      <c r="H109" s="318" t="b">
        <f t="shared" si="33"/>
        <v>0</v>
      </c>
      <c r="I109" s="318" t="e">
        <f t="shared" si="49"/>
        <v>#DIV/0!</v>
      </c>
      <c r="J109" s="319">
        <v>0</v>
      </c>
      <c r="K109" s="317">
        <v>0</v>
      </c>
      <c r="L109" s="318" t="e">
        <f t="shared" si="35"/>
        <v>#DIV/0!</v>
      </c>
      <c r="M109" s="318" t="b">
        <f t="shared" si="36"/>
        <v>0</v>
      </c>
      <c r="N109" s="318" t="e">
        <f t="shared" si="37"/>
        <v>#DIV/0!</v>
      </c>
      <c r="O109" s="319">
        <v>0</v>
      </c>
      <c r="P109" s="317">
        <v>0</v>
      </c>
      <c r="Q109" s="318" t="e">
        <f t="shared" si="38"/>
        <v>#DIV/0!</v>
      </c>
      <c r="R109" s="318" t="b">
        <f t="shared" si="39"/>
        <v>0</v>
      </c>
      <c r="S109" s="318" t="e">
        <f t="shared" si="40"/>
        <v>#DIV/0!</v>
      </c>
      <c r="T109" s="319">
        <v>0</v>
      </c>
      <c r="U109" s="317">
        <v>0</v>
      </c>
      <c r="V109" s="318" t="e">
        <f t="shared" si="41"/>
        <v>#DIV/0!</v>
      </c>
      <c r="W109" s="318" t="b">
        <f t="shared" si="42"/>
        <v>0</v>
      </c>
      <c r="X109" s="318" t="e">
        <f t="shared" si="43"/>
        <v>#DIV/0!</v>
      </c>
      <c r="Y109" s="318"/>
      <c r="Z109" s="319">
        <v>0</v>
      </c>
      <c r="AA109" s="318" t="e">
        <f t="shared" si="44"/>
        <v>#DIV/0!</v>
      </c>
      <c r="AB109" s="318" t="b">
        <f t="shared" si="45"/>
        <v>0</v>
      </c>
      <c r="AC109" s="318" t="e">
        <f t="shared" si="46"/>
        <v>#DIV/0!</v>
      </c>
      <c r="AD109" s="809"/>
      <c r="AE109" s="811">
        <f t="shared" si="47"/>
        <v>0</v>
      </c>
      <c r="AF109" s="811">
        <f t="shared" si="48"/>
        <v>0</v>
      </c>
    </row>
    <row r="110" spans="1:32" ht="15.75" hidden="1" customHeight="1">
      <c r="A110" s="438" t="s">
        <v>300</v>
      </c>
      <c r="B110" s="438">
        <f>'Aaro Inställningar'!B25</f>
        <v>0</v>
      </c>
      <c r="C110" s="42"/>
      <c r="D110" s="748">
        <f>'Aaro Inställningar'!C25</f>
        <v>0</v>
      </c>
      <c r="E110" s="319">
        <v>0</v>
      </c>
      <c r="F110" s="317">
        <v>0</v>
      </c>
      <c r="G110" s="318" t="e">
        <f t="shared" si="32"/>
        <v>#DIV/0!</v>
      </c>
      <c r="H110" s="318" t="b">
        <f t="shared" si="33"/>
        <v>0</v>
      </c>
      <c r="I110" s="318" t="e">
        <f t="shared" si="49"/>
        <v>#DIV/0!</v>
      </c>
      <c r="J110" s="319">
        <v>0</v>
      </c>
      <c r="K110" s="317">
        <v>0</v>
      </c>
      <c r="L110" s="318" t="e">
        <f t="shared" si="35"/>
        <v>#DIV/0!</v>
      </c>
      <c r="M110" s="318" t="b">
        <f t="shared" si="36"/>
        <v>0</v>
      </c>
      <c r="N110" s="318" t="e">
        <f t="shared" si="37"/>
        <v>#DIV/0!</v>
      </c>
      <c r="O110" s="319">
        <v>0</v>
      </c>
      <c r="P110" s="317">
        <v>0</v>
      </c>
      <c r="Q110" s="318" t="e">
        <f t="shared" si="38"/>
        <v>#DIV/0!</v>
      </c>
      <c r="R110" s="318" t="b">
        <f t="shared" si="39"/>
        <v>0</v>
      </c>
      <c r="S110" s="318" t="e">
        <f t="shared" si="40"/>
        <v>#DIV/0!</v>
      </c>
      <c r="T110" s="319">
        <v>0</v>
      </c>
      <c r="U110" s="317">
        <v>0</v>
      </c>
      <c r="V110" s="318" t="e">
        <f t="shared" si="41"/>
        <v>#DIV/0!</v>
      </c>
      <c r="W110" s="318" t="b">
        <f t="shared" si="42"/>
        <v>0</v>
      </c>
      <c r="X110" s="318" t="e">
        <f t="shared" si="43"/>
        <v>#DIV/0!</v>
      </c>
      <c r="Y110" s="318"/>
      <c r="Z110" s="319">
        <v>0</v>
      </c>
      <c r="AA110" s="318" t="e">
        <f t="shared" si="44"/>
        <v>#DIV/0!</v>
      </c>
      <c r="AB110" s="318" t="b">
        <f t="shared" si="45"/>
        <v>0</v>
      </c>
      <c r="AC110" s="318" t="e">
        <f t="shared" si="46"/>
        <v>#DIV/0!</v>
      </c>
      <c r="AD110" s="809"/>
      <c r="AE110" s="811">
        <f t="shared" si="47"/>
        <v>0</v>
      </c>
      <c r="AF110" s="811">
        <f t="shared" si="48"/>
        <v>0</v>
      </c>
    </row>
    <row r="111" spans="1:32" ht="15.75" hidden="1" customHeight="1">
      <c r="A111" s="438" t="s">
        <v>300</v>
      </c>
      <c r="B111" s="438">
        <f>'Aaro Inställningar'!B26</f>
        <v>0</v>
      </c>
      <c r="C111" s="42"/>
      <c r="D111" s="748">
        <f>'Aaro Inställningar'!C26</f>
        <v>0</v>
      </c>
      <c r="E111" s="319">
        <v>0</v>
      </c>
      <c r="F111" s="317">
        <v>0</v>
      </c>
      <c r="G111" s="318" t="e">
        <f t="shared" si="32"/>
        <v>#DIV/0!</v>
      </c>
      <c r="H111" s="318" t="b">
        <f t="shared" si="33"/>
        <v>0</v>
      </c>
      <c r="I111" s="318" t="e">
        <f t="shared" si="49"/>
        <v>#DIV/0!</v>
      </c>
      <c r="J111" s="319">
        <v>0</v>
      </c>
      <c r="K111" s="317">
        <v>0</v>
      </c>
      <c r="L111" s="318" t="e">
        <f t="shared" si="35"/>
        <v>#DIV/0!</v>
      </c>
      <c r="M111" s="318" t="b">
        <f t="shared" si="36"/>
        <v>0</v>
      </c>
      <c r="N111" s="318" t="e">
        <f t="shared" si="37"/>
        <v>#DIV/0!</v>
      </c>
      <c r="O111" s="319">
        <v>0</v>
      </c>
      <c r="P111" s="317">
        <v>0</v>
      </c>
      <c r="Q111" s="318" t="e">
        <f t="shared" si="38"/>
        <v>#DIV/0!</v>
      </c>
      <c r="R111" s="318" t="b">
        <f t="shared" si="39"/>
        <v>0</v>
      </c>
      <c r="S111" s="318" t="e">
        <f t="shared" si="40"/>
        <v>#DIV/0!</v>
      </c>
      <c r="T111" s="319">
        <v>0</v>
      </c>
      <c r="U111" s="317">
        <v>0</v>
      </c>
      <c r="V111" s="318" t="e">
        <f t="shared" si="41"/>
        <v>#DIV/0!</v>
      </c>
      <c r="W111" s="318" t="b">
        <f t="shared" si="42"/>
        <v>0</v>
      </c>
      <c r="X111" s="318" t="e">
        <f t="shared" si="43"/>
        <v>#DIV/0!</v>
      </c>
      <c r="Y111" s="318"/>
      <c r="Z111" s="319">
        <v>0</v>
      </c>
      <c r="AA111" s="318" t="e">
        <f t="shared" si="44"/>
        <v>#DIV/0!</v>
      </c>
      <c r="AB111" s="318" t="b">
        <f t="shared" si="45"/>
        <v>0</v>
      </c>
      <c r="AC111" s="318" t="e">
        <f t="shared" si="46"/>
        <v>#DIV/0!</v>
      </c>
      <c r="AD111" s="809"/>
      <c r="AE111" s="811">
        <f t="shared" si="47"/>
        <v>0</v>
      </c>
      <c r="AF111" s="811">
        <f t="shared" si="48"/>
        <v>0</v>
      </c>
    </row>
    <row r="112" spans="1:32" ht="15.75" hidden="1" customHeight="1">
      <c r="A112" s="438" t="s">
        <v>300</v>
      </c>
      <c r="B112" s="438">
        <f>'Aaro Inställningar'!B27</f>
        <v>0</v>
      </c>
      <c r="C112" s="42"/>
      <c r="D112" s="748">
        <f>'Aaro Inställningar'!C27</f>
        <v>0</v>
      </c>
      <c r="E112" s="319">
        <v>0</v>
      </c>
      <c r="F112" s="317">
        <v>0</v>
      </c>
      <c r="G112" s="318" t="e">
        <f t="shared" si="32"/>
        <v>#DIV/0!</v>
      </c>
      <c r="H112" s="318" t="b">
        <f t="shared" si="33"/>
        <v>0</v>
      </c>
      <c r="I112" s="318" t="e">
        <f t="shared" si="49"/>
        <v>#DIV/0!</v>
      </c>
      <c r="J112" s="319">
        <v>0</v>
      </c>
      <c r="K112" s="317">
        <v>0</v>
      </c>
      <c r="L112" s="318" t="e">
        <f t="shared" si="35"/>
        <v>#DIV/0!</v>
      </c>
      <c r="M112" s="318" t="b">
        <f t="shared" si="36"/>
        <v>0</v>
      </c>
      <c r="N112" s="318" t="e">
        <f t="shared" si="37"/>
        <v>#DIV/0!</v>
      </c>
      <c r="O112" s="319">
        <v>0</v>
      </c>
      <c r="P112" s="317">
        <v>0</v>
      </c>
      <c r="Q112" s="318" t="e">
        <f t="shared" si="38"/>
        <v>#DIV/0!</v>
      </c>
      <c r="R112" s="318" t="b">
        <f t="shared" si="39"/>
        <v>0</v>
      </c>
      <c r="S112" s="318" t="e">
        <f t="shared" si="40"/>
        <v>#DIV/0!</v>
      </c>
      <c r="T112" s="319">
        <v>0</v>
      </c>
      <c r="U112" s="317">
        <v>0</v>
      </c>
      <c r="V112" s="318" t="e">
        <f t="shared" si="41"/>
        <v>#DIV/0!</v>
      </c>
      <c r="W112" s="318" t="b">
        <f t="shared" si="42"/>
        <v>0</v>
      </c>
      <c r="X112" s="318" t="e">
        <f t="shared" si="43"/>
        <v>#DIV/0!</v>
      </c>
      <c r="Y112" s="318"/>
      <c r="Z112" s="319">
        <v>0</v>
      </c>
      <c r="AA112" s="318" t="e">
        <f t="shared" si="44"/>
        <v>#DIV/0!</v>
      </c>
      <c r="AB112" s="318" t="b">
        <f t="shared" si="45"/>
        <v>0</v>
      </c>
      <c r="AC112" s="318" t="e">
        <f t="shared" si="46"/>
        <v>#DIV/0!</v>
      </c>
      <c r="AD112" s="809"/>
      <c r="AE112" s="811">
        <f t="shared" si="47"/>
        <v>0</v>
      </c>
      <c r="AF112" s="811">
        <f t="shared" si="48"/>
        <v>0</v>
      </c>
    </row>
    <row r="113" spans="1:32" ht="15.75" hidden="1" customHeight="1">
      <c r="A113" s="438" t="s">
        <v>300</v>
      </c>
      <c r="B113" s="438">
        <f>'Aaro Inställningar'!B28</f>
        <v>0</v>
      </c>
      <c r="C113" s="42"/>
      <c r="D113" s="748">
        <f>'Aaro Inställningar'!C28</f>
        <v>0</v>
      </c>
      <c r="E113" s="319">
        <v>0</v>
      </c>
      <c r="F113" s="317">
        <v>0</v>
      </c>
      <c r="G113" s="318" t="e">
        <f t="shared" si="32"/>
        <v>#DIV/0!</v>
      </c>
      <c r="H113" s="318" t="b">
        <f t="shared" si="33"/>
        <v>0</v>
      </c>
      <c r="I113" s="318" t="e">
        <f t="shared" si="49"/>
        <v>#DIV/0!</v>
      </c>
      <c r="J113" s="319">
        <v>0</v>
      </c>
      <c r="K113" s="317">
        <v>0</v>
      </c>
      <c r="L113" s="318" t="e">
        <f t="shared" si="35"/>
        <v>#DIV/0!</v>
      </c>
      <c r="M113" s="318" t="b">
        <f t="shared" si="36"/>
        <v>0</v>
      </c>
      <c r="N113" s="318" t="e">
        <f t="shared" si="37"/>
        <v>#DIV/0!</v>
      </c>
      <c r="O113" s="319">
        <v>0</v>
      </c>
      <c r="P113" s="317">
        <v>0</v>
      </c>
      <c r="Q113" s="318" t="e">
        <f t="shared" si="38"/>
        <v>#DIV/0!</v>
      </c>
      <c r="R113" s="318" t="b">
        <f t="shared" si="39"/>
        <v>0</v>
      </c>
      <c r="S113" s="318" t="e">
        <f t="shared" si="40"/>
        <v>#DIV/0!</v>
      </c>
      <c r="T113" s="319">
        <v>0</v>
      </c>
      <c r="U113" s="317">
        <v>0</v>
      </c>
      <c r="V113" s="318" t="e">
        <f t="shared" si="41"/>
        <v>#DIV/0!</v>
      </c>
      <c r="W113" s="318" t="b">
        <f t="shared" si="42"/>
        <v>0</v>
      </c>
      <c r="X113" s="318" t="e">
        <f t="shared" si="43"/>
        <v>#DIV/0!</v>
      </c>
      <c r="Y113" s="318"/>
      <c r="Z113" s="319">
        <v>0</v>
      </c>
      <c r="AA113" s="318" t="e">
        <f t="shared" si="44"/>
        <v>#DIV/0!</v>
      </c>
      <c r="AB113" s="318" t="b">
        <f t="shared" si="45"/>
        <v>0</v>
      </c>
      <c r="AC113" s="318" t="e">
        <f t="shared" si="46"/>
        <v>#DIV/0!</v>
      </c>
      <c r="AD113" s="809"/>
      <c r="AE113" s="811">
        <f t="shared" si="47"/>
        <v>0</v>
      </c>
      <c r="AF113" s="811">
        <f t="shared" si="48"/>
        <v>0</v>
      </c>
    </row>
    <row r="114" spans="1:32" ht="15.75" hidden="1" customHeight="1">
      <c r="A114" s="438" t="s">
        <v>300</v>
      </c>
      <c r="B114" s="438">
        <f>'Aaro Inställningar'!B29</f>
        <v>0</v>
      </c>
      <c r="C114" s="42"/>
      <c r="D114" s="748">
        <f>'Aaro Inställningar'!C29</f>
        <v>0</v>
      </c>
      <c r="E114" s="319">
        <v>0</v>
      </c>
      <c r="F114" s="317">
        <v>0</v>
      </c>
      <c r="G114" s="318" t="e">
        <f t="shared" si="32"/>
        <v>#DIV/0!</v>
      </c>
      <c r="H114" s="318" t="b">
        <f t="shared" si="33"/>
        <v>0</v>
      </c>
      <c r="I114" s="318" t="e">
        <f t="shared" si="49"/>
        <v>#DIV/0!</v>
      </c>
      <c r="J114" s="319">
        <v>0</v>
      </c>
      <c r="K114" s="317">
        <v>0</v>
      </c>
      <c r="L114" s="318" t="e">
        <f t="shared" si="35"/>
        <v>#DIV/0!</v>
      </c>
      <c r="M114" s="318" t="b">
        <f t="shared" si="36"/>
        <v>0</v>
      </c>
      <c r="N114" s="318" t="e">
        <f t="shared" si="37"/>
        <v>#DIV/0!</v>
      </c>
      <c r="O114" s="319">
        <v>0</v>
      </c>
      <c r="P114" s="317">
        <v>0</v>
      </c>
      <c r="Q114" s="318" t="e">
        <f t="shared" si="38"/>
        <v>#DIV/0!</v>
      </c>
      <c r="R114" s="318" t="b">
        <f t="shared" si="39"/>
        <v>0</v>
      </c>
      <c r="S114" s="318" t="e">
        <f t="shared" si="40"/>
        <v>#DIV/0!</v>
      </c>
      <c r="T114" s="319">
        <v>0</v>
      </c>
      <c r="U114" s="317">
        <v>0</v>
      </c>
      <c r="V114" s="318" t="e">
        <f t="shared" si="41"/>
        <v>#DIV/0!</v>
      </c>
      <c r="W114" s="318" t="b">
        <f t="shared" si="42"/>
        <v>0</v>
      </c>
      <c r="X114" s="318" t="e">
        <f t="shared" si="43"/>
        <v>#DIV/0!</v>
      </c>
      <c r="Y114" s="318"/>
      <c r="Z114" s="319">
        <v>0</v>
      </c>
      <c r="AA114" s="318" t="e">
        <f t="shared" si="44"/>
        <v>#DIV/0!</v>
      </c>
      <c r="AB114" s="318" t="b">
        <f t="shared" si="45"/>
        <v>0</v>
      </c>
      <c r="AC114" s="318" t="e">
        <f t="shared" si="46"/>
        <v>#DIV/0!</v>
      </c>
      <c r="AD114" s="809"/>
      <c r="AE114" s="811">
        <f t="shared" si="47"/>
        <v>0</v>
      </c>
      <c r="AF114" s="811">
        <f t="shared" si="48"/>
        <v>0</v>
      </c>
    </row>
    <row r="115" spans="1:32" ht="15.75" hidden="1" customHeight="1">
      <c r="A115" s="438" t="s">
        <v>300</v>
      </c>
      <c r="B115" s="438">
        <f>'Aaro Inställningar'!B30</f>
        <v>0</v>
      </c>
      <c r="C115" s="42"/>
      <c r="D115" s="748">
        <f>'Aaro Inställningar'!C30</f>
        <v>0</v>
      </c>
      <c r="E115" s="319">
        <v>0</v>
      </c>
      <c r="F115" s="317">
        <v>0</v>
      </c>
      <c r="G115" s="318" t="e">
        <f t="shared" si="32"/>
        <v>#DIV/0!</v>
      </c>
      <c r="H115" s="318" t="b">
        <f t="shared" si="33"/>
        <v>0</v>
      </c>
      <c r="I115" s="318" t="e">
        <f t="shared" si="49"/>
        <v>#DIV/0!</v>
      </c>
      <c r="J115" s="319">
        <v>0</v>
      </c>
      <c r="K115" s="317">
        <v>0</v>
      </c>
      <c r="L115" s="318" t="e">
        <f t="shared" si="35"/>
        <v>#DIV/0!</v>
      </c>
      <c r="M115" s="318" t="b">
        <f t="shared" si="36"/>
        <v>0</v>
      </c>
      <c r="N115" s="318" t="e">
        <f t="shared" si="37"/>
        <v>#DIV/0!</v>
      </c>
      <c r="O115" s="319">
        <v>0</v>
      </c>
      <c r="P115" s="317">
        <v>0</v>
      </c>
      <c r="Q115" s="318" t="e">
        <f t="shared" si="38"/>
        <v>#DIV/0!</v>
      </c>
      <c r="R115" s="318" t="b">
        <f t="shared" si="39"/>
        <v>0</v>
      </c>
      <c r="S115" s="318" t="e">
        <f t="shared" si="40"/>
        <v>#DIV/0!</v>
      </c>
      <c r="T115" s="319">
        <v>0</v>
      </c>
      <c r="U115" s="317">
        <v>0</v>
      </c>
      <c r="V115" s="318" t="e">
        <f t="shared" si="41"/>
        <v>#DIV/0!</v>
      </c>
      <c r="W115" s="318" t="b">
        <f t="shared" si="42"/>
        <v>0</v>
      </c>
      <c r="X115" s="318" t="e">
        <f t="shared" si="43"/>
        <v>#DIV/0!</v>
      </c>
      <c r="Y115" s="318"/>
      <c r="Z115" s="319">
        <v>0</v>
      </c>
      <c r="AA115" s="318" t="e">
        <f t="shared" si="44"/>
        <v>#DIV/0!</v>
      </c>
      <c r="AB115" s="318" t="b">
        <f t="shared" si="45"/>
        <v>0</v>
      </c>
      <c r="AC115" s="318" t="e">
        <f t="shared" si="46"/>
        <v>#DIV/0!</v>
      </c>
      <c r="AD115" s="809"/>
      <c r="AE115" s="811">
        <f t="shared" si="47"/>
        <v>0</v>
      </c>
      <c r="AF115" s="811">
        <f t="shared" si="48"/>
        <v>0</v>
      </c>
    </row>
    <row r="116" spans="1:32" ht="15.75" hidden="1" customHeight="1">
      <c r="A116" s="438" t="s">
        <v>300</v>
      </c>
      <c r="B116" s="438">
        <f>'Aaro Inställningar'!B31</f>
        <v>0</v>
      </c>
      <c r="C116" s="42"/>
      <c r="D116" s="748">
        <f>'Aaro Inställningar'!C31</f>
        <v>0</v>
      </c>
      <c r="E116" s="319">
        <v>0</v>
      </c>
      <c r="F116" s="317">
        <v>0</v>
      </c>
      <c r="G116" s="318" t="e">
        <f t="shared" si="32"/>
        <v>#DIV/0!</v>
      </c>
      <c r="H116" s="318" t="b">
        <f t="shared" si="33"/>
        <v>0</v>
      </c>
      <c r="I116" s="318" t="e">
        <f t="shared" si="49"/>
        <v>#DIV/0!</v>
      </c>
      <c r="J116" s="319">
        <v>0</v>
      </c>
      <c r="K116" s="317">
        <v>0</v>
      </c>
      <c r="L116" s="318" t="e">
        <f t="shared" si="35"/>
        <v>#DIV/0!</v>
      </c>
      <c r="M116" s="318" t="b">
        <f t="shared" si="36"/>
        <v>0</v>
      </c>
      <c r="N116" s="318" t="e">
        <f t="shared" si="37"/>
        <v>#DIV/0!</v>
      </c>
      <c r="O116" s="319">
        <v>0</v>
      </c>
      <c r="P116" s="317">
        <v>0</v>
      </c>
      <c r="Q116" s="318" t="e">
        <f t="shared" si="38"/>
        <v>#DIV/0!</v>
      </c>
      <c r="R116" s="318" t="b">
        <f t="shared" si="39"/>
        <v>0</v>
      </c>
      <c r="S116" s="318" t="e">
        <f t="shared" si="40"/>
        <v>#DIV/0!</v>
      </c>
      <c r="T116" s="319">
        <v>0</v>
      </c>
      <c r="U116" s="317">
        <v>0</v>
      </c>
      <c r="V116" s="318" t="e">
        <f t="shared" si="41"/>
        <v>#DIV/0!</v>
      </c>
      <c r="W116" s="318" t="b">
        <f t="shared" si="42"/>
        <v>0</v>
      </c>
      <c r="X116" s="318" t="e">
        <f t="shared" si="43"/>
        <v>#DIV/0!</v>
      </c>
      <c r="Y116" s="318"/>
      <c r="Z116" s="319">
        <v>0</v>
      </c>
      <c r="AA116" s="318" t="e">
        <f t="shared" si="44"/>
        <v>#DIV/0!</v>
      </c>
      <c r="AB116" s="318" t="b">
        <f t="shared" si="45"/>
        <v>0</v>
      </c>
      <c r="AC116" s="318" t="e">
        <f t="shared" si="46"/>
        <v>#DIV/0!</v>
      </c>
      <c r="AD116" s="809"/>
      <c r="AE116" s="811">
        <f t="shared" si="47"/>
        <v>0</v>
      </c>
      <c r="AF116" s="811">
        <f t="shared" si="48"/>
        <v>0</v>
      </c>
    </row>
    <row r="117" spans="1:32" ht="15.75" hidden="1" customHeight="1">
      <c r="A117" s="438" t="s">
        <v>300</v>
      </c>
      <c r="B117" s="438">
        <f>'Aaro Inställningar'!B32</f>
        <v>0</v>
      </c>
      <c r="C117" s="42"/>
      <c r="D117" s="748">
        <f>'Aaro Inställningar'!C32</f>
        <v>0</v>
      </c>
      <c r="E117" s="319">
        <v>0</v>
      </c>
      <c r="F117" s="317">
        <v>0</v>
      </c>
      <c r="G117" s="318" t="e">
        <f t="shared" si="32"/>
        <v>#DIV/0!</v>
      </c>
      <c r="H117" s="318" t="b">
        <f t="shared" si="33"/>
        <v>0</v>
      </c>
      <c r="I117" s="318" t="e">
        <f t="shared" si="49"/>
        <v>#DIV/0!</v>
      </c>
      <c r="J117" s="319">
        <v>0</v>
      </c>
      <c r="K117" s="317">
        <v>0</v>
      </c>
      <c r="L117" s="318" t="e">
        <f t="shared" si="35"/>
        <v>#DIV/0!</v>
      </c>
      <c r="M117" s="318" t="b">
        <f t="shared" si="36"/>
        <v>0</v>
      </c>
      <c r="N117" s="318" t="e">
        <f t="shared" si="37"/>
        <v>#DIV/0!</v>
      </c>
      <c r="O117" s="319">
        <v>0</v>
      </c>
      <c r="P117" s="317">
        <v>0</v>
      </c>
      <c r="Q117" s="318" t="e">
        <f t="shared" si="38"/>
        <v>#DIV/0!</v>
      </c>
      <c r="R117" s="318" t="b">
        <f t="shared" si="39"/>
        <v>0</v>
      </c>
      <c r="S117" s="318" t="e">
        <f t="shared" si="40"/>
        <v>#DIV/0!</v>
      </c>
      <c r="T117" s="319">
        <v>0</v>
      </c>
      <c r="U117" s="317">
        <v>0</v>
      </c>
      <c r="V117" s="318" t="e">
        <f t="shared" si="41"/>
        <v>#DIV/0!</v>
      </c>
      <c r="W117" s="318" t="b">
        <f t="shared" si="42"/>
        <v>0</v>
      </c>
      <c r="X117" s="318" t="e">
        <f t="shared" si="43"/>
        <v>#DIV/0!</v>
      </c>
      <c r="Y117" s="318"/>
      <c r="Z117" s="319">
        <v>0</v>
      </c>
      <c r="AA117" s="318" t="e">
        <f t="shared" si="44"/>
        <v>#DIV/0!</v>
      </c>
      <c r="AB117" s="318" t="b">
        <f t="shared" si="45"/>
        <v>0</v>
      </c>
      <c r="AC117" s="318" t="e">
        <f t="shared" si="46"/>
        <v>#DIV/0!</v>
      </c>
      <c r="AD117" s="809"/>
      <c r="AE117" s="811">
        <f t="shared" si="47"/>
        <v>0</v>
      </c>
      <c r="AF117" s="811">
        <f t="shared" si="48"/>
        <v>0</v>
      </c>
    </row>
    <row r="118" spans="1:32" ht="15.75" hidden="1" customHeight="1">
      <c r="A118" s="438" t="s">
        <v>300</v>
      </c>
      <c r="B118" s="438">
        <f>'Aaro Inställningar'!B33</f>
        <v>0</v>
      </c>
      <c r="C118" s="42"/>
      <c r="D118" s="748">
        <f>'Aaro Inställningar'!C33</f>
        <v>0</v>
      </c>
      <c r="E118" s="319">
        <v>0</v>
      </c>
      <c r="F118" s="317">
        <v>0</v>
      </c>
      <c r="G118" s="318" t="e">
        <f t="shared" si="32"/>
        <v>#DIV/0!</v>
      </c>
      <c r="H118" s="318" t="b">
        <f t="shared" si="33"/>
        <v>0</v>
      </c>
      <c r="I118" s="318" t="e">
        <f t="shared" si="49"/>
        <v>#DIV/0!</v>
      </c>
      <c r="J118" s="319">
        <v>0</v>
      </c>
      <c r="K118" s="317">
        <v>0</v>
      </c>
      <c r="L118" s="318" t="e">
        <f t="shared" si="35"/>
        <v>#DIV/0!</v>
      </c>
      <c r="M118" s="318" t="b">
        <f t="shared" si="36"/>
        <v>0</v>
      </c>
      <c r="N118" s="318" t="e">
        <f t="shared" si="37"/>
        <v>#DIV/0!</v>
      </c>
      <c r="O118" s="319">
        <v>0</v>
      </c>
      <c r="P118" s="317">
        <v>0</v>
      </c>
      <c r="Q118" s="318" t="e">
        <f t="shared" si="38"/>
        <v>#DIV/0!</v>
      </c>
      <c r="R118" s="318" t="b">
        <f t="shared" si="39"/>
        <v>0</v>
      </c>
      <c r="S118" s="318" t="e">
        <f t="shared" si="40"/>
        <v>#DIV/0!</v>
      </c>
      <c r="T118" s="319">
        <v>0</v>
      </c>
      <c r="U118" s="317">
        <v>0</v>
      </c>
      <c r="V118" s="318" t="e">
        <f t="shared" si="41"/>
        <v>#DIV/0!</v>
      </c>
      <c r="W118" s="318" t="b">
        <f t="shared" si="42"/>
        <v>0</v>
      </c>
      <c r="X118" s="318" t="e">
        <f t="shared" si="43"/>
        <v>#DIV/0!</v>
      </c>
      <c r="Y118" s="318"/>
      <c r="Z118" s="319">
        <v>0</v>
      </c>
      <c r="AA118" s="318" t="e">
        <f t="shared" si="44"/>
        <v>#DIV/0!</v>
      </c>
      <c r="AB118" s="318" t="b">
        <f t="shared" si="45"/>
        <v>0</v>
      </c>
      <c r="AC118" s="318" t="e">
        <f t="shared" si="46"/>
        <v>#DIV/0!</v>
      </c>
      <c r="AD118" s="809"/>
      <c r="AE118" s="811">
        <f t="shared" si="47"/>
        <v>0</v>
      </c>
      <c r="AF118" s="811">
        <f t="shared" si="48"/>
        <v>0</v>
      </c>
    </row>
    <row r="119" spans="1:32" ht="16.8">
      <c r="A119" s="438" t="s">
        <v>300</v>
      </c>
      <c r="B119" s="438" t="str">
        <f>'Aaro Inställningar'!B34</f>
        <v>TOTAL</v>
      </c>
      <c r="C119" s="35"/>
      <c r="D119" s="798" t="str">
        <f>'Aaro Inställningar'!C34</f>
        <v>Summa exkl Aibel</v>
      </c>
      <c r="E119" s="799">
        <f>SUM(E91:E118)</f>
        <v>135.44328450000043</v>
      </c>
      <c r="F119" s="800">
        <f>SUM(F91:F118)</f>
        <v>99.917730700000362</v>
      </c>
      <c r="G119" s="801">
        <f t="shared" si="32"/>
        <v>0.35554804488769221</v>
      </c>
      <c r="H119" s="801" t="b">
        <f t="shared" si="33"/>
        <v>0</v>
      </c>
      <c r="I119" s="801">
        <f t="shared" si="49"/>
        <v>0.35554804488769221</v>
      </c>
      <c r="J119" s="799">
        <f>SUM(J91:J118)</f>
        <v>249.07844600000033</v>
      </c>
      <c r="K119" s="800">
        <f>SUM(K91:K118)</f>
        <v>175.62588070000027</v>
      </c>
      <c r="L119" s="801">
        <f t="shared" si="35"/>
        <v>0.41823314996193472</v>
      </c>
      <c r="M119" s="801" t="b">
        <f t="shared" si="36"/>
        <v>0</v>
      </c>
      <c r="N119" s="801">
        <f t="shared" si="37"/>
        <v>0.41823314996193472</v>
      </c>
      <c r="O119" s="799">
        <f>SUM(O91:O118)</f>
        <v>249.07844600000033</v>
      </c>
      <c r="P119" s="800">
        <f>SUM(P91:P118)</f>
        <v>175.62588070000021</v>
      </c>
      <c r="Q119" s="801">
        <f t="shared" si="38"/>
        <v>0.41823314996193517</v>
      </c>
      <c r="R119" s="801" t="b">
        <f t="shared" si="39"/>
        <v>0</v>
      </c>
      <c r="S119" s="801">
        <f t="shared" si="40"/>
        <v>0.41823314996193517</v>
      </c>
      <c r="T119" s="799">
        <f>SUM(T91:T118)</f>
        <v>1413.8314214000009</v>
      </c>
      <c r="U119" s="800">
        <f>SUM(U91:U118)</f>
        <v>1340.3788561000024</v>
      </c>
      <c r="V119" s="801">
        <f t="shared" si="41"/>
        <v>5.4799853762030892E-2</v>
      </c>
      <c r="W119" s="801" t="b">
        <f t="shared" si="42"/>
        <v>0</v>
      </c>
      <c r="X119" s="801">
        <f t="shared" si="43"/>
        <v>5.4799853762030892E-2</v>
      </c>
      <c r="Y119" s="801"/>
      <c r="Z119" s="799">
        <f>SUM(Z91:Z118)</f>
        <v>1648.3222384999995</v>
      </c>
      <c r="AA119" s="802">
        <f t="shared" si="44"/>
        <v>0.22974353929753577</v>
      </c>
      <c r="AB119" s="802" t="b">
        <f t="shared" si="45"/>
        <v>0</v>
      </c>
      <c r="AC119" s="801">
        <f t="shared" si="46"/>
        <v>0.22974353929753577</v>
      </c>
      <c r="AD119" s="809"/>
      <c r="AE119" s="814">
        <f t="shared" si="47"/>
        <v>4.6832200367535423E-2</v>
      </c>
      <c r="AF119" s="814">
        <f t="shared" si="48"/>
        <v>3.6187878089993145E-2</v>
      </c>
    </row>
    <row r="120" spans="1:32" ht="4.5" customHeight="1">
      <c r="A120" s="438"/>
      <c r="B120" s="438"/>
      <c r="C120" s="35"/>
      <c r="D120" s="803"/>
      <c r="E120" s="746"/>
      <c r="F120" s="791"/>
      <c r="G120" s="804"/>
      <c r="H120" s="791"/>
      <c r="I120" s="804"/>
      <c r="J120" s="746"/>
      <c r="K120" s="791"/>
      <c r="L120" s="791"/>
      <c r="M120" s="791"/>
      <c r="N120" s="804"/>
      <c r="O120" s="746"/>
      <c r="P120" s="791"/>
      <c r="Q120" s="791"/>
      <c r="R120" s="791"/>
      <c r="S120" s="804"/>
      <c r="T120" s="746"/>
      <c r="U120" s="791"/>
      <c r="V120" s="791"/>
      <c r="W120" s="791"/>
      <c r="X120" s="804"/>
      <c r="Y120" s="804"/>
      <c r="Z120" s="746"/>
      <c r="AA120" s="791"/>
      <c r="AB120" s="791"/>
      <c r="AC120" s="804"/>
      <c r="AD120" s="809"/>
      <c r="AE120" s="815"/>
      <c r="AF120" s="815"/>
    </row>
    <row r="121" spans="1:32" ht="19.5" customHeight="1">
      <c r="A121" s="438" t="s">
        <v>300</v>
      </c>
      <c r="B121" s="438" t="str">
        <f>'Aaro Inställningar'!B36</f>
        <v>AIBEL</v>
      </c>
      <c r="C121" s="42"/>
      <c r="D121" s="748" t="str">
        <f>'Aaro Inställningar'!C36</f>
        <v>Aibel</v>
      </c>
      <c r="E121" s="319">
        <v>47.728621200000099</v>
      </c>
      <c r="F121" s="317">
        <v>-1.8942085999999601</v>
      </c>
      <c r="G121" s="318" t="str">
        <f t="shared" ref="G121:G166" si="50">IF(OR(E121&lt;0,F121&lt;0),"-",E121/F121-1)</f>
        <v>-</v>
      </c>
      <c r="H121" s="318" t="b">
        <f t="shared" ref="H121:H166" si="51">IF(AND(E121&lt;0,F121&lt;0),-(E121/F121-1))</f>
        <v>0</v>
      </c>
      <c r="I121" s="318" t="str">
        <f t="shared" ref="I121:I164" si="52">IF(AND(E121&lt;0,F121&lt;0),+H121,G121)</f>
        <v>-</v>
      </c>
      <c r="J121" s="319">
        <v>39.619265300000002</v>
      </c>
      <c r="K121" s="317">
        <v>13.5656385000001</v>
      </c>
      <c r="L121" s="318">
        <f t="shared" ref="L121:L166" si="53">IF(OR(J121&lt;0,K121&lt;0),"-",J121/K121-1)</f>
        <v>1.9205603038883656</v>
      </c>
      <c r="M121" s="318" t="b">
        <f t="shared" ref="M121:M166" si="54">IF(AND(J121&lt;0,K121&lt;0),-(J121/K121-1))</f>
        <v>0</v>
      </c>
      <c r="N121" s="318">
        <f t="shared" ref="N121:N164" si="55">IF(AND(J121&lt;0,K121&lt;0),+M121,L121)</f>
        <v>1.9205603038883656</v>
      </c>
      <c r="O121" s="319">
        <v>39.619265300000002</v>
      </c>
      <c r="P121" s="317">
        <v>13.5656385000001</v>
      </c>
      <c r="Q121" s="318">
        <f t="shared" ref="Q121:Q166" si="56">IF(OR(O121&lt;0,P121&lt;0),"-",O121/P121-1)</f>
        <v>1.9205603038883656</v>
      </c>
      <c r="R121" s="318" t="b">
        <f t="shared" ref="R121:R166" si="57">IF(AND(O121&lt;0,P121&lt;0),-(O121/P121-1))</f>
        <v>0</v>
      </c>
      <c r="S121" s="318">
        <f t="shared" ref="S121:S164" si="58">IF(AND(O121&lt;0,P121&lt;0),+R121,Q121)</f>
        <v>1.9205603038883656</v>
      </c>
      <c r="T121" s="319">
        <v>33.107823100000097</v>
      </c>
      <c r="U121" s="317">
        <v>7.0541962999998598</v>
      </c>
      <c r="V121" s="318">
        <f t="shared" ref="V121:V166" si="59">IF(OR(T121&lt;0,U121&lt;0),"-",T121/U121-1)</f>
        <v>3.6933515445268732</v>
      </c>
      <c r="W121" s="318" t="b">
        <f t="shared" ref="W121:W166" si="60">IF(AND(T121&lt;0,U121&lt;0),-(T121/U121-1))</f>
        <v>0</v>
      </c>
      <c r="X121" s="318">
        <f t="shared" ref="X121:X164" si="61">IF(AND(T121&lt;0,U121&lt;0),+W121,V121)</f>
        <v>3.6933515445268732</v>
      </c>
      <c r="Y121" s="318"/>
      <c r="Z121" s="319">
        <v>109.1749272</v>
      </c>
      <c r="AA121" s="318">
        <f t="shared" ref="AA121:AA164" si="62">IF(OR(U121&lt;0,Z121&lt;0),"-",Z121/U121-1)</f>
        <v>14.476593300926737</v>
      </c>
      <c r="AB121" s="318" t="b">
        <f t="shared" ref="AB121:AB164" si="63">IF(AND(U121&lt;0,Z121&lt;0),-(Z121/U121-1))</f>
        <v>0</v>
      </c>
      <c r="AC121" s="318">
        <f t="shared" ref="AC121:AC163" si="64">IF(AND(U121&lt;0,Z121&lt;0),+AB121,AA121)</f>
        <v>14.476593300926737</v>
      </c>
      <c r="AD121" s="827"/>
      <c r="AE121" s="811">
        <f t="shared" ref="AE121:AE166" si="65">IF(O38&lt;&gt;0,IF(O121&lt;&gt;0,O121/O38,""),0)</f>
        <v>6.5727905429681849E-2</v>
      </c>
      <c r="AF121" s="811">
        <f t="shared" ref="AF121:AF166" si="66">IF(P38&lt;&gt;0,IF(P121&lt;&gt;0,P121/P38,""),0)</f>
        <v>1.6488172478239874E-2</v>
      </c>
    </row>
    <row r="122" spans="1:32" s="39" customFormat="1" ht="15.75" hidden="1" customHeight="1">
      <c r="A122" s="438" t="s">
        <v>300</v>
      </c>
      <c r="B122" s="438">
        <f>'Aaro Inställningar'!B37</f>
        <v>0</v>
      </c>
      <c r="C122" s="42"/>
      <c r="D122" s="748">
        <f>'Aaro Inställningar'!C37</f>
        <v>0</v>
      </c>
      <c r="E122" s="319">
        <v>0</v>
      </c>
      <c r="F122" s="317">
        <v>0</v>
      </c>
      <c r="G122" s="318" t="e">
        <f t="shared" si="50"/>
        <v>#DIV/0!</v>
      </c>
      <c r="H122" s="318" t="b">
        <f t="shared" si="51"/>
        <v>0</v>
      </c>
      <c r="I122" s="318" t="e">
        <f t="shared" si="52"/>
        <v>#DIV/0!</v>
      </c>
      <c r="J122" s="319">
        <v>0</v>
      </c>
      <c r="K122" s="317">
        <v>0</v>
      </c>
      <c r="L122" s="318" t="e">
        <f t="shared" si="53"/>
        <v>#DIV/0!</v>
      </c>
      <c r="M122" s="318" t="b">
        <f t="shared" si="54"/>
        <v>0</v>
      </c>
      <c r="N122" s="318" t="e">
        <f t="shared" si="55"/>
        <v>#DIV/0!</v>
      </c>
      <c r="O122" s="319">
        <v>0</v>
      </c>
      <c r="P122" s="317">
        <v>0</v>
      </c>
      <c r="Q122" s="318" t="e">
        <f t="shared" si="56"/>
        <v>#DIV/0!</v>
      </c>
      <c r="R122" s="318" t="b">
        <f t="shared" si="57"/>
        <v>0</v>
      </c>
      <c r="S122" s="318" t="e">
        <f t="shared" si="58"/>
        <v>#DIV/0!</v>
      </c>
      <c r="T122" s="319">
        <v>0</v>
      </c>
      <c r="U122" s="317">
        <v>0</v>
      </c>
      <c r="V122" s="318" t="e">
        <f t="shared" si="59"/>
        <v>#DIV/0!</v>
      </c>
      <c r="W122" s="318" t="b">
        <f t="shared" si="60"/>
        <v>0</v>
      </c>
      <c r="X122" s="318" t="e">
        <f t="shared" si="61"/>
        <v>#DIV/0!</v>
      </c>
      <c r="Y122" s="318"/>
      <c r="Z122" s="319">
        <v>0</v>
      </c>
      <c r="AA122" s="318" t="e">
        <f t="shared" si="62"/>
        <v>#DIV/0!</v>
      </c>
      <c r="AB122" s="318" t="b">
        <f t="shared" si="63"/>
        <v>0</v>
      </c>
      <c r="AC122" s="318" t="e">
        <f t="shared" si="64"/>
        <v>#DIV/0!</v>
      </c>
      <c r="AD122" s="809"/>
      <c r="AE122" s="811">
        <f t="shared" si="65"/>
        <v>0</v>
      </c>
      <c r="AF122" s="811">
        <f t="shared" si="66"/>
        <v>0</v>
      </c>
    </row>
    <row r="123" spans="1:32" s="39" customFormat="1" ht="15.75" hidden="1" customHeight="1">
      <c r="A123" s="438" t="s">
        <v>300</v>
      </c>
      <c r="B123" s="438">
        <f>'Aaro Inställningar'!B38</f>
        <v>0</v>
      </c>
      <c r="C123" s="42"/>
      <c r="D123" s="748">
        <f>'Aaro Inställningar'!C38</f>
        <v>0</v>
      </c>
      <c r="E123" s="319">
        <v>0</v>
      </c>
      <c r="F123" s="317">
        <v>0</v>
      </c>
      <c r="G123" s="318" t="e">
        <f t="shared" si="50"/>
        <v>#DIV/0!</v>
      </c>
      <c r="H123" s="318" t="b">
        <f t="shared" si="51"/>
        <v>0</v>
      </c>
      <c r="I123" s="318" t="e">
        <f t="shared" si="52"/>
        <v>#DIV/0!</v>
      </c>
      <c r="J123" s="319">
        <v>0</v>
      </c>
      <c r="K123" s="317">
        <v>0</v>
      </c>
      <c r="L123" s="318" t="e">
        <f t="shared" si="53"/>
        <v>#DIV/0!</v>
      </c>
      <c r="M123" s="318" t="b">
        <f t="shared" si="54"/>
        <v>0</v>
      </c>
      <c r="N123" s="318" t="e">
        <f t="shared" si="55"/>
        <v>#DIV/0!</v>
      </c>
      <c r="O123" s="319">
        <v>0</v>
      </c>
      <c r="P123" s="317">
        <v>0</v>
      </c>
      <c r="Q123" s="318" t="e">
        <f t="shared" si="56"/>
        <v>#DIV/0!</v>
      </c>
      <c r="R123" s="318" t="b">
        <f t="shared" si="57"/>
        <v>0</v>
      </c>
      <c r="S123" s="318" t="e">
        <f t="shared" si="58"/>
        <v>#DIV/0!</v>
      </c>
      <c r="T123" s="319">
        <v>0</v>
      </c>
      <c r="U123" s="317">
        <v>0</v>
      </c>
      <c r="V123" s="318" t="e">
        <f t="shared" si="59"/>
        <v>#DIV/0!</v>
      </c>
      <c r="W123" s="318" t="b">
        <f t="shared" si="60"/>
        <v>0</v>
      </c>
      <c r="X123" s="318" t="e">
        <f t="shared" si="61"/>
        <v>#DIV/0!</v>
      </c>
      <c r="Y123" s="318"/>
      <c r="Z123" s="319">
        <v>0</v>
      </c>
      <c r="AA123" s="318" t="e">
        <f t="shared" si="62"/>
        <v>#DIV/0!</v>
      </c>
      <c r="AB123" s="318" t="b">
        <f t="shared" si="63"/>
        <v>0</v>
      </c>
      <c r="AC123" s="318" t="e">
        <f t="shared" si="64"/>
        <v>#DIV/0!</v>
      </c>
      <c r="AD123" s="809"/>
      <c r="AE123" s="811">
        <f t="shared" si="65"/>
        <v>0</v>
      </c>
      <c r="AF123" s="811">
        <f t="shared" si="66"/>
        <v>0</v>
      </c>
    </row>
    <row r="124" spans="1:32" s="39" customFormat="1" ht="15.75" hidden="1" customHeight="1">
      <c r="A124" s="438" t="s">
        <v>300</v>
      </c>
      <c r="B124" s="438">
        <f>'Aaro Inställningar'!B39</f>
        <v>0</v>
      </c>
      <c r="C124" s="42"/>
      <c r="D124" s="748">
        <f>'Aaro Inställningar'!C39</f>
        <v>0</v>
      </c>
      <c r="E124" s="319">
        <v>0</v>
      </c>
      <c r="F124" s="317">
        <v>0</v>
      </c>
      <c r="G124" s="318" t="e">
        <f t="shared" si="50"/>
        <v>#DIV/0!</v>
      </c>
      <c r="H124" s="318" t="b">
        <f t="shared" si="51"/>
        <v>0</v>
      </c>
      <c r="I124" s="318" t="e">
        <f t="shared" si="52"/>
        <v>#DIV/0!</v>
      </c>
      <c r="J124" s="319">
        <v>0</v>
      </c>
      <c r="K124" s="317">
        <v>0</v>
      </c>
      <c r="L124" s="318" t="e">
        <f t="shared" si="53"/>
        <v>#DIV/0!</v>
      </c>
      <c r="M124" s="318" t="b">
        <f t="shared" si="54"/>
        <v>0</v>
      </c>
      <c r="N124" s="318" t="e">
        <f t="shared" si="55"/>
        <v>#DIV/0!</v>
      </c>
      <c r="O124" s="319">
        <v>0</v>
      </c>
      <c r="P124" s="317">
        <v>0</v>
      </c>
      <c r="Q124" s="318" t="e">
        <f t="shared" si="56"/>
        <v>#DIV/0!</v>
      </c>
      <c r="R124" s="318" t="b">
        <f t="shared" si="57"/>
        <v>0</v>
      </c>
      <c r="S124" s="318" t="e">
        <f t="shared" si="58"/>
        <v>#DIV/0!</v>
      </c>
      <c r="T124" s="319">
        <v>0</v>
      </c>
      <c r="U124" s="317">
        <v>0</v>
      </c>
      <c r="V124" s="318" t="e">
        <f t="shared" si="59"/>
        <v>#DIV/0!</v>
      </c>
      <c r="W124" s="318" t="b">
        <f t="shared" si="60"/>
        <v>0</v>
      </c>
      <c r="X124" s="318" t="e">
        <f t="shared" si="61"/>
        <v>#DIV/0!</v>
      </c>
      <c r="Y124" s="318"/>
      <c r="Z124" s="319">
        <v>0</v>
      </c>
      <c r="AA124" s="318" t="e">
        <f t="shared" si="62"/>
        <v>#DIV/0!</v>
      </c>
      <c r="AB124" s="318" t="b">
        <f t="shared" si="63"/>
        <v>0</v>
      </c>
      <c r="AC124" s="318" t="e">
        <f t="shared" si="64"/>
        <v>#DIV/0!</v>
      </c>
      <c r="AD124" s="809"/>
      <c r="AE124" s="811">
        <f t="shared" si="65"/>
        <v>0</v>
      </c>
      <c r="AF124" s="811">
        <f t="shared" si="66"/>
        <v>0</v>
      </c>
    </row>
    <row r="125" spans="1:32" s="39" customFormat="1" ht="15.75" hidden="1" customHeight="1">
      <c r="A125" s="438" t="s">
        <v>300</v>
      </c>
      <c r="B125" s="438">
        <f>'Aaro Inställningar'!B40</f>
        <v>0</v>
      </c>
      <c r="C125" s="42"/>
      <c r="D125" s="748">
        <f>'Aaro Inställningar'!C40</f>
        <v>0</v>
      </c>
      <c r="E125" s="319">
        <v>0</v>
      </c>
      <c r="F125" s="317">
        <v>0</v>
      </c>
      <c r="G125" s="318" t="e">
        <f t="shared" si="50"/>
        <v>#DIV/0!</v>
      </c>
      <c r="H125" s="318" t="b">
        <f t="shared" si="51"/>
        <v>0</v>
      </c>
      <c r="I125" s="318" t="e">
        <f t="shared" si="52"/>
        <v>#DIV/0!</v>
      </c>
      <c r="J125" s="319">
        <v>0</v>
      </c>
      <c r="K125" s="317">
        <v>0</v>
      </c>
      <c r="L125" s="318" t="e">
        <f t="shared" si="53"/>
        <v>#DIV/0!</v>
      </c>
      <c r="M125" s="318" t="b">
        <f t="shared" si="54"/>
        <v>0</v>
      </c>
      <c r="N125" s="318" t="e">
        <f t="shared" si="55"/>
        <v>#DIV/0!</v>
      </c>
      <c r="O125" s="319">
        <v>0</v>
      </c>
      <c r="P125" s="317">
        <v>0</v>
      </c>
      <c r="Q125" s="318" t="e">
        <f t="shared" si="56"/>
        <v>#DIV/0!</v>
      </c>
      <c r="R125" s="318" t="b">
        <f t="shared" si="57"/>
        <v>0</v>
      </c>
      <c r="S125" s="318" t="e">
        <f t="shared" si="58"/>
        <v>#DIV/0!</v>
      </c>
      <c r="T125" s="319">
        <v>0</v>
      </c>
      <c r="U125" s="317">
        <v>0</v>
      </c>
      <c r="V125" s="318" t="e">
        <f t="shared" si="59"/>
        <v>#DIV/0!</v>
      </c>
      <c r="W125" s="318" t="b">
        <f t="shared" si="60"/>
        <v>0</v>
      </c>
      <c r="X125" s="318" t="e">
        <f t="shared" si="61"/>
        <v>#DIV/0!</v>
      </c>
      <c r="Y125" s="318"/>
      <c r="Z125" s="319">
        <v>0</v>
      </c>
      <c r="AA125" s="318" t="e">
        <f t="shared" si="62"/>
        <v>#DIV/0!</v>
      </c>
      <c r="AB125" s="318" t="b">
        <f t="shared" si="63"/>
        <v>0</v>
      </c>
      <c r="AC125" s="318" t="e">
        <f t="shared" si="64"/>
        <v>#DIV/0!</v>
      </c>
      <c r="AD125" s="809"/>
      <c r="AE125" s="811">
        <f t="shared" si="65"/>
        <v>0</v>
      </c>
      <c r="AF125" s="811">
        <f t="shared" si="66"/>
        <v>0</v>
      </c>
    </row>
    <row r="126" spans="1:32" s="39" customFormat="1" ht="15.75" hidden="1" customHeight="1">
      <c r="A126" s="438" t="s">
        <v>300</v>
      </c>
      <c r="B126" s="438">
        <f>'Aaro Inställningar'!B41</f>
        <v>0</v>
      </c>
      <c r="C126" s="42"/>
      <c r="D126" s="748">
        <f>'Aaro Inställningar'!C41</f>
        <v>0</v>
      </c>
      <c r="E126" s="319">
        <v>0</v>
      </c>
      <c r="F126" s="317">
        <v>0</v>
      </c>
      <c r="G126" s="318" t="e">
        <f t="shared" si="50"/>
        <v>#DIV/0!</v>
      </c>
      <c r="H126" s="318" t="b">
        <f t="shared" si="51"/>
        <v>0</v>
      </c>
      <c r="I126" s="318" t="e">
        <f t="shared" si="52"/>
        <v>#DIV/0!</v>
      </c>
      <c r="J126" s="319">
        <v>0</v>
      </c>
      <c r="K126" s="317">
        <v>0</v>
      </c>
      <c r="L126" s="318" t="e">
        <f t="shared" si="53"/>
        <v>#DIV/0!</v>
      </c>
      <c r="M126" s="318" t="b">
        <f t="shared" si="54"/>
        <v>0</v>
      </c>
      <c r="N126" s="318" t="e">
        <f t="shared" si="55"/>
        <v>#DIV/0!</v>
      </c>
      <c r="O126" s="319">
        <v>0</v>
      </c>
      <c r="P126" s="317">
        <v>0</v>
      </c>
      <c r="Q126" s="318" t="e">
        <f t="shared" si="56"/>
        <v>#DIV/0!</v>
      </c>
      <c r="R126" s="318" t="b">
        <f t="shared" si="57"/>
        <v>0</v>
      </c>
      <c r="S126" s="318" t="e">
        <f t="shared" si="58"/>
        <v>#DIV/0!</v>
      </c>
      <c r="T126" s="319">
        <v>0</v>
      </c>
      <c r="U126" s="317">
        <v>0</v>
      </c>
      <c r="V126" s="318" t="e">
        <f t="shared" si="59"/>
        <v>#DIV/0!</v>
      </c>
      <c r="W126" s="318" t="b">
        <f t="shared" si="60"/>
        <v>0</v>
      </c>
      <c r="X126" s="318" t="e">
        <f t="shared" si="61"/>
        <v>#DIV/0!</v>
      </c>
      <c r="Y126" s="318"/>
      <c r="Z126" s="319">
        <v>0</v>
      </c>
      <c r="AA126" s="318" t="e">
        <f t="shared" si="62"/>
        <v>#DIV/0!</v>
      </c>
      <c r="AB126" s="318" t="b">
        <f t="shared" si="63"/>
        <v>0</v>
      </c>
      <c r="AC126" s="318" t="e">
        <f t="shared" si="64"/>
        <v>#DIV/0!</v>
      </c>
      <c r="AD126" s="809"/>
      <c r="AE126" s="811">
        <f t="shared" si="65"/>
        <v>0</v>
      </c>
      <c r="AF126" s="811">
        <f t="shared" si="66"/>
        <v>0</v>
      </c>
    </row>
    <row r="127" spans="1:32" s="39" customFormat="1" ht="15.75" hidden="1" customHeight="1">
      <c r="A127" s="438" t="s">
        <v>300</v>
      </c>
      <c r="B127" s="438">
        <f>'Aaro Inställningar'!B42</f>
        <v>0</v>
      </c>
      <c r="C127" s="42"/>
      <c r="D127" s="748">
        <f>'Aaro Inställningar'!C42</f>
        <v>0</v>
      </c>
      <c r="E127" s="319">
        <v>0</v>
      </c>
      <c r="F127" s="317">
        <v>0</v>
      </c>
      <c r="G127" s="318" t="e">
        <f t="shared" si="50"/>
        <v>#DIV/0!</v>
      </c>
      <c r="H127" s="318" t="b">
        <f t="shared" si="51"/>
        <v>0</v>
      </c>
      <c r="I127" s="318" t="e">
        <f t="shared" si="52"/>
        <v>#DIV/0!</v>
      </c>
      <c r="J127" s="319">
        <v>0</v>
      </c>
      <c r="K127" s="317">
        <v>0</v>
      </c>
      <c r="L127" s="318" t="e">
        <f t="shared" si="53"/>
        <v>#DIV/0!</v>
      </c>
      <c r="M127" s="318" t="b">
        <f t="shared" si="54"/>
        <v>0</v>
      </c>
      <c r="N127" s="318" t="e">
        <f t="shared" si="55"/>
        <v>#DIV/0!</v>
      </c>
      <c r="O127" s="319">
        <v>0</v>
      </c>
      <c r="P127" s="317">
        <v>0</v>
      </c>
      <c r="Q127" s="318" t="e">
        <f t="shared" si="56"/>
        <v>#DIV/0!</v>
      </c>
      <c r="R127" s="318" t="b">
        <f t="shared" si="57"/>
        <v>0</v>
      </c>
      <c r="S127" s="318" t="e">
        <f t="shared" si="58"/>
        <v>#DIV/0!</v>
      </c>
      <c r="T127" s="319">
        <v>0</v>
      </c>
      <c r="U127" s="317">
        <v>0</v>
      </c>
      <c r="V127" s="318" t="e">
        <f t="shared" si="59"/>
        <v>#DIV/0!</v>
      </c>
      <c r="W127" s="318" t="b">
        <f t="shared" si="60"/>
        <v>0</v>
      </c>
      <c r="X127" s="318" t="e">
        <f t="shared" si="61"/>
        <v>#DIV/0!</v>
      </c>
      <c r="Y127" s="318"/>
      <c r="Z127" s="319">
        <v>0</v>
      </c>
      <c r="AA127" s="318" t="e">
        <f t="shared" si="62"/>
        <v>#DIV/0!</v>
      </c>
      <c r="AB127" s="318" t="b">
        <f t="shared" si="63"/>
        <v>0</v>
      </c>
      <c r="AC127" s="318" t="e">
        <f t="shared" si="64"/>
        <v>#DIV/0!</v>
      </c>
      <c r="AD127" s="809"/>
      <c r="AE127" s="811">
        <f t="shared" si="65"/>
        <v>0</v>
      </c>
      <c r="AF127" s="811">
        <f t="shared" si="66"/>
        <v>0</v>
      </c>
    </row>
    <row r="128" spans="1:32" ht="15.75" hidden="1" customHeight="1">
      <c r="A128" s="438" t="s">
        <v>300</v>
      </c>
      <c r="B128" s="438">
        <f>'Aaro Inställningar'!B43</f>
        <v>0</v>
      </c>
      <c r="C128" s="42"/>
      <c r="D128" s="748">
        <f>'Aaro Inställningar'!C43</f>
        <v>0</v>
      </c>
      <c r="E128" s="319">
        <v>0</v>
      </c>
      <c r="F128" s="317">
        <v>0</v>
      </c>
      <c r="G128" s="318" t="e">
        <f t="shared" si="50"/>
        <v>#DIV/0!</v>
      </c>
      <c r="H128" s="318" t="b">
        <f t="shared" si="51"/>
        <v>0</v>
      </c>
      <c r="I128" s="318" t="e">
        <f t="shared" si="52"/>
        <v>#DIV/0!</v>
      </c>
      <c r="J128" s="319">
        <v>0</v>
      </c>
      <c r="K128" s="317">
        <v>0</v>
      </c>
      <c r="L128" s="318" t="e">
        <f t="shared" si="53"/>
        <v>#DIV/0!</v>
      </c>
      <c r="M128" s="318" t="b">
        <f t="shared" si="54"/>
        <v>0</v>
      </c>
      <c r="N128" s="318" t="e">
        <f t="shared" si="55"/>
        <v>#DIV/0!</v>
      </c>
      <c r="O128" s="319">
        <v>0</v>
      </c>
      <c r="P128" s="317">
        <v>0</v>
      </c>
      <c r="Q128" s="318" t="e">
        <f t="shared" si="56"/>
        <v>#DIV/0!</v>
      </c>
      <c r="R128" s="318" t="b">
        <f t="shared" si="57"/>
        <v>0</v>
      </c>
      <c r="S128" s="318" t="e">
        <f t="shared" si="58"/>
        <v>#DIV/0!</v>
      </c>
      <c r="T128" s="319">
        <v>0</v>
      </c>
      <c r="U128" s="317">
        <v>0</v>
      </c>
      <c r="V128" s="318" t="e">
        <f t="shared" si="59"/>
        <v>#DIV/0!</v>
      </c>
      <c r="W128" s="318" t="b">
        <f t="shared" si="60"/>
        <v>0</v>
      </c>
      <c r="X128" s="318" t="e">
        <f t="shared" si="61"/>
        <v>#DIV/0!</v>
      </c>
      <c r="Y128" s="318"/>
      <c r="Z128" s="319">
        <v>0</v>
      </c>
      <c r="AA128" s="318" t="e">
        <f t="shared" si="62"/>
        <v>#DIV/0!</v>
      </c>
      <c r="AB128" s="318" t="b">
        <f t="shared" si="63"/>
        <v>0</v>
      </c>
      <c r="AC128" s="318" t="e">
        <f t="shared" si="64"/>
        <v>#DIV/0!</v>
      </c>
      <c r="AD128" s="809"/>
      <c r="AE128" s="811">
        <f t="shared" si="65"/>
        <v>0</v>
      </c>
      <c r="AF128" s="811">
        <f t="shared" si="66"/>
        <v>0</v>
      </c>
    </row>
    <row r="129" spans="1:32" ht="15.75" hidden="1" customHeight="1">
      <c r="A129" s="438" t="s">
        <v>300</v>
      </c>
      <c r="B129" s="438">
        <f>'Aaro Inställningar'!B44</f>
        <v>0</v>
      </c>
      <c r="C129" s="42"/>
      <c r="D129" s="748">
        <f>'Aaro Inställningar'!C44</f>
        <v>0</v>
      </c>
      <c r="E129" s="319">
        <v>0</v>
      </c>
      <c r="F129" s="317">
        <v>0</v>
      </c>
      <c r="G129" s="318" t="e">
        <f t="shared" si="50"/>
        <v>#DIV/0!</v>
      </c>
      <c r="H129" s="318" t="b">
        <f t="shared" si="51"/>
        <v>0</v>
      </c>
      <c r="I129" s="318" t="e">
        <f t="shared" si="52"/>
        <v>#DIV/0!</v>
      </c>
      <c r="J129" s="319">
        <v>0</v>
      </c>
      <c r="K129" s="317">
        <v>0</v>
      </c>
      <c r="L129" s="318" t="e">
        <f t="shared" si="53"/>
        <v>#DIV/0!</v>
      </c>
      <c r="M129" s="318" t="b">
        <f t="shared" si="54"/>
        <v>0</v>
      </c>
      <c r="N129" s="318" t="e">
        <f t="shared" si="55"/>
        <v>#DIV/0!</v>
      </c>
      <c r="O129" s="319">
        <v>0</v>
      </c>
      <c r="P129" s="317">
        <v>0</v>
      </c>
      <c r="Q129" s="318" t="e">
        <f t="shared" si="56"/>
        <v>#DIV/0!</v>
      </c>
      <c r="R129" s="318" t="b">
        <f t="shared" si="57"/>
        <v>0</v>
      </c>
      <c r="S129" s="318" t="e">
        <f t="shared" si="58"/>
        <v>#DIV/0!</v>
      </c>
      <c r="T129" s="319">
        <v>0</v>
      </c>
      <c r="U129" s="317">
        <v>0</v>
      </c>
      <c r="V129" s="318" t="e">
        <f t="shared" si="59"/>
        <v>#DIV/0!</v>
      </c>
      <c r="W129" s="318" t="b">
        <f t="shared" si="60"/>
        <v>0</v>
      </c>
      <c r="X129" s="318" t="e">
        <f t="shared" si="61"/>
        <v>#DIV/0!</v>
      </c>
      <c r="Y129" s="318"/>
      <c r="Z129" s="319">
        <v>0</v>
      </c>
      <c r="AA129" s="318" t="e">
        <f t="shared" si="62"/>
        <v>#DIV/0!</v>
      </c>
      <c r="AB129" s="318" t="b">
        <f t="shared" si="63"/>
        <v>0</v>
      </c>
      <c r="AC129" s="318" t="e">
        <f t="shared" si="64"/>
        <v>#DIV/0!</v>
      </c>
      <c r="AD129" s="809"/>
      <c r="AE129" s="811">
        <f t="shared" si="65"/>
        <v>0</v>
      </c>
      <c r="AF129" s="811">
        <f t="shared" si="66"/>
        <v>0</v>
      </c>
    </row>
    <row r="130" spans="1:32" ht="15.75" hidden="1" customHeight="1">
      <c r="A130" s="438" t="s">
        <v>300</v>
      </c>
      <c r="B130" s="438">
        <f>'Aaro Inställningar'!B45</f>
        <v>0</v>
      </c>
      <c r="C130" s="42"/>
      <c r="D130" s="748">
        <f>'Aaro Inställningar'!C45</f>
        <v>0</v>
      </c>
      <c r="E130" s="319">
        <v>0</v>
      </c>
      <c r="F130" s="317">
        <v>0</v>
      </c>
      <c r="G130" s="318" t="e">
        <f t="shared" si="50"/>
        <v>#DIV/0!</v>
      </c>
      <c r="H130" s="318" t="b">
        <f t="shared" si="51"/>
        <v>0</v>
      </c>
      <c r="I130" s="318" t="e">
        <f t="shared" si="52"/>
        <v>#DIV/0!</v>
      </c>
      <c r="J130" s="319">
        <v>0</v>
      </c>
      <c r="K130" s="317">
        <v>0</v>
      </c>
      <c r="L130" s="318" t="e">
        <f t="shared" si="53"/>
        <v>#DIV/0!</v>
      </c>
      <c r="M130" s="318" t="b">
        <f t="shared" si="54"/>
        <v>0</v>
      </c>
      <c r="N130" s="318" t="e">
        <f t="shared" si="55"/>
        <v>#DIV/0!</v>
      </c>
      <c r="O130" s="319">
        <v>0</v>
      </c>
      <c r="P130" s="317">
        <v>0</v>
      </c>
      <c r="Q130" s="318" t="e">
        <f t="shared" si="56"/>
        <v>#DIV/0!</v>
      </c>
      <c r="R130" s="318" t="b">
        <f t="shared" si="57"/>
        <v>0</v>
      </c>
      <c r="S130" s="318" t="e">
        <f t="shared" si="58"/>
        <v>#DIV/0!</v>
      </c>
      <c r="T130" s="319">
        <v>0</v>
      </c>
      <c r="U130" s="317">
        <v>0</v>
      </c>
      <c r="V130" s="318" t="e">
        <f t="shared" si="59"/>
        <v>#DIV/0!</v>
      </c>
      <c r="W130" s="318" t="b">
        <f t="shared" si="60"/>
        <v>0</v>
      </c>
      <c r="X130" s="318" t="e">
        <f t="shared" si="61"/>
        <v>#DIV/0!</v>
      </c>
      <c r="Y130" s="318"/>
      <c r="Z130" s="319">
        <v>0</v>
      </c>
      <c r="AA130" s="318" t="e">
        <f t="shared" si="62"/>
        <v>#DIV/0!</v>
      </c>
      <c r="AB130" s="318" t="b">
        <f t="shared" si="63"/>
        <v>0</v>
      </c>
      <c r="AC130" s="318" t="e">
        <f t="shared" si="64"/>
        <v>#DIV/0!</v>
      </c>
      <c r="AD130" s="809"/>
      <c r="AE130" s="811">
        <f t="shared" si="65"/>
        <v>0</v>
      </c>
      <c r="AF130" s="811">
        <f t="shared" si="66"/>
        <v>0</v>
      </c>
    </row>
    <row r="131" spans="1:32" ht="15.75" hidden="1" customHeight="1">
      <c r="A131" s="438" t="s">
        <v>300</v>
      </c>
      <c r="B131" s="438">
        <f>'Aaro Inställningar'!B46</f>
        <v>0</v>
      </c>
      <c r="C131" s="42"/>
      <c r="D131" s="748">
        <f>'Aaro Inställningar'!C46</f>
        <v>0</v>
      </c>
      <c r="E131" s="319">
        <v>0</v>
      </c>
      <c r="F131" s="317">
        <v>0</v>
      </c>
      <c r="G131" s="318" t="e">
        <f t="shared" si="50"/>
        <v>#DIV/0!</v>
      </c>
      <c r="H131" s="318" t="b">
        <f t="shared" si="51"/>
        <v>0</v>
      </c>
      <c r="I131" s="318" t="e">
        <f t="shared" si="52"/>
        <v>#DIV/0!</v>
      </c>
      <c r="J131" s="319">
        <v>0</v>
      </c>
      <c r="K131" s="317">
        <v>0</v>
      </c>
      <c r="L131" s="318" t="e">
        <f t="shared" si="53"/>
        <v>#DIV/0!</v>
      </c>
      <c r="M131" s="318" t="b">
        <f t="shared" si="54"/>
        <v>0</v>
      </c>
      <c r="N131" s="318" t="e">
        <f t="shared" si="55"/>
        <v>#DIV/0!</v>
      </c>
      <c r="O131" s="319">
        <v>0</v>
      </c>
      <c r="P131" s="317">
        <v>0</v>
      </c>
      <c r="Q131" s="318" t="e">
        <f t="shared" si="56"/>
        <v>#DIV/0!</v>
      </c>
      <c r="R131" s="318" t="b">
        <f t="shared" si="57"/>
        <v>0</v>
      </c>
      <c r="S131" s="318" t="e">
        <f t="shared" si="58"/>
        <v>#DIV/0!</v>
      </c>
      <c r="T131" s="319">
        <v>0</v>
      </c>
      <c r="U131" s="317">
        <v>0</v>
      </c>
      <c r="V131" s="318" t="e">
        <f t="shared" si="59"/>
        <v>#DIV/0!</v>
      </c>
      <c r="W131" s="318" t="b">
        <f t="shared" si="60"/>
        <v>0</v>
      </c>
      <c r="X131" s="318" t="e">
        <f t="shared" si="61"/>
        <v>#DIV/0!</v>
      </c>
      <c r="Y131" s="318"/>
      <c r="Z131" s="319">
        <v>0</v>
      </c>
      <c r="AA131" s="318" t="e">
        <f t="shared" si="62"/>
        <v>#DIV/0!</v>
      </c>
      <c r="AB131" s="318" t="b">
        <f t="shared" si="63"/>
        <v>0</v>
      </c>
      <c r="AC131" s="318" t="e">
        <f t="shared" si="64"/>
        <v>#DIV/0!</v>
      </c>
      <c r="AD131" s="809"/>
      <c r="AE131" s="811">
        <f t="shared" si="65"/>
        <v>0</v>
      </c>
      <c r="AF131" s="811">
        <f t="shared" si="66"/>
        <v>0</v>
      </c>
    </row>
    <row r="132" spans="1:32" ht="15.75" hidden="1" customHeight="1">
      <c r="A132" s="438" t="s">
        <v>300</v>
      </c>
      <c r="B132" s="438">
        <f>'Aaro Inställningar'!B47</f>
        <v>0</v>
      </c>
      <c r="C132" s="42"/>
      <c r="D132" s="748">
        <f>'Aaro Inställningar'!C47</f>
        <v>0</v>
      </c>
      <c r="E132" s="319">
        <v>0</v>
      </c>
      <c r="F132" s="317">
        <v>0</v>
      </c>
      <c r="G132" s="318" t="e">
        <f t="shared" si="50"/>
        <v>#DIV/0!</v>
      </c>
      <c r="H132" s="318" t="b">
        <f t="shared" si="51"/>
        <v>0</v>
      </c>
      <c r="I132" s="318" t="e">
        <f t="shared" si="52"/>
        <v>#DIV/0!</v>
      </c>
      <c r="J132" s="319">
        <v>0</v>
      </c>
      <c r="K132" s="317">
        <v>0</v>
      </c>
      <c r="L132" s="318" t="e">
        <f t="shared" si="53"/>
        <v>#DIV/0!</v>
      </c>
      <c r="M132" s="318" t="b">
        <f t="shared" si="54"/>
        <v>0</v>
      </c>
      <c r="N132" s="318" t="e">
        <f t="shared" si="55"/>
        <v>#DIV/0!</v>
      </c>
      <c r="O132" s="319">
        <v>0</v>
      </c>
      <c r="P132" s="317">
        <v>0</v>
      </c>
      <c r="Q132" s="318" t="e">
        <f t="shared" si="56"/>
        <v>#DIV/0!</v>
      </c>
      <c r="R132" s="318" t="b">
        <f t="shared" si="57"/>
        <v>0</v>
      </c>
      <c r="S132" s="318" t="e">
        <f t="shared" si="58"/>
        <v>#DIV/0!</v>
      </c>
      <c r="T132" s="319">
        <v>0</v>
      </c>
      <c r="U132" s="317">
        <v>0</v>
      </c>
      <c r="V132" s="318" t="e">
        <f t="shared" si="59"/>
        <v>#DIV/0!</v>
      </c>
      <c r="W132" s="318" t="b">
        <f t="shared" si="60"/>
        <v>0</v>
      </c>
      <c r="X132" s="318" t="e">
        <f t="shared" si="61"/>
        <v>#DIV/0!</v>
      </c>
      <c r="Y132" s="318"/>
      <c r="Z132" s="319">
        <v>0</v>
      </c>
      <c r="AA132" s="318" t="e">
        <f t="shared" si="62"/>
        <v>#DIV/0!</v>
      </c>
      <c r="AB132" s="318" t="b">
        <f t="shared" si="63"/>
        <v>0</v>
      </c>
      <c r="AC132" s="318" t="e">
        <f t="shared" si="64"/>
        <v>#DIV/0!</v>
      </c>
      <c r="AD132" s="809"/>
      <c r="AE132" s="811">
        <f t="shared" si="65"/>
        <v>0</v>
      </c>
      <c r="AF132" s="811">
        <f t="shared" si="66"/>
        <v>0</v>
      </c>
    </row>
    <row r="133" spans="1:32" ht="15.75" hidden="1" customHeight="1">
      <c r="A133" s="438" t="s">
        <v>300</v>
      </c>
      <c r="B133" s="438">
        <f>'Aaro Inställningar'!B48</f>
        <v>0</v>
      </c>
      <c r="C133" s="42"/>
      <c r="D133" s="748">
        <f>'Aaro Inställningar'!C48</f>
        <v>0</v>
      </c>
      <c r="E133" s="319">
        <v>0</v>
      </c>
      <c r="F133" s="317">
        <v>0</v>
      </c>
      <c r="G133" s="318" t="e">
        <f t="shared" si="50"/>
        <v>#DIV/0!</v>
      </c>
      <c r="H133" s="318" t="b">
        <f t="shared" si="51"/>
        <v>0</v>
      </c>
      <c r="I133" s="318" t="e">
        <f t="shared" si="52"/>
        <v>#DIV/0!</v>
      </c>
      <c r="J133" s="319">
        <v>0</v>
      </c>
      <c r="K133" s="317">
        <v>0</v>
      </c>
      <c r="L133" s="318" t="e">
        <f t="shared" si="53"/>
        <v>#DIV/0!</v>
      </c>
      <c r="M133" s="318" t="b">
        <f t="shared" si="54"/>
        <v>0</v>
      </c>
      <c r="N133" s="318" t="e">
        <f t="shared" si="55"/>
        <v>#DIV/0!</v>
      </c>
      <c r="O133" s="319">
        <v>0</v>
      </c>
      <c r="P133" s="317">
        <v>0</v>
      </c>
      <c r="Q133" s="318" t="e">
        <f t="shared" si="56"/>
        <v>#DIV/0!</v>
      </c>
      <c r="R133" s="318" t="b">
        <f t="shared" si="57"/>
        <v>0</v>
      </c>
      <c r="S133" s="318" t="e">
        <f t="shared" si="58"/>
        <v>#DIV/0!</v>
      </c>
      <c r="T133" s="319">
        <v>0</v>
      </c>
      <c r="U133" s="317">
        <v>0</v>
      </c>
      <c r="V133" s="318" t="e">
        <f t="shared" si="59"/>
        <v>#DIV/0!</v>
      </c>
      <c r="W133" s="318" t="b">
        <f t="shared" si="60"/>
        <v>0</v>
      </c>
      <c r="X133" s="318" t="e">
        <f t="shared" si="61"/>
        <v>#DIV/0!</v>
      </c>
      <c r="Y133" s="318"/>
      <c r="Z133" s="319">
        <v>0</v>
      </c>
      <c r="AA133" s="318" t="e">
        <f t="shared" si="62"/>
        <v>#DIV/0!</v>
      </c>
      <c r="AB133" s="318" t="b">
        <f t="shared" si="63"/>
        <v>0</v>
      </c>
      <c r="AC133" s="318" t="e">
        <f t="shared" si="64"/>
        <v>#DIV/0!</v>
      </c>
      <c r="AD133" s="809"/>
      <c r="AE133" s="811">
        <f t="shared" si="65"/>
        <v>0</v>
      </c>
      <c r="AF133" s="811">
        <f t="shared" si="66"/>
        <v>0</v>
      </c>
    </row>
    <row r="134" spans="1:32" ht="15.75" hidden="1" customHeight="1">
      <c r="A134" s="438" t="s">
        <v>300</v>
      </c>
      <c r="B134" s="438">
        <f>'Aaro Inställningar'!B49</f>
        <v>0</v>
      </c>
      <c r="C134" s="42"/>
      <c r="D134" s="748">
        <f>'Aaro Inställningar'!C49</f>
        <v>0</v>
      </c>
      <c r="E134" s="319">
        <v>0</v>
      </c>
      <c r="F134" s="317">
        <v>0</v>
      </c>
      <c r="G134" s="318" t="e">
        <f t="shared" si="50"/>
        <v>#DIV/0!</v>
      </c>
      <c r="H134" s="318" t="b">
        <f t="shared" si="51"/>
        <v>0</v>
      </c>
      <c r="I134" s="318" t="e">
        <f t="shared" si="52"/>
        <v>#DIV/0!</v>
      </c>
      <c r="J134" s="319">
        <v>0</v>
      </c>
      <c r="K134" s="317">
        <v>0</v>
      </c>
      <c r="L134" s="318" t="e">
        <f t="shared" si="53"/>
        <v>#DIV/0!</v>
      </c>
      <c r="M134" s="318" t="b">
        <f t="shared" si="54"/>
        <v>0</v>
      </c>
      <c r="N134" s="318" t="e">
        <f t="shared" si="55"/>
        <v>#DIV/0!</v>
      </c>
      <c r="O134" s="319">
        <v>0</v>
      </c>
      <c r="P134" s="317">
        <v>0</v>
      </c>
      <c r="Q134" s="318" t="e">
        <f t="shared" si="56"/>
        <v>#DIV/0!</v>
      </c>
      <c r="R134" s="318" t="b">
        <f t="shared" si="57"/>
        <v>0</v>
      </c>
      <c r="S134" s="318" t="e">
        <f t="shared" si="58"/>
        <v>#DIV/0!</v>
      </c>
      <c r="T134" s="319">
        <v>0</v>
      </c>
      <c r="U134" s="317">
        <v>0</v>
      </c>
      <c r="V134" s="318" t="e">
        <f t="shared" si="59"/>
        <v>#DIV/0!</v>
      </c>
      <c r="W134" s="318" t="b">
        <f t="shared" si="60"/>
        <v>0</v>
      </c>
      <c r="X134" s="318" t="e">
        <f t="shared" si="61"/>
        <v>#DIV/0!</v>
      </c>
      <c r="Y134" s="318"/>
      <c r="Z134" s="319">
        <v>0</v>
      </c>
      <c r="AA134" s="318" t="e">
        <f t="shared" si="62"/>
        <v>#DIV/0!</v>
      </c>
      <c r="AB134" s="318" t="b">
        <f t="shared" si="63"/>
        <v>0</v>
      </c>
      <c r="AC134" s="318" t="e">
        <f t="shared" si="64"/>
        <v>#DIV/0!</v>
      </c>
      <c r="AD134" s="809"/>
      <c r="AE134" s="811">
        <f t="shared" si="65"/>
        <v>0</v>
      </c>
      <c r="AF134" s="811">
        <f t="shared" si="66"/>
        <v>0</v>
      </c>
    </row>
    <row r="135" spans="1:32" ht="15.75" hidden="1" customHeight="1">
      <c r="A135" s="438" t="s">
        <v>300</v>
      </c>
      <c r="B135" s="438">
        <f>'Aaro Inställningar'!B50</f>
        <v>0</v>
      </c>
      <c r="C135" s="42"/>
      <c r="D135" s="748">
        <f>'Aaro Inställningar'!C50</f>
        <v>0</v>
      </c>
      <c r="E135" s="319">
        <v>0</v>
      </c>
      <c r="F135" s="317">
        <v>0</v>
      </c>
      <c r="G135" s="318" t="e">
        <f t="shared" si="50"/>
        <v>#DIV/0!</v>
      </c>
      <c r="H135" s="318" t="b">
        <f t="shared" si="51"/>
        <v>0</v>
      </c>
      <c r="I135" s="318" t="e">
        <f t="shared" si="52"/>
        <v>#DIV/0!</v>
      </c>
      <c r="J135" s="319">
        <v>0</v>
      </c>
      <c r="K135" s="317">
        <v>0</v>
      </c>
      <c r="L135" s="318" t="e">
        <f t="shared" si="53"/>
        <v>#DIV/0!</v>
      </c>
      <c r="M135" s="318" t="b">
        <f t="shared" si="54"/>
        <v>0</v>
      </c>
      <c r="N135" s="318" t="e">
        <f t="shared" si="55"/>
        <v>#DIV/0!</v>
      </c>
      <c r="O135" s="319">
        <v>0</v>
      </c>
      <c r="P135" s="317">
        <v>0</v>
      </c>
      <c r="Q135" s="318" t="e">
        <f t="shared" si="56"/>
        <v>#DIV/0!</v>
      </c>
      <c r="R135" s="318" t="b">
        <f t="shared" si="57"/>
        <v>0</v>
      </c>
      <c r="S135" s="318" t="e">
        <f t="shared" si="58"/>
        <v>#DIV/0!</v>
      </c>
      <c r="T135" s="319">
        <v>0</v>
      </c>
      <c r="U135" s="317">
        <v>0</v>
      </c>
      <c r="V135" s="318" t="e">
        <f t="shared" si="59"/>
        <v>#DIV/0!</v>
      </c>
      <c r="W135" s="318" t="b">
        <f t="shared" si="60"/>
        <v>0</v>
      </c>
      <c r="X135" s="318" t="e">
        <f t="shared" si="61"/>
        <v>#DIV/0!</v>
      </c>
      <c r="Y135" s="318"/>
      <c r="Z135" s="319">
        <v>0</v>
      </c>
      <c r="AA135" s="318" t="e">
        <f t="shared" si="62"/>
        <v>#DIV/0!</v>
      </c>
      <c r="AB135" s="318" t="b">
        <f t="shared" si="63"/>
        <v>0</v>
      </c>
      <c r="AC135" s="318" t="e">
        <f t="shared" si="64"/>
        <v>#DIV/0!</v>
      </c>
      <c r="AD135" s="809"/>
      <c r="AE135" s="811">
        <f t="shared" si="65"/>
        <v>0</v>
      </c>
      <c r="AF135" s="811">
        <f t="shared" si="66"/>
        <v>0</v>
      </c>
    </row>
    <row r="136" spans="1:32" ht="15.75" hidden="1" customHeight="1">
      <c r="A136" s="438" t="s">
        <v>300</v>
      </c>
      <c r="B136" s="438">
        <f>'Aaro Inställningar'!B51</f>
        <v>0</v>
      </c>
      <c r="C136" s="42"/>
      <c r="D136" s="748">
        <f>'Aaro Inställningar'!C51</f>
        <v>0</v>
      </c>
      <c r="E136" s="319">
        <v>0</v>
      </c>
      <c r="F136" s="317">
        <v>0</v>
      </c>
      <c r="G136" s="318" t="e">
        <f t="shared" si="50"/>
        <v>#DIV/0!</v>
      </c>
      <c r="H136" s="318" t="b">
        <f t="shared" si="51"/>
        <v>0</v>
      </c>
      <c r="I136" s="318" t="e">
        <f t="shared" si="52"/>
        <v>#DIV/0!</v>
      </c>
      <c r="J136" s="319">
        <v>0</v>
      </c>
      <c r="K136" s="317">
        <v>0</v>
      </c>
      <c r="L136" s="318" t="e">
        <f t="shared" si="53"/>
        <v>#DIV/0!</v>
      </c>
      <c r="M136" s="318" t="b">
        <f t="shared" si="54"/>
        <v>0</v>
      </c>
      <c r="N136" s="318" t="e">
        <f t="shared" si="55"/>
        <v>#DIV/0!</v>
      </c>
      <c r="O136" s="319">
        <v>0</v>
      </c>
      <c r="P136" s="317">
        <v>0</v>
      </c>
      <c r="Q136" s="318" t="e">
        <f t="shared" si="56"/>
        <v>#DIV/0!</v>
      </c>
      <c r="R136" s="318" t="b">
        <f t="shared" si="57"/>
        <v>0</v>
      </c>
      <c r="S136" s="318" t="e">
        <f t="shared" si="58"/>
        <v>#DIV/0!</v>
      </c>
      <c r="T136" s="319">
        <v>0</v>
      </c>
      <c r="U136" s="317">
        <v>0</v>
      </c>
      <c r="V136" s="318" t="e">
        <f t="shared" si="59"/>
        <v>#DIV/0!</v>
      </c>
      <c r="W136" s="318" t="b">
        <f t="shared" si="60"/>
        <v>0</v>
      </c>
      <c r="X136" s="318" t="e">
        <f t="shared" si="61"/>
        <v>#DIV/0!</v>
      </c>
      <c r="Y136" s="318"/>
      <c r="Z136" s="319">
        <v>0</v>
      </c>
      <c r="AA136" s="318" t="e">
        <f t="shared" si="62"/>
        <v>#DIV/0!</v>
      </c>
      <c r="AB136" s="318" t="b">
        <f t="shared" si="63"/>
        <v>0</v>
      </c>
      <c r="AC136" s="318" t="e">
        <f t="shared" si="64"/>
        <v>#DIV/0!</v>
      </c>
      <c r="AD136" s="809"/>
      <c r="AE136" s="811">
        <f t="shared" si="65"/>
        <v>0</v>
      </c>
      <c r="AF136" s="811">
        <f t="shared" si="66"/>
        <v>0</v>
      </c>
    </row>
    <row r="137" spans="1:32" ht="15.75" hidden="1" customHeight="1">
      <c r="A137" s="438" t="s">
        <v>300</v>
      </c>
      <c r="B137" s="438">
        <f>'Aaro Inställningar'!B52</f>
        <v>0</v>
      </c>
      <c r="C137" s="42"/>
      <c r="D137" s="748">
        <f>'Aaro Inställningar'!C52</f>
        <v>0</v>
      </c>
      <c r="E137" s="319">
        <v>0</v>
      </c>
      <c r="F137" s="317">
        <v>0</v>
      </c>
      <c r="G137" s="318" t="e">
        <f t="shared" si="50"/>
        <v>#DIV/0!</v>
      </c>
      <c r="H137" s="318" t="b">
        <f t="shared" si="51"/>
        <v>0</v>
      </c>
      <c r="I137" s="318" t="e">
        <f t="shared" si="52"/>
        <v>#DIV/0!</v>
      </c>
      <c r="J137" s="319">
        <v>0</v>
      </c>
      <c r="K137" s="317">
        <v>0</v>
      </c>
      <c r="L137" s="318" t="e">
        <f t="shared" si="53"/>
        <v>#DIV/0!</v>
      </c>
      <c r="M137" s="318" t="b">
        <f t="shared" si="54"/>
        <v>0</v>
      </c>
      <c r="N137" s="318" t="e">
        <f t="shared" si="55"/>
        <v>#DIV/0!</v>
      </c>
      <c r="O137" s="319">
        <v>0</v>
      </c>
      <c r="P137" s="317">
        <v>0</v>
      </c>
      <c r="Q137" s="318" t="e">
        <f t="shared" si="56"/>
        <v>#DIV/0!</v>
      </c>
      <c r="R137" s="318" t="b">
        <f t="shared" si="57"/>
        <v>0</v>
      </c>
      <c r="S137" s="318" t="e">
        <f t="shared" si="58"/>
        <v>#DIV/0!</v>
      </c>
      <c r="T137" s="319">
        <v>0</v>
      </c>
      <c r="U137" s="317">
        <v>0</v>
      </c>
      <c r="V137" s="318" t="e">
        <f t="shared" si="59"/>
        <v>#DIV/0!</v>
      </c>
      <c r="W137" s="318" t="b">
        <f t="shared" si="60"/>
        <v>0</v>
      </c>
      <c r="X137" s="318" t="e">
        <f t="shared" si="61"/>
        <v>#DIV/0!</v>
      </c>
      <c r="Y137" s="318"/>
      <c r="Z137" s="319">
        <v>0</v>
      </c>
      <c r="AA137" s="318" t="e">
        <f t="shared" si="62"/>
        <v>#DIV/0!</v>
      </c>
      <c r="AB137" s="318" t="b">
        <f t="shared" si="63"/>
        <v>0</v>
      </c>
      <c r="AC137" s="318" t="e">
        <f t="shared" si="64"/>
        <v>#DIV/0!</v>
      </c>
      <c r="AD137" s="809"/>
      <c r="AE137" s="811">
        <f t="shared" si="65"/>
        <v>0</v>
      </c>
      <c r="AF137" s="811">
        <f t="shared" si="66"/>
        <v>0</v>
      </c>
    </row>
    <row r="138" spans="1:32" ht="15.75" hidden="1" customHeight="1">
      <c r="A138" s="438" t="s">
        <v>300</v>
      </c>
      <c r="B138" s="438">
        <f>'Aaro Inställningar'!B53</f>
        <v>0</v>
      </c>
      <c r="C138" s="42"/>
      <c r="D138" s="748">
        <f>'Aaro Inställningar'!C53</f>
        <v>0</v>
      </c>
      <c r="E138" s="319">
        <v>0</v>
      </c>
      <c r="F138" s="317">
        <v>0</v>
      </c>
      <c r="G138" s="318" t="e">
        <f t="shared" si="50"/>
        <v>#DIV/0!</v>
      </c>
      <c r="H138" s="318" t="b">
        <f t="shared" si="51"/>
        <v>0</v>
      </c>
      <c r="I138" s="318" t="e">
        <f t="shared" si="52"/>
        <v>#DIV/0!</v>
      </c>
      <c r="J138" s="319">
        <v>0</v>
      </c>
      <c r="K138" s="317">
        <v>0</v>
      </c>
      <c r="L138" s="318" t="e">
        <f t="shared" si="53"/>
        <v>#DIV/0!</v>
      </c>
      <c r="M138" s="318" t="b">
        <f t="shared" si="54"/>
        <v>0</v>
      </c>
      <c r="N138" s="318" t="e">
        <f t="shared" si="55"/>
        <v>#DIV/0!</v>
      </c>
      <c r="O138" s="319">
        <v>0</v>
      </c>
      <c r="P138" s="317">
        <v>0</v>
      </c>
      <c r="Q138" s="318" t="e">
        <f t="shared" si="56"/>
        <v>#DIV/0!</v>
      </c>
      <c r="R138" s="318" t="b">
        <f t="shared" si="57"/>
        <v>0</v>
      </c>
      <c r="S138" s="318" t="e">
        <f t="shared" si="58"/>
        <v>#DIV/0!</v>
      </c>
      <c r="T138" s="319">
        <v>0</v>
      </c>
      <c r="U138" s="317">
        <v>0</v>
      </c>
      <c r="V138" s="318" t="e">
        <f t="shared" si="59"/>
        <v>#DIV/0!</v>
      </c>
      <c r="W138" s="318" t="b">
        <f t="shared" si="60"/>
        <v>0</v>
      </c>
      <c r="X138" s="318" t="e">
        <f t="shared" si="61"/>
        <v>#DIV/0!</v>
      </c>
      <c r="Y138" s="318"/>
      <c r="Z138" s="319">
        <v>0</v>
      </c>
      <c r="AA138" s="318" t="e">
        <f t="shared" si="62"/>
        <v>#DIV/0!</v>
      </c>
      <c r="AB138" s="318" t="b">
        <f t="shared" si="63"/>
        <v>0</v>
      </c>
      <c r="AC138" s="318" t="e">
        <f t="shared" si="64"/>
        <v>#DIV/0!</v>
      </c>
      <c r="AD138" s="809"/>
      <c r="AE138" s="811">
        <f t="shared" si="65"/>
        <v>0</v>
      </c>
      <c r="AF138" s="811">
        <f t="shared" si="66"/>
        <v>0</v>
      </c>
    </row>
    <row r="139" spans="1:32" ht="15.75" hidden="1" customHeight="1">
      <c r="A139" s="438" t="s">
        <v>300</v>
      </c>
      <c r="B139" s="438">
        <f>'Aaro Inställningar'!B54</f>
        <v>0</v>
      </c>
      <c r="C139" s="42"/>
      <c r="D139" s="748">
        <f>'Aaro Inställningar'!C54</f>
        <v>0</v>
      </c>
      <c r="E139" s="319">
        <v>0</v>
      </c>
      <c r="F139" s="317">
        <v>0</v>
      </c>
      <c r="G139" s="318" t="e">
        <f t="shared" si="50"/>
        <v>#DIV/0!</v>
      </c>
      <c r="H139" s="318" t="b">
        <f t="shared" si="51"/>
        <v>0</v>
      </c>
      <c r="I139" s="318" t="e">
        <f t="shared" si="52"/>
        <v>#DIV/0!</v>
      </c>
      <c r="J139" s="319">
        <v>0</v>
      </c>
      <c r="K139" s="317">
        <v>0</v>
      </c>
      <c r="L139" s="318" t="e">
        <f t="shared" si="53"/>
        <v>#DIV/0!</v>
      </c>
      <c r="M139" s="318" t="b">
        <f t="shared" si="54"/>
        <v>0</v>
      </c>
      <c r="N139" s="318" t="e">
        <f t="shared" si="55"/>
        <v>#DIV/0!</v>
      </c>
      <c r="O139" s="319">
        <v>0</v>
      </c>
      <c r="P139" s="317">
        <v>0</v>
      </c>
      <c r="Q139" s="318" t="e">
        <f t="shared" si="56"/>
        <v>#DIV/0!</v>
      </c>
      <c r="R139" s="318" t="b">
        <f t="shared" si="57"/>
        <v>0</v>
      </c>
      <c r="S139" s="318" t="e">
        <f t="shared" si="58"/>
        <v>#DIV/0!</v>
      </c>
      <c r="T139" s="319">
        <v>0</v>
      </c>
      <c r="U139" s="317">
        <v>0</v>
      </c>
      <c r="V139" s="318" t="e">
        <f t="shared" si="59"/>
        <v>#DIV/0!</v>
      </c>
      <c r="W139" s="318" t="b">
        <f t="shared" si="60"/>
        <v>0</v>
      </c>
      <c r="X139" s="318" t="e">
        <f t="shared" si="61"/>
        <v>#DIV/0!</v>
      </c>
      <c r="Y139" s="318"/>
      <c r="Z139" s="319">
        <v>0</v>
      </c>
      <c r="AA139" s="318" t="e">
        <f t="shared" si="62"/>
        <v>#DIV/0!</v>
      </c>
      <c r="AB139" s="318" t="b">
        <f t="shared" si="63"/>
        <v>0</v>
      </c>
      <c r="AC139" s="318" t="e">
        <f t="shared" si="64"/>
        <v>#DIV/0!</v>
      </c>
      <c r="AD139" s="809"/>
      <c r="AE139" s="811">
        <f t="shared" si="65"/>
        <v>0</v>
      </c>
      <c r="AF139" s="811">
        <f t="shared" si="66"/>
        <v>0</v>
      </c>
    </row>
    <row r="140" spans="1:32" ht="15.75" hidden="1" customHeight="1">
      <c r="A140" s="438" t="s">
        <v>300</v>
      </c>
      <c r="B140" s="438">
        <f>'Aaro Inställningar'!B55</f>
        <v>0</v>
      </c>
      <c r="C140" s="42"/>
      <c r="D140" s="748">
        <f>'Aaro Inställningar'!C55</f>
        <v>0</v>
      </c>
      <c r="E140" s="319">
        <v>0</v>
      </c>
      <c r="F140" s="317">
        <v>0</v>
      </c>
      <c r="G140" s="318" t="e">
        <f t="shared" si="50"/>
        <v>#DIV/0!</v>
      </c>
      <c r="H140" s="318" t="b">
        <f t="shared" si="51"/>
        <v>0</v>
      </c>
      <c r="I140" s="318" t="e">
        <f t="shared" si="52"/>
        <v>#DIV/0!</v>
      </c>
      <c r="J140" s="319">
        <v>0</v>
      </c>
      <c r="K140" s="317">
        <v>0</v>
      </c>
      <c r="L140" s="318" t="e">
        <f t="shared" si="53"/>
        <v>#DIV/0!</v>
      </c>
      <c r="M140" s="318" t="b">
        <f t="shared" si="54"/>
        <v>0</v>
      </c>
      <c r="N140" s="318" t="e">
        <f t="shared" si="55"/>
        <v>#DIV/0!</v>
      </c>
      <c r="O140" s="319">
        <v>0</v>
      </c>
      <c r="P140" s="317">
        <v>0</v>
      </c>
      <c r="Q140" s="318" t="e">
        <f t="shared" si="56"/>
        <v>#DIV/0!</v>
      </c>
      <c r="R140" s="318" t="b">
        <f t="shared" si="57"/>
        <v>0</v>
      </c>
      <c r="S140" s="318" t="e">
        <f t="shared" si="58"/>
        <v>#DIV/0!</v>
      </c>
      <c r="T140" s="319">
        <v>0</v>
      </c>
      <c r="U140" s="317">
        <v>0</v>
      </c>
      <c r="V140" s="318" t="e">
        <f t="shared" si="59"/>
        <v>#DIV/0!</v>
      </c>
      <c r="W140" s="318" t="b">
        <f t="shared" si="60"/>
        <v>0</v>
      </c>
      <c r="X140" s="318" t="e">
        <f t="shared" si="61"/>
        <v>#DIV/0!</v>
      </c>
      <c r="Y140" s="318"/>
      <c r="Z140" s="319">
        <v>0</v>
      </c>
      <c r="AA140" s="318" t="e">
        <f t="shared" si="62"/>
        <v>#DIV/0!</v>
      </c>
      <c r="AB140" s="318" t="b">
        <f t="shared" si="63"/>
        <v>0</v>
      </c>
      <c r="AC140" s="318" t="e">
        <f t="shared" si="64"/>
        <v>#DIV/0!</v>
      </c>
      <c r="AD140" s="809"/>
      <c r="AE140" s="811">
        <f t="shared" si="65"/>
        <v>0</v>
      </c>
      <c r="AF140" s="811">
        <f t="shared" si="66"/>
        <v>0</v>
      </c>
    </row>
    <row r="141" spans="1:32" ht="15.75" hidden="1" customHeight="1">
      <c r="A141" s="438" t="s">
        <v>300</v>
      </c>
      <c r="B141" s="438">
        <f>'Aaro Inställningar'!B56</f>
        <v>0</v>
      </c>
      <c r="C141" s="42"/>
      <c r="D141" s="748">
        <f>'Aaro Inställningar'!C56</f>
        <v>0</v>
      </c>
      <c r="E141" s="319">
        <v>0</v>
      </c>
      <c r="F141" s="317">
        <v>0</v>
      </c>
      <c r="G141" s="318" t="e">
        <f t="shared" si="50"/>
        <v>#DIV/0!</v>
      </c>
      <c r="H141" s="318" t="b">
        <f t="shared" si="51"/>
        <v>0</v>
      </c>
      <c r="I141" s="318" t="e">
        <f t="shared" si="52"/>
        <v>#DIV/0!</v>
      </c>
      <c r="J141" s="319">
        <v>0</v>
      </c>
      <c r="K141" s="317">
        <v>0</v>
      </c>
      <c r="L141" s="318" t="e">
        <f t="shared" si="53"/>
        <v>#DIV/0!</v>
      </c>
      <c r="M141" s="318" t="b">
        <f t="shared" si="54"/>
        <v>0</v>
      </c>
      <c r="N141" s="318" t="e">
        <f t="shared" si="55"/>
        <v>#DIV/0!</v>
      </c>
      <c r="O141" s="319">
        <v>0</v>
      </c>
      <c r="P141" s="317">
        <v>0</v>
      </c>
      <c r="Q141" s="318" t="e">
        <f t="shared" si="56"/>
        <v>#DIV/0!</v>
      </c>
      <c r="R141" s="318" t="b">
        <f t="shared" si="57"/>
        <v>0</v>
      </c>
      <c r="S141" s="318" t="e">
        <f t="shared" si="58"/>
        <v>#DIV/0!</v>
      </c>
      <c r="T141" s="319">
        <v>0</v>
      </c>
      <c r="U141" s="317">
        <v>0</v>
      </c>
      <c r="V141" s="318" t="e">
        <f t="shared" si="59"/>
        <v>#DIV/0!</v>
      </c>
      <c r="W141" s="318" t="b">
        <f t="shared" si="60"/>
        <v>0</v>
      </c>
      <c r="X141" s="318" t="e">
        <f t="shared" si="61"/>
        <v>#DIV/0!</v>
      </c>
      <c r="Y141" s="318"/>
      <c r="Z141" s="319">
        <v>0</v>
      </c>
      <c r="AA141" s="318" t="e">
        <f t="shared" si="62"/>
        <v>#DIV/0!</v>
      </c>
      <c r="AB141" s="318" t="b">
        <f t="shared" si="63"/>
        <v>0</v>
      </c>
      <c r="AC141" s="318" t="e">
        <f t="shared" si="64"/>
        <v>#DIV/0!</v>
      </c>
      <c r="AD141" s="809"/>
      <c r="AE141" s="811">
        <f t="shared" si="65"/>
        <v>0</v>
      </c>
      <c r="AF141" s="811">
        <f t="shared" si="66"/>
        <v>0</v>
      </c>
    </row>
    <row r="142" spans="1:32" ht="16.8">
      <c r="A142" s="438" t="s">
        <v>300</v>
      </c>
      <c r="B142" s="438">
        <f>'Aaro Inställningar'!B57</f>
        <v>0</v>
      </c>
      <c r="C142" s="35"/>
      <c r="D142" s="798" t="str">
        <f>'Aaro Inställningar'!C57</f>
        <v>Aibel</v>
      </c>
      <c r="E142" s="799">
        <f>SUM(E121:E141)</f>
        <v>47.728621200000099</v>
      </c>
      <c r="F142" s="800">
        <f>SUM(F121:F141)</f>
        <v>-1.8942085999999601</v>
      </c>
      <c r="G142" s="801" t="str">
        <f t="shared" si="50"/>
        <v>-</v>
      </c>
      <c r="H142" s="801" t="b">
        <f t="shared" si="51"/>
        <v>0</v>
      </c>
      <c r="I142" s="801" t="str">
        <f t="shared" si="52"/>
        <v>-</v>
      </c>
      <c r="J142" s="799">
        <f>SUM(J121:J141)</f>
        <v>39.619265300000002</v>
      </c>
      <c r="K142" s="800">
        <f>SUM(K121:K141)</f>
        <v>13.5656385000001</v>
      </c>
      <c r="L142" s="801">
        <f t="shared" si="53"/>
        <v>1.9205603038883656</v>
      </c>
      <c r="M142" s="801" t="b">
        <f t="shared" si="54"/>
        <v>0</v>
      </c>
      <c r="N142" s="801">
        <f t="shared" si="55"/>
        <v>1.9205603038883656</v>
      </c>
      <c r="O142" s="799">
        <f>SUM(O121:O141)</f>
        <v>39.619265300000002</v>
      </c>
      <c r="P142" s="800">
        <f>SUM(P121:P141)</f>
        <v>13.5656385000001</v>
      </c>
      <c r="Q142" s="801">
        <f t="shared" si="56"/>
        <v>1.9205603038883656</v>
      </c>
      <c r="R142" s="801" t="b">
        <f t="shared" si="57"/>
        <v>0</v>
      </c>
      <c r="S142" s="801">
        <f t="shared" si="58"/>
        <v>1.9205603038883656</v>
      </c>
      <c r="T142" s="799">
        <f>SUM(T121:T141)</f>
        <v>33.107823100000097</v>
      </c>
      <c r="U142" s="800">
        <f>SUM(U121:U141)</f>
        <v>7.0541962999998598</v>
      </c>
      <c r="V142" s="801">
        <f t="shared" si="59"/>
        <v>3.6933515445268732</v>
      </c>
      <c r="W142" s="801" t="b">
        <f t="shared" si="60"/>
        <v>0</v>
      </c>
      <c r="X142" s="801">
        <f t="shared" si="61"/>
        <v>3.6933515445268732</v>
      </c>
      <c r="Y142" s="801"/>
      <c r="Z142" s="799">
        <f>SUM(Z121:Z141)</f>
        <v>109.1749272</v>
      </c>
      <c r="AA142" s="802">
        <f t="shared" si="62"/>
        <v>14.476593300926737</v>
      </c>
      <c r="AB142" s="802" t="b">
        <f t="shared" si="63"/>
        <v>0</v>
      </c>
      <c r="AC142" s="801">
        <f t="shared" si="64"/>
        <v>14.476593300926737</v>
      </c>
      <c r="AD142" s="809"/>
      <c r="AE142" s="814">
        <f t="shared" si="65"/>
        <v>6.5727905429681849E-2</v>
      </c>
      <c r="AF142" s="814">
        <f t="shared" si="66"/>
        <v>1.6488172478239874E-2</v>
      </c>
    </row>
    <row r="143" spans="1:32" ht="15.75" hidden="1" customHeight="1">
      <c r="A143" s="438" t="s">
        <v>300</v>
      </c>
      <c r="B143" s="438">
        <f>'Aaro Inställningar'!B58</f>
        <v>0</v>
      </c>
      <c r="C143" s="35"/>
      <c r="D143" s="748">
        <f>'Aaro Inställningar'!C58</f>
        <v>0</v>
      </c>
      <c r="E143" s="319">
        <v>0</v>
      </c>
      <c r="F143" s="317">
        <v>0</v>
      </c>
      <c r="G143" s="801" t="e">
        <f t="shared" si="50"/>
        <v>#DIV/0!</v>
      </c>
      <c r="H143" s="801" t="b">
        <f t="shared" si="51"/>
        <v>0</v>
      </c>
      <c r="I143" s="318" t="e">
        <f t="shared" si="52"/>
        <v>#DIV/0!</v>
      </c>
      <c r="J143" s="319">
        <v>0</v>
      </c>
      <c r="K143" s="317">
        <v>0</v>
      </c>
      <c r="L143" s="318" t="e">
        <f t="shared" si="53"/>
        <v>#DIV/0!</v>
      </c>
      <c r="M143" s="801" t="b">
        <f t="shared" si="54"/>
        <v>0</v>
      </c>
      <c r="N143" s="318" t="e">
        <f t="shared" si="55"/>
        <v>#DIV/0!</v>
      </c>
      <c r="O143" s="319">
        <v>0</v>
      </c>
      <c r="P143" s="317">
        <v>0</v>
      </c>
      <c r="Q143" s="801" t="e">
        <f t="shared" si="56"/>
        <v>#DIV/0!</v>
      </c>
      <c r="R143" s="801" t="b">
        <f t="shared" si="57"/>
        <v>0</v>
      </c>
      <c r="S143" s="318" t="e">
        <f t="shared" si="58"/>
        <v>#DIV/0!</v>
      </c>
      <c r="T143" s="319">
        <v>0</v>
      </c>
      <c r="U143" s="317">
        <v>0</v>
      </c>
      <c r="V143" s="801" t="e">
        <f t="shared" si="59"/>
        <v>#DIV/0!</v>
      </c>
      <c r="W143" s="801" t="b">
        <f t="shared" si="60"/>
        <v>0</v>
      </c>
      <c r="X143" s="318" t="e">
        <f t="shared" si="61"/>
        <v>#DIV/0!</v>
      </c>
      <c r="Y143" s="318"/>
      <c r="Z143" s="319">
        <v>0</v>
      </c>
      <c r="AA143" s="318" t="e">
        <f t="shared" si="62"/>
        <v>#DIV/0!</v>
      </c>
      <c r="AB143" s="318" t="b">
        <f t="shared" si="63"/>
        <v>0</v>
      </c>
      <c r="AC143" s="318" t="e">
        <f t="shared" si="64"/>
        <v>#DIV/0!</v>
      </c>
      <c r="AD143" s="809"/>
      <c r="AE143" s="811">
        <f t="shared" si="65"/>
        <v>0</v>
      </c>
      <c r="AF143" s="811">
        <f t="shared" si="66"/>
        <v>0</v>
      </c>
    </row>
    <row r="144" spans="1:32" ht="15.75" hidden="1" customHeight="1">
      <c r="A144" s="438" t="s">
        <v>300</v>
      </c>
      <c r="B144" s="438">
        <f>'Aaro Inställningar'!B59</f>
        <v>0</v>
      </c>
      <c r="C144" s="42"/>
      <c r="D144" s="748">
        <f>'Aaro Inställningar'!C59</f>
        <v>0</v>
      </c>
      <c r="E144" s="319">
        <v>0</v>
      </c>
      <c r="F144" s="317">
        <v>0</v>
      </c>
      <c r="G144" s="801" t="e">
        <f t="shared" si="50"/>
        <v>#DIV/0!</v>
      </c>
      <c r="H144" s="801" t="b">
        <f t="shared" si="51"/>
        <v>0</v>
      </c>
      <c r="I144" s="318" t="e">
        <f t="shared" si="52"/>
        <v>#DIV/0!</v>
      </c>
      <c r="J144" s="319">
        <v>0</v>
      </c>
      <c r="K144" s="317">
        <v>0</v>
      </c>
      <c r="L144" s="318" t="e">
        <f t="shared" si="53"/>
        <v>#DIV/0!</v>
      </c>
      <c r="M144" s="801" t="b">
        <f t="shared" si="54"/>
        <v>0</v>
      </c>
      <c r="N144" s="318" t="e">
        <f t="shared" si="55"/>
        <v>#DIV/0!</v>
      </c>
      <c r="O144" s="319">
        <v>0</v>
      </c>
      <c r="P144" s="317">
        <v>0</v>
      </c>
      <c r="Q144" s="801" t="e">
        <f t="shared" si="56"/>
        <v>#DIV/0!</v>
      </c>
      <c r="R144" s="801" t="b">
        <f t="shared" si="57"/>
        <v>0</v>
      </c>
      <c r="S144" s="318" t="e">
        <f t="shared" si="58"/>
        <v>#DIV/0!</v>
      </c>
      <c r="T144" s="319">
        <v>0</v>
      </c>
      <c r="U144" s="317">
        <v>0</v>
      </c>
      <c r="V144" s="801" t="e">
        <f t="shared" si="59"/>
        <v>#DIV/0!</v>
      </c>
      <c r="W144" s="801" t="b">
        <f t="shared" si="60"/>
        <v>0</v>
      </c>
      <c r="X144" s="318" t="e">
        <f t="shared" si="61"/>
        <v>#DIV/0!</v>
      </c>
      <c r="Y144" s="318"/>
      <c r="Z144" s="319">
        <v>0</v>
      </c>
      <c r="AA144" s="318" t="e">
        <f t="shared" si="62"/>
        <v>#DIV/0!</v>
      </c>
      <c r="AB144" s="318" t="b">
        <f t="shared" si="63"/>
        <v>0</v>
      </c>
      <c r="AC144" s="318" t="e">
        <f t="shared" si="64"/>
        <v>#DIV/0!</v>
      </c>
      <c r="AD144" s="809"/>
      <c r="AE144" s="811">
        <f t="shared" si="65"/>
        <v>0</v>
      </c>
      <c r="AF144" s="811">
        <f t="shared" si="66"/>
        <v>0</v>
      </c>
    </row>
    <row r="145" spans="1:32" ht="15.75" hidden="1" customHeight="1">
      <c r="A145" s="438" t="s">
        <v>300</v>
      </c>
      <c r="B145" s="438">
        <f>'Aaro Inställningar'!B60</f>
        <v>0</v>
      </c>
      <c r="C145" s="42"/>
      <c r="D145" s="748">
        <f>'Aaro Inställningar'!C60</f>
        <v>0</v>
      </c>
      <c r="E145" s="319">
        <v>0</v>
      </c>
      <c r="F145" s="317">
        <v>0</v>
      </c>
      <c r="G145" s="801" t="e">
        <f t="shared" si="50"/>
        <v>#DIV/0!</v>
      </c>
      <c r="H145" s="801" t="b">
        <f t="shared" si="51"/>
        <v>0</v>
      </c>
      <c r="I145" s="318" t="e">
        <f t="shared" si="52"/>
        <v>#DIV/0!</v>
      </c>
      <c r="J145" s="319">
        <v>0</v>
      </c>
      <c r="K145" s="317">
        <v>0</v>
      </c>
      <c r="L145" s="318" t="e">
        <f t="shared" si="53"/>
        <v>#DIV/0!</v>
      </c>
      <c r="M145" s="801" t="b">
        <f t="shared" si="54"/>
        <v>0</v>
      </c>
      <c r="N145" s="318" t="e">
        <f t="shared" si="55"/>
        <v>#DIV/0!</v>
      </c>
      <c r="O145" s="319">
        <v>0</v>
      </c>
      <c r="P145" s="317">
        <v>0</v>
      </c>
      <c r="Q145" s="801" t="e">
        <f t="shared" si="56"/>
        <v>#DIV/0!</v>
      </c>
      <c r="R145" s="801" t="b">
        <f t="shared" si="57"/>
        <v>0</v>
      </c>
      <c r="S145" s="318" t="e">
        <f t="shared" si="58"/>
        <v>#DIV/0!</v>
      </c>
      <c r="T145" s="319">
        <v>0</v>
      </c>
      <c r="U145" s="317">
        <v>0</v>
      </c>
      <c r="V145" s="801" t="e">
        <f t="shared" si="59"/>
        <v>#DIV/0!</v>
      </c>
      <c r="W145" s="801" t="b">
        <f t="shared" si="60"/>
        <v>0</v>
      </c>
      <c r="X145" s="318" t="e">
        <f t="shared" si="61"/>
        <v>#DIV/0!</v>
      </c>
      <c r="Y145" s="318"/>
      <c r="Z145" s="319">
        <v>0</v>
      </c>
      <c r="AA145" s="318" t="e">
        <f t="shared" si="62"/>
        <v>#DIV/0!</v>
      </c>
      <c r="AB145" s="318" t="b">
        <f t="shared" si="63"/>
        <v>0</v>
      </c>
      <c r="AC145" s="318" t="e">
        <f t="shared" si="64"/>
        <v>#DIV/0!</v>
      </c>
      <c r="AD145" s="809"/>
      <c r="AE145" s="811">
        <f t="shared" si="65"/>
        <v>0</v>
      </c>
      <c r="AF145" s="811">
        <f t="shared" si="66"/>
        <v>0</v>
      </c>
    </row>
    <row r="146" spans="1:32" ht="15.75" hidden="1" customHeight="1">
      <c r="A146" s="438" t="s">
        <v>300</v>
      </c>
      <c r="B146" s="438">
        <f>'Aaro Inställningar'!B61</f>
        <v>0</v>
      </c>
      <c r="C146" s="42"/>
      <c r="D146" s="748">
        <f>'Aaro Inställningar'!C61</f>
        <v>0</v>
      </c>
      <c r="E146" s="319">
        <v>0</v>
      </c>
      <c r="F146" s="317">
        <v>0</v>
      </c>
      <c r="G146" s="801" t="e">
        <f t="shared" si="50"/>
        <v>#DIV/0!</v>
      </c>
      <c r="H146" s="801" t="b">
        <f t="shared" si="51"/>
        <v>0</v>
      </c>
      <c r="I146" s="318" t="e">
        <f t="shared" si="52"/>
        <v>#DIV/0!</v>
      </c>
      <c r="J146" s="319">
        <v>0</v>
      </c>
      <c r="K146" s="317">
        <v>0</v>
      </c>
      <c r="L146" s="318" t="e">
        <f t="shared" si="53"/>
        <v>#DIV/0!</v>
      </c>
      <c r="M146" s="801" t="b">
        <f t="shared" si="54"/>
        <v>0</v>
      </c>
      <c r="N146" s="318" t="e">
        <f t="shared" si="55"/>
        <v>#DIV/0!</v>
      </c>
      <c r="O146" s="319">
        <v>0</v>
      </c>
      <c r="P146" s="317">
        <v>0</v>
      </c>
      <c r="Q146" s="801" t="e">
        <f t="shared" si="56"/>
        <v>#DIV/0!</v>
      </c>
      <c r="R146" s="801" t="b">
        <f t="shared" si="57"/>
        <v>0</v>
      </c>
      <c r="S146" s="318" t="e">
        <f t="shared" si="58"/>
        <v>#DIV/0!</v>
      </c>
      <c r="T146" s="319">
        <v>0</v>
      </c>
      <c r="U146" s="317">
        <v>0</v>
      </c>
      <c r="V146" s="801" t="e">
        <f t="shared" si="59"/>
        <v>#DIV/0!</v>
      </c>
      <c r="W146" s="801" t="b">
        <f t="shared" si="60"/>
        <v>0</v>
      </c>
      <c r="X146" s="318" t="e">
        <f t="shared" si="61"/>
        <v>#DIV/0!</v>
      </c>
      <c r="Y146" s="318"/>
      <c r="Z146" s="319">
        <v>0</v>
      </c>
      <c r="AA146" s="318" t="e">
        <f t="shared" si="62"/>
        <v>#DIV/0!</v>
      </c>
      <c r="AB146" s="318" t="b">
        <f t="shared" si="63"/>
        <v>0</v>
      </c>
      <c r="AC146" s="318" t="e">
        <f t="shared" si="64"/>
        <v>#DIV/0!</v>
      </c>
      <c r="AD146" s="809"/>
      <c r="AE146" s="811">
        <f t="shared" si="65"/>
        <v>0</v>
      </c>
      <c r="AF146" s="811">
        <f t="shared" si="66"/>
        <v>0</v>
      </c>
    </row>
    <row r="147" spans="1:32" ht="15.75" hidden="1" customHeight="1">
      <c r="A147" s="438" t="s">
        <v>300</v>
      </c>
      <c r="B147" s="438">
        <f>'Aaro Inställningar'!B62</f>
        <v>0</v>
      </c>
      <c r="C147" s="42"/>
      <c r="D147" s="748">
        <f>'Aaro Inställningar'!C62</f>
        <v>0</v>
      </c>
      <c r="E147" s="319">
        <v>0</v>
      </c>
      <c r="F147" s="317">
        <v>0</v>
      </c>
      <c r="G147" s="801" t="e">
        <f t="shared" si="50"/>
        <v>#DIV/0!</v>
      </c>
      <c r="H147" s="801" t="b">
        <f t="shared" si="51"/>
        <v>0</v>
      </c>
      <c r="I147" s="318" t="e">
        <f t="shared" si="52"/>
        <v>#DIV/0!</v>
      </c>
      <c r="J147" s="319">
        <v>0</v>
      </c>
      <c r="K147" s="317">
        <v>0</v>
      </c>
      <c r="L147" s="318" t="e">
        <f t="shared" si="53"/>
        <v>#DIV/0!</v>
      </c>
      <c r="M147" s="801" t="b">
        <f t="shared" si="54"/>
        <v>0</v>
      </c>
      <c r="N147" s="318" t="e">
        <f t="shared" si="55"/>
        <v>#DIV/0!</v>
      </c>
      <c r="O147" s="319">
        <v>0</v>
      </c>
      <c r="P147" s="317">
        <v>0</v>
      </c>
      <c r="Q147" s="801" t="e">
        <f t="shared" si="56"/>
        <v>#DIV/0!</v>
      </c>
      <c r="R147" s="801" t="b">
        <f t="shared" si="57"/>
        <v>0</v>
      </c>
      <c r="S147" s="318" t="e">
        <f t="shared" si="58"/>
        <v>#DIV/0!</v>
      </c>
      <c r="T147" s="319">
        <v>0</v>
      </c>
      <c r="U147" s="317">
        <v>0</v>
      </c>
      <c r="V147" s="801" t="e">
        <f t="shared" si="59"/>
        <v>#DIV/0!</v>
      </c>
      <c r="W147" s="801" t="b">
        <f t="shared" si="60"/>
        <v>0</v>
      </c>
      <c r="X147" s="318" t="e">
        <f t="shared" si="61"/>
        <v>#DIV/0!</v>
      </c>
      <c r="Y147" s="318"/>
      <c r="Z147" s="319">
        <v>0</v>
      </c>
      <c r="AA147" s="318" t="e">
        <f t="shared" si="62"/>
        <v>#DIV/0!</v>
      </c>
      <c r="AB147" s="318" t="b">
        <f t="shared" si="63"/>
        <v>0</v>
      </c>
      <c r="AC147" s="318" t="e">
        <f t="shared" si="64"/>
        <v>#DIV/0!</v>
      </c>
      <c r="AD147" s="809"/>
      <c r="AE147" s="811">
        <f t="shared" si="65"/>
        <v>0</v>
      </c>
      <c r="AF147" s="811">
        <f t="shared" si="66"/>
        <v>0</v>
      </c>
    </row>
    <row r="148" spans="1:32" ht="15.75" hidden="1" customHeight="1">
      <c r="A148" s="438" t="s">
        <v>300</v>
      </c>
      <c r="B148" s="438">
        <f>'Aaro Inställningar'!B63</f>
        <v>0</v>
      </c>
      <c r="C148" s="42"/>
      <c r="D148" s="748">
        <f>'Aaro Inställningar'!C63</f>
        <v>0</v>
      </c>
      <c r="E148" s="319">
        <v>0</v>
      </c>
      <c r="F148" s="317">
        <v>0</v>
      </c>
      <c r="G148" s="801" t="e">
        <f t="shared" si="50"/>
        <v>#DIV/0!</v>
      </c>
      <c r="H148" s="801" t="b">
        <f t="shared" si="51"/>
        <v>0</v>
      </c>
      <c r="I148" s="318" t="e">
        <f t="shared" si="52"/>
        <v>#DIV/0!</v>
      </c>
      <c r="J148" s="319">
        <v>0</v>
      </c>
      <c r="K148" s="317">
        <v>0</v>
      </c>
      <c r="L148" s="318" t="e">
        <f t="shared" si="53"/>
        <v>#DIV/0!</v>
      </c>
      <c r="M148" s="801" t="b">
        <f t="shared" si="54"/>
        <v>0</v>
      </c>
      <c r="N148" s="318" t="e">
        <f t="shared" si="55"/>
        <v>#DIV/0!</v>
      </c>
      <c r="O148" s="319">
        <v>0</v>
      </c>
      <c r="P148" s="317">
        <v>0</v>
      </c>
      <c r="Q148" s="801" t="e">
        <f t="shared" si="56"/>
        <v>#DIV/0!</v>
      </c>
      <c r="R148" s="801" t="b">
        <f t="shared" si="57"/>
        <v>0</v>
      </c>
      <c r="S148" s="318" t="e">
        <f t="shared" si="58"/>
        <v>#DIV/0!</v>
      </c>
      <c r="T148" s="319">
        <v>0</v>
      </c>
      <c r="U148" s="317">
        <v>0</v>
      </c>
      <c r="V148" s="801" t="e">
        <f t="shared" si="59"/>
        <v>#DIV/0!</v>
      </c>
      <c r="W148" s="801" t="b">
        <f t="shared" si="60"/>
        <v>0</v>
      </c>
      <c r="X148" s="318" t="e">
        <f t="shared" si="61"/>
        <v>#DIV/0!</v>
      </c>
      <c r="Y148" s="318"/>
      <c r="Z148" s="319">
        <v>0</v>
      </c>
      <c r="AA148" s="318" t="e">
        <f t="shared" si="62"/>
        <v>#DIV/0!</v>
      </c>
      <c r="AB148" s="318" t="b">
        <f t="shared" si="63"/>
        <v>0</v>
      </c>
      <c r="AC148" s="318" t="e">
        <f t="shared" si="64"/>
        <v>#DIV/0!</v>
      </c>
      <c r="AD148" s="809"/>
      <c r="AE148" s="811">
        <f t="shared" si="65"/>
        <v>0</v>
      </c>
      <c r="AF148" s="811">
        <f t="shared" si="66"/>
        <v>0</v>
      </c>
    </row>
    <row r="149" spans="1:32" ht="15.75" hidden="1" customHeight="1">
      <c r="A149" s="438" t="s">
        <v>300</v>
      </c>
      <c r="B149" s="438">
        <f>'Aaro Inställningar'!B64</f>
        <v>0</v>
      </c>
      <c r="C149" s="42"/>
      <c r="D149" s="748">
        <f>'Aaro Inställningar'!C64</f>
        <v>0</v>
      </c>
      <c r="E149" s="319">
        <v>0</v>
      </c>
      <c r="F149" s="317">
        <v>0</v>
      </c>
      <c r="G149" s="801" t="e">
        <f t="shared" si="50"/>
        <v>#DIV/0!</v>
      </c>
      <c r="H149" s="801" t="b">
        <f t="shared" si="51"/>
        <v>0</v>
      </c>
      <c r="I149" s="318" t="e">
        <f t="shared" si="52"/>
        <v>#DIV/0!</v>
      </c>
      <c r="J149" s="319">
        <v>0</v>
      </c>
      <c r="K149" s="317">
        <v>0</v>
      </c>
      <c r="L149" s="318" t="e">
        <f t="shared" si="53"/>
        <v>#DIV/0!</v>
      </c>
      <c r="M149" s="801" t="b">
        <f t="shared" si="54"/>
        <v>0</v>
      </c>
      <c r="N149" s="318" t="e">
        <f t="shared" si="55"/>
        <v>#DIV/0!</v>
      </c>
      <c r="O149" s="319">
        <v>0</v>
      </c>
      <c r="P149" s="317">
        <v>0</v>
      </c>
      <c r="Q149" s="801" t="e">
        <f t="shared" si="56"/>
        <v>#DIV/0!</v>
      </c>
      <c r="R149" s="801" t="b">
        <f t="shared" si="57"/>
        <v>0</v>
      </c>
      <c r="S149" s="318" t="e">
        <f t="shared" si="58"/>
        <v>#DIV/0!</v>
      </c>
      <c r="T149" s="319">
        <v>0</v>
      </c>
      <c r="U149" s="317">
        <v>0</v>
      </c>
      <c r="V149" s="801" t="e">
        <f t="shared" si="59"/>
        <v>#DIV/0!</v>
      </c>
      <c r="W149" s="801" t="b">
        <f t="shared" si="60"/>
        <v>0</v>
      </c>
      <c r="X149" s="318" t="e">
        <f t="shared" si="61"/>
        <v>#DIV/0!</v>
      </c>
      <c r="Y149" s="318"/>
      <c r="Z149" s="319">
        <v>0</v>
      </c>
      <c r="AA149" s="318" t="e">
        <f t="shared" si="62"/>
        <v>#DIV/0!</v>
      </c>
      <c r="AB149" s="318" t="b">
        <f t="shared" si="63"/>
        <v>0</v>
      </c>
      <c r="AC149" s="318" t="e">
        <f t="shared" si="64"/>
        <v>#DIV/0!</v>
      </c>
      <c r="AD149" s="809"/>
      <c r="AE149" s="811">
        <f t="shared" si="65"/>
        <v>0</v>
      </c>
      <c r="AF149" s="811">
        <f t="shared" si="66"/>
        <v>0</v>
      </c>
    </row>
    <row r="150" spans="1:32" ht="15.75" hidden="1" customHeight="1">
      <c r="A150" s="438" t="s">
        <v>300</v>
      </c>
      <c r="B150" s="438">
        <f>'Aaro Inställningar'!B65</f>
        <v>0</v>
      </c>
      <c r="C150" s="42"/>
      <c r="D150" s="748">
        <f>'Aaro Inställningar'!C65</f>
        <v>0</v>
      </c>
      <c r="E150" s="319">
        <v>0</v>
      </c>
      <c r="F150" s="317">
        <v>0</v>
      </c>
      <c r="G150" s="801" t="e">
        <f t="shared" si="50"/>
        <v>#DIV/0!</v>
      </c>
      <c r="H150" s="801" t="b">
        <f t="shared" si="51"/>
        <v>0</v>
      </c>
      <c r="I150" s="318" t="e">
        <f t="shared" si="52"/>
        <v>#DIV/0!</v>
      </c>
      <c r="J150" s="319">
        <v>0</v>
      </c>
      <c r="K150" s="317">
        <v>0</v>
      </c>
      <c r="L150" s="318" t="e">
        <f t="shared" si="53"/>
        <v>#DIV/0!</v>
      </c>
      <c r="M150" s="801" t="b">
        <f t="shared" si="54"/>
        <v>0</v>
      </c>
      <c r="N150" s="318" t="e">
        <f t="shared" si="55"/>
        <v>#DIV/0!</v>
      </c>
      <c r="O150" s="319">
        <v>0</v>
      </c>
      <c r="P150" s="317">
        <v>0</v>
      </c>
      <c r="Q150" s="801" t="e">
        <f t="shared" si="56"/>
        <v>#DIV/0!</v>
      </c>
      <c r="R150" s="801" t="b">
        <f t="shared" si="57"/>
        <v>0</v>
      </c>
      <c r="S150" s="318" t="e">
        <f t="shared" si="58"/>
        <v>#DIV/0!</v>
      </c>
      <c r="T150" s="319">
        <v>0</v>
      </c>
      <c r="U150" s="317">
        <v>0</v>
      </c>
      <c r="V150" s="801" t="e">
        <f t="shared" si="59"/>
        <v>#DIV/0!</v>
      </c>
      <c r="W150" s="801" t="b">
        <f t="shared" si="60"/>
        <v>0</v>
      </c>
      <c r="X150" s="318" t="e">
        <f t="shared" si="61"/>
        <v>#DIV/0!</v>
      </c>
      <c r="Y150" s="318"/>
      <c r="Z150" s="319">
        <v>0</v>
      </c>
      <c r="AA150" s="318" t="e">
        <f t="shared" si="62"/>
        <v>#DIV/0!</v>
      </c>
      <c r="AB150" s="318" t="b">
        <f t="shared" si="63"/>
        <v>0</v>
      </c>
      <c r="AC150" s="318" t="e">
        <f t="shared" si="64"/>
        <v>#DIV/0!</v>
      </c>
      <c r="AD150" s="809"/>
      <c r="AE150" s="811">
        <f t="shared" si="65"/>
        <v>0</v>
      </c>
      <c r="AF150" s="811">
        <f t="shared" si="66"/>
        <v>0</v>
      </c>
    </row>
    <row r="151" spans="1:32" ht="15.75" hidden="1" customHeight="1">
      <c r="A151" s="438" t="s">
        <v>300</v>
      </c>
      <c r="B151" s="438">
        <f>'Aaro Inställningar'!B66</f>
        <v>0</v>
      </c>
      <c r="C151" s="42"/>
      <c r="D151" s="748">
        <f>'Aaro Inställningar'!C66</f>
        <v>0</v>
      </c>
      <c r="E151" s="319">
        <v>0</v>
      </c>
      <c r="F151" s="317">
        <v>0</v>
      </c>
      <c r="G151" s="801" t="e">
        <f t="shared" si="50"/>
        <v>#DIV/0!</v>
      </c>
      <c r="H151" s="801" t="b">
        <f t="shared" si="51"/>
        <v>0</v>
      </c>
      <c r="I151" s="318" t="e">
        <f t="shared" si="52"/>
        <v>#DIV/0!</v>
      </c>
      <c r="J151" s="319">
        <v>0</v>
      </c>
      <c r="K151" s="317">
        <v>0</v>
      </c>
      <c r="L151" s="318" t="e">
        <f t="shared" si="53"/>
        <v>#DIV/0!</v>
      </c>
      <c r="M151" s="801" t="b">
        <f t="shared" si="54"/>
        <v>0</v>
      </c>
      <c r="N151" s="318" t="e">
        <f t="shared" si="55"/>
        <v>#DIV/0!</v>
      </c>
      <c r="O151" s="319">
        <v>0</v>
      </c>
      <c r="P151" s="317">
        <v>0</v>
      </c>
      <c r="Q151" s="801" t="e">
        <f t="shared" si="56"/>
        <v>#DIV/0!</v>
      </c>
      <c r="R151" s="801" t="b">
        <f t="shared" si="57"/>
        <v>0</v>
      </c>
      <c r="S151" s="318" t="e">
        <f t="shared" si="58"/>
        <v>#DIV/0!</v>
      </c>
      <c r="T151" s="319">
        <v>0</v>
      </c>
      <c r="U151" s="317">
        <v>0</v>
      </c>
      <c r="V151" s="801" t="e">
        <f t="shared" si="59"/>
        <v>#DIV/0!</v>
      </c>
      <c r="W151" s="801" t="b">
        <f t="shared" si="60"/>
        <v>0</v>
      </c>
      <c r="X151" s="318" t="e">
        <f t="shared" si="61"/>
        <v>#DIV/0!</v>
      </c>
      <c r="Y151" s="318"/>
      <c r="Z151" s="319">
        <v>0</v>
      </c>
      <c r="AA151" s="318" t="e">
        <f t="shared" si="62"/>
        <v>#DIV/0!</v>
      </c>
      <c r="AB151" s="318" t="b">
        <f t="shared" si="63"/>
        <v>0</v>
      </c>
      <c r="AC151" s="318" t="e">
        <f t="shared" si="64"/>
        <v>#DIV/0!</v>
      </c>
      <c r="AD151" s="809"/>
      <c r="AE151" s="811">
        <f t="shared" si="65"/>
        <v>0</v>
      </c>
      <c r="AF151" s="811">
        <f t="shared" si="66"/>
        <v>0</v>
      </c>
    </row>
    <row r="152" spans="1:32" ht="15.75" hidden="1" customHeight="1">
      <c r="A152" s="438" t="s">
        <v>300</v>
      </c>
      <c r="B152" s="438">
        <f>'Aaro Inställningar'!B67</f>
        <v>0</v>
      </c>
      <c r="C152" s="42"/>
      <c r="D152" s="748">
        <f>'Aaro Inställningar'!C67</f>
        <v>0</v>
      </c>
      <c r="E152" s="319">
        <v>0</v>
      </c>
      <c r="F152" s="317">
        <v>0</v>
      </c>
      <c r="G152" s="801" t="e">
        <f t="shared" si="50"/>
        <v>#DIV/0!</v>
      </c>
      <c r="H152" s="801" t="b">
        <f t="shared" si="51"/>
        <v>0</v>
      </c>
      <c r="I152" s="318" t="e">
        <f t="shared" si="52"/>
        <v>#DIV/0!</v>
      </c>
      <c r="J152" s="319">
        <v>0</v>
      </c>
      <c r="K152" s="317">
        <v>0</v>
      </c>
      <c r="L152" s="318" t="e">
        <f t="shared" si="53"/>
        <v>#DIV/0!</v>
      </c>
      <c r="M152" s="801" t="b">
        <f t="shared" si="54"/>
        <v>0</v>
      </c>
      <c r="N152" s="318" t="e">
        <f t="shared" si="55"/>
        <v>#DIV/0!</v>
      </c>
      <c r="O152" s="319">
        <v>0</v>
      </c>
      <c r="P152" s="317">
        <v>0</v>
      </c>
      <c r="Q152" s="801" t="e">
        <f t="shared" si="56"/>
        <v>#DIV/0!</v>
      </c>
      <c r="R152" s="801" t="b">
        <f t="shared" si="57"/>
        <v>0</v>
      </c>
      <c r="S152" s="318" t="e">
        <f t="shared" si="58"/>
        <v>#DIV/0!</v>
      </c>
      <c r="T152" s="319">
        <v>0</v>
      </c>
      <c r="U152" s="317">
        <v>0</v>
      </c>
      <c r="V152" s="801" t="e">
        <f t="shared" si="59"/>
        <v>#DIV/0!</v>
      </c>
      <c r="W152" s="801" t="b">
        <f t="shared" si="60"/>
        <v>0</v>
      </c>
      <c r="X152" s="318" t="e">
        <f t="shared" si="61"/>
        <v>#DIV/0!</v>
      </c>
      <c r="Y152" s="318"/>
      <c r="Z152" s="319">
        <v>0</v>
      </c>
      <c r="AA152" s="318" t="e">
        <f t="shared" si="62"/>
        <v>#DIV/0!</v>
      </c>
      <c r="AB152" s="318" t="b">
        <f t="shared" si="63"/>
        <v>0</v>
      </c>
      <c r="AC152" s="318" t="e">
        <f t="shared" si="64"/>
        <v>#DIV/0!</v>
      </c>
      <c r="AD152" s="809"/>
      <c r="AE152" s="811">
        <f t="shared" si="65"/>
        <v>0</v>
      </c>
      <c r="AF152" s="811">
        <f t="shared" si="66"/>
        <v>0</v>
      </c>
    </row>
    <row r="153" spans="1:32" ht="15.75" hidden="1" customHeight="1">
      <c r="A153" s="438" t="s">
        <v>300</v>
      </c>
      <c r="B153" s="438">
        <f>'Aaro Inställningar'!B68</f>
        <v>0</v>
      </c>
      <c r="C153" s="42"/>
      <c r="D153" s="748">
        <f>'Aaro Inställningar'!C68</f>
        <v>0</v>
      </c>
      <c r="E153" s="319">
        <v>0</v>
      </c>
      <c r="F153" s="317">
        <v>0</v>
      </c>
      <c r="G153" s="801" t="e">
        <f t="shared" si="50"/>
        <v>#DIV/0!</v>
      </c>
      <c r="H153" s="801" t="b">
        <f t="shared" si="51"/>
        <v>0</v>
      </c>
      <c r="I153" s="318" t="e">
        <f t="shared" si="52"/>
        <v>#DIV/0!</v>
      </c>
      <c r="J153" s="319">
        <v>0</v>
      </c>
      <c r="K153" s="317">
        <v>0</v>
      </c>
      <c r="L153" s="318" t="e">
        <f t="shared" si="53"/>
        <v>#DIV/0!</v>
      </c>
      <c r="M153" s="801" t="b">
        <f t="shared" si="54"/>
        <v>0</v>
      </c>
      <c r="N153" s="318" t="e">
        <f t="shared" si="55"/>
        <v>#DIV/0!</v>
      </c>
      <c r="O153" s="319">
        <v>0</v>
      </c>
      <c r="P153" s="317">
        <v>0</v>
      </c>
      <c r="Q153" s="801" t="e">
        <f t="shared" si="56"/>
        <v>#DIV/0!</v>
      </c>
      <c r="R153" s="801" t="b">
        <f t="shared" si="57"/>
        <v>0</v>
      </c>
      <c r="S153" s="318" t="e">
        <f t="shared" si="58"/>
        <v>#DIV/0!</v>
      </c>
      <c r="T153" s="319">
        <v>0</v>
      </c>
      <c r="U153" s="317">
        <v>0</v>
      </c>
      <c r="V153" s="801" t="e">
        <f t="shared" si="59"/>
        <v>#DIV/0!</v>
      </c>
      <c r="W153" s="801" t="b">
        <f t="shared" si="60"/>
        <v>0</v>
      </c>
      <c r="X153" s="318" t="e">
        <f t="shared" si="61"/>
        <v>#DIV/0!</v>
      </c>
      <c r="Y153" s="318"/>
      <c r="Z153" s="319">
        <v>0</v>
      </c>
      <c r="AA153" s="318" t="e">
        <f t="shared" si="62"/>
        <v>#DIV/0!</v>
      </c>
      <c r="AB153" s="318" t="b">
        <f t="shared" si="63"/>
        <v>0</v>
      </c>
      <c r="AC153" s="318" t="e">
        <f t="shared" si="64"/>
        <v>#DIV/0!</v>
      </c>
      <c r="AD153" s="809"/>
      <c r="AE153" s="811">
        <f t="shared" si="65"/>
        <v>0</v>
      </c>
      <c r="AF153" s="811">
        <f t="shared" si="66"/>
        <v>0</v>
      </c>
    </row>
    <row r="154" spans="1:32" ht="15.75" hidden="1" customHeight="1">
      <c r="A154" s="438" t="s">
        <v>300</v>
      </c>
      <c r="B154" s="438">
        <f>'Aaro Inställningar'!B69</f>
        <v>0</v>
      </c>
      <c r="C154" s="42"/>
      <c r="D154" s="748">
        <f>'Aaro Inställningar'!C69</f>
        <v>0</v>
      </c>
      <c r="E154" s="319">
        <v>0</v>
      </c>
      <c r="F154" s="317">
        <v>0</v>
      </c>
      <c r="G154" s="801" t="e">
        <f t="shared" si="50"/>
        <v>#DIV/0!</v>
      </c>
      <c r="H154" s="801" t="b">
        <f t="shared" si="51"/>
        <v>0</v>
      </c>
      <c r="I154" s="318" t="e">
        <f t="shared" si="52"/>
        <v>#DIV/0!</v>
      </c>
      <c r="J154" s="319">
        <v>0</v>
      </c>
      <c r="K154" s="317">
        <v>0</v>
      </c>
      <c r="L154" s="318" t="e">
        <f t="shared" si="53"/>
        <v>#DIV/0!</v>
      </c>
      <c r="M154" s="801" t="b">
        <f t="shared" si="54"/>
        <v>0</v>
      </c>
      <c r="N154" s="318" t="e">
        <f t="shared" si="55"/>
        <v>#DIV/0!</v>
      </c>
      <c r="O154" s="319">
        <v>0</v>
      </c>
      <c r="P154" s="317">
        <v>0</v>
      </c>
      <c r="Q154" s="801" t="e">
        <f t="shared" si="56"/>
        <v>#DIV/0!</v>
      </c>
      <c r="R154" s="801" t="b">
        <f t="shared" si="57"/>
        <v>0</v>
      </c>
      <c r="S154" s="318" t="e">
        <f t="shared" si="58"/>
        <v>#DIV/0!</v>
      </c>
      <c r="T154" s="319">
        <v>0</v>
      </c>
      <c r="U154" s="317">
        <v>0</v>
      </c>
      <c r="V154" s="801" t="e">
        <f t="shared" si="59"/>
        <v>#DIV/0!</v>
      </c>
      <c r="W154" s="801" t="b">
        <f t="shared" si="60"/>
        <v>0</v>
      </c>
      <c r="X154" s="318" t="e">
        <f t="shared" si="61"/>
        <v>#DIV/0!</v>
      </c>
      <c r="Y154" s="318"/>
      <c r="Z154" s="319">
        <v>0</v>
      </c>
      <c r="AA154" s="318" t="e">
        <f t="shared" si="62"/>
        <v>#DIV/0!</v>
      </c>
      <c r="AB154" s="318" t="b">
        <f t="shared" si="63"/>
        <v>0</v>
      </c>
      <c r="AC154" s="318" t="e">
        <f t="shared" si="64"/>
        <v>#DIV/0!</v>
      </c>
      <c r="AD154" s="809"/>
      <c r="AE154" s="811">
        <f t="shared" si="65"/>
        <v>0</v>
      </c>
      <c r="AF154" s="811">
        <f t="shared" si="66"/>
        <v>0</v>
      </c>
    </row>
    <row r="155" spans="1:32" ht="15.75" hidden="1" customHeight="1">
      <c r="A155" s="438" t="s">
        <v>300</v>
      </c>
      <c r="B155" s="438">
        <f>'Aaro Inställningar'!B70</f>
        <v>0</v>
      </c>
      <c r="C155" s="42"/>
      <c r="D155" s="748">
        <f>'Aaro Inställningar'!C70</f>
        <v>0</v>
      </c>
      <c r="E155" s="319">
        <v>0</v>
      </c>
      <c r="F155" s="317">
        <v>0</v>
      </c>
      <c r="G155" s="801" t="e">
        <f t="shared" si="50"/>
        <v>#DIV/0!</v>
      </c>
      <c r="H155" s="801" t="b">
        <f t="shared" si="51"/>
        <v>0</v>
      </c>
      <c r="I155" s="318" t="e">
        <f t="shared" si="52"/>
        <v>#DIV/0!</v>
      </c>
      <c r="J155" s="319">
        <v>0</v>
      </c>
      <c r="K155" s="317">
        <v>0</v>
      </c>
      <c r="L155" s="318" t="e">
        <f t="shared" si="53"/>
        <v>#DIV/0!</v>
      </c>
      <c r="M155" s="801" t="b">
        <f t="shared" si="54"/>
        <v>0</v>
      </c>
      <c r="N155" s="318" t="e">
        <f t="shared" si="55"/>
        <v>#DIV/0!</v>
      </c>
      <c r="O155" s="319">
        <v>0</v>
      </c>
      <c r="P155" s="317">
        <v>0</v>
      </c>
      <c r="Q155" s="801" t="e">
        <f t="shared" si="56"/>
        <v>#DIV/0!</v>
      </c>
      <c r="R155" s="801" t="b">
        <f t="shared" si="57"/>
        <v>0</v>
      </c>
      <c r="S155" s="318" t="e">
        <f t="shared" si="58"/>
        <v>#DIV/0!</v>
      </c>
      <c r="T155" s="319">
        <v>0</v>
      </c>
      <c r="U155" s="317">
        <v>0</v>
      </c>
      <c r="V155" s="801" t="e">
        <f t="shared" si="59"/>
        <v>#DIV/0!</v>
      </c>
      <c r="W155" s="801" t="b">
        <f t="shared" si="60"/>
        <v>0</v>
      </c>
      <c r="X155" s="318" t="e">
        <f t="shared" si="61"/>
        <v>#DIV/0!</v>
      </c>
      <c r="Y155" s="318"/>
      <c r="Z155" s="319">
        <v>0</v>
      </c>
      <c r="AA155" s="318" t="e">
        <f t="shared" si="62"/>
        <v>#DIV/0!</v>
      </c>
      <c r="AB155" s="318" t="b">
        <f t="shared" si="63"/>
        <v>0</v>
      </c>
      <c r="AC155" s="318" t="e">
        <f t="shared" si="64"/>
        <v>#DIV/0!</v>
      </c>
      <c r="AD155" s="809"/>
      <c r="AE155" s="811">
        <f t="shared" si="65"/>
        <v>0</v>
      </c>
      <c r="AF155" s="811">
        <f t="shared" si="66"/>
        <v>0</v>
      </c>
    </row>
    <row r="156" spans="1:32" ht="15.75" hidden="1" customHeight="1">
      <c r="A156" s="438" t="s">
        <v>300</v>
      </c>
      <c r="B156" s="438">
        <f>'Aaro Inställningar'!B71</f>
        <v>0</v>
      </c>
      <c r="C156" s="42"/>
      <c r="D156" s="748">
        <f>'Aaro Inställningar'!C71</f>
        <v>0</v>
      </c>
      <c r="E156" s="319">
        <v>0</v>
      </c>
      <c r="F156" s="317">
        <v>0</v>
      </c>
      <c r="G156" s="801" t="e">
        <f t="shared" si="50"/>
        <v>#DIV/0!</v>
      </c>
      <c r="H156" s="801" t="b">
        <f t="shared" si="51"/>
        <v>0</v>
      </c>
      <c r="I156" s="318" t="e">
        <f t="shared" si="52"/>
        <v>#DIV/0!</v>
      </c>
      <c r="J156" s="319">
        <v>0</v>
      </c>
      <c r="K156" s="317">
        <v>0</v>
      </c>
      <c r="L156" s="318" t="e">
        <f t="shared" si="53"/>
        <v>#DIV/0!</v>
      </c>
      <c r="M156" s="801" t="b">
        <f t="shared" si="54"/>
        <v>0</v>
      </c>
      <c r="N156" s="318" t="e">
        <f t="shared" si="55"/>
        <v>#DIV/0!</v>
      </c>
      <c r="O156" s="319">
        <v>0</v>
      </c>
      <c r="P156" s="317">
        <v>0</v>
      </c>
      <c r="Q156" s="801" t="e">
        <f t="shared" si="56"/>
        <v>#DIV/0!</v>
      </c>
      <c r="R156" s="801" t="b">
        <f t="shared" si="57"/>
        <v>0</v>
      </c>
      <c r="S156" s="318" t="e">
        <f t="shared" si="58"/>
        <v>#DIV/0!</v>
      </c>
      <c r="T156" s="319">
        <v>0</v>
      </c>
      <c r="U156" s="317">
        <v>0</v>
      </c>
      <c r="V156" s="801" t="e">
        <f t="shared" si="59"/>
        <v>#DIV/0!</v>
      </c>
      <c r="W156" s="801" t="b">
        <f t="shared" si="60"/>
        <v>0</v>
      </c>
      <c r="X156" s="318" t="e">
        <f t="shared" si="61"/>
        <v>#DIV/0!</v>
      </c>
      <c r="Y156" s="318"/>
      <c r="Z156" s="319">
        <v>0</v>
      </c>
      <c r="AA156" s="318" t="e">
        <f t="shared" si="62"/>
        <v>#DIV/0!</v>
      </c>
      <c r="AB156" s="318" t="b">
        <f t="shared" si="63"/>
        <v>0</v>
      </c>
      <c r="AC156" s="318" t="e">
        <f t="shared" si="64"/>
        <v>#DIV/0!</v>
      </c>
      <c r="AD156" s="809"/>
      <c r="AE156" s="811">
        <f t="shared" si="65"/>
        <v>0</v>
      </c>
      <c r="AF156" s="811">
        <f t="shared" si="66"/>
        <v>0</v>
      </c>
    </row>
    <row r="157" spans="1:32" ht="15.75" hidden="1" customHeight="1">
      <c r="A157" s="438" t="s">
        <v>300</v>
      </c>
      <c r="B157" s="438">
        <f>'Aaro Inställningar'!B72</f>
        <v>0</v>
      </c>
      <c r="C157" s="42"/>
      <c r="D157" s="748">
        <f>'Aaro Inställningar'!C72</f>
        <v>0</v>
      </c>
      <c r="E157" s="319">
        <v>0</v>
      </c>
      <c r="F157" s="317">
        <v>0</v>
      </c>
      <c r="G157" s="801" t="e">
        <f t="shared" si="50"/>
        <v>#DIV/0!</v>
      </c>
      <c r="H157" s="801" t="b">
        <f t="shared" si="51"/>
        <v>0</v>
      </c>
      <c r="I157" s="318" t="e">
        <f t="shared" si="52"/>
        <v>#DIV/0!</v>
      </c>
      <c r="J157" s="319">
        <v>0</v>
      </c>
      <c r="K157" s="317">
        <v>0</v>
      </c>
      <c r="L157" s="318" t="e">
        <f t="shared" si="53"/>
        <v>#DIV/0!</v>
      </c>
      <c r="M157" s="801" t="b">
        <f t="shared" si="54"/>
        <v>0</v>
      </c>
      <c r="N157" s="318" t="e">
        <f t="shared" si="55"/>
        <v>#DIV/0!</v>
      </c>
      <c r="O157" s="319">
        <v>0</v>
      </c>
      <c r="P157" s="317">
        <v>0</v>
      </c>
      <c r="Q157" s="801" t="e">
        <f t="shared" si="56"/>
        <v>#DIV/0!</v>
      </c>
      <c r="R157" s="801" t="b">
        <f t="shared" si="57"/>
        <v>0</v>
      </c>
      <c r="S157" s="318" t="e">
        <f t="shared" si="58"/>
        <v>#DIV/0!</v>
      </c>
      <c r="T157" s="319">
        <v>0</v>
      </c>
      <c r="U157" s="317">
        <v>0</v>
      </c>
      <c r="V157" s="801" t="e">
        <f t="shared" si="59"/>
        <v>#DIV/0!</v>
      </c>
      <c r="W157" s="801" t="b">
        <f t="shared" si="60"/>
        <v>0</v>
      </c>
      <c r="X157" s="318" t="e">
        <f t="shared" si="61"/>
        <v>#DIV/0!</v>
      </c>
      <c r="Y157" s="318"/>
      <c r="Z157" s="319">
        <v>0</v>
      </c>
      <c r="AA157" s="318" t="e">
        <f t="shared" si="62"/>
        <v>#DIV/0!</v>
      </c>
      <c r="AB157" s="318" t="b">
        <f t="shared" si="63"/>
        <v>0</v>
      </c>
      <c r="AC157" s="318" t="e">
        <f t="shared" si="64"/>
        <v>#DIV/0!</v>
      </c>
      <c r="AD157" s="809"/>
      <c r="AE157" s="811">
        <f t="shared" si="65"/>
        <v>0</v>
      </c>
      <c r="AF157" s="811">
        <f t="shared" si="66"/>
        <v>0</v>
      </c>
    </row>
    <row r="158" spans="1:32" ht="15.75" hidden="1" customHeight="1">
      <c r="A158" s="438" t="s">
        <v>300</v>
      </c>
      <c r="B158" s="438">
        <f>'Aaro Inställningar'!B73</f>
        <v>0</v>
      </c>
      <c r="C158" s="42"/>
      <c r="D158" s="748">
        <f>'Aaro Inställningar'!C73</f>
        <v>0</v>
      </c>
      <c r="E158" s="319">
        <v>0</v>
      </c>
      <c r="F158" s="317">
        <v>0</v>
      </c>
      <c r="G158" s="801" t="e">
        <f t="shared" si="50"/>
        <v>#DIV/0!</v>
      </c>
      <c r="H158" s="801" t="b">
        <f t="shared" si="51"/>
        <v>0</v>
      </c>
      <c r="I158" s="318" t="e">
        <f t="shared" si="52"/>
        <v>#DIV/0!</v>
      </c>
      <c r="J158" s="319">
        <v>0</v>
      </c>
      <c r="K158" s="317">
        <v>0</v>
      </c>
      <c r="L158" s="318" t="e">
        <f t="shared" si="53"/>
        <v>#DIV/0!</v>
      </c>
      <c r="M158" s="801" t="b">
        <f t="shared" si="54"/>
        <v>0</v>
      </c>
      <c r="N158" s="318" t="e">
        <f t="shared" si="55"/>
        <v>#DIV/0!</v>
      </c>
      <c r="O158" s="319">
        <v>0</v>
      </c>
      <c r="P158" s="317">
        <v>0</v>
      </c>
      <c r="Q158" s="801" t="e">
        <f t="shared" si="56"/>
        <v>#DIV/0!</v>
      </c>
      <c r="R158" s="801" t="b">
        <f t="shared" si="57"/>
        <v>0</v>
      </c>
      <c r="S158" s="318" t="e">
        <f t="shared" si="58"/>
        <v>#DIV/0!</v>
      </c>
      <c r="T158" s="319">
        <v>0</v>
      </c>
      <c r="U158" s="317">
        <v>0</v>
      </c>
      <c r="V158" s="801" t="e">
        <f t="shared" si="59"/>
        <v>#DIV/0!</v>
      </c>
      <c r="W158" s="801" t="b">
        <f t="shared" si="60"/>
        <v>0</v>
      </c>
      <c r="X158" s="318" t="e">
        <f t="shared" si="61"/>
        <v>#DIV/0!</v>
      </c>
      <c r="Y158" s="318"/>
      <c r="Z158" s="319">
        <v>0</v>
      </c>
      <c r="AA158" s="318" t="e">
        <f t="shared" si="62"/>
        <v>#DIV/0!</v>
      </c>
      <c r="AB158" s="318" t="b">
        <f t="shared" si="63"/>
        <v>0</v>
      </c>
      <c r="AC158" s="318" t="e">
        <f t="shared" si="64"/>
        <v>#DIV/0!</v>
      </c>
      <c r="AD158" s="809"/>
      <c r="AE158" s="811">
        <f t="shared" si="65"/>
        <v>0</v>
      </c>
      <c r="AF158" s="811">
        <f t="shared" si="66"/>
        <v>0</v>
      </c>
    </row>
    <row r="159" spans="1:32" ht="15.75" hidden="1" customHeight="1">
      <c r="A159" s="438" t="s">
        <v>300</v>
      </c>
      <c r="B159" s="438">
        <f>'Aaro Inställningar'!B74</f>
        <v>0</v>
      </c>
      <c r="C159" s="42"/>
      <c r="D159" s="748">
        <f>'Aaro Inställningar'!C74</f>
        <v>0</v>
      </c>
      <c r="E159" s="319">
        <v>0</v>
      </c>
      <c r="F159" s="317">
        <v>0</v>
      </c>
      <c r="G159" s="801" t="e">
        <f t="shared" si="50"/>
        <v>#DIV/0!</v>
      </c>
      <c r="H159" s="801" t="b">
        <f t="shared" si="51"/>
        <v>0</v>
      </c>
      <c r="I159" s="318" t="e">
        <f t="shared" si="52"/>
        <v>#DIV/0!</v>
      </c>
      <c r="J159" s="319">
        <v>0</v>
      </c>
      <c r="K159" s="317">
        <v>0</v>
      </c>
      <c r="L159" s="318" t="e">
        <f t="shared" si="53"/>
        <v>#DIV/0!</v>
      </c>
      <c r="M159" s="801" t="b">
        <f t="shared" si="54"/>
        <v>0</v>
      </c>
      <c r="N159" s="318" t="e">
        <f t="shared" si="55"/>
        <v>#DIV/0!</v>
      </c>
      <c r="O159" s="319">
        <v>0</v>
      </c>
      <c r="P159" s="317">
        <v>0</v>
      </c>
      <c r="Q159" s="801" t="e">
        <f t="shared" si="56"/>
        <v>#DIV/0!</v>
      </c>
      <c r="R159" s="801" t="b">
        <f t="shared" si="57"/>
        <v>0</v>
      </c>
      <c r="S159" s="318" t="e">
        <f t="shared" si="58"/>
        <v>#DIV/0!</v>
      </c>
      <c r="T159" s="319">
        <v>0</v>
      </c>
      <c r="U159" s="317">
        <v>0</v>
      </c>
      <c r="V159" s="801" t="e">
        <f t="shared" si="59"/>
        <v>#DIV/0!</v>
      </c>
      <c r="W159" s="801" t="b">
        <f t="shared" si="60"/>
        <v>0</v>
      </c>
      <c r="X159" s="318" t="e">
        <f t="shared" si="61"/>
        <v>#DIV/0!</v>
      </c>
      <c r="Y159" s="318"/>
      <c r="Z159" s="319">
        <v>0</v>
      </c>
      <c r="AA159" s="318" t="e">
        <f t="shared" si="62"/>
        <v>#DIV/0!</v>
      </c>
      <c r="AB159" s="318" t="b">
        <f t="shared" si="63"/>
        <v>0</v>
      </c>
      <c r="AC159" s="318" t="e">
        <f t="shared" si="64"/>
        <v>#DIV/0!</v>
      </c>
      <c r="AD159" s="809"/>
      <c r="AE159" s="811">
        <f t="shared" si="65"/>
        <v>0</v>
      </c>
      <c r="AF159" s="811">
        <f t="shared" si="66"/>
        <v>0</v>
      </c>
    </row>
    <row r="160" spans="1:32" ht="15.75" hidden="1" customHeight="1">
      <c r="A160" s="438" t="s">
        <v>300</v>
      </c>
      <c r="B160" s="438">
        <f>'Aaro Inställningar'!B75</f>
        <v>0</v>
      </c>
      <c r="C160" s="42"/>
      <c r="D160" s="748">
        <f>'Aaro Inställningar'!C75</f>
        <v>0</v>
      </c>
      <c r="E160" s="319">
        <v>0</v>
      </c>
      <c r="F160" s="317">
        <v>0</v>
      </c>
      <c r="G160" s="801" t="e">
        <f t="shared" si="50"/>
        <v>#DIV/0!</v>
      </c>
      <c r="H160" s="801" t="b">
        <f t="shared" si="51"/>
        <v>0</v>
      </c>
      <c r="I160" s="318" t="e">
        <f t="shared" si="52"/>
        <v>#DIV/0!</v>
      </c>
      <c r="J160" s="319">
        <v>0</v>
      </c>
      <c r="K160" s="317">
        <v>0</v>
      </c>
      <c r="L160" s="318" t="e">
        <f t="shared" si="53"/>
        <v>#DIV/0!</v>
      </c>
      <c r="M160" s="801" t="b">
        <f t="shared" si="54"/>
        <v>0</v>
      </c>
      <c r="N160" s="318" t="e">
        <f t="shared" si="55"/>
        <v>#DIV/0!</v>
      </c>
      <c r="O160" s="319">
        <v>0</v>
      </c>
      <c r="P160" s="317">
        <v>0</v>
      </c>
      <c r="Q160" s="801" t="e">
        <f t="shared" si="56"/>
        <v>#DIV/0!</v>
      </c>
      <c r="R160" s="801" t="b">
        <f t="shared" si="57"/>
        <v>0</v>
      </c>
      <c r="S160" s="318" t="e">
        <f t="shared" si="58"/>
        <v>#DIV/0!</v>
      </c>
      <c r="T160" s="319">
        <v>0</v>
      </c>
      <c r="U160" s="317">
        <v>0</v>
      </c>
      <c r="V160" s="801" t="e">
        <f t="shared" si="59"/>
        <v>#DIV/0!</v>
      </c>
      <c r="W160" s="801" t="b">
        <f t="shared" si="60"/>
        <v>0</v>
      </c>
      <c r="X160" s="318" t="e">
        <f t="shared" si="61"/>
        <v>#DIV/0!</v>
      </c>
      <c r="Y160" s="318"/>
      <c r="Z160" s="319">
        <v>0</v>
      </c>
      <c r="AA160" s="318" t="e">
        <f t="shared" si="62"/>
        <v>#DIV/0!</v>
      </c>
      <c r="AB160" s="318" t="b">
        <f t="shared" si="63"/>
        <v>0</v>
      </c>
      <c r="AC160" s="318" t="e">
        <f t="shared" si="64"/>
        <v>#DIV/0!</v>
      </c>
      <c r="AD160" s="809"/>
      <c r="AE160" s="811">
        <f t="shared" si="65"/>
        <v>0</v>
      </c>
      <c r="AF160" s="811">
        <f t="shared" si="66"/>
        <v>0</v>
      </c>
    </row>
    <row r="161" spans="1:32" ht="15.75" hidden="1" customHeight="1">
      <c r="A161" s="438" t="s">
        <v>300</v>
      </c>
      <c r="B161" s="438">
        <f>'Aaro Inställningar'!B76</f>
        <v>0</v>
      </c>
      <c r="C161" s="42"/>
      <c r="D161" s="748">
        <f>'Aaro Inställningar'!C76</f>
        <v>0</v>
      </c>
      <c r="E161" s="319">
        <v>0</v>
      </c>
      <c r="F161" s="317">
        <v>0</v>
      </c>
      <c r="G161" s="801" t="e">
        <f t="shared" si="50"/>
        <v>#DIV/0!</v>
      </c>
      <c r="H161" s="801" t="b">
        <f t="shared" si="51"/>
        <v>0</v>
      </c>
      <c r="I161" s="318" t="e">
        <f t="shared" si="52"/>
        <v>#DIV/0!</v>
      </c>
      <c r="J161" s="319">
        <v>0</v>
      </c>
      <c r="K161" s="317">
        <v>0</v>
      </c>
      <c r="L161" s="318" t="e">
        <f t="shared" si="53"/>
        <v>#DIV/0!</v>
      </c>
      <c r="M161" s="801" t="b">
        <f t="shared" si="54"/>
        <v>0</v>
      </c>
      <c r="N161" s="318" t="e">
        <f t="shared" si="55"/>
        <v>#DIV/0!</v>
      </c>
      <c r="O161" s="319">
        <v>0</v>
      </c>
      <c r="P161" s="317">
        <v>0</v>
      </c>
      <c r="Q161" s="801" t="e">
        <f t="shared" si="56"/>
        <v>#DIV/0!</v>
      </c>
      <c r="R161" s="801" t="b">
        <f t="shared" si="57"/>
        <v>0</v>
      </c>
      <c r="S161" s="318" t="e">
        <f t="shared" si="58"/>
        <v>#DIV/0!</v>
      </c>
      <c r="T161" s="319">
        <v>0</v>
      </c>
      <c r="U161" s="317">
        <v>0</v>
      </c>
      <c r="V161" s="801" t="e">
        <f t="shared" si="59"/>
        <v>#DIV/0!</v>
      </c>
      <c r="W161" s="801" t="b">
        <f t="shared" si="60"/>
        <v>0</v>
      </c>
      <c r="X161" s="318" t="e">
        <f t="shared" si="61"/>
        <v>#DIV/0!</v>
      </c>
      <c r="Y161" s="318"/>
      <c r="Z161" s="319">
        <v>0</v>
      </c>
      <c r="AA161" s="318" t="e">
        <f t="shared" si="62"/>
        <v>#DIV/0!</v>
      </c>
      <c r="AB161" s="318" t="b">
        <f t="shared" si="63"/>
        <v>0</v>
      </c>
      <c r="AC161" s="318" t="e">
        <f t="shared" si="64"/>
        <v>#DIV/0!</v>
      </c>
      <c r="AD161" s="809"/>
      <c r="AE161" s="811">
        <f t="shared" si="65"/>
        <v>0</v>
      </c>
      <c r="AF161" s="811">
        <f t="shared" si="66"/>
        <v>0</v>
      </c>
    </row>
    <row r="162" spans="1:32" ht="15.75" hidden="1" customHeight="1">
      <c r="A162" s="438" t="s">
        <v>300</v>
      </c>
      <c r="B162" s="438">
        <f>'Aaro Inställningar'!B78</f>
        <v>0</v>
      </c>
      <c r="C162" s="42"/>
      <c r="D162" s="748">
        <f>'Aaro Inställningar'!C77</f>
        <v>0</v>
      </c>
      <c r="E162" s="319">
        <v>0</v>
      </c>
      <c r="F162" s="317">
        <v>0</v>
      </c>
      <c r="G162" s="801" t="e">
        <f t="shared" si="50"/>
        <v>#DIV/0!</v>
      </c>
      <c r="H162" s="801" t="b">
        <f t="shared" si="51"/>
        <v>0</v>
      </c>
      <c r="I162" s="318" t="e">
        <f t="shared" si="52"/>
        <v>#DIV/0!</v>
      </c>
      <c r="J162" s="319">
        <v>0</v>
      </c>
      <c r="K162" s="317">
        <v>0</v>
      </c>
      <c r="L162" s="318" t="e">
        <f t="shared" si="53"/>
        <v>#DIV/0!</v>
      </c>
      <c r="M162" s="801" t="b">
        <f t="shared" si="54"/>
        <v>0</v>
      </c>
      <c r="N162" s="318" t="e">
        <f t="shared" si="55"/>
        <v>#DIV/0!</v>
      </c>
      <c r="O162" s="319">
        <v>0</v>
      </c>
      <c r="P162" s="317">
        <v>0</v>
      </c>
      <c r="Q162" s="801" t="e">
        <f t="shared" si="56"/>
        <v>#DIV/0!</v>
      </c>
      <c r="R162" s="801" t="b">
        <f t="shared" si="57"/>
        <v>0</v>
      </c>
      <c r="S162" s="318" t="e">
        <f t="shared" si="58"/>
        <v>#DIV/0!</v>
      </c>
      <c r="T162" s="319">
        <v>0</v>
      </c>
      <c r="U162" s="317">
        <v>0</v>
      </c>
      <c r="V162" s="801" t="e">
        <f t="shared" si="59"/>
        <v>#DIV/0!</v>
      </c>
      <c r="W162" s="801" t="b">
        <f t="shared" si="60"/>
        <v>0</v>
      </c>
      <c r="X162" s="318" t="e">
        <f t="shared" si="61"/>
        <v>#DIV/0!</v>
      </c>
      <c r="Y162" s="318"/>
      <c r="Z162" s="319">
        <v>0</v>
      </c>
      <c r="AA162" s="318" t="e">
        <f t="shared" si="62"/>
        <v>#DIV/0!</v>
      </c>
      <c r="AB162" s="318" t="b">
        <f t="shared" si="63"/>
        <v>0</v>
      </c>
      <c r="AC162" s="318" t="e">
        <f t="shared" si="64"/>
        <v>#DIV/0!</v>
      </c>
      <c r="AD162" s="809"/>
      <c r="AE162" s="811">
        <f t="shared" si="65"/>
        <v>0</v>
      </c>
      <c r="AF162" s="811">
        <f t="shared" si="66"/>
        <v>0</v>
      </c>
    </row>
    <row r="163" spans="1:32" ht="15.75" hidden="1" customHeight="1">
      <c r="A163" s="438" t="s">
        <v>300</v>
      </c>
      <c r="B163" s="438">
        <f>'Aaro Inställningar'!B79</f>
        <v>0</v>
      </c>
      <c r="C163" s="42"/>
      <c r="D163" s="748">
        <f>'Aaro Inställningar'!C78</f>
        <v>0</v>
      </c>
      <c r="E163" s="319">
        <v>0</v>
      </c>
      <c r="F163" s="317">
        <v>0</v>
      </c>
      <c r="G163" s="801" t="e">
        <f t="shared" si="50"/>
        <v>#DIV/0!</v>
      </c>
      <c r="H163" s="801" t="b">
        <f t="shared" si="51"/>
        <v>0</v>
      </c>
      <c r="I163" s="318" t="e">
        <f t="shared" si="52"/>
        <v>#DIV/0!</v>
      </c>
      <c r="J163" s="319">
        <v>0</v>
      </c>
      <c r="K163" s="317">
        <v>0</v>
      </c>
      <c r="L163" s="318" t="e">
        <f t="shared" si="53"/>
        <v>#DIV/0!</v>
      </c>
      <c r="M163" s="801" t="b">
        <f t="shared" si="54"/>
        <v>0</v>
      </c>
      <c r="N163" s="318" t="e">
        <f t="shared" si="55"/>
        <v>#DIV/0!</v>
      </c>
      <c r="O163" s="319">
        <v>0</v>
      </c>
      <c r="P163" s="317">
        <v>0</v>
      </c>
      <c r="Q163" s="801" t="e">
        <f t="shared" si="56"/>
        <v>#DIV/0!</v>
      </c>
      <c r="R163" s="801" t="b">
        <f t="shared" si="57"/>
        <v>0</v>
      </c>
      <c r="S163" s="318" t="e">
        <f t="shared" si="58"/>
        <v>#DIV/0!</v>
      </c>
      <c r="T163" s="319">
        <v>0</v>
      </c>
      <c r="U163" s="317">
        <v>0</v>
      </c>
      <c r="V163" s="801" t="e">
        <f t="shared" si="59"/>
        <v>#DIV/0!</v>
      </c>
      <c r="W163" s="801" t="b">
        <f t="shared" si="60"/>
        <v>0</v>
      </c>
      <c r="X163" s="318" t="e">
        <f t="shared" si="61"/>
        <v>#DIV/0!</v>
      </c>
      <c r="Y163" s="318"/>
      <c r="Z163" s="319">
        <v>0</v>
      </c>
      <c r="AA163" s="318" t="e">
        <f t="shared" si="62"/>
        <v>#DIV/0!</v>
      </c>
      <c r="AB163" s="318" t="b">
        <f t="shared" si="63"/>
        <v>0</v>
      </c>
      <c r="AC163" s="318" t="e">
        <f t="shared" si="64"/>
        <v>#DIV/0!</v>
      </c>
      <c r="AD163" s="809"/>
      <c r="AE163" s="811">
        <f t="shared" si="65"/>
        <v>0</v>
      </c>
      <c r="AF163" s="811">
        <f t="shared" si="66"/>
        <v>0</v>
      </c>
    </row>
    <row r="164" spans="1:32" ht="15.75" hidden="1" customHeight="1">
      <c r="A164" s="438" t="s">
        <v>300</v>
      </c>
      <c r="B164" s="438">
        <f>'Aaro Inställningar'!B80</f>
        <v>0</v>
      </c>
      <c r="C164" s="42"/>
      <c r="D164" s="798" t="str">
        <f>'Aaro Inställningar'!C80</f>
        <v>SUMMA FRÅGETECKEN</v>
      </c>
      <c r="E164" s="799">
        <f>SUM(E143:E163)</f>
        <v>0</v>
      </c>
      <c r="F164" s="800">
        <f>SUM(F143:F163)</f>
        <v>0</v>
      </c>
      <c r="G164" s="801" t="e">
        <f t="shared" si="50"/>
        <v>#DIV/0!</v>
      </c>
      <c r="H164" s="801" t="b">
        <f t="shared" si="51"/>
        <v>0</v>
      </c>
      <c r="I164" s="801" t="e">
        <f t="shared" si="52"/>
        <v>#DIV/0!</v>
      </c>
      <c r="J164" s="799">
        <f>SUM(J143:J163)</f>
        <v>0</v>
      </c>
      <c r="K164" s="800">
        <f>SUM(K143:K163)</f>
        <v>0</v>
      </c>
      <c r="L164" s="801" t="e">
        <f t="shared" si="53"/>
        <v>#DIV/0!</v>
      </c>
      <c r="M164" s="801" t="b">
        <f t="shared" si="54"/>
        <v>0</v>
      </c>
      <c r="N164" s="801" t="e">
        <f t="shared" si="55"/>
        <v>#DIV/0!</v>
      </c>
      <c r="O164" s="799">
        <f>SUM(O143:O163)</f>
        <v>0</v>
      </c>
      <c r="P164" s="800">
        <f>SUM(P143:P163)</f>
        <v>0</v>
      </c>
      <c r="Q164" s="801" t="e">
        <f t="shared" si="56"/>
        <v>#DIV/0!</v>
      </c>
      <c r="R164" s="801" t="b">
        <f t="shared" si="57"/>
        <v>0</v>
      </c>
      <c r="S164" s="801" t="e">
        <f t="shared" si="58"/>
        <v>#DIV/0!</v>
      </c>
      <c r="T164" s="799">
        <v>0</v>
      </c>
      <c r="U164" s="800">
        <v>0</v>
      </c>
      <c r="V164" s="801" t="e">
        <f t="shared" si="59"/>
        <v>#DIV/0!</v>
      </c>
      <c r="W164" s="801" t="b">
        <f t="shared" si="60"/>
        <v>0</v>
      </c>
      <c r="X164" s="801" t="e">
        <f t="shared" si="61"/>
        <v>#DIV/0!</v>
      </c>
      <c r="Y164" s="801"/>
      <c r="Z164" s="799">
        <v>0</v>
      </c>
      <c r="AA164" s="802" t="e">
        <f t="shared" si="62"/>
        <v>#DIV/0!</v>
      </c>
      <c r="AB164" s="802" t="b">
        <f t="shared" si="63"/>
        <v>0</v>
      </c>
      <c r="AC164" s="801" t="e">
        <f>IF(AND(#REF!&lt;0,Z164&lt;0),+AB164,AA164)</f>
        <v>#REF!</v>
      </c>
      <c r="AD164" s="809"/>
      <c r="AE164" s="814">
        <f t="shared" si="65"/>
        <v>0</v>
      </c>
      <c r="AF164" s="814">
        <f t="shared" si="66"/>
        <v>0</v>
      </c>
    </row>
    <row r="165" spans="1:32" ht="11.25" customHeight="1">
      <c r="A165" s="438"/>
      <c r="B165" s="438"/>
      <c r="C165" s="35"/>
      <c r="D165" s="805"/>
      <c r="E165" s="775"/>
      <c r="F165" s="806"/>
      <c r="G165" s="801" t="e">
        <f t="shared" si="50"/>
        <v>#DIV/0!</v>
      </c>
      <c r="H165" s="801" t="b">
        <f t="shared" si="51"/>
        <v>0</v>
      </c>
      <c r="I165" s="752"/>
      <c r="J165" s="775"/>
      <c r="K165" s="806"/>
      <c r="L165" s="752" t="e">
        <f t="shared" si="53"/>
        <v>#DIV/0!</v>
      </c>
      <c r="M165" s="801" t="b">
        <f t="shared" si="54"/>
        <v>0</v>
      </c>
      <c r="N165" s="752"/>
      <c r="O165" s="775"/>
      <c r="P165" s="806"/>
      <c r="Q165" s="801" t="e">
        <f t="shared" si="56"/>
        <v>#DIV/0!</v>
      </c>
      <c r="R165" s="801" t="b">
        <f t="shared" si="57"/>
        <v>0</v>
      </c>
      <c r="S165" s="752"/>
      <c r="T165" s="775"/>
      <c r="U165" s="806"/>
      <c r="V165" s="801" t="e">
        <f t="shared" si="59"/>
        <v>#DIV/0!</v>
      </c>
      <c r="W165" s="801" t="b">
        <f t="shared" si="60"/>
        <v>0</v>
      </c>
      <c r="X165" s="752"/>
      <c r="Y165" s="752"/>
      <c r="Z165" s="775"/>
      <c r="AA165" s="806"/>
      <c r="AB165" s="806"/>
      <c r="AC165" s="752"/>
      <c r="AD165" s="809"/>
      <c r="AE165" s="816">
        <f t="shared" si="65"/>
        <v>0</v>
      </c>
      <c r="AF165" s="816">
        <f t="shared" si="66"/>
        <v>0</v>
      </c>
    </row>
    <row r="166" spans="1:32" ht="15.75" customHeight="1">
      <c r="A166" s="438"/>
      <c r="B166" s="438"/>
      <c r="C166" s="35"/>
      <c r="D166" s="759" t="str">
        <f>'Aaro Inställningar'!C82</f>
        <v>Summa totalt</v>
      </c>
      <c r="E166" s="773">
        <f>+E164+E142+E119</f>
        <v>183.17190570000054</v>
      </c>
      <c r="F166" s="807">
        <f>+F164+F142+F119</f>
        <v>98.023522100000406</v>
      </c>
      <c r="G166" s="801">
        <f t="shared" si="50"/>
        <v>0.86865256191401197</v>
      </c>
      <c r="H166" s="801" t="b">
        <f t="shared" si="51"/>
        <v>0</v>
      </c>
      <c r="I166" s="808">
        <f>IF(AND(E166&lt;0,F166&lt;0),+H166,G166)</f>
        <v>0.86865256191401197</v>
      </c>
      <c r="J166" s="773">
        <f>+J164+J142+J119</f>
        <v>288.69771130000032</v>
      </c>
      <c r="K166" s="807">
        <f>+K164+K142+K119</f>
        <v>189.19151920000036</v>
      </c>
      <c r="L166" s="808">
        <f t="shared" si="53"/>
        <v>0.52595482356061019</v>
      </c>
      <c r="M166" s="801" t="b">
        <f t="shared" si="54"/>
        <v>0</v>
      </c>
      <c r="N166" s="808">
        <f>IF(AND(J166&lt;0,K166&lt;0),+M166,L166)</f>
        <v>0.52595482356061019</v>
      </c>
      <c r="O166" s="773">
        <f>+O164+O142+O119</f>
        <v>288.69771130000032</v>
      </c>
      <c r="P166" s="807">
        <f>+P164+P142+P119</f>
        <v>189.1915192000003</v>
      </c>
      <c r="Q166" s="801">
        <f t="shared" si="56"/>
        <v>0.52595482356061063</v>
      </c>
      <c r="R166" s="801" t="b">
        <f t="shared" si="57"/>
        <v>0</v>
      </c>
      <c r="S166" s="808">
        <f>IF(AND(O166&lt;0,P166&lt;0),+R166,Q166)</f>
        <v>0.52595482356061063</v>
      </c>
      <c r="T166" s="773">
        <f>+T164+T142+T119</f>
        <v>1446.939244500001</v>
      </c>
      <c r="U166" s="807">
        <f>+U164+U142+U119</f>
        <v>1347.4330524000022</v>
      </c>
      <c r="V166" s="801">
        <f t="shared" si="59"/>
        <v>7.3848709531625145E-2</v>
      </c>
      <c r="W166" s="801" t="b">
        <f t="shared" si="60"/>
        <v>0</v>
      </c>
      <c r="X166" s="808">
        <f>IF(AND(T166&lt;0,U166&lt;0),+W166,V166)</f>
        <v>7.3848709531625145E-2</v>
      </c>
      <c r="Y166" s="808"/>
      <c r="Z166" s="773">
        <f>+Z164+Z142+Z119</f>
        <v>1757.4971656999994</v>
      </c>
      <c r="AA166" s="809">
        <f>IF(OR(U166&lt;0,Z166&lt;0),"-",Z166/U166-1)</f>
        <v>0.30432986081913671</v>
      </c>
      <c r="AB166" s="809" t="b">
        <f>IF(AND(U166&lt;0,Z166&lt;0),-(Z166/U166-1))</f>
        <v>0</v>
      </c>
      <c r="AC166" s="808">
        <f>IF(AND(U166&lt;0,Z166&lt;0),+AB166,AA166)</f>
        <v>0.30432986081913671</v>
      </c>
      <c r="AD166" s="809"/>
      <c r="AE166" s="817">
        <f t="shared" si="65"/>
        <v>4.8755744606899173E-2</v>
      </c>
      <c r="AF166" s="817">
        <f t="shared" si="66"/>
        <v>3.3332317985180153E-2</v>
      </c>
    </row>
    <row r="167" spans="1:32" ht="28.2">
      <c r="A167" s="439"/>
      <c r="B167" s="38"/>
      <c r="C167" s="35"/>
      <c r="D167" s="127"/>
      <c r="E167" s="127"/>
      <c r="F167" s="127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77"/>
      <c r="AE167" s="77"/>
      <c r="AF167" s="77"/>
    </row>
    <row r="168" spans="1:32" ht="17.25" customHeight="1">
      <c r="A168" s="439"/>
      <c r="B168" s="38"/>
      <c r="C168" s="35"/>
      <c r="D168" s="449" t="str">
        <f>'Aaro Inställningar'!H8</f>
        <v>Operativ EBITA (Mkr)</v>
      </c>
      <c r="E168" s="460"/>
      <c r="F168" s="460"/>
      <c r="G168" s="460"/>
      <c r="H168" s="460"/>
      <c r="I168" s="460"/>
      <c r="J168" s="460"/>
      <c r="K168" s="460"/>
      <c r="L168" s="460"/>
      <c r="M168" s="460"/>
      <c r="N168" s="460"/>
      <c r="O168" s="460"/>
      <c r="P168" s="460"/>
      <c r="Q168" s="460"/>
      <c r="R168" s="460"/>
      <c r="S168" s="460"/>
      <c r="T168" s="460"/>
      <c r="U168" s="460"/>
      <c r="V168" s="460"/>
      <c r="W168" s="460"/>
      <c r="X168" s="460"/>
      <c r="Y168" s="460"/>
      <c r="Z168" s="460"/>
      <c r="AA168" s="741"/>
      <c r="AB168" s="741"/>
      <c r="AC168" s="460"/>
      <c r="AD168" s="347"/>
      <c r="AE168" s="460">
        <v>2015</v>
      </c>
      <c r="AF168" s="460">
        <v>2014</v>
      </c>
    </row>
    <row r="169" spans="1:32" ht="17.25" customHeight="1">
      <c r="A169" s="439"/>
      <c r="B169" s="38"/>
      <c r="C169" s="35"/>
      <c r="D169" s="449"/>
      <c r="E169" s="460">
        <f>E6</f>
        <v>2015</v>
      </c>
      <c r="F169" s="460">
        <f>F6</f>
        <v>2014</v>
      </c>
      <c r="G169" s="460"/>
      <c r="H169" s="460"/>
      <c r="I169" s="460" t="str">
        <f>I6</f>
        <v>%</v>
      </c>
      <c r="J169" s="460">
        <f>J6</f>
        <v>2015</v>
      </c>
      <c r="K169" s="460">
        <f>K6</f>
        <v>2014</v>
      </c>
      <c r="L169" s="460"/>
      <c r="M169" s="460"/>
      <c r="N169" s="460" t="str">
        <f>N6</f>
        <v>%</v>
      </c>
      <c r="O169" s="460">
        <f>O6</f>
        <v>2015</v>
      </c>
      <c r="P169" s="460">
        <f>P6</f>
        <v>2014</v>
      </c>
      <c r="Q169" s="460"/>
      <c r="R169" s="460"/>
      <c r="S169" s="460" t="str">
        <f>S6</f>
        <v>%</v>
      </c>
      <c r="T169" s="460" t="str">
        <f>T6</f>
        <v>15/14</v>
      </c>
      <c r="U169" s="460">
        <f>U6</f>
        <v>2014</v>
      </c>
      <c r="V169" s="460"/>
      <c r="W169" s="460"/>
      <c r="X169" s="460" t="str">
        <f>X6</f>
        <v>%</v>
      </c>
      <c r="Y169" s="460"/>
      <c r="Z169" s="460">
        <f>Z6</f>
        <v>2015</v>
      </c>
      <c r="AA169" s="741"/>
      <c r="AB169" s="741"/>
      <c r="AC169" s="460" t="s">
        <v>3</v>
      </c>
      <c r="AD169" s="347"/>
      <c r="AE169" s="1030" t="str">
        <f>AE89</f>
        <v>EBITA-marginal</v>
      </c>
      <c r="AF169" s="1031"/>
    </row>
    <row r="170" spans="1:32" s="300" customFormat="1" ht="17.25" customHeight="1">
      <c r="A170" s="437"/>
      <c r="B170" s="444"/>
      <c r="C170" s="301"/>
      <c r="D170" s="449"/>
      <c r="E170" s="460" t="str">
        <f>E7</f>
        <v>mar</v>
      </c>
      <c r="F170" s="460" t="str">
        <f>F7</f>
        <v>mar</v>
      </c>
      <c r="G170" s="460"/>
      <c r="H170" s="460"/>
      <c r="I170" s="460"/>
      <c r="J170" s="460" t="str">
        <f>J7</f>
        <v>kv 1</v>
      </c>
      <c r="K170" s="460" t="str">
        <f>K7</f>
        <v>kv 1</v>
      </c>
      <c r="L170" s="460"/>
      <c r="M170" s="460"/>
      <c r="N170" s="460"/>
      <c r="O170" s="460" t="str">
        <f>O7</f>
        <v>kv 1</v>
      </c>
      <c r="P170" s="460" t="str">
        <f>P7</f>
        <v>kv 1</v>
      </c>
      <c r="Q170" s="460"/>
      <c r="R170" s="460"/>
      <c r="S170" s="460"/>
      <c r="T170" s="460" t="str">
        <f>T7</f>
        <v>LTM</v>
      </c>
      <c r="U170" s="460"/>
      <c r="V170" s="460"/>
      <c r="W170" s="460"/>
      <c r="X170" s="460"/>
      <c r="Y170" s="460"/>
      <c r="Z170" s="460" t="str">
        <f>Z7</f>
        <v>Prognos mar</v>
      </c>
      <c r="AA170" s="460"/>
      <c r="AB170" s="460"/>
      <c r="AC170" s="460"/>
      <c r="AD170" s="347"/>
      <c r="AE170" s="460" t="str">
        <f>O170</f>
        <v>kv 1</v>
      </c>
      <c r="AF170" s="460" t="str">
        <f>P170</f>
        <v>kv 1</v>
      </c>
    </row>
    <row r="171" spans="1:32" ht="15" customHeight="1">
      <c r="A171" s="438" t="s">
        <v>301</v>
      </c>
      <c r="B171" s="438" t="str">
        <f>'Aaro Inställningar'!B6</f>
        <v>AHIAS</v>
      </c>
      <c r="C171" s="42"/>
      <c r="D171" s="748" t="str">
        <f>'Aaro Inställningar'!C6</f>
        <v>AH Industries</v>
      </c>
      <c r="E171" s="319">
        <v>2.5589216000000401</v>
      </c>
      <c r="F171" s="317">
        <v>3.2231345999999599</v>
      </c>
      <c r="G171" s="318">
        <f t="shared" ref="G171:G199" si="67">IF(OR(E171&lt;0,F171&lt;0),"-",E171/F171-1)</f>
        <v>-0.20607671798749205</v>
      </c>
      <c r="H171" s="318" t="b">
        <f t="shared" ref="H171:H199" si="68">IF(AND(E171&lt;0,F171&lt;0),-(E171/F171-1))</f>
        <v>0</v>
      </c>
      <c r="I171" s="318">
        <f t="shared" ref="I171:I180" si="69">IF(AND(E171&lt;0,F171&lt;0),+H171,G171)</f>
        <v>-0.20607671798749205</v>
      </c>
      <c r="J171" s="319">
        <v>5.9960013000000201</v>
      </c>
      <c r="K171" s="317">
        <v>0.286042799999979</v>
      </c>
      <c r="L171" s="318">
        <f t="shared" ref="L171:L199" si="70">IF(OR(J171&lt;0,K171&lt;0),"-",J171/K171-1)</f>
        <v>19.96190255444451</v>
      </c>
      <c r="M171" s="318" t="b">
        <f t="shared" ref="M171:M199" si="71">IF(AND(J171&lt;0,K171&lt;0),-(J171/K171-1))</f>
        <v>0</v>
      </c>
      <c r="N171" s="318">
        <f t="shared" ref="N171:N199" si="72">IF(AND(J171&lt;0,K171&lt;0),+M171,L171)</f>
        <v>19.96190255444451</v>
      </c>
      <c r="O171" s="319">
        <v>5.9960012999999996</v>
      </c>
      <c r="P171" s="317">
        <v>0.286042799999983</v>
      </c>
      <c r="Q171" s="318">
        <f t="shared" ref="Q171:Q199" si="73">IF(OR(O171&lt;0,P171&lt;0),"-",O171/P171-1)</f>
        <v>19.961902554444148</v>
      </c>
      <c r="R171" s="318" t="b">
        <f t="shared" ref="R171:R199" si="74">IF(AND(O171&lt;0,P171&lt;0),-(O171/P171-1))</f>
        <v>0</v>
      </c>
      <c r="S171" s="318">
        <f t="shared" ref="S171:S199" si="75">IF(AND(O171&lt;0,P171&lt;0),+R171,Q171)</f>
        <v>19.961902554444148</v>
      </c>
      <c r="T171" s="319">
        <v>13.6354149000001</v>
      </c>
      <c r="U171" s="317">
        <v>7.92545640000003</v>
      </c>
      <c r="V171" s="318">
        <f t="shared" ref="V171:V199" si="76">IF(OR(T171&lt;0,U171&lt;0),"-",T171/U171-1)</f>
        <v>0.7204580041598676</v>
      </c>
      <c r="W171" s="318" t="b">
        <f t="shared" ref="W171:W199" si="77">IF(AND(T171&lt;0,U171&lt;0),-(T171/U171-1))</f>
        <v>0</v>
      </c>
      <c r="X171" s="318">
        <f t="shared" ref="X171:X199" si="78">IF(AND(T171&lt;0,U171&lt;0),+W171,V171)</f>
        <v>0.7204580041598676</v>
      </c>
      <c r="Y171" s="318"/>
      <c r="Z171" s="319">
        <v>35.272094500000101</v>
      </c>
      <c r="AA171" s="318">
        <f t="shared" ref="AA171:AA199" si="79">IF(OR(U171&lt;0,Z171&lt;0),"-",Z171/U171-1)</f>
        <v>3.4504811735510863</v>
      </c>
      <c r="AB171" s="318" t="b">
        <f t="shared" ref="AB171:AB199" si="80">IF(AND(U171&lt;0,Z171&lt;0),-(Z171/U171-1))</f>
        <v>0</v>
      </c>
      <c r="AC171" s="318">
        <f t="shared" ref="AC171:AC199" si="81">IF(AND(U171&lt;0,Z171&lt;0),+AB171,AA171)</f>
        <v>3.4504811735510863</v>
      </c>
      <c r="AD171" s="809"/>
      <c r="AE171" s="811">
        <f t="shared" ref="AE171:AE199" si="82">IF(O8&lt;&gt;0,IF(O171&lt;&gt;0,O171/O8,""),0)</f>
        <v>3.6001477873555635E-2</v>
      </c>
      <c r="AF171" s="811">
        <f t="shared" ref="AF171:AF199" si="83">IF(P8&lt;&gt;0,IF(P171&lt;&gt;0,P171/P8,""),0)</f>
        <v>2.1548203076894703E-3</v>
      </c>
    </row>
    <row r="172" spans="1:32" ht="14.25" customHeight="1">
      <c r="A172" s="438" t="s">
        <v>301</v>
      </c>
      <c r="B172" s="438" t="str">
        <f>'Aaro Inställningar'!B7</f>
        <v>ARCUS</v>
      </c>
      <c r="C172" s="42"/>
      <c r="D172" s="748" t="str">
        <f>'Aaro Inställningar'!C7</f>
        <v>Arcus-Gruppen</v>
      </c>
      <c r="E172" s="319">
        <v>7.3868604000001001</v>
      </c>
      <c r="F172" s="317">
        <v>-0.74065019999999204</v>
      </c>
      <c r="G172" s="318" t="str">
        <f t="shared" si="67"/>
        <v>-</v>
      </c>
      <c r="H172" s="318" t="b">
        <f t="shared" si="68"/>
        <v>0</v>
      </c>
      <c r="I172" s="318" t="str">
        <f t="shared" si="69"/>
        <v>-</v>
      </c>
      <c r="J172" s="319">
        <v>-11.905955599999899</v>
      </c>
      <c r="K172" s="317">
        <v>-14.215552000000001</v>
      </c>
      <c r="L172" s="318" t="str">
        <f t="shared" si="70"/>
        <v>-</v>
      </c>
      <c r="M172" s="318">
        <f t="shared" si="71"/>
        <v>0.16246969516203813</v>
      </c>
      <c r="N172" s="318">
        <f t="shared" si="72"/>
        <v>0.16246969516203813</v>
      </c>
      <c r="O172" s="319">
        <v>-11.905955599999899</v>
      </c>
      <c r="P172" s="317">
        <v>-14.215552000000001</v>
      </c>
      <c r="Q172" s="318" t="str">
        <f t="shared" si="73"/>
        <v>-</v>
      </c>
      <c r="R172" s="318">
        <f t="shared" si="74"/>
        <v>0.16246969516203813</v>
      </c>
      <c r="S172" s="318">
        <f t="shared" si="75"/>
        <v>0.16246969516203813</v>
      </c>
      <c r="T172" s="319">
        <v>201.79910750000101</v>
      </c>
      <c r="U172" s="317">
        <v>199.48951109999999</v>
      </c>
      <c r="V172" s="318">
        <f t="shared" si="76"/>
        <v>1.1577533010461272E-2</v>
      </c>
      <c r="W172" s="318" t="b">
        <f t="shared" si="77"/>
        <v>0</v>
      </c>
      <c r="X172" s="318">
        <f t="shared" si="78"/>
        <v>1.1577533010461272E-2</v>
      </c>
      <c r="Y172" s="318"/>
      <c r="Z172" s="319">
        <v>198.08899819999999</v>
      </c>
      <c r="AA172" s="318">
        <f t="shared" si="79"/>
        <v>-7.0204838955063575E-3</v>
      </c>
      <c r="AB172" s="318" t="b">
        <f t="shared" si="80"/>
        <v>0</v>
      </c>
      <c r="AC172" s="318">
        <f t="shared" si="81"/>
        <v>-7.0204838955063575E-3</v>
      </c>
      <c r="AD172" s="809"/>
      <c r="AE172" s="811">
        <f t="shared" si="82"/>
        <v>-2.5996367821804169E-2</v>
      </c>
      <c r="AF172" s="811">
        <f t="shared" si="83"/>
        <v>-3.4063785723339957E-2</v>
      </c>
    </row>
    <row r="173" spans="1:32" ht="15" customHeight="1">
      <c r="A173" s="438" t="s">
        <v>301</v>
      </c>
      <c r="B173" s="438" t="str">
        <f>'Aaro Inställningar'!B8</f>
        <v>BIOLIN</v>
      </c>
      <c r="C173" s="42"/>
      <c r="D173" s="748" t="str">
        <f>'Aaro Inställningar'!C8</f>
        <v>Biolin Scientific</v>
      </c>
      <c r="E173" s="319">
        <v>9.3536899999999896</v>
      </c>
      <c r="F173" s="317">
        <v>5.2380000000000004</v>
      </c>
      <c r="G173" s="318">
        <f t="shared" si="67"/>
        <v>0.78573692248949767</v>
      </c>
      <c r="H173" s="318" t="b">
        <f t="shared" si="68"/>
        <v>0</v>
      </c>
      <c r="I173" s="318">
        <f t="shared" si="69"/>
        <v>0.78573692248949767</v>
      </c>
      <c r="J173" s="319">
        <v>-1.29888</v>
      </c>
      <c r="K173" s="317">
        <v>-2.1840000000000002</v>
      </c>
      <c r="L173" s="318" t="str">
        <f t="shared" si="70"/>
        <v>-</v>
      </c>
      <c r="M173" s="318">
        <f t="shared" si="71"/>
        <v>0.4052747252747253</v>
      </c>
      <c r="N173" s="318">
        <f t="shared" si="72"/>
        <v>0.4052747252747253</v>
      </c>
      <c r="O173" s="319">
        <v>-1.29888</v>
      </c>
      <c r="P173" s="317">
        <v>-2.1840000000000002</v>
      </c>
      <c r="Q173" s="318" t="str">
        <f t="shared" si="73"/>
        <v>-</v>
      </c>
      <c r="R173" s="318">
        <f t="shared" si="74"/>
        <v>0.4052747252747253</v>
      </c>
      <c r="S173" s="318">
        <f t="shared" si="75"/>
        <v>0.4052747252747253</v>
      </c>
      <c r="T173" s="319">
        <v>32.418120000000002</v>
      </c>
      <c r="U173" s="317">
        <v>31.533000000000001</v>
      </c>
      <c r="V173" s="318">
        <f t="shared" si="76"/>
        <v>2.80696413281325E-2</v>
      </c>
      <c r="W173" s="318" t="b">
        <f t="shared" si="77"/>
        <v>0</v>
      </c>
      <c r="X173" s="318">
        <f t="shared" si="78"/>
        <v>2.80696413281325E-2</v>
      </c>
      <c r="Y173" s="318"/>
      <c r="Z173" s="319">
        <v>37.098999999999997</v>
      </c>
      <c r="AA173" s="318">
        <f t="shared" si="79"/>
        <v>0.1765134938001458</v>
      </c>
      <c r="AB173" s="318" t="b">
        <f t="shared" si="80"/>
        <v>0</v>
      </c>
      <c r="AC173" s="318">
        <f t="shared" si="81"/>
        <v>0.1765134938001458</v>
      </c>
      <c r="AD173" s="809"/>
      <c r="AE173" s="811">
        <f t="shared" si="82"/>
        <v>-2.4823064381765458E-2</v>
      </c>
      <c r="AF173" s="811">
        <f t="shared" si="83"/>
        <v>-5.1410008944964933E-2</v>
      </c>
    </row>
    <row r="174" spans="1:32" ht="14.25" customHeight="1">
      <c r="A174" s="438" t="s">
        <v>301</v>
      </c>
      <c r="B174" s="438" t="str">
        <f>'Aaro Inställningar'!B9</f>
        <v>BISNODE</v>
      </c>
      <c r="C174" s="42"/>
      <c r="D174" s="748" t="str">
        <f>'Aaro Inställningar'!C9</f>
        <v>Bisnode</v>
      </c>
      <c r="E174" s="319">
        <v>18.111899200000099</v>
      </c>
      <c r="F174" s="317">
        <v>14.726600000000101</v>
      </c>
      <c r="G174" s="318">
        <f t="shared" si="67"/>
        <v>0.22987649559300682</v>
      </c>
      <c r="H174" s="318" t="b">
        <f t="shared" si="68"/>
        <v>0</v>
      </c>
      <c r="I174" s="318">
        <f t="shared" si="69"/>
        <v>0.22987649559300682</v>
      </c>
      <c r="J174" s="319">
        <v>34.623499200000097</v>
      </c>
      <c r="K174" s="317">
        <v>41.221600000000102</v>
      </c>
      <c r="L174" s="318">
        <f t="shared" si="70"/>
        <v>-0.16006416053719386</v>
      </c>
      <c r="M174" s="318" t="b">
        <f t="shared" si="71"/>
        <v>0</v>
      </c>
      <c r="N174" s="318">
        <f t="shared" si="72"/>
        <v>-0.16006416053719386</v>
      </c>
      <c r="O174" s="319">
        <v>34.623499200000197</v>
      </c>
      <c r="P174" s="317">
        <v>41.221600000000201</v>
      </c>
      <c r="Q174" s="318">
        <f t="shared" si="73"/>
        <v>-0.16006416053719341</v>
      </c>
      <c r="R174" s="318" t="b">
        <f t="shared" si="74"/>
        <v>0</v>
      </c>
      <c r="S174" s="318">
        <f t="shared" si="75"/>
        <v>-0.16006416053719341</v>
      </c>
      <c r="T174" s="319">
        <v>235.312799200001</v>
      </c>
      <c r="U174" s="317">
        <v>241.9109</v>
      </c>
      <c r="V174" s="318">
        <f t="shared" si="76"/>
        <v>-2.7274921469016111E-2</v>
      </c>
      <c r="W174" s="318" t="b">
        <f t="shared" si="77"/>
        <v>0</v>
      </c>
      <c r="X174" s="318">
        <f t="shared" si="78"/>
        <v>-2.7274921469016111E-2</v>
      </c>
      <c r="Y174" s="318"/>
      <c r="Z174" s="319">
        <v>247.66</v>
      </c>
      <c r="AA174" s="318">
        <f t="shared" si="79"/>
        <v>2.3765361544271002E-2</v>
      </c>
      <c r="AB174" s="318" t="b">
        <f t="shared" si="80"/>
        <v>0</v>
      </c>
      <c r="AC174" s="318">
        <f t="shared" si="81"/>
        <v>2.3765361544271002E-2</v>
      </c>
      <c r="AD174" s="809"/>
      <c r="AE174" s="811">
        <f t="shared" si="82"/>
        <v>5.6625527042921148E-2</v>
      </c>
      <c r="AF174" s="811">
        <f t="shared" si="83"/>
        <v>6.8056582840237009E-2</v>
      </c>
    </row>
    <row r="175" spans="1:32" ht="14.25" customHeight="1">
      <c r="A175" s="438" t="s">
        <v>301</v>
      </c>
      <c r="B175" s="438" t="str">
        <f>'Aaro Inställningar'!B10</f>
        <v>DIAB</v>
      </c>
      <c r="C175" s="42"/>
      <c r="D175" s="748" t="str">
        <f>'Aaro Inställningar'!C10</f>
        <v>DIAB</v>
      </c>
      <c r="E175" s="319">
        <v>24.234239500000001</v>
      </c>
      <c r="F175" s="317">
        <v>-0.82330699999999502</v>
      </c>
      <c r="G175" s="318" t="str">
        <f t="shared" si="67"/>
        <v>-</v>
      </c>
      <c r="H175" s="318" t="b">
        <f t="shared" si="68"/>
        <v>0</v>
      </c>
      <c r="I175" s="318" t="str">
        <f t="shared" si="69"/>
        <v>-</v>
      </c>
      <c r="J175" s="319">
        <v>35.5309344</v>
      </c>
      <c r="K175" s="317">
        <v>-0.18253040000003701</v>
      </c>
      <c r="L175" s="318" t="str">
        <f t="shared" si="70"/>
        <v>-</v>
      </c>
      <c r="M175" s="318" t="b">
        <f t="shared" si="71"/>
        <v>0</v>
      </c>
      <c r="N175" s="318" t="str">
        <f t="shared" si="72"/>
        <v>-</v>
      </c>
      <c r="O175" s="319">
        <v>35.5309343999999</v>
      </c>
      <c r="P175" s="317">
        <v>-0.18253039999996501</v>
      </c>
      <c r="Q175" s="318" t="str">
        <f t="shared" si="73"/>
        <v>-</v>
      </c>
      <c r="R175" s="318" t="b">
        <f t="shared" si="74"/>
        <v>0</v>
      </c>
      <c r="S175" s="318" t="str">
        <f t="shared" si="75"/>
        <v>-</v>
      </c>
      <c r="T175" s="319">
        <v>54.667779499999803</v>
      </c>
      <c r="U175" s="317">
        <v>18.954314700000001</v>
      </c>
      <c r="V175" s="318">
        <f t="shared" si="76"/>
        <v>1.8841865488283678</v>
      </c>
      <c r="W175" s="318" t="b">
        <f t="shared" si="77"/>
        <v>0</v>
      </c>
      <c r="X175" s="318">
        <f t="shared" si="78"/>
        <v>1.8841865488283678</v>
      </c>
      <c r="Y175" s="318"/>
      <c r="Z175" s="319">
        <v>101.7557552</v>
      </c>
      <c r="AA175" s="318">
        <f t="shared" si="79"/>
        <v>4.3684745035915222</v>
      </c>
      <c r="AB175" s="318" t="b">
        <f t="shared" si="80"/>
        <v>0</v>
      </c>
      <c r="AC175" s="318">
        <f t="shared" si="81"/>
        <v>4.3684745035915222</v>
      </c>
      <c r="AD175" s="809"/>
      <c r="AE175" s="811">
        <f t="shared" si="82"/>
        <v>0.10022600550408045</v>
      </c>
      <c r="AF175" s="811">
        <f t="shared" si="83"/>
        <v>-7.9777069623485346E-4</v>
      </c>
    </row>
    <row r="176" spans="1:32" ht="15" customHeight="1">
      <c r="A176" s="438" t="s">
        <v>301</v>
      </c>
      <c r="B176" s="438" t="str">
        <f>'Aaro Inställningar'!B11</f>
        <v>EMGR</v>
      </c>
      <c r="C176" s="42"/>
      <c r="D176" s="748" t="str">
        <f>'Aaro Inställningar'!C11</f>
        <v>Euromaint</v>
      </c>
      <c r="E176" s="319">
        <v>16.021000000000001</v>
      </c>
      <c r="F176" s="317">
        <v>20.984999999999999</v>
      </c>
      <c r="G176" s="318">
        <f t="shared" si="67"/>
        <v>-0.23654991660710023</v>
      </c>
      <c r="H176" s="318" t="b">
        <f t="shared" si="68"/>
        <v>0</v>
      </c>
      <c r="I176" s="318">
        <f t="shared" si="69"/>
        <v>-0.23654991660710023</v>
      </c>
      <c r="J176" s="319">
        <v>8.5879999999999495</v>
      </c>
      <c r="K176" s="317">
        <v>12.9619999999999</v>
      </c>
      <c r="L176" s="318">
        <f t="shared" si="70"/>
        <v>-0.33744792470297669</v>
      </c>
      <c r="M176" s="318" t="b">
        <f t="shared" si="71"/>
        <v>0</v>
      </c>
      <c r="N176" s="318">
        <f t="shared" si="72"/>
        <v>-0.33744792470297669</v>
      </c>
      <c r="O176" s="319">
        <v>8.5879999999999406</v>
      </c>
      <c r="P176" s="317">
        <v>12.962</v>
      </c>
      <c r="Q176" s="318">
        <f t="shared" si="73"/>
        <v>-0.33744792470298246</v>
      </c>
      <c r="R176" s="318" t="b">
        <f t="shared" si="74"/>
        <v>0</v>
      </c>
      <c r="S176" s="318">
        <f t="shared" si="75"/>
        <v>-0.33744792470298246</v>
      </c>
      <c r="T176" s="319">
        <v>72.267000000000493</v>
      </c>
      <c r="U176" s="317">
        <v>76.641000000000005</v>
      </c>
      <c r="V176" s="318">
        <f t="shared" si="76"/>
        <v>-5.7071280385166068E-2</v>
      </c>
      <c r="W176" s="318" t="b">
        <f t="shared" si="77"/>
        <v>0</v>
      </c>
      <c r="X176" s="318">
        <f t="shared" si="78"/>
        <v>-5.7071280385166068E-2</v>
      </c>
      <c r="Y176" s="318"/>
      <c r="Z176" s="319">
        <v>87.319999999999695</v>
      </c>
      <c r="AA176" s="318">
        <f t="shared" si="79"/>
        <v>0.13933795227097368</v>
      </c>
      <c r="AB176" s="318" t="b">
        <f t="shared" si="80"/>
        <v>0</v>
      </c>
      <c r="AC176" s="318">
        <f t="shared" si="81"/>
        <v>0.13933795227097368</v>
      </c>
      <c r="AD176" s="809"/>
      <c r="AE176" s="811">
        <f t="shared" si="82"/>
        <v>1.4471506903791677E-2</v>
      </c>
      <c r="AF176" s="811">
        <f t="shared" si="83"/>
        <v>2.2286335220043602E-2</v>
      </c>
    </row>
    <row r="177" spans="1:32" ht="15.75" customHeight="1">
      <c r="A177" s="438" t="s">
        <v>301</v>
      </c>
      <c r="B177" s="438" t="str">
        <f>'Aaro Inställningar'!B12</f>
        <v>GSHYDRO</v>
      </c>
      <c r="C177" s="42"/>
      <c r="D177" s="748" t="str">
        <f>'Aaro Inställningar'!C12</f>
        <v>GS-Hydro</v>
      </c>
      <c r="E177" s="319">
        <v>8.9468270000000505</v>
      </c>
      <c r="F177" s="777">
        <v>4.7372441000000398</v>
      </c>
      <c r="G177" s="318">
        <f t="shared" si="67"/>
        <v>0.88861431058618567</v>
      </c>
      <c r="H177" s="318" t="b">
        <f t="shared" si="68"/>
        <v>0</v>
      </c>
      <c r="I177" s="318">
        <f t="shared" si="69"/>
        <v>0.88861431058618567</v>
      </c>
      <c r="J177" s="319">
        <v>10.2801512000001</v>
      </c>
      <c r="K177" s="777">
        <v>12.4917713</v>
      </c>
      <c r="L177" s="318">
        <f t="shared" si="70"/>
        <v>-0.17704615677681357</v>
      </c>
      <c r="M177" s="318" t="b">
        <f t="shared" si="71"/>
        <v>0</v>
      </c>
      <c r="N177" s="318">
        <f t="shared" si="72"/>
        <v>-0.17704615677681357</v>
      </c>
      <c r="O177" s="319">
        <v>10.280151200000001</v>
      </c>
      <c r="P177" s="777">
        <v>12.4917713</v>
      </c>
      <c r="Q177" s="318">
        <f t="shared" si="73"/>
        <v>-0.17704615677682145</v>
      </c>
      <c r="R177" s="318" t="b">
        <f t="shared" si="74"/>
        <v>0</v>
      </c>
      <c r="S177" s="318">
        <f t="shared" si="75"/>
        <v>-0.17704615677682145</v>
      </c>
      <c r="T177" s="319">
        <v>100.5276391</v>
      </c>
      <c r="U177" s="777">
        <v>102.73925920000001</v>
      </c>
      <c r="V177" s="318">
        <f t="shared" si="76"/>
        <v>-2.1526533451975749E-2</v>
      </c>
      <c r="W177" s="318" t="b">
        <f t="shared" si="77"/>
        <v>0</v>
      </c>
      <c r="X177" s="318">
        <f t="shared" si="78"/>
        <v>-2.1526533451975749E-2</v>
      </c>
      <c r="Y177" s="318"/>
      <c r="Z177" s="319">
        <v>97.267489000000197</v>
      </c>
      <c r="AA177" s="318">
        <f t="shared" si="79"/>
        <v>-5.3258805276647392E-2</v>
      </c>
      <c r="AB177" s="318" t="b">
        <f t="shared" si="80"/>
        <v>0</v>
      </c>
      <c r="AC177" s="318">
        <f t="shared" si="81"/>
        <v>-5.3258805276647392E-2</v>
      </c>
      <c r="AD177" s="809"/>
      <c r="AE177" s="811">
        <f t="shared" si="82"/>
        <v>3.2164343360234778E-2</v>
      </c>
      <c r="AF177" s="811">
        <f t="shared" si="83"/>
        <v>4.3774077295886664E-2</v>
      </c>
    </row>
    <row r="178" spans="1:32" ht="15.75" customHeight="1">
      <c r="A178" s="438" t="s">
        <v>301</v>
      </c>
      <c r="B178" s="438" t="str">
        <f>'Aaro Inställningar'!B13</f>
        <v>HAFA</v>
      </c>
      <c r="C178" s="42"/>
      <c r="D178" s="748" t="str">
        <f>'Aaro Inställningar'!C13</f>
        <v>Hafa Bathroom Group</v>
      </c>
      <c r="E178" s="319">
        <v>0.95999999999999897</v>
      </c>
      <c r="F178" s="317">
        <v>0.51</v>
      </c>
      <c r="G178" s="318">
        <f t="shared" si="67"/>
        <v>0.88235294117646856</v>
      </c>
      <c r="H178" s="318" t="b">
        <f t="shared" si="68"/>
        <v>0</v>
      </c>
      <c r="I178" s="318">
        <f t="shared" si="69"/>
        <v>0.88235294117646856</v>
      </c>
      <c r="J178" s="319">
        <v>1.4359999999999999</v>
      </c>
      <c r="K178" s="317">
        <v>2.702</v>
      </c>
      <c r="L178" s="318">
        <f t="shared" si="70"/>
        <v>-0.46854182087342711</v>
      </c>
      <c r="M178" s="318" t="b">
        <f t="shared" si="71"/>
        <v>0</v>
      </c>
      <c r="N178" s="318">
        <f t="shared" si="72"/>
        <v>-0.46854182087342711</v>
      </c>
      <c r="O178" s="319">
        <v>1.4359999999999999</v>
      </c>
      <c r="P178" s="317">
        <v>2.702</v>
      </c>
      <c r="Q178" s="318">
        <f t="shared" si="73"/>
        <v>-0.46854182087342711</v>
      </c>
      <c r="R178" s="318" t="b">
        <f t="shared" si="74"/>
        <v>0</v>
      </c>
      <c r="S178" s="318">
        <f t="shared" si="75"/>
        <v>-0.46854182087342711</v>
      </c>
      <c r="T178" s="319">
        <v>0.18600000000001399</v>
      </c>
      <c r="U178" s="317">
        <v>1.4520000000000099</v>
      </c>
      <c r="V178" s="318">
        <f t="shared" si="76"/>
        <v>-0.8719008264462722</v>
      </c>
      <c r="W178" s="318" t="b">
        <f t="shared" si="77"/>
        <v>0</v>
      </c>
      <c r="X178" s="318">
        <f t="shared" si="78"/>
        <v>-0.8719008264462722</v>
      </c>
      <c r="Y178" s="318"/>
      <c r="Z178" s="319">
        <v>6.7570000000000103</v>
      </c>
      <c r="AA178" s="318">
        <f t="shared" si="79"/>
        <v>3.6535812672176062</v>
      </c>
      <c r="AB178" s="318" t="b">
        <f t="shared" si="80"/>
        <v>0</v>
      </c>
      <c r="AC178" s="318">
        <f t="shared" si="81"/>
        <v>3.6535812672176062</v>
      </c>
      <c r="AD178" s="809"/>
      <c r="AE178" s="811">
        <f t="shared" si="82"/>
        <v>2.7458554027955714E-2</v>
      </c>
      <c r="AF178" s="811">
        <f t="shared" si="83"/>
        <v>4.6221218652707931E-2</v>
      </c>
    </row>
    <row r="179" spans="1:32" ht="14.25" customHeight="1">
      <c r="A179" s="438" t="s">
        <v>301</v>
      </c>
      <c r="B179" s="438" t="str">
        <f>'Aaro Inställningar'!B14</f>
        <v>HENT</v>
      </c>
      <c r="C179" s="42"/>
      <c r="D179" s="748" t="str">
        <f>'Aaro Inställningar'!C14</f>
        <v>HENT</v>
      </c>
      <c r="E179" s="319">
        <v>13.2240131000001</v>
      </c>
      <c r="F179" s="317">
        <v>10.9570342000002</v>
      </c>
      <c r="G179" s="318">
        <f t="shared" si="67"/>
        <v>0.20689712732665</v>
      </c>
      <c r="H179" s="318" t="b">
        <f t="shared" si="68"/>
        <v>0</v>
      </c>
      <c r="I179" s="318">
        <f t="shared" si="69"/>
        <v>0.20689712732665</v>
      </c>
      <c r="J179" s="319">
        <v>37.708156900000198</v>
      </c>
      <c r="K179" s="317">
        <v>31.360156800000102</v>
      </c>
      <c r="L179" s="318">
        <f t="shared" si="70"/>
        <v>0.20242246046423062</v>
      </c>
      <c r="M179" s="318" t="b">
        <f t="shared" si="71"/>
        <v>0</v>
      </c>
      <c r="N179" s="318">
        <f t="shared" si="72"/>
        <v>0.20242246046423062</v>
      </c>
      <c r="O179" s="319">
        <v>37.708156900000098</v>
      </c>
      <c r="P179" s="317">
        <v>31.360156800000102</v>
      </c>
      <c r="Q179" s="318">
        <f t="shared" si="73"/>
        <v>0.20242246046422752</v>
      </c>
      <c r="R179" s="318" t="b">
        <f t="shared" si="74"/>
        <v>0</v>
      </c>
      <c r="S179" s="318">
        <f t="shared" si="75"/>
        <v>0.20242246046422752</v>
      </c>
      <c r="T179" s="319">
        <v>115.340374500001</v>
      </c>
      <c r="U179" s="317">
        <v>108.992374400001</v>
      </c>
      <c r="V179" s="318">
        <f t="shared" si="76"/>
        <v>5.8242607658980816E-2</v>
      </c>
      <c r="W179" s="318" t="b">
        <f t="shared" si="77"/>
        <v>0</v>
      </c>
      <c r="X179" s="318">
        <f t="shared" si="78"/>
        <v>5.8242607658980816E-2</v>
      </c>
      <c r="Y179" s="318"/>
      <c r="Z179" s="319">
        <v>130.43603490000001</v>
      </c>
      <c r="AA179" s="318">
        <f t="shared" si="79"/>
        <v>0.19674459445484671</v>
      </c>
      <c r="AB179" s="318" t="b">
        <f t="shared" si="80"/>
        <v>0</v>
      </c>
      <c r="AC179" s="318">
        <f t="shared" si="81"/>
        <v>0.19674459445484671</v>
      </c>
      <c r="AD179" s="809"/>
      <c r="AE179" s="811">
        <f t="shared" si="82"/>
        <v>4.0254301153114035E-2</v>
      </c>
      <c r="AF179" s="811">
        <f t="shared" si="83"/>
        <v>3.4866852786048882E-2</v>
      </c>
    </row>
    <row r="180" spans="1:32" ht="15.75" customHeight="1">
      <c r="A180" s="438" t="s">
        <v>301</v>
      </c>
      <c r="B180" s="438" t="str">
        <f>'Aaro Inställningar'!B15</f>
        <v>HLDISP</v>
      </c>
      <c r="C180" s="42"/>
      <c r="D180" s="748" t="str">
        <f>'Aaro Inställningar'!C15</f>
        <v xml:space="preserve">HL Display </v>
      </c>
      <c r="E180" s="319">
        <v>7.1675415000000404</v>
      </c>
      <c r="F180" s="317">
        <v>15.937506000000001</v>
      </c>
      <c r="G180" s="318">
        <f t="shared" si="67"/>
        <v>-0.55027207519168675</v>
      </c>
      <c r="H180" s="318" t="b">
        <f t="shared" si="68"/>
        <v>0</v>
      </c>
      <c r="I180" s="318">
        <f t="shared" si="69"/>
        <v>-0.55027207519168675</v>
      </c>
      <c r="J180" s="319">
        <v>0.88793550000005395</v>
      </c>
      <c r="K180" s="317">
        <v>16.1888085000001</v>
      </c>
      <c r="L180" s="318">
        <f t="shared" si="70"/>
        <v>-0.94515127533937726</v>
      </c>
      <c r="M180" s="318" t="b">
        <f t="shared" si="71"/>
        <v>0</v>
      </c>
      <c r="N180" s="318">
        <f t="shared" si="72"/>
        <v>-0.94515127533937726</v>
      </c>
      <c r="O180" s="319">
        <v>0.88793550000005605</v>
      </c>
      <c r="P180" s="317">
        <v>16.1888085</v>
      </c>
      <c r="Q180" s="318">
        <f t="shared" si="73"/>
        <v>-0.94515127533937682</v>
      </c>
      <c r="R180" s="318" t="b">
        <f t="shared" si="74"/>
        <v>0</v>
      </c>
      <c r="S180" s="318">
        <f t="shared" si="75"/>
        <v>-0.94515127533937682</v>
      </c>
      <c r="T180" s="319">
        <v>60.814219499999503</v>
      </c>
      <c r="U180" s="317">
        <v>76.115092500000102</v>
      </c>
      <c r="V180" s="318">
        <f t="shared" si="76"/>
        <v>-0.20102285233379413</v>
      </c>
      <c r="W180" s="318" t="b">
        <f t="shared" si="77"/>
        <v>0</v>
      </c>
      <c r="X180" s="318">
        <f t="shared" si="78"/>
        <v>-0.20102285233379413</v>
      </c>
      <c r="Y180" s="318"/>
      <c r="Z180" s="319">
        <v>61.396649999999902</v>
      </c>
      <c r="AA180" s="318">
        <f t="shared" si="79"/>
        <v>-0.19337088107723421</v>
      </c>
      <c r="AB180" s="318" t="b">
        <f t="shared" si="80"/>
        <v>0</v>
      </c>
      <c r="AC180" s="318">
        <f t="shared" si="81"/>
        <v>-0.19337088107723421</v>
      </c>
      <c r="AD180" s="809"/>
      <c r="AE180" s="811">
        <f t="shared" si="82"/>
        <v>2.6709908457052392E-3</v>
      </c>
      <c r="AF180" s="811">
        <f t="shared" si="83"/>
        <v>4.5162744790764556E-2</v>
      </c>
    </row>
    <row r="181" spans="1:32" ht="14.25" customHeight="1">
      <c r="A181" s="438" t="s">
        <v>301</v>
      </c>
      <c r="B181" s="438" t="str">
        <f>'Aaro Inställningar'!B16</f>
        <v>INWIDO</v>
      </c>
      <c r="C181" s="42"/>
      <c r="D181" s="748" t="str">
        <f>'Aaro Inställningar'!C16</f>
        <v>Inwido</v>
      </c>
      <c r="E181" s="319"/>
      <c r="F181" s="317"/>
      <c r="G181" s="318" t="e">
        <f t="shared" si="67"/>
        <v>#DIV/0!</v>
      </c>
      <c r="H181" s="318" t="b">
        <f t="shared" si="68"/>
        <v>0</v>
      </c>
      <c r="I181" s="318"/>
      <c r="J181" s="319">
        <v>8.9823074999999193</v>
      </c>
      <c r="K181" s="317">
        <v>1.3389813999999201</v>
      </c>
      <c r="L181" s="318">
        <f t="shared" si="70"/>
        <v>5.7083138720227593</v>
      </c>
      <c r="M181" s="318" t="b">
        <f t="shared" si="71"/>
        <v>0</v>
      </c>
      <c r="N181" s="318">
        <f t="shared" si="72"/>
        <v>5.7083138720227593</v>
      </c>
      <c r="O181" s="319">
        <v>8.9823074999999193</v>
      </c>
      <c r="P181" s="317">
        <v>1.33898139999999</v>
      </c>
      <c r="Q181" s="318">
        <f t="shared" si="73"/>
        <v>5.7083138720224094</v>
      </c>
      <c r="R181" s="318" t="b">
        <f t="shared" si="74"/>
        <v>0</v>
      </c>
      <c r="S181" s="318">
        <f t="shared" si="75"/>
        <v>5.7083138720224094</v>
      </c>
      <c r="T181" s="319">
        <v>164.4745714</v>
      </c>
      <c r="U181" s="317">
        <v>156.831245300001</v>
      </c>
      <c r="V181" s="318">
        <f t="shared" si="76"/>
        <v>4.8735990620862202E-2</v>
      </c>
      <c r="W181" s="318" t="b">
        <f t="shared" si="77"/>
        <v>0</v>
      </c>
      <c r="X181" s="318">
        <f t="shared" si="78"/>
        <v>4.8735990620862202E-2</v>
      </c>
      <c r="Y181" s="318"/>
      <c r="Z181" s="319">
        <v>171.82865000000001</v>
      </c>
      <c r="AA181" s="318">
        <f t="shared" si="79"/>
        <v>9.5627658068458299E-2</v>
      </c>
      <c r="AB181" s="318" t="b">
        <f t="shared" si="80"/>
        <v>0</v>
      </c>
      <c r="AC181" s="318">
        <f t="shared" si="81"/>
        <v>9.5627658068458299E-2</v>
      </c>
      <c r="AD181" s="809"/>
      <c r="AE181" s="811">
        <f t="shared" si="82"/>
        <v>2.7424162286119932E-2</v>
      </c>
      <c r="AF181" s="811">
        <f t="shared" si="83"/>
        <v>4.7196222538675855E-3</v>
      </c>
    </row>
    <row r="182" spans="1:32" ht="15.75" customHeight="1">
      <c r="A182" s="438" t="s">
        <v>301</v>
      </c>
      <c r="B182" s="438" t="str">
        <f>'Aaro Inställningar'!B17</f>
        <v>JOTUL</v>
      </c>
      <c r="C182" s="42"/>
      <c r="D182" s="748" t="str">
        <f>'Aaro Inställningar'!C17</f>
        <v>Jøtul</v>
      </c>
      <c r="E182" s="319">
        <v>-7.1846108000000202</v>
      </c>
      <c r="F182" s="317">
        <v>-5.4622819999999903</v>
      </c>
      <c r="G182" s="318" t="str">
        <f t="shared" si="67"/>
        <v>-</v>
      </c>
      <c r="H182" s="318">
        <f t="shared" si="68"/>
        <v>-0.31531305047964064</v>
      </c>
      <c r="I182" s="318">
        <f t="shared" ref="I182:I199" si="84">IF(AND(E182&lt;0,F182&lt;0),+H182,G182)</f>
        <v>-0.31531305047964064</v>
      </c>
      <c r="J182" s="319">
        <v>-12.2467755</v>
      </c>
      <c r="K182" s="317">
        <v>-13.920999200000001</v>
      </c>
      <c r="L182" s="318" t="str">
        <f t="shared" si="70"/>
        <v>-</v>
      </c>
      <c r="M182" s="318">
        <f t="shared" si="71"/>
        <v>0.12026605820076486</v>
      </c>
      <c r="N182" s="318">
        <f t="shared" si="72"/>
        <v>0.12026605820076486</v>
      </c>
      <c r="O182" s="319">
        <v>-12.2467755</v>
      </c>
      <c r="P182" s="317">
        <v>-13.920999200000001</v>
      </c>
      <c r="Q182" s="318" t="str">
        <f t="shared" si="73"/>
        <v>-</v>
      </c>
      <c r="R182" s="318">
        <f t="shared" si="74"/>
        <v>0.12026605820076486</v>
      </c>
      <c r="S182" s="318">
        <f t="shared" si="75"/>
        <v>0.12026605820076486</v>
      </c>
      <c r="T182" s="319">
        <v>-14.380730700000001</v>
      </c>
      <c r="U182" s="317">
        <v>-16.0549544</v>
      </c>
      <c r="V182" s="318" t="str">
        <f t="shared" si="76"/>
        <v>-</v>
      </c>
      <c r="W182" s="318">
        <f t="shared" si="77"/>
        <v>0.10428081315509674</v>
      </c>
      <c r="X182" s="318">
        <f t="shared" si="78"/>
        <v>0.10428081315509674</v>
      </c>
      <c r="Y182" s="318"/>
      <c r="Z182" s="319">
        <v>13.916790499999999</v>
      </c>
      <c r="AA182" s="318" t="str">
        <f t="shared" si="79"/>
        <v>-</v>
      </c>
      <c r="AB182" s="318" t="b">
        <f t="shared" si="80"/>
        <v>0</v>
      </c>
      <c r="AC182" s="318" t="str">
        <f t="shared" si="81"/>
        <v>-</v>
      </c>
      <c r="AD182" s="809"/>
      <c r="AE182" s="811">
        <f t="shared" si="82"/>
        <v>-6.3447266414586118E-2</v>
      </c>
      <c r="AF182" s="811">
        <f t="shared" si="83"/>
        <v>-7.6687553745984308E-2</v>
      </c>
    </row>
    <row r="183" spans="1:32" ht="15" customHeight="1">
      <c r="A183" s="438" t="s">
        <v>301</v>
      </c>
      <c r="B183" s="438" t="str">
        <f>'Aaro Inställningar'!B18</f>
        <v>KVD</v>
      </c>
      <c r="C183" s="42"/>
      <c r="D183" s="748" t="str">
        <f>'Aaro Inställningar'!C18</f>
        <v xml:space="preserve">KVD </v>
      </c>
      <c r="E183" s="319">
        <v>5.415</v>
      </c>
      <c r="F183" s="317">
        <v>5.5520000000000103</v>
      </c>
      <c r="G183" s="318">
        <f t="shared" si="67"/>
        <v>-2.4675792507206418E-2</v>
      </c>
      <c r="H183" s="318" t="b">
        <f t="shared" si="68"/>
        <v>0</v>
      </c>
      <c r="I183" s="318">
        <f t="shared" si="84"/>
        <v>-2.4675792507206418E-2</v>
      </c>
      <c r="J183" s="319">
        <v>9.4759999999999902</v>
      </c>
      <c r="K183" s="317">
        <v>8.8790000000000102</v>
      </c>
      <c r="L183" s="318">
        <f t="shared" si="70"/>
        <v>6.7237301497914181E-2</v>
      </c>
      <c r="M183" s="318" t="b">
        <f t="shared" si="71"/>
        <v>0</v>
      </c>
      <c r="N183" s="318">
        <f t="shared" si="72"/>
        <v>6.7237301497914181E-2</v>
      </c>
      <c r="O183" s="319">
        <v>9.4760000000000097</v>
      </c>
      <c r="P183" s="317">
        <v>8.8789999999999996</v>
      </c>
      <c r="Q183" s="318">
        <f t="shared" si="73"/>
        <v>6.7237301497917512E-2</v>
      </c>
      <c r="R183" s="318" t="b">
        <f t="shared" si="74"/>
        <v>0</v>
      </c>
      <c r="S183" s="318">
        <f t="shared" si="75"/>
        <v>6.7237301497917512E-2</v>
      </c>
      <c r="T183" s="319">
        <v>51.027000000000001</v>
      </c>
      <c r="U183" s="317">
        <v>50.43</v>
      </c>
      <c r="V183" s="318">
        <f t="shared" si="76"/>
        <v>1.1838191552647315E-2</v>
      </c>
      <c r="W183" s="318" t="b">
        <f t="shared" si="77"/>
        <v>0</v>
      </c>
      <c r="X183" s="318">
        <f t="shared" si="78"/>
        <v>1.1838191552647315E-2</v>
      </c>
      <c r="Y183" s="318"/>
      <c r="Z183" s="319">
        <v>70.302000000000007</v>
      </c>
      <c r="AA183" s="318">
        <f t="shared" si="79"/>
        <v>0.39405116002379548</v>
      </c>
      <c r="AB183" s="318" t="b">
        <f t="shared" si="80"/>
        <v>0</v>
      </c>
      <c r="AC183" s="318">
        <f t="shared" si="81"/>
        <v>0.39405116002379548</v>
      </c>
      <c r="AD183" s="809"/>
      <c r="AE183" s="811">
        <f t="shared" si="82"/>
        <v>0.12491760921722177</v>
      </c>
      <c r="AF183" s="811">
        <f t="shared" si="83"/>
        <v>0.11807180851063828</v>
      </c>
    </row>
    <row r="184" spans="1:32" ht="15.75" customHeight="1">
      <c r="A184" s="438" t="s">
        <v>301</v>
      </c>
      <c r="B184" s="438" t="str">
        <f>'Aaro Inställningar'!B19</f>
        <v>LEDIL</v>
      </c>
      <c r="C184" s="42"/>
      <c r="D184" s="748" t="str">
        <f>'Aaro Inställningar'!C19</f>
        <v>Ledil</v>
      </c>
      <c r="E184" s="319">
        <v>6.2568086999999997</v>
      </c>
      <c r="F184" s="317">
        <v>4.0306490999999998</v>
      </c>
      <c r="G184" s="318">
        <f t="shared" si="67"/>
        <v>0.55230796449137687</v>
      </c>
      <c r="H184" s="318" t="b">
        <f t="shared" si="68"/>
        <v>0</v>
      </c>
      <c r="I184" s="318">
        <f t="shared" si="84"/>
        <v>0.55230796449137687</v>
      </c>
      <c r="J184" s="319">
        <v>15.0284555</v>
      </c>
      <c r="K184" s="317">
        <v>6.6933195999999997</v>
      </c>
      <c r="L184" s="318">
        <f t="shared" si="70"/>
        <v>1.2452917831683998</v>
      </c>
      <c r="M184" s="318" t="b">
        <f t="shared" si="71"/>
        <v>0</v>
      </c>
      <c r="N184" s="318">
        <f t="shared" si="72"/>
        <v>1.2452917831683998</v>
      </c>
      <c r="O184" s="319">
        <v>15.0284555</v>
      </c>
      <c r="P184" s="317">
        <v>6.6933195999999997</v>
      </c>
      <c r="Q184" s="318">
        <f t="shared" si="73"/>
        <v>1.2452917831683998</v>
      </c>
      <c r="R184" s="318" t="b">
        <f t="shared" si="74"/>
        <v>0</v>
      </c>
      <c r="S184" s="318">
        <f t="shared" si="75"/>
        <v>1.2452917831683998</v>
      </c>
      <c r="T184" s="319">
        <v>57.653982800000001</v>
      </c>
      <c r="U184" s="317">
        <v>49.318846899999997</v>
      </c>
      <c r="V184" s="318">
        <f t="shared" si="76"/>
        <v>0.16900508474783504</v>
      </c>
      <c r="W184" s="318" t="b">
        <f t="shared" si="77"/>
        <v>0</v>
      </c>
      <c r="X184" s="318">
        <f t="shared" si="78"/>
        <v>0.16900508474783504</v>
      </c>
      <c r="Y184" s="318"/>
      <c r="Z184" s="319">
        <v>55.835102999999997</v>
      </c>
      <c r="AA184" s="318">
        <f t="shared" si="79"/>
        <v>0.13212507002064555</v>
      </c>
      <c r="AB184" s="318" t="b">
        <f t="shared" si="80"/>
        <v>0</v>
      </c>
      <c r="AC184" s="318">
        <f t="shared" si="81"/>
        <v>0.13212507002064555</v>
      </c>
      <c r="AD184" s="809"/>
      <c r="AE184" s="811">
        <f t="shared" si="82"/>
        <v>0.32371880850403867</v>
      </c>
      <c r="AF184" s="811">
        <f t="shared" si="83"/>
        <v>0.20904577356644624</v>
      </c>
    </row>
    <row r="185" spans="1:32" ht="14.25" customHeight="1">
      <c r="A185" s="438" t="s">
        <v>301</v>
      </c>
      <c r="B185" s="438" t="str">
        <f>'Aaro Inställningar'!B20</f>
        <v>MCC</v>
      </c>
      <c r="C185" s="42"/>
      <c r="D185" s="748" t="str">
        <f>'Aaro Inställningar'!C20</f>
        <v>Mobile Climate Control</v>
      </c>
      <c r="E185" s="319">
        <v>13.983000000000001</v>
      </c>
      <c r="F185" s="317">
        <v>7.8110000000000204</v>
      </c>
      <c r="G185" s="318">
        <f t="shared" si="67"/>
        <v>0.790167712200738</v>
      </c>
      <c r="H185" s="318" t="b">
        <f t="shared" si="68"/>
        <v>0</v>
      </c>
      <c r="I185" s="318">
        <f t="shared" si="84"/>
        <v>0.790167712200738</v>
      </c>
      <c r="J185" s="319">
        <v>30.074999999999999</v>
      </c>
      <c r="K185" s="317">
        <v>15.763999999999999</v>
      </c>
      <c r="L185" s="318">
        <f t="shared" si="70"/>
        <v>0.90782796244607966</v>
      </c>
      <c r="M185" s="318" t="b">
        <f t="shared" si="71"/>
        <v>0</v>
      </c>
      <c r="N185" s="318">
        <f t="shared" si="72"/>
        <v>0.90782796244607966</v>
      </c>
      <c r="O185" s="319">
        <v>30.074999999999999</v>
      </c>
      <c r="P185" s="317">
        <v>15.763999999999999</v>
      </c>
      <c r="Q185" s="318">
        <f t="shared" si="73"/>
        <v>0.90782796244607966</v>
      </c>
      <c r="R185" s="318" t="b">
        <f t="shared" si="74"/>
        <v>0</v>
      </c>
      <c r="S185" s="318">
        <f t="shared" si="75"/>
        <v>0.90782796244607966</v>
      </c>
      <c r="T185" s="319">
        <v>121.694</v>
      </c>
      <c r="U185" s="317">
        <v>107.383</v>
      </c>
      <c r="V185" s="318">
        <f t="shared" si="76"/>
        <v>0.1332706294292394</v>
      </c>
      <c r="W185" s="318" t="b">
        <f t="shared" si="77"/>
        <v>0</v>
      </c>
      <c r="X185" s="318">
        <f t="shared" si="78"/>
        <v>0.1332706294292394</v>
      </c>
      <c r="Y185" s="318"/>
      <c r="Z185" s="319">
        <v>140.054</v>
      </c>
      <c r="AA185" s="318">
        <f t="shared" si="79"/>
        <v>0.30424741346395612</v>
      </c>
      <c r="AB185" s="318" t="b">
        <f t="shared" si="80"/>
        <v>0</v>
      </c>
      <c r="AC185" s="318">
        <f t="shared" si="81"/>
        <v>0.30424741346395612</v>
      </c>
      <c r="AD185" s="809"/>
      <c r="AE185" s="811">
        <f t="shared" si="82"/>
        <v>0.10366936109339721</v>
      </c>
      <c r="AF185" s="811">
        <f t="shared" si="83"/>
        <v>7.4483214817264748E-2</v>
      </c>
    </row>
    <row r="186" spans="1:32" ht="15" customHeight="1">
      <c r="A186" s="438" t="s">
        <v>301</v>
      </c>
      <c r="B186" s="438" t="str">
        <f>'Aaro Inställningar'!B21</f>
        <v>NEBULA</v>
      </c>
      <c r="C186" s="42"/>
      <c r="D186" s="748" t="str">
        <f>'Aaro Inställningar'!C21</f>
        <v>Nebula</v>
      </c>
      <c r="E186" s="319">
        <v>3.6134438000000002</v>
      </c>
      <c r="F186" s="317">
        <v>4.7984053999999903</v>
      </c>
      <c r="G186" s="318">
        <f t="shared" si="67"/>
        <v>-0.24694903852850625</v>
      </c>
      <c r="H186" s="318" t="b">
        <f t="shared" si="68"/>
        <v>0</v>
      </c>
      <c r="I186" s="318">
        <f t="shared" si="84"/>
        <v>-0.24694903852850625</v>
      </c>
      <c r="J186" s="319">
        <v>13.180560699999999</v>
      </c>
      <c r="K186" s="317">
        <v>13.5832487</v>
      </c>
      <c r="L186" s="318">
        <f t="shared" si="70"/>
        <v>-2.9645927045420351E-2</v>
      </c>
      <c r="M186" s="318" t="b">
        <f t="shared" si="71"/>
        <v>0</v>
      </c>
      <c r="N186" s="318">
        <f t="shared" si="72"/>
        <v>-2.9645927045420351E-2</v>
      </c>
      <c r="O186" s="319">
        <v>13.180560699999999</v>
      </c>
      <c r="P186" s="317">
        <v>13.5832487</v>
      </c>
      <c r="Q186" s="318">
        <f t="shared" si="73"/>
        <v>-2.9645927045420351E-2</v>
      </c>
      <c r="R186" s="318" t="b">
        <f t="shared" si="74"/>
        <v>0</v>
      </c>
      <c r="S186" s="318">
        <f t="shared" si="75"/>
        <v>-2.9645927045420351E-2</v>
      </c>
      <c r="T186" s="319">
        <v>62.948766200000001</v>
      </c>
      <c r="U186" s="317">
        <v>63.351454199999999</v>
      </c>
      <c r="V186" s="318">
        <f t="shared" si="76"/>
        <v>-6.3564128887825255E-3</v>
      </c>
      <c r="W186" s="318" t="b">
        <f t="shared" si="77"/>
        <v>0</v>
      </c>
      <c r="X186" s="318">
        <f t="shared" si="78"/>
        <v>-6.3564128887825255E-3</v>
      </c>
      <c r="Y186" s="318"/>
      <c r="Z186" s="319">
        <v>66.634848000000005</v>
      </c>
      <c r="AA186" s="318">
        <f t="shared" si="79"/>
        <v>5.1828230961113553E-2</v>
      </c>
      <c r="AB186" s="318" t="b">
        <f t="shared" si="80"/>
        <v>0</v>
      </c>
      <c r="AC186" s="318">
        <f t="shared" si="81"/>
        <v>5.1828230961113553E-2</v>
      </c>
      <c r="AD186" s="809"/>
      <c r="AE186" s="811">
        <f t="shared" si="82"/>
        <v>0.27357796285847291</v>
      </c>
      <c r="AF186" s="811">
        <f t="shared" si="83"/>
        <v>0.31946755238205876</v>
      </c>
    </row>
    <row r="187" spans="1:32" ht="15.75" customHeight="1">
      <c r="A187" s="438" t="s">
        <v>301</v>
      </c>
      <c r="B187" s="438" t="str">
        <f>'Aaro Inställningar'!B22</f>
        <v>NCGHO</v>
      </c>
      <c r="C187" s="42"/>
      <c r="D187" s="748" t="str">
        <f>'Aaro Inställningar'!C22</f>
        <v>Nordic Cinema Group</v>
      </c>
      <c r="E187" s="319">
        <v>21.0151088</v>
      </c>
      <c r="F187" s="317">
        <v>19.784956000000001</v>
      </c>
      <c r="G187" s="318">
        <f t="shared" si="67"/>
        <v>6.2176170621759175E-2</v>
      </c>
      <c r="H187" s="318" t="b">
        <f t="shared" si="68"/>
        <v>0</v>
      </c>
      <c r="I187" s="318">
        <f t="shared" si="84"/>
        <v>6.2176170621759175E-2</v>
      </c>
      <c r="J187" s="319">
        <v>93.504296299999993</v>
      </c>
      <c r="K187" s="317">
        <v>73.143977500000105</v>
      </c>
      <c r="L187" s="318">
        <f t="shared" si="70"/>
        <v>0.27835946985518878</v>
      </c>
      <c r="M187" s="318" t="b">
        <f t="shared" si="71"/>
        <v>0</v>
      </c>
      <c r="N187" s="318">
        <f t="shared" si="72"/>
        <v>0.27835946985518878</v>
      </c>
      <c r="O187" s="319">
        <v>93.504296299999993</v>
      </c>
      <c r="P187" s="317">
        <v>73.143977500000005</v>
      </c>
      <c r="Q187" s="318">
        <f t="shared" si="73"/>
        <v>0.27835946985519056</v>
      </c>
      <c r="R187" s="318" t="b">
        <f t="shared" si="74"/>
        <v>0</v>
      </c>
      <c r="S187" s="318">
        <f t="shared" si="75"/>
        <v>0.27835946985519056</v>
      </c>
      <c r="T187" s="319">
        <v>234.98499079999999</v>
      </c>
      <c r="U187" s="317">
        <v>214.624672</v>
      </c>
      <c r="V187" s="318">
        <f t="shared" si="76"/>
        <v>9.4864763730425183E-2</v>
      </c>
      <c r="W187" s="318" t="b">
        <f t="shared" si="77"/>
        <v>0</v>
      </c>
      <c r="X187" s="318">
        <f t="shared" si="78"/>
        <v>9.4864763730425183E-2</v>
      </c>
      <c r="Y187" s="318"/>
      <c r="Z187" s="319">
        <v>243.7421215</v>
      </c>
      <c r="AA187" s="318">
        <f t="shared" si="79"/>
        <v>0.13566683284203229</v>
      </c>
      <c r="AB187" s="318" t="b">
        <f t="shared" si="80"/>
        <v>0</v>
      </c>
      <c r="AC187" s="763">
        <f t="shared" si="81"/>
        <v>0.13566683284203229</v>
      </c>
      <c r="AD187" s="809"/>
      <c r="AE187" s="811">
        <f t="shared" si="82"/>
        <v>0.20324540792926943</v>
      </c>
      <c r="AF187" s="811">
        <f t="shared" si="83"/>
        <v>0.17574782070466793</v>
      </c>
    </row>
    <row r="188" spans="1:32" ht="15.75" hidden="1" customHeight="1">
      <c r="A188" s="438" t="s">
        <v>301</v>
      </c>
      <c r="B188" s="438">
        <f>'Aaro Inställningar'!B23</f>
        <v>0</v>
      </c>
      <c r="C188" s="42"/>
      <c r="D188" s="748">
        <f>'Aaro Inställningar'!C23</f>
        <v>0</v>
      </c>
      <c r="E188" s="319">
        <v>0</v>
      </c>
      <c r="F188" s="317">
        <v>0</v>
      </c>
      <c r="G188" s="318" t="e">
        <f t="shared" si="67"/>
        <v>#DIV/0!</v>
      </c>
      <c r="H188" s="318" t="b">
        <f t="shared" si="68"/>
        <v>0</v>
      </c>
      <c r="I188" s="318" t="e">
        <f t="shared" si="84"/>
        <v>#DIV/0!</v>
      </c>
      <c r="J188" s="319">
        <v>0</v>
      </c>
      <c r="K188" s="317">
        <v>0</v>
      </c>
      <c r="L188" s="318" t="e">
        <f t="shared" si="70"/>
        <v>#DIV/0!</v>
      </c>
      <c r="M188" s="318" t="b">
        <f t="shared" si="71"/>
        <v>0</v>
      </c>
      <c r="N188" s="318" t="e">
        <f t="shared" si="72"/>
        <v>#DIV/0!</v>
      </c>
      <c r="O188" s="319">
        <v>0</v>
      </c>
      <c r="P188" s="317">
        <v>0</v>
      </c>
      <c r="Q188" s="318" t="e">
        <f t="shared" si="73"/>
        <v>#DIV/0!</v>
      </c>
      <c r="R188" s="318" t="b">
        <f t="shared" si="74"/>
        <v>0</v>
      </c>
      <c r="S188" s="318" t="e">
        <f t="shared" si="75"/>
        <v>#DIV/0!</v>
      </c>
      <c r="T188" s="319">
        <v>0</v>
      </c>
      <c r="U188" s="317">
        <v>0</v>
      </c>
      <c r="V188" s="318" t="e">
        <f t="shared" si="76"/>
        <v>#DIV/0!</v>
      </c>
      <c r="W188" s="318" t="b">
        <f t="shared" si="77"/>
        <v>0</v>
      </c>
      <c r="X188" s="318" t="e">
        <f t="shared" si="78"/>
        <v>#DIV/0!</v>
      </c>
      <c r="Y188" s="318"/>
      <c r="Z188" s="319">
        <v>0</v>
      </c>
      <c r="AA188" s="318" t="e">
        <f t="shared" si="79"/>
        <v>#DIV/0!</v>
      </c>
      <c r="AB188" s="318" t="b">
        <f t="shared" si="80"/>
        <v>0</v>
      </c>
      <c r="AC188" s="717" t="e">
        <f t="shared" si="81"/>
        <v>#DIV/0!</v>
      </c>
      <c r="AD188" s="809"/>
      <c r="AE188" s="811">
        <f t="shared" si="82"/>
        <v>0</v>
      </c>
      <c r="AF188" s="811">
        <f t="shared" si="83"/>
        <v>0</v>
      </c>
    </row>
    <row r="189" spans="1:32" ht="15.75" hidden="1" customHeight="1">
      <c r="A189" s="438" t="s">
        <v>301</v>
      </c>
      <c r="B189" s="438">
        <f>'Aaro Inställningar'!B24</f>
        <v>0</v>
      </c>
      <c r="C189" s="42"/>
      <c r="D189" s="748">
        <f>'Aaro Inställningar'!C24</f>
        <v>0</v>
      </c>
      <c r="E189" s="319">
        <v>0</v>
      </c>
      <c r="F189" s="317">
        <v>0</v>
      </c>
      <c r="G189" s="318" t="e">
        <f t="shared" si="67"/>
        <v>#DIV/0!</v>
      </c>
      <c r="H189" s="318" t="b">
        <f t="shared" si="68"/>
        <v>0</v>
      </c>
      <c r="I189" s="318" t="e">
        <f t="shared" si="84"/>
        <v>#DIV/0!</v>
      </c>
      <c r="J189" s="319">
        <v>0</v>
      </c>
      <c r="K189" s="317">
        <v>0</v>
      </c>
      <c r="L189" s="318" t="e">
        <f t="shared" si="70"/>
        <v>#DIV/0!</v>
      </c>
      <c r="M189" s="318" t="b">
        <f t="shared" si="71"/>
        <v>0</v>
      </c>
      <c r="N189" s="318" t="e">
        <f t="shared" si="72"/>
        <v>#DIV/0!</v>
      </c>
      <c r="O189" s="319">
        <v>0</v>
      </c>
      <c r="P189" s="317">
        <v>0</v>
      </c>
      <c r="Q189" s="318" t="e">
        <f t="shared" si="73"/>
        <v>#DIV/0!</v>
      </c>
      <c r="R189" s="318" t="b">
        <f t="shared" si="74"/>
        <v>0</v>
      </c>
      <c r="S189" s="318" t="e">
        <f t="shared" si="75"/>
        <v>#DIV/0!</v>
      </c>
      <c r="T189" s="319">
        <v>0</v>
      </c>
      <c r="U189" s="317">
        <v>0</v>
      </c>
      <c r="V189" s="318" t="e">
        <f t="shared" si="76"/>
        <v>#DIV/0!</v>
      </c>
      <c r="W189" s="318" t="b">
        <f t="shared" si="77"/>
        <v>0</v>
      </c>
      <c r="X189" s="318" t="e">
        <f t="shared" si="78"/>
        <v>#DIV/0!</v>
      </c>
      <c r="Y189" s="318"/>
      <c r="Z189" s="319">
        <v>0</v>
      </c>
      <c r="AA189" s="318" t="e">
        <f t="shared" si="79"/>
        <v>#DIV/0!</v>
      </c>
      <c r="AB189" s="318" t="b">
        <f t="shared" si="80"/>
        <v>0</v>
      </c>
      <c r="AC189" s="318" t="e">
        <f t="shared" si="81"/>
        <v>#DIV/0!</v>
      </c>
      <c r="AD189" s="809"/>
      <c r="AE189" s="811">
        <f t="shared" si="82"/>
        <v>0</v>
      </c>
      <c r="AF189" s="811">
        <f t="shared" si="83"/>
        <v>0</v>
      </c>
    </row>
    <row r="190" spans="1:32" ht="15.75" hidden="1" customHeight="1">
      <c r="A190" s="438" t="s">
        <v>301</v>
      </c>
      <c r="B190" s="438">
        <f>'Aaro Inställningar'!B25</f>
        <v>0</v>
      </c>
      <c r="C190" s="42"/>
      <c r="D190" s="748">
        <f>'Aaro Inställningar'!C25</f>
        <v>0</v>
      </c>
      <c r="E190" s="319">
        <v>0</v>
      </c>
      <c r="F190" s="317">
        <v>0</v>
      </c>
      <c r="G190" s="318" t="e">
        <f t="shared" si="67"/>
        <v>#DIV/0!</v>
      </c>
      <c r="H190" s="318" t="b">
        <f t="shared" si="68"/>
        <v>0</v>
      </c>
      <c r="I190" s="318" t="e">
        <f t="shared" si="84"/>
        <v>#DIV/0!</v>
      </c>
      <c r="J190" s="319">
        <v>0</v>
      </c>
      <c r="K190" s="317">
        <v>0</v>
      </c>
      <c r="L190" s="318" t="e">
        <f t="shared" si="70"/>
        <v>#DIV/0!</v>
      </c>
      <c r="M190" s="318" t="b">
        <f t="shared" si="71"/>
        <v>0</v>
      </c>
      <c r="N190" s="318" t="e">
        <f t="shared" si="72"/>
        <v>#DIV/0!</v>
      </c>
      <c r="O190" s="319">
        <v>0</v>
      </c>
      <c r="P190" s="317">
        <v>0</v>
      </c>
      <c r="Q190" s="318" t="e">
        <f t="shared" si="73"/>
        <v>#DIV/0!</v>
      </c>
      <c r="R190" s="318" t="b">
        <f t="shared" si="74"/>
        <v>0</v>
      </c>
      <c r="S190" s="318" t="e">
        <f t="shared" si="75"/>
        <v>#DIV/0!</v>
      </c>
      <c r="T190" s="319">
        <v>0</v>
      </c>
      <c r="U190" s="317">
        <v>0</v>
      </c>
      <c r="V190" s="318" t="e">
        <f t="shared" si="76"/>
        <v>#DIV/0!</v>
      </c>
      <c r="W190" s="318" t="b">
        <f t="shared" si="77"/>
        <v>0</v>
      </c>
      <c r="X190" s="318" t="e">
        <f t="shared" si="78"/>
        <v>#DIV/0!</v>
      </c>
      <c r="Y190" s="318"/>
      <c r="Z190" s="319">
        <v>0</v>
      </c>
      <c r="AA190" s="318" t="e">
        <f t="shared" si="79"/>
        <v>#DIV/0!</v>
      </c>
      <c r="AB190" s="318" t="b">
        <f t="shared" si="80"/>
        <v>0</v>
      </c>
      <c r="AC190" s="318" t="e">
        <f t="shared" si="81"/>
        <v>#DIV/0!</v>
      </c>
      <c r="AD190" s="809"/>
      <c r="AE190" s="811">
        <f t="shared" si="82"/>
        <v>0</v>
      </c>
      <c r="AF190" s="811">
        <f t="shared" si="83"/>
        <v>0</v>
      </c>
    </row>
    <row r="191" spans="1:32" ht="15.75" hidden="1" customHeight="1">
      <c r="A191" s="438" t="s">
        <v>301</v>
      </c>
      <c r="B191" s="438">
        <f>'Aaro Inställningar'!B26</f>
        <v>0</v>
      </c>
      <c r="C191" s="42"/>
      <c r="D191" s="748">
        <f>'Aaro Inställningar'!C26</f>
        <v>0</v>
      </c>
      <c r="E191" s="319">
        <v>0</v>
      </c>
      <c r="F191" s="317">
        <v>0</v>
      </c>
      <c r="G191" s="318" t="e">
        <f t="shared" si="67"/>
        <v>#DIV/0!</v>
      </c>
      <c r="H191" s="318" t="b">
        <f t="shared" si="68"/>
        <v>0</v>
      </c>
      <c r="I191" s="318" t="e">
        <f t="shared" si="84"/>
        <v>#DIV/0!</v>
      </c>
      <c r="J191" s="319">
        <v>0</v>
      </c>
      <c r="K191" s="317">
        <v>0</v>
      </c>
      <c r="L191" s="318" t="e">
        <f t="shared" si="70"/>
        <v>#DIV/0!</v>
      </c>
      <c r="M191" s="318" t="b">
        <f t="shared" si="71"/>
        <v>0</v>
      </c>
      <c r="N191" s="318" t="e">
        <f t="shared" si="72"/>
        <v>#DIV/0!</v>
      </c>
      <c r="O191" s="319">
        <v>0</v>
      </c>
      <c r="P191" s="317">
        <v>0</v>
      </c>
      <c r="Q191" s="318" t="e">
        <f t="shared" si="73"/>
        <v>#DIV/0!</v>
      </c>
      <c r="R191" s="318" t="b">
        <f t="shared" si="74"/>
        <v>0</v>
      </c>
      <c r="S191" s="318" t="e">
        <f t="shared" si="75"/>
        <v>#DIV/0!</v>
      </c>
      <c r="T191" s="319">
        <v>0</v>
      </c>
      <c r="U191" s="317">
        <v>0</v>
      </c>
      <c r="V191" s="318" t="e">
        <f t="shared" si="76"/>
        <v>#DIV/0!</v>
      </c>
      <c r="W191" s="318" t="b">
        <f t="shared" si="77"/>
        <v>0</v>
      </c>
      <c r="X191" s="318" t="e">
        <f t="shared" si="78"/>
        <v>#DIV/0!</v>
      </c>
      <c r="Y191" s="318"/>
      <c r="Z191" s="319">
        <v>0</v>
      </c>
      <c r="AA191" s="318" t="e">
        <f t="shared" si="79"/>
        <v>#DIV/0!</v>
      </c>
      <c r="AB191" s="318" t="b">
        <f t="shared" si="80"/>
        <v>0</v>
      </c>
      <c r="AC191" s="318" t="e">
        <f t="shared" si="81"/>
        <v>#DIV/0!</v>
      </c>
      <c r="AD191" s="809"/>
      <c r="AE191" s="811">
        <f t="shared" si="82"/>
        <v>0</v>
      </c>
      <c r="AF191" s="811">
        <f t="shared" si="83"/>
        <v>0</v>
      </c>
    </row>
    <row r="192" spans="1:32" ht="15.75" hidden="1" customHeight="1">
      <c r="A192" s="438" t="s">
        <v>301</v>
      </c>
      <c r="B192" s="438">
        <f>'Aaro Inställningar'!B27</f>
        <v>0</v>
      </c>
      <c r="C192" s="42"/>
      <c r="D192" s="748">
        <f>'Aaro Inställningar'!C27</f>
        <v>0</v>
      </c>
      <c r="E192" s="319">
        <v>0</v>
      </c>
      <c r="F192" s="317">
        <v>0</v>
      </c>
      <c r="G192" s="318" t="e">
        <f t="shared" si="67"/>
        <v>#DIV/0!</v>
      </c>
      <c r="H192" s="318" t="b">
        <f t="shared" si="68"/>
        <v>0</v>
      </c>
      <c r="I192" s="318" t="e">
        <f t="shared" si="84"/>
        <v>#DIV/0!</v>
      </c>
      <c r="J192" s="319">
        <v>0</v>
      </c>
      <c r="K192" s="317">
        <v>0</v>
      </c>
      <c r="L192" s="318" t="e">
        <f t="shared" si="70"/>
        <v>#DIV/0!</v>
      </c>
      <c r="M192" s="318" t="b">
        <f t="shared" si="71"/>
        <v>0</v>
      </c>
      <c r="N192" s="318" t="e">
        <f t="shared" si="72"/>
        <v>#DIV/0!</v>
      </c>
      <c r="O192" s="319">
        <v>0</v>
      </c>
      <c r="P192" s="317">
        <v>0</v>
      </c>
      <c r="Q192" s="318" t="e">
        <f t="shared" si="73"/>
        <v>#DIV/0!</v>
      </c>
      <c r="R192" s="318" t="b">
        <f t="shared" si="74"/>
        <v>0</v>
      </c>
      <c r="S192" s="318" t="e">
        <f t="shared" si="75"/>
        <v>#DIV/0!</v>
      </c>
      <c r="T192" s="319">
        <v>0</v>
      </c>
      <c r="U192" s="317">
        <v>0</v>
      </c>
      <c r="V192" s="318" t="e">
        <f t="shared" si="76"/>
        <v>#DIV/0!</v>
      </c>
      <c r="W192" s="318" t="b">
        <f t="shared" si="77"/>
        <v>0</v>
      </c>
      <c r="X192" s="318" t="e">
        <f t="shared" si="78"/>
        <v>#DIV/0!</v>
      </c>
      <c r="Y192" s="318"/>
      <c r="Z192" s="319">
        <v>0</v>
      </c>
      <c r="AA192" s="318" t="e">
        <f t="shared" si="79"/>
        <v>#DIV/0!</v>
      </c>
      <c r="AB192" s="318" t="b">
        <f t="shared" si="80"/>
        <v>0</v>
      </c>
      <c r="AC192" s="318" t="e">
        <f t="shared" si="81"/>
        <v>#DIV/0!</v>
      </c>
      <c r="AD192" s="809"/>
      <c r="AE192" s="811">
        <f t="shared" si="82"/>
        <v>0</v>
      </c>
      <c r="AF192" s="811">
        <f t="shared" si="83"/>
        <v>0</v>
      </c>
    </row>
    <row r="193" spans="1:32" ht="15.75" hidden="1" customHeight="1">
      <c r="A193" s="438" t="s">
        <v>301</v>
      </c>
      <c r="B193" s="438">
        <f>'Aaro Inställningar'!B28</f>
        <v>0</v>
      </c>
      <c r="C193" s="42"/>
      <c r="D193" s="748">
        <f>'Aaro Inställningar'!C28</f>
        <v>0</v>
      </c>
      <c r="E193" s="319">
        <v>0</v>
      </c>
      <c r="F193" s="317">
        <v>0</v>
      </c>
      <c r="G193" s="318" t="e">
        <f t="shared" si="67"/>
        <v>#DIV/0!</v>
      </c>
      <c r="H193" s="318" t="b">
        <f t="shared" si="68"/>
        <v>0</v>
      </c>
      <c r="I193" s="318" t="e">
        <f t="shared" si="84"/>
        <v>#DIV/0!</v>
      </c>
      <c r="J193" s="319">
        <v>0</v>
      </c>
      <c r="K193" s="317">
        <v>0</v>
      </c>
      <c r="L193" s="318" t="e">
        <f t="shared" si="70"/>
        <v>#DIV/0!</v>
      </c>
      <c r="M193" s="318" t="b">
        <f t="shared" si="71"/>
        <v>0</v>
      </c>
      <c r="N193" s="318" t="e">
        <f t="shared" si="72"/>
        <v>#DIV/0!</v>
      </c>
      <c r="O193" s="319">
        <v>0</v>
      </c>
      <c r="P193" s="317">
        <v>0</v>
      </c>
      <c r="Q193" s="318" t="e">
        <f t="shared" si="73"/>
        <v>#DIV/0!</v>
      </c>
      <c r="R193" s="318" t="b">
        <f t="shared" si="74"/>
        <v>0</v>
      </c>
      <c r="S193" s="318" t="e">
        <f t="shared" si="75"/>
        <v>#DIV/0!</v>
      </c>
      <c r="T193" s="319">
        <v>0</v>
      </c>
      <c r="U193" s="317">
        <v>0</v>
      </c>
      <c r="V193" s="318" t="e">
        <f t="shared" si="76"/>
        <v>#DIV/0!</v>
      </c>
      <c r="W193" s="318" t="b">
        <f t="shared" si="77"/>
        <v>0</v>
      </c>
      <c r="X193" s="318" t="e">
        <f t="shared" si="78"/>
        <v>#DIV/0!</v>
      </c>
      <c r="Y193" s="318"/>
      <c r="Z193" s="319">
        <v>0</v>
      </c>
      <c r="AA193" s="318" t="e">
        <f t="shared" si="79"/>
        <v>#DIV/0!</v>
      </c>
      <c r="AB193" s="318" t="b">
        <f t="shared" si="80"/>
        <v>0</v>
      </c>
      <c r="AC193" s="318" t="e">
        <f t="shared" si="81"/>
        <v>#DIV/0!</v>
      </c>
      <c r="AD193" s="809"/>
      <c r="AE193" s="811">
        <f t="shared" si="82"/>
        <v>0</v>
      </c>
      <c r="AF193" s="811">
        <f t="shared" si="83"/>
        <v>0</v>
      </c>
    </row>
    <row r="194" spans="1:32" ht="15.75" hidden="1" customHeight="1">
      <c r="A194" s="438" t="s">
        <v>301</v>
      </c>
      <c r="B194" s="438">
        <f>'Aaro Inställningar'!B29</f>
        <v>0</v>
      </c>
      <c r="C194" s="42"/>
      <c r="D194" s="748">
        <f>'Aaro Inställningar'!C29</f>
        <v>0</v>
      </c>
      <c r="E194" s="319">
        <v>0</v>
      </c>
      <c r="F194" s="317">
        <v>0</v>
      </c>
      <c r="G194" s="318" t="e">
        <f t="shared" si="67"/>
        <v>#DIV/0!</v>
      </c>
      <c r="H194" s="318" t="b">
        <f t="shared" si="68"/>
        <v>0</v>
      </c>
      <c r="I194" s="318" t="e">
        <f t="shared" si="84"/>
        <v>#DIV/0!</v>
      </c>
      <c r="J194" s="319">
        <v>0</v>
      </c>
      <c r="K194" s="317">
        <v>0</v>
      </c>
      <c r="L194" s="318" t="e">
        <f t="shared" si="70"/>
        <v>#DIV/0!</v>
      </c>
      <c r="M194" s="318" t="b">
        <f t="shared" si="71"/>
        <v>0</v>
      </c>
      <c r="N194" s="318" t="e">
        <f t="shared" si="72"/>
        <v>#DIV/0!</v>
      </c>
      <c r="O194" s="319">
        <v>0</v>
      </c>
      <c r="P194" s="317">
        <v>0</v>
      </c>
      <c r="Q194" s="318" t="e">
        <f t="shared" si="73"/>
        <v>#DIV/0!</v>
      </c>
      <c r="R194" s="318" t="b">
        <f t="shared" si="74"/>
        <v>0</v>
      </c>
      <c r="S194" s="318" t="e">
        <f t="shared" si="75"/>
        <v>#DIV/0!</v>
      </c>
      <c r="T194" s="319">
        <v>0</v>
      </c>
      <c r="U194" s="317">
        <v>0</v>
      </c>
      <c r="V194" s="318" t="e">
        <f t="shared" si="76"/>
        <v>#DIV/0!</v>
      </c>
      <c r="W194" s="318" t="b">
        <f t="shared" si="77"/>
        <v>0</v>
      </c>
      <c r="X194" s="318" t="e">
        <f t="shared" si="78"/>
        <v>#DIV/0!</v>
      </c>
      <c r="Y194" s="318"/>
      <c r="Z194" s="319">
        <v>0</v>
      </c>
      <c r="AA194" s="318" t="e">
        <f t="shared" si="79"/>
        <v>#DIV/0!</v>
      </c>
      <c r="AB194" s="318" t="b">
        <f t="shared" si="80"/>
        <v>0</v>
      </c>
      <c r="AC194" s="318" t="e">
        <f t="shared" si="81"/>
        <v>#DIV/0!</v>
      </c>
      <c r="AD194" s="809"/>
      <c r="AE194" s="811">
        <f t="shared" si="82"/>
        <v>0</v>
      </c>
      <c r="AF194" s="811">
        <f t="shared" si="83"/>
        <v>0</v>
      </c>
    </row>
    <row r="195" spans="1:32" ht="15.75" hidden="1" customHeight="1">
      <c r="A195" s="438" t="s">
        <v>301</v>
      </c>
      <c r="B195" s="438">
        <f>'Aaro Inställningar'!B30</f>
        <v>0</v>
      </c>
      <c r="C195" s="42"/>
      <c r="D195" s="748">
        <f>'Aaro Inställningar'!C30</f>
        <v>0</v>
      </c>
      <c r="E195" s="319">
        <v>0</v>
      </c>
      <c r="F195" s="317">
        <v>0</v>
      </c>
      <c r="G195" s="318" t="e">
        <f t="shared" si="67"/>
        <v>#DIV/0!</v>
      </c>
      <c r="H195" s="318" t="b">
        <f t="shared" si="68"/>
        <v>0</v>
      </c>
      <c r="I195" s="318" t="e">
        <f t="shared" si="84"/>
        <v>#DIV/0!</v>
      </c>
      <c r="J195" s="319">
        <v>0</v>
      </c>
      <c r="K195" s="317">
        <v>0</v>
      </c>
      <c r="L195" s="318" t="e">
        <f t="shared" si="70"/>
        <v>#DIV/0!</v>
      </c>
      <c r="M195" s="318" t="b">
        <f t="shared" si="71"/>
        <v>0</v>
      </c>
      <c r="N195" s="318" t="e">
        <f t="shared" si="72"/>
        <v>#DIV/0!</v>
      </c>
      <c r="O195" s="319">
        <v>0</v>
      </c>
      <c r="P195" s="317">
        <v>0</v>
      </c>
      <c r="Q195" s="318" t="e">
        <f t="shared" si="73"/>
        <v>#DIV/0!</v>
      </c>
      <c r="R195" s="318" t="b">
        <f t="shared" si="74"/>
        <v>0</v>
      </c>
      <c r="S195" s="318" t="e">
        <f t="shared" si="75"/>
        <v>#DIV/0!</v>
      </c>
      <c r="T195" s="319">
        <v>0</v>
      </c>
      <c r="U195" s="317">
        <v>0</v>
      </c>
      <c r="V195" s="318" t="e">
        <f t="shared" si="76"/>
        <v>#DIV/0!</v>
      </c>
      <c r="W195" s="318" t="b">
        <f t="shared" si="77"/>
        <v>0</v>
      </c>
      <c r="X195" s="318" t="e">
        <f t="shared" si="78"/>
        <v>#DIV/0!</v>
      </c>
      <c r="Y195" s="318"/>
      <c r="Z195" s="319">
        <v>0</v>
      </c>
      <c r="AA195" s="318" t="e">
        <f t="shared" si="79"/>
        <v>#DIV/0!</v>
      </c>
      <c r="AB195" s="318" t="b">
        <f t="shared" si="80"/>
        <v>0</v>
      </c>
      <c r="AC195" s="318" t="e">
        <f t="shared" si="81"/>
        <v>#DIV/0!</v>
      </c>
      <c r="AD195" s="809"/>
      <c r="AE195" s="811">
        <f t="shared" si="82"/>
        <v>0</v>
      </c>
      <c r="AF195" s="811">
        <f t="shared" si="83"/>
        <v>0</v>
      </c>
    </row>
    <row r="196" spans="1:32" ht="15.75" hidden="1" customHeight="1">
      <c r="A196" s="438" t="s">
        <v>301</v>
      </c>
      <c r="B196" s="438">
        <f>'Aaro Inställningar'!B31</f>
        <v>0</v>
      </c>
      <c r="C196" s="42"/>
      <c r="D196" s="748">
        <f>'Aaro Inställningar'!C31</f>
        <v>0</v>
      </c>
      <c r="E196" s="319">
        <v>0</v>
      </c>
      <c r="F196" s="317">
        <v>0</v>
      </c>
      <c r="G196" s="318" t="e">
        <f t="shared" si="67"/>
        <v>#DIV/0!</v>
      </c>
      <c r="H196" s="318" t="b">
        <f t="shared" si="68"/>
        <v>0</v>
      </c>
      <c r="I196" s="318" t="e">
        <f t="shared" si="84"/>
        <v>#DIV/0!</v>
      </c>
      <c r="J196" s="319">
        <v>0</v>
      </c>
      <c r="K196" s="317">
        <v>0</v>
      </c>
      <c r="L196" s="318" t="e">
        <f t="shared" si="70"/>
        <v>#DIV/0!</v>
      </c>
      <c r="M196" s="318" t="b">
        <f t="shared" si="71"/>
        <v>0</v>
      </c>
      <c r="N196" s="318" t="e">
        <f t="shared" si="72"/>
        <v>#DIV/0!</v>
      </c>
      <c r="O196" s="319">
        <v>0</v>
      </c>
      <c r="P196" s="317">
        <v>0</v>
      </c>
      <c r="Q196" s="318" t="e">
        <f t="shared" si="73"/>
        <v>#DIV/0!</v>
      </c>
      <c r="R196" s="318" t="b">
        <f t="shared" si="74"/>
        <v>0</v>
      </c>
      <c r="S196" s="318" t="e">
        <f t="shared" si="75"/>
        <v>#DIV/0!</v>
      </c>
      <c r="T196" s="319">
        <v>0</v>
      </c>
      <c r="U196" s="317">
        <v>0</v>
      </c>
      <c r="V196" s="318" t="e">
        <f t="shared" si="76"/>
        <v>#DIV/0!</v>
      </c>
      <c r="W196" s="318" t="b">
        <f t="shared" si="77"/>
        <v>0</v>
      </c>
      <c r="X196" s="318" t="e">
        <f t="shared" si="78"/>
        <v>#DIV/0!</v>
      </c>
      <c r="Y196" s="318"/>
      <c r="Z196" s="319">
        <v>0</v>
      </c>
      <c r="AA196" s="318" t="e">
        <f t="shared" si="79"/>
        <v>#DIV/0!</v>
      </c>
      <c r="AB196" s="318" t="b">
        <f t="shared" si="80"/>
        <v>0</v>
      </c>
      <c r="AC196" s="318" t="e">
        <f t="shared" si="81"/>
        <v>#DIV/0!</v>
      </c>
      <c r="AD196" s="809"/>
      <c r="AE196" s="811">
        <f t="shared" si="82"/>
        <v>0</v>
      </c>
      <c r="AF196" s="811">
        <f t="shared" si="83"/>
        <v>0</v>
      </c>
    </row>
    <row r="197" spans="1:32" ht="15.75" hidden="1" customHeight="1">
      <c r="A197" s="438" t="s">
        <v>301</v>
      </c>
      <c r="B197" s="438">
        <f>'Aaro Inställningar'!B32</f>
        <v>0</v>
      </c>
      <c r="C197" s="42"/>
      <c r="D197" s="748">
        <f>'Aaro Inställningar'!C32</f>
        <v>0</v>
      </c>
      <c r="E197" s="319">
        <v>0</v>
      </c>
      <c r="F197" s="317">
        <v>0</v>
      </c>
      <c r="G197" s="318" t="e">
        <f t="shared" si="67"/>
        <v>#DIV/0!</v>
      </c>
      <c r="H197" s="318" t="b">
        <f t="shared" si="68"/>
        <v>0</v>
      </c>
      <c r="I197" s="318" t="e">
        <f t="shared" si="84"/>
        <v>#DIV/0!</v>
      </c>
      <c r="J197" s="319">
        <v>0</v>
      </c>
      <c r="K197" s="317">
        <v>0</v>
      </c>
      <c r="L197" s="318" t="e">
        <f t="shared" si="70"/>
        <v>#DIV/0!</v>
      </c>
      <c r="M197" s="318" t="b">
        <f t="shared" si="71"/>
        <v>0</v>
      </c>
      <c r="N197" s="318" t="e">
        <f t="shared" si="72"/>
        <v>#DIV/0!</v>
      </c>
      <c r="O197" s="319">
        <v>0</v>
      </c>
      <c r="P197" s="317">
        <v>0</v>
      </c>
      <c r="Q197" s="318" t="e">
        <f t="shared" si="73"/>
        <v>#DIV/0!</v>
      </c>
      <c r="R197" s="318" t="b">
        <f t="shared" si="74"/>
        <v>0</v>
      </c>
      <c r="S197" s="318" t="e">
        <f t="shared" si="75"/>
        <v>#DIV/0!</v>
      </c>
      <c r="T197" s="319">
        <v>0</v>
      </c>
      <c r="U197" s="317">
        <v>0</v>
      </c>
      <c r="V197" s="318" t="e">
        <f t="shared" si="76"/>
        <v>#DIV/0!</v>
      </c>
      <c r="W197" s="318" t="b">
        <f t="shared" si="77"/>
        <v>0</v>
      </c>
      <c r="X197" s="318" t="e">
        <f t="shared" si="78"/>
        <v>#DIV/0!</v>
      </c>
      <c r="Y197" s="318"/>
      <c r="Z197" s="319">
        <v>0</v>
      </c>
      <c r="AA197" s="318" t="e">
        <f t="shared" si="79"/>
        <v>#DIV/0!</v>
      </c>
      <c r="AB197" s="318" t="b">
        <f t="shared" si="80"/>
        <v>0</v>
      </c>
      <c r="AC197" s="318" t="e">
        <f t="shared" si="81"/>
        <v>#DIV/0!</v>
      </c>
      <c r="AD197" s="809"/>
      <c r="AE197" s="811">
        <f t="shared" si="82"/>
        <v>0</v>
      </c>
      <c r="AF197" s="811">
        <f t="shared" si="83"/>
        <v>0</v>
      </c>
    </row>
    <row r="198" spans="1:32" ht="15.75" hidden="1" customHeight="1">
      <c r="A198" s="438" t="s">
        <v>301</v>
      </c>
      <c r="B198" s="438">
        <f>'Aaro Inställningar'!B33</f>
        <v>0</v>
      </c>
      <c r="C198" s="42"/>
      <c r="D198" s="748">
        <f>'Aaro Inställningar'!C33</f>
        <v>0</v>
      </c>
      <c r="E198" s="319">
        <v>0</v>
      </c>
      <c r="F198" s="317">
        <v>0</v>
      </c>
      <c r="G198" s="318" t="e">
        <f t="shared" si="67"/>
        <v>#DIV/0!</v>
      </c>
      <c r="H198" s="318" t="b">
        <f t="shared" si="68"/>
        <v>0</v>
      </c>
      <c r="I198" s="318" t="e">
        <f t="shared" si="84"/>
        <v>#DIV/0!</v>
      </c>
      <c r="J198" s="319">
        <v>0</v>
      </c>
      <c r="K198" s="317">
        <v>0</v>
      </c>
      <c r="L198" s="318" t="e">
        <f t="shared" si="70"/>
        <v>#DIV/0!</v>
      </c>
      <c r="M198" s="318" t="b">
        <f t="shared" si="71"/>
        <v>0</v>
      </c>
      <c r="N198" s="318" t="e">
        <f t="shared" si="72"/>
        <v>#DIV/0!</v>
      </c>
      <c r="O198" s="319">
        <v>0</v>
      </c>
      <c r="P198" s="317">
        <v>0</v>
      </c>
      <c r="Q198" s="318" t="e">
        <f t="shared" si="73"/>
        <v>#DIV/0!</v>
      </c>
      <c r="R198" s="318" t="b">
        <f t="shared" si="74"/>
        <v>0</v>
      </c>
      <c r="S198" s="318" t="e">
        <f t="shared" si="75"/>
        <v>#DIV/0!</v>
      </c>
      <c r="T198" s="319">
        <v>0</v>
      </c>
      <c r="U198" s="317">
        <v>0</v>
      </c>
      <c r="V198" s="318" t="e">
        <f t="shared" si="76"/>
        <v>#DIV/0!</v>
      </c>
      <c r="W198" s="318" t="b">
        <f t="shared" si="77"/>
        <v>0</v>
      </c>
      <c r="X198" s="318" t="e">
        <f t="shared" si="78"/>
        <v>#DIV/0!</v>
      </c>
      <c r="Y198" s="318"/>
      <c r="Z198" s="319">
        <v>0</v>
      </c>
      <c r="AA198" s="318" t="e">
        <f t="shared" si="79"/>
        <v>#DIV/0!</v>
      </c>
      <c r="AB198" s="318" t="b">
        <f t="shared" si="80"/>
        <v>0</v>
      </c>
      <c r="AC198" s="318" t="e">
        <f t="shared" si="81"/>
        <v>#DIV/0!</v>
      </c>
      <c r="AD198" s="809"/>
      <c r="AE198" s="811">
        <f t="shared" si="82"/>
        <v>0</v>
      </c>
      <c r="AF198" s="811">
        <f t="shared" si="83"/>
        <v>0</v>
      </c>
    </row>
    <row r="199" spans="1:32" ht="15.75" customHeight="1">
      <c r="A199" s="438" t="s">
        <v>301</v>
      </c>
      <c r="B199" s="438" t="str">
        <f>'Aaro Inställningar'!B34</f>
        <v>TOTAL</v>
      </c>
      <c r="C199" s="35"/>
      <c r="D199" s="798" t="str">
        <f>'Aaro Inställningar'!C34</f>
        <v>Summa exkl Aibel</v>
      </c>
      <c r="E199" s="799">
        <f>SUM(E171:E198)</f>
        <v>151.06374280000043</v>
      </c>
      <c r="F199" s="800">
        <f>SUM(F171:F198)</f>
        <v>111.26529020000035</v>
      </c>
      <c r="G199" s="801">
        <f t="shared" si="67"/>
        <v>0.35768973889756639</v>
      </c>
      <c r="H199" s="801" t="b">
        <f t="shared" si="68"/>
        <v>0</v>
      </c>
      <c r="I199" s="801">
        <f t="shared" si="84"/>
        <v>0.35768973889756639</v>
      </c>
      <c r="J199" s="799">
        <f>SUM(J171:J198)</f>
        <v>279.84568740000043</v>
      </c>
      <c r="K199" s="800">
        <f>SUM(K171:K198)</f>
        <v>206.11182500000018</v>
      </c>
      <c r="L199" s="801">
        <f t="shared" si="70"/>
        <v>0.35773717689414553</v>
      </c>
      <c r="M199" s="801" t="b">
        <f t="shared" si="71"/>
        <v>0</v>
      </c>
      <c r="N199" s="801">
        <f t="shared" si="72"/>
        <v>0.35773717689414553</v>
      </c>
      <c r="O199" s="799">
        <f>SUM(O171:O198)</f>
        <v>279.8456874000002</v>
      </c>
      <c r="P199" s="800">
        <f>SUM(P171:P198)</f>
        <v>206.11182500000032</v>
      </c>
      <c r="Q199" s="801">
        <f t="shared" si="73"/>
        <v>0.35773717689414353</v>
      </c>
      <c r="R199" s="801" t="b">
        <f t="shared" si="74"/>
        <v>0</v>
      </c>
      <c r="S199" s="801">
        <f t="shared" si="75"/>
        <v>0.35773717689414353</v>
      </c>
      <c r="T199" s="799">
        <f>SUM(T171:T198)</f>
        <v>1565.3710347000028</v>
      </c>
      <c r="U199" s="800">
        <f>SUM(U171:U198)</f>
        <v>1491.637172300002</v>
      </c>
      <c r="V199" s="801">
        <f t="shared" si="76"/>
        <v>4.9431499676498625E-2</v>
      </c>
      <c r="W199" s="801" t="b">
        <f t="shared" si="77"/>
        <v>0</v>
      </c>
      <c r="X199" s="801">
        <f t="shared" si="78"/>
        <v>4.9431499676498625E-2</v>
      </c>
      <c r="Y199" s="801"/>
      <c r="Z199" s="799">
        <f>SUM(Z171:Z198)</f>
        <v>1765.3665347999995</v>
      </c>
      <c r="AA199" s="802">
        <f t="shared" si="79"/>
        <v>0.18350934636331551</v>
      </c>
      <c r="AB199" s="802" t="b">
        <f t="shared" si="80"/>
        <v>0</v>
      </c>
      <c r="AC199" s="818">
        <f t="shared" si="81"/>
        <v>0.18350934636331551</v>
      </c>
      <c r="AD199" s="809"/>
      <c r="AE199" s="814">
        <f t="shared" si="82"/>
        <v>5.2617115269409848E-2</v>
      </c>
      <c r="AF199" s="814">
        <f t="shared" si="83"/>
        <v>4.2469535618994934E-2</v>
      </c>
    </row>
    <row r="200" spans="1:32" ht="4.5" customHeight="1">
      <c r="A200" s="438"/>
      <c r="B200" s="438"/>
      <c r="C200" s="35"/>
      <c r="D200" s="803"/>
      <c r="E200" s="746"/>
      <c r="F200" s="791"/>
      <c r="G200" s="791"/>
      <c r="H200" s="791"/>
      <c r="I200" s="804"/>
      <c r="J200" s="746"/>
      <c r="K200" s="791"/>
      <c r="L200" s="791"/>
      <c r="M200" s="791"/>
      <c r="N200" s="804"/>
      <c r="O200" s="746"/>
      <c r="P200" s="791"/>
      <c r="Q200" s="791"/>
      <c r="R200" s="791"/>
      <c r="S200" s="804"/>
      <c r="T200" s="746"/>
      <c r="U200" s="791"/>
      <c r="V200" s="791"/>
      <c r="W200" s="791"/>
      <c r="X200" s="804"/>
      <c r="Y200" s="804"/>
      <c r="Z200" s="746"/>
      <c r="AA200" s="791"/>
      <c r="AB200" s="791"/>
      <c r="AC200" s="747"/>
      <c r="AD200" s="809"/>
      <c r="AE200" s="815"/>
      <c r="AF200" s="815"/>
    </row>
    <row r="201" spans="1:32" ht="20.25" customHeight="1">
      <c r="A201" s="438" t="s">
        <v>301</v>
      </c>
      <c r="B201" s="438" t="str">
        <f>'Aaro Inställningar'!B36</f>
        <v>AIBEL</v>
      </c>
      <c r="C201" s="42"/>
      <c r="D201" s="748" t="str">
        <f>'Aaro Inställningar'!C36</f>
        <v>Aibel</v>
      </c>
      <c r="E201" s="319">
        <v>52.479783700000098</v>
      </c>
      <c r="F201" s="317">
        <v>18.3641000000001</v>
      </c>
      <c r="G201" s="318">
        <f t="shared" ref="G201:G246" si="85">IF(OR(E201&lt;0,F201&lt;0),"-",E201/F201-1)</f>
        <v>1.8577378526581652</v>
      </c>
      <c r="H201" s="318" t="b">
        <f t="shared" ref="H201:H246" si="86">IF(AND(E201&lt;0,F201&lt;0),-(E201/F201-1))</f>
        <v>0</v>
      </c>
      <c r="I201" s="318">
        <f t="shared" ref="I201:I244" si="87">IF(AND(E201&lt;0,F201&lt;0),+H201,G201)</f>
        <v>1.8577378526581652</v>
      </c>
      <c r="J201" s="319">
        <v>44.370427800000002</v>
      </c>
      <c r="K201" s="317">
        <v>33.823947100000098</v>
      </c>
      <c r="L201" s="318">
        <f t="shared" ref="L201:L246" si="88">IF(OR(J201&lt;0,K201&lt;0),"-",J201/K201-1)</f>
        <v>0.31180514411341043</v>
      </c>
      <c r="M201" s="318" t="b">
        <f t="shared" ref="M201:M246" si="89">IF(AND(J201&lt;0,K201&lt;0),-(J201/K201-1))</f>
        <v>0</v>
      </c>
      <c r="N201" s="318">
        <f t="shared" ref="N201:N244" si="90">IF(AND(J201&lt;0,K201&lt;0),+M201,L201)</f>
        <v>0.31180514411341043</v>
      </c>
      <c r="O201" s="319">
        <v>44.370427800000101</v>
      </c>
      <c r="P201" s="317">
        <v>33.823947099999998</v>
      </c>
      <c r="Q201" s="318">
        <f t="shared" ref="Q201:Q246" si="91">IF(OR(O201&lt;0,P201&lt;0),"-",O201/P201-1)</f>
        <v>0.31180514411341731</v>
      </c>
      <c r="R201" s="318" t="b">
        <f t="shared" ref="R201:R246" si="92">IF(AND(O201&lt;0,P201&lt;0),-(O201/P201-1))</f>
        <v>0</v>
      </c>
      <c r="S201" s="318">
        <f t="shared" ref="S201:S244" si="93">IF(AND(O201&lt;0,P201&lt;0),+R201,Q201)</f>
        <v>0.31180514411341731</v>
      </c>
      <c r="T201" s="319">
        <v>163.5804416</v>
      </c>
      <c r="U201" s="317">
        <v>153.03396090000001</v>
      </c>
      <c r="V201" s="318">
        <f t="shared" ref="V201:V246" si="94">IF(OR(T201&lt;0,U201&lt;0),"-",T201/U201-1)</f>
        <v>6.8915949361668671E-2</v>
      </c>
      <c r="W201" s="318" t="b">
        <f t="shared" ref="W201:W246" si="95">IF(AND(T201&lt;0,U201&lt;0),-(T201/U201-1))</f>
        <v>0</v>
      </c>
      <c r="X201" s="318">
        <f t="shared" ref="X201:X244" si="96">IF(AND(T201&lt;0,U201&lt;0),+W201,V201)</f>
        <v>6.8915949361668671E-2</v>
      </c>
      <c r="Y201" s="318"/>
      <c r="Z201" s="319">
        <v>109.8536647</v>
      </c>
      <c r="AA201" s="318">
        <f t="shared" ref="AA201:AA244" si="97">IF(OR(U201&lt;0,Z201&lt;0),"-",Z201/U201-1)</f>
        <v>-0.28216152771616598</v>
      </c>
      <c r="AB201" s="318" t="b">
        <f t="shared" ref="AB201:AB244" si="98">IF(AND(U201&lt;0,Z201&lt;0),-(Z201/U201-1))</f>
        <v>0</v>
      </c>
      <c r="AC201" s="717">
        <f t="shared" ref="AC201:AC244" si="99">IF(AND(U201&lt;0,Z201&lt;0),+AB201,AA201)</f>
        <v>-0.28216152771616598</v>
      </c>
      <c r="AD201" s="809"/>
      <c r="AE201" s="811">
        <f t="shared" ref="AE201:AE244" si="100">IF(O38&lt;&gt;0,IF(O201&lt;&gt;0,O201/O38,""),0)</f>
        <v>7.3610029369043678E-2</v>
      </c>
      <c r="AF201" s="811">
        <f t="shared" ref="AF201:AF244" si="101">IF(P38&lt;&gt;0,IF(P201&lt;&gt;0,P201/P38,""),0)</f>
        <v>4.1110860626254873E-2</v>
      </c>
    </row>
    <row r="202" spans="1:32" ht="15.75" hidden="1" customHeight="1">
      <c r="A202" s="438" t="s">
        <v>301</v>
      </c>
      <c r="B202" s="438">
        <f>'Aaro Inställningar'!B37</f>
        <v>0</v>
      </c>
      <c r="C202" s="42"/>
      <c r="D202" s="748">
        <f>'Aaro Inställningar'!C37</f>
        <v>0</v>
      </c>
      <c r="E202" s="319">
        <v>0</v>
      </c>
      <c r="F202" s="317">
        <v>0</v>
      </c>
      <c r="G202" s="318" t="e">
        <f t="shared" si="85"/>
        <v>#DIV/0!</v>
      </c>
      <c r="H202" s="318" t="b">
        <f t="shared" si="86"/>
        <v>0</v>
      </c>
      <c r="I202" s="318" t="e">
        <f t="shared" si="87"/>
        <v>#DIV/0!</v>
      </c>
      <c r="J202" s="319">
        <v>0</v>
      </c>
      <c r="K202" s="317">
        <v>0</v>
      </c>
      <c r="L202" s="318" t="e">
        <f t="shared" si="88"/>
        <v>#DIV/0!</v>
      </c>
      <c r="M202" s="318" t="b">
        <f t="shared" si="89"/>
        <v>0</v>
      </c>
      <c r="N202" s="318" t="e">
        <f t="shared" si="90"/>
        <v>#DIV/0!</v>
      </c>
      <c r="O202" s="319">
        <v>0</v>
      </c>
      <c r="P202" s="317">
        <v>0</v>
      </c>
      <c r="Q202" s="318" t="e">
        <f t="shared" si="91"/>
        <v>#DIV/0!</v>
      </c>
      <c r="R202" s="318" t="b">
        <f t="shared" si="92"/>
        <v>0</v>
      </c>
      <c r="S202" s="318" t="e">
        <f t="shared" si="93"/>
        <v>#DIV/0!</v>
      </c>
      <c r="T202" s="319">
        <v>0</v>
      </c>
      <c r="U202" s="317">
        <v>0</v>
      </c>
      <c r="V202" s="318" t="e">
        <f t="shared" si="94"/>
        <v>#DIV/0!</v>
      </c>
      <c r="W202" s="318" t="b">
        <f t="shared" si="95"/>
        <v>0</v>
      </c>
      <c r="X202" s="318" t="e">
        <f t="shared" si="96"/>
        <v>#DIV/0!</v>
      </c>
      <c r="Y202" s="318"/>
      <c r="Z202" s="319">
        <v>0</v>
      </c>
      <c r="AA202" s="318" t="e">
        <f t="shared" si="97"/>
        <v>#DIV/0!</v>
      </c>
      <c r="AB202" s="318" t="b">
        <f t="shared" si="98"/>
        <v>0</v>
      </c>
      <c r="AC202" s="318" t="e">
        <f t="shared" si="99"/>
        <v>#DIV/0!</v>
      </c>
      <c r="AD202" s="809"/>
      <c r="AE202" s="811">
        <f t="shared" si="100"/>
        <v>0</v>
      </c>
      <c r="AF202" s="811">
        <f t="shared" si="101"/>
        <v>0</v>
      </c>
    </row>
    <row r="203" spans="1:32" ht="15.75" hidden="1" customHeight="1">
      <c r="A203" s="438" t="s">
        <v>301</v>
      </c>
      <c r="B203" s="438">
        <f>'Aaro Inställningar'!B38</f>
        <v>0</v>
      </c>
      <c r="C203" s="42"/>
      <c r="D203" s="748">
        <f>'Aaro Inställningar'!C38</f>
        <v>0</v>
      </c>
      <c r="E203" s="319">
        <v>0</v>
      </c>
      <c r="F203" s="317">
        <v>0</v>
      </c>
      <c r="G203" s="318" t="e">
        <f t="shared" si="85"/>
        <v>#DIV/0!</v>
      </c>
      <c r="H203" s="318" t="b">
        <f t="shared" si="86"/>
        <v>0</v>
      </c>
      <c r="I203" s="318" t="e">
        <f t="shared" si="87"/>
        <v>#DIV/0!</v>
      </c>
      <c r="J203" s="319">
        <v>0</v>
      </c>
      <c r="K203" s="317">
        <v>0</v>
      </c>
      <c r="L203" s="318" t="e">
        <f t="shared" si="88"/>
        <v>#DIV/0!</v>
      </c>
      <c r="M203" s="318" t="b">
        <f t="shared" si="89"/>
        <v>0</v>
      </c>
      <c r="N203" s="318" t="e">
        <f t="shared" si="90"/>
        <v>#DIV/0!</v>
      </c>
      <c r="O203" s="319">
        <v>0</v>
      </c>
      <c r="P203" s="317">
        <v>0</v>
      </c>
      <c r="Q203" s="318" t="e">
        <f t="shared" si="91"/>
        <v>#DIV/0!</v>
      </c>
      <c r="R203" s="318" t="b">
        <f t="shared" si="92"/>
        <v>0</v>
      </c>
      <c r="S203" s="318" t="e">
        <f t="shared" si="93"/>
        <v>#DIV/0!</v>
      </c>
      <c r="T203" s="319">
        <v>0</v>
      </c>
      <c r="U203" s="317">
        <v>0</v>
      </c>
      <c r="V203" s="318" t="e">
        <f t="shared" si="94"/>
        <v>#DIV/0!</v>
      </c>
      <c r="W203" s="318" t="b">
        <f t="shared" si="95"/>
        <v>0</v>
      </c>
      <c r="X203" s="318" t="e">
        <f t="shared" si="96"/>
        <v>#DIV/0!</v>
      </c>
      <c r="Y203" s="318"/>
      <c r="Z203" s="319">
        <v>0</v>
      </c>
      <c r="AA203" s="318" t="e">
        <f t="shared" si="97"/>
        <v>#DIV/0!</v>
      </c>
      <c r="AB203" s="318" t="b">
        <f t="shared" si="98"/>
        <v>0</v>
      </c>
      <c r="AC203" s="318" t="e">
        <f t="shared" si="99"/>
        <v>#DIV/0!</v>
      </c>
      <c r="AD203" s="809"/>
      <c r="AE203" s="811">
        <f t="shared" si="100"/>
        <v>0</v>
      </c>
      <c r="AF203" s="811">
        <f t="shared" si="101"/>
        <v>0</v>
      </c>
    </row>
    <row r="204" spans="1:32" ht="15.75" hidden="1" customHeight="1">
      <c r="A204" s="438" t="s">
        <v>301</v>
      </c>
      <c r="B204" s="438">
        <f>'Aaro Inställningar'!B39</f>
        <v>0</v>
      </c>
      <c r="C204" s="42"/>
      <c r="D204" s="748">
        <f>'Aaro Inställningar'!C39</f>
        <v>0</v>
      </c>
      <c r="E204" s="319">
        <v>0</v>
      </c>
      <c r="F204" s="317">
        <v>0</v>
      </c>
      <c r="G204" s="318" t="e">
        <f t="shared" si="85"/>
        <v>#DIV/0!</v>
      </c>
      <c r="H204" s="318" t="b">
        <f t="shared" si="86"/>
        <v>0</v>
      </c>
      <c r="I204" s="318" t="e">
        <f t="shared" si="87"/>
        <v>#DIV/0!</v>
      </c>
      <c r="J204" s="319">
        <v>0</v>
      </c>
      <c r="K204" s="317">
        <v>0</v>
      </c>
      <c r="L204" s="318" t="e">
        <f t="shared" si="88"/>
        <v>#DIV/0!</v>
      </c>
      <c r="M204" s="318" t="b">
        <f t="shared" si="89"/>
        <v>0</v>
      </c>
      <c r="N204" s="318" t="e">
        <f t="shared" si="90"/>
        <v>#DIV/0!</v>
      </c>
      <c r="O204" s="319">
        <v>0</v>
      </c>
      <c r="P204" s="317">
        <v>0</v>
      </c>
      <c r="Q204" s="318" t="e">
        <f t="shared" si="91"/>
        <v>#DIV/0!</v>
      </c>
      <c r="R204" s="318" t="b">
        <f t="shared" si="92"/>
        <v>0</v>
      </c>
      <c r="S204" s="318" t="e">
        <f t="shared" si="93"/>
        <v>#DIV/0!</v>
      </c>
      <c r="T204" s="319">
        <v>0</v>
      </c>
      <c r="U204" s="317">
        <v>0</v>
      </c>
      <c r="V204" s="318" t="e">
        <f t="shared" si="94"/>
        <v>#DIV/0!</v>
      </c>
      <c r="W204" s="318" t="b">
        <f t="shared" si="95"/>
        <v>0</v>
      </c>
      <c r="X204" s="318" t="e">
        <f t="shared" si="96"/>
        <v>#DIV/0!</v>
      </c>
      <c r="Y204" s="318"/>
      <c r="Z204" s="319">
        <v>0</v>
      </c>
      <c r="AA204" s="318" t="e">
        <f t="shared" si="97"/>
        <v>#DIV/0!</v>
      </c>
      <c r="AB204" s="318" t="b">
        <f t="shared" si="98"/>
        <v>0</v>
      </c>
      <c r="AC204" s="318" t="e">
        <f t="shared" si="99"/>
        <v>#DIV/0!</v>
      </c>
      <c r="AD204" s="809"/>
      <c r="AE204" s="811">
        <f t="shared" si="100"/>
        <v>0</v>
      </c>
      <c r="AF204" s="811">
        <f t="shared" si="101"/>
        <v>0</v>
      </c>
    </row>
    <row r="205" spans="1:32" ht="15.75" hidden="1" customHeight="1">
      <c r="A205" s="438" t="s">
        <v>301</v>
      </c>
      <c r="B205" s="438">
        <f>'Aaro Inställningar'!B40</f>
        <v>0</v>
      </c>
      <c r="C205" s="42"/>
      <c r="D205" s="748">
        <f>'Aaro Inställningar'!C40</f>
        <v>0</v>
      </c>
      <c r="E205" s="319">
        <v>0</v>
      </c>
      <c r="F205" s="317">
        <v>0</v>
      </c>
      <c r="G205" s="318" t="e">
        <f t="shared" si="85"/>
        <v>#DIV/0!</v>
      </c>
      <c r="H205" s="318" t="b">
        <f t="shared" si="86"/>
        <v>0</v>
      </c>
      <c r="I205" s="318" t="e">
        <f t="shared" si="87"/>
        <v>#DIV/0!</v>
      </c>
      <c r="J205" s="319">
        <v>0</v>
      </c>
      <c r="K205" s="317">
        <v>0</v>
      </c>
      <c r="L205" s="318" t="e">
        <f t="shared" si="88"/>
        <v>#DIV/0!</v>
      </c>
      <c r="M205" s="318" t="b">
        <f t="shared" si="89"/>
        <v>0</v>
      </c>
      <c r="N205" s="318" t="e">
        <f t="shared" si="90"/>
        <v>#DIV/0!</v>
      </c>
      <c r="O205" s="319">
        <v>0</v>
      </c>
      <c r="P205" s="317">
        <v>0</v>
      </c>
      <c r="Q205" s="318" t="e">
        <f t="shared" si="91"/>
        <v>#DIV/0!</v>
      </c>
      <c r="R205" s="318" t="b">
        <f t="shared" si="92"/>
        <v>0</v>
      </c>
      <c r="S205" s="318" t="e">
        <f t="shared" si="93"/>
        <v>#DIV/0!</v>
      </c>
      <c r="T205" s="319">
        <v>0</v>
      </c>
      <c r="U205" s="317">
        <v>0</v>
      </c>
      <c r="V205" s="318" t="e">
        <f t="shared" si="94"/>
        <v>#DIV/0!</v>
      </c>
      <c r="W205" s="318" t="b">
        <f t="shared" si="95"/>
        <v>0</v>
      </c>
      <c r="X205" s="318" t="e">
        <f t="shared" si="96"/>
        <v>#DIV/0!</v>
      </c>
      <c r="Y205" s="318"/>
      <c r="Z205" s="319">
        <v>0</v>
      </c>
      <c r="AA205" s="318" t="e">
        <f t="shared" si="97"/>
        <v>#DIV/0!</v>
      </c>
      <c r="AB205" s="318" t="b">
        <f t="shared" si="98"/>
        <v>0</v>
      </c>
      <c r="AC205" s="318" t="e">
        <f t="shared" si="99"/>
        <v>#DIV/0!</v>
      </c>
      <c r="AD205" s="809"/>
      <c r="AE205" s="811">
        <f t="shared" si="100"/>
        <v>0</v>
      </c>
      <c r="AF205" s="811">
        <f t="shared" si="101"/>
        <v>0</v>
      </c>
    </row>
    <row r="206" spans="1:32" ht="15.75" hidden="1" customHeight="1">
      <c r="A206" s="438" t="s">
        <v>301</v>
      </c>
      <c r="B206" s="438">
        <f>'Aaro Inställningar'!B41</f>
        <v>0</v>
      </c>
      <c r="C206" s="42"/>
      <c r="D206" s="748">
        <f>'Aaro Inställningar'!C41</f>
        <v>0</v>
      </c>
      <c r="E206" s="319">
        <v>0</v>
      </c>
      <c r="F206" s="317">
        <v>0</v>
      </c>
      <c r="G206" s="318" t="e">
        <f t="shared" si="85"/>
        <v>#DIV/0!</v>
      </c>
      <c r="H206" s="318" t="b">
        <f t="shared" si="86"/>
        <v>0</v>
      </c>
      <c r="I206" s="318" t="e">
        <f t="shared" si="87"/>
        <v>#DIV/0!</v>
      </c>
      <c r="J206" s="319">
        <v>0</v>
      </c>
      <c r="K206" s="317">
        <v>0</v>
      </c>
      <c r="L206" s="318" t="e">
        <f t="shared" si="88"/>
        <v>#DIV/0!</v>
      </c>
      <c r="M206" s="318" t="b">
        <f t="shared" si="89"/>
        <v>0</v>
      </c>
      <c r="N206" s="318" t="e">
        <f t="shared" si="90"/>
        <v>#DIV/0!</v>
      </c>
      <c r="O206" s="319">
        <v>0</v>
      </c>
      <c r="P206" s="317">
        <v>0</v>
      </c>
      <c r="Q206" s="318" t="e">
        <f t="shared" si="91"/>
        <v>#DIV/0!</v>
      </c>
      <c r="R206" s="318" t="b">
        <f t="shared" si="92"/>
        <v>0</v>
      </c>
      <c r="S206" s="318" t="e">
        <f t="shared" si="93"/>
        <v>#DIV/0!</v>
      </c>
      <c r="T206" s="319">
        <v>0</v>
      </c>
      <c r="U206" s="317">
        <v>0</v>
      </c>
      <c r="V206" s="318" t="e">
        <f t="shared" si="94"/>
        <v>#DIV/0!</v>
      </c>
      <c r="W206" s="318" t="b">
        <f t="shared" si="95"/>
        <v>0</v>
      </c>
      <c r="X206" s="318" t="e">
        <f t="shared" si="96"/>
        <v>#DIV/0!</v>
      </c>
      <c r="Y206" s="318"/>
      <c r="Z206" s="319">
        <v>0</v>
      </c>
      <c r="AA206" s="318" t="e">
        <f t="shared" si="97"/>
        <v>#DIV/0!</v>
      </c>
      <c r="AB206" s="318" t="b">
        <f t="shared" si="98"/>
        <v>0</v>
      </c>
      <c r="AC206" s="318" t="e">
        <f t="shared" si="99"/>
        <v>#DIV/0!</v>
      </c>
      <c r="AD206" s="809"/>
      <c r="AE206" s="811">
        <f t="shared" si="100"/>
        <v>0</v>
      </c>
      <c r="AF206" s="811">
        <f t="shared" si="101"/>
        <v>0</v>
      </c>
    </row>
    <row r="207" spans="1:32" ht="15.75" hidden="1" customHeight="1">
      <c r="A207" s="438" t="s">
        <v>301</v>
      </c>
      <c r="B207" s="438">
        <f>'Aaro Inställningar'!B42</f>
        <v>0</v>
      </c>
      <c r="C207" s="42"/>
      <c r="D207" s="748">
        <f>'Aaro Inställningar'!C42</f>
        <v>0</v>
      </c>
      <c r="E207" s="319">
        <v>0</v>
      </c>
      <c r="F207" s="317">
        <v>0</v>
      </c>
      <c r="G207" s="318" t="e">
        <f t="shared" si="85"/>
        <v>#DIV/0!</v>
      </c>
      <c r="H207" s="318" t="b">
        <f t="shared" si="86"/>
        <v>0</v>
      </c>
      <c r="I207" s="318" t="e">
        <f t="shared" si="87"/>
        <v>#DIV/0!</v>
      </c>
      <c r="J207" s="319">
        <v>0</v>
      </c>
      <c r="K207" s="317">
        <v>0</v>
      </c>
      <c r="L207" s="318" t="e">
        <f t="shared" si="88"/>
        <v>#DIV/0!</v>
      </c>
      <c r="M207" s="318" t="b">
        <f t="shared" si="89"/>
        <v>0</v>
      </c>
      <c r="N207" s="318" t="e">
        <f t="shared" si="90"/>
        <v>#DIV/0!</v>
      </c>
      <c r="O207" s="319">
        <v>0</v>
      </c>
      <c r="P207" s="317">
        <v>0</v>
      </c>
      <c r="Q207" s="318" t="e">
        <f t="shared" si="91"/>
        <v>#DIV/0!</v>
      </c>
      <c r="R207" s="318" t="b">
        <f t="shared" si="92"/>
        <v>0</v>
      </c>
      <c r="S207" s="318" t="e">
        <f t="shared" si="93"/>
        <v>#DIV/0!</v>
      </c>
      <c r="T207" s="319">
        <v>0</v>
      </c>
      <c r="U207" s="317">
        <v>0</v>
      </c>
      <c r="V207" s="318" t="e">
        <f t="shared" si="94"/>
        <v>#DIV/0!</v>
      </c>
      <c r="W207" s="318" t="b">
        <f t="shared" si="95"/>
        <v>0</v>
      </c>
      <c r="X207" s="318" t="e">
        <f t="shared" si="96"/>
        <v>#DIV/0!</v>
      </c>
      <c r="Y207" s="318"/>
      <c r="Z207" s="319">
        <v>0</v>
      </c>
      <c r="AA207" s="318" t="e">
        <f t="shared" si="97"/>
        <v>#DIV/0!</v>
      </c>
      <c r="AB207" s="318" t="b">
        <f t="shared" si="98"/>
        <v>0</v>
      </c>
      <c r="AC207" s="318" t="e">
        <f t="shared" si="99"/>
        <v>#DIV/0!</v>
      </c>
      <c r="AD207" s="809"/>
      <c r="AE207" s="811">
        <f t="shared" si="100"/>
        <v>0</v>
      </c>
      <c r="AF207" s="811">
        <f t="shared" si="101"/>
        <v>0</v>
      </c>
    </row>
    <row r="208" spans="1:32" ht="15.75" hidden="1" customHeight="1">
      <c r="A208" s="438" t="s">
        <v>301</v>
      </c>
      <c r="B208" s="438">
        <f>'Aaro Inställningar'!B43</f>
        <v>0</v>
      </c>
      <c r="C208" s="42"/>
      <c r="D208" s="748">
        <f>'Aaro Inställningar'!C43</f>
        <v>0</v>
      </c>
      <c r="E208" s="319">
        <v>0</v>
      </c>
      <c r="F208" s="317">
        <v>0</v>
      </c>
      <c r="G208" s="318" t="e">
        <f t="shared" si="85"/>
        <v>#DIV/0!</v>
      </c>
      <c r="H208" s="318" t="b">
        <f t="shared" si="86"/>
        <v>0</v>
      </c>
      <c r="I208" s="318" t="e">
        <f t="shared" si="87"/>
        <v>#DIV/0!</v>
      </c>
      <c r="J208" s="319">
        <v>0</v>
      </c>
      <c r="K208" s="317">
        <v>0</v>
      </c>
      <c r="L208" s="318" t="e">
        <f t="shared" si="88"/>
        <v>#DIV/0!</v>
      </c>
      <c r="M208" s="318" t="b">
        <f t="shared" si="89"/>
        <v>0</v>
      </c>
      <c r="N208" s="318" t="e">
        <f t="shared" si="90"/>
        <v>#DIV/0!</v>
      </c>
      <c r="O208" s="319">
        <v>0</v>
      </c>
      <c r="P208" s="317">
        <v>0</v>
      </c>
      <c r="Q208" s="318" t="e">
        <f t="shared" si="91"/>
        <v>#DIV/0!</v>
      </c>
      <c r="R208" s="318" t="b">
        <f t="shared" si="92"/>
        <v>0</v>
      </c>
      <c r="S208" s="318" t="e">
        <f t="shared" si="93"/>
        <v>#DIV/0!</v>
      </c>
      <c r="T208" s="319">
        <v>0</v>
      </c>
      <c r="U208" s="317">
        <v>0</v>
      </c>
      <c r="V208" s="318" t="e">
        <f t="shared" si="94"/>
        <v>#DIV/0!</v>
      </c>
      <c r="W208" s="318" t="b">
        <f t="shared" si="95"/>
        <v>0</v>
      </c>
      <c r="X208" s="318" t="e">
        <f t="shared" si="96"/>
        <v>#DIV/0!</v>
      </c>
      <c r="Y208" s="318"/>
      <c r="Z208" s="319">
        <v>0</v>
      </c>
      <c r="AA208" s="318" t="e">
        <f t="shared" si="97"/>
        <v>#DIV/0!</v>
      </c>
      <c r="AB208" s="318" t="b">
        <f t="shared" si="98"/>
        <v>0</v>
      </c>
      <c r="AC208" s="318" t="e">
        <f t="shared" si="99"/>
        <v>#DIV/0!</v>
      </c>
      <c r="AD208" s="809"/>
      <c r="AE208" s="811">
        <f t="shared" si="100"/>
        <v>0</v>
      </c>
      <c r="AF208" s="811">
        <f t="shared" si="101"/>
        <v>0</v>
      </c>
    </row>
    <row r="209" spans="1:32" ht="15.75" hidden="1" customHeight="1">
      <c r="A209" s="438" t="s">
        <v>301</v>
      </c>
      <c r="B209" s="438">
        <f>'Aaro Inställningar'!B44</f>
        <v>0</v>
      </c>
      <c r="C209" s="42"/>
      <c r="D209" s="748">
        <f>'Aaro Inställningar'!C44</f>
        <v>0</v>
      </c>
      <c r="E209" s="319">
        <v>0</v>
      </c>
      <c r="F209" s="317">
        <v>0</v>
      </c>
      <c r="G209" s="318" t="e">
        <f t="shared" si="85"/>
        <v>#DIV/0!</v>
      </c>
      <c r="H209" s="318" t="b">
        <f t="shared" si="86"/>
        <v>0</v>
      </c>
      <c r="I209" s="318" t="e">
        <f t="shared" si="87"/>
        <v>#DIV/0!</v>
      </c>
      <c r="J209" s="319">
        <v>0</v>
      </c>
      <c r="K209" s="317">
        <v>0</v>
      </c>
      <c r="L209" s="318" t="e">
        <f t="shared" si="88"/>
        <v>#DIV/0!</v>
      </c>
      <c r="M209" s="318" t="b">
        <f t="shared" si="89"/>
        <v>0</v>
      </c>
      <c r="N209" s="318" t="e">
        <f t="shared" si="90"/>
        <v>#DIV/0!</v>
      </c>
      <c r="O209" s="319">
        <v>0</v>
      </c>
      <c r="P209" s="317">
        <v>0</v>
      </c>
      <c r="Q209" s="318" t="e">
        <f t="shared" si="91"/>
        <v>#DIV/0!</v>
      </c>
      <c r="R209" s="318" t="b">
        <f t="shared" si="92"/>
        <v>0</v>
      </c>
      <c r="S209" s="318" t="e">
        <f t="shared" si="93"/>
        <v>#DIV/0!</v>
      </c>
      <c r="T209" s="319">
        <v>0</v>
      </c>
      <c r="U209" s="317">
        <v>0</v>
      </c>
      <c r="V209" s="318" t="e">
        <f t="shared" si="94"/>
        <v>#DIV/0!</v>
      </c>
      <c r="W209" s="318" t="b">
        <f t="shared" si="95"/>
        <v>0</v>
      </c>
      <c r="X209" s="318" t="e">
        <f t="shared" si="96"/>
        <v>#DIV/0!</v>
      </c>
      <c r="Y209" s="318"/>
      <c r="Z209" s="319">
        <v>0</v>
      </c>
      <c r="AA209" s="318" t="e">
        <f t="shared" si="97"/>
        <v>#DIV/0!</v>
      </c>
      <c r="AB209" s="318" t="b">
        <f t="shared" si="98"/>
        <v>0</v>
      </c>
      <c r="AC209" s="318" t="e">
        <f t="shared" si="99"/>
        <v>#DIV/0!</v>
      </c>
      <c r="AD209" s="809"/>
      <c r="AE209" s="811">
        <f t="shared" si="100"/>
        <v>0</v>
      </c>
      <c r="AF209" s="811">
        <f t="shared" si="101"/>
        <v>0</v>
      </c>
    </row>
    <row r="210" spans="1:32" ht="15.75" hidden="1" customHeight="1">
      <c r="A210" s="438" t="s">
        <v>301</v>
      </c>
      <c r="B210" s="438">
        <f>'Aaro Inställningar'!B45</f>
        <v>0</v>
      </c>
      <c r="C210" s="42"/>
      <c r="D210" s="748">
        <f>'Aaro Inställningar'!C45</f>
        <v>0</v>
      </c>
      <c r="E210" s="319">
        <v>0</v>
      </c>
      <c r="F210" s="317">
        <v>0</v>
      </c>
      <c r="G210" s="318" t="e">
        <f t="shared" si="85"/>
        <v>#DIV/0!</v>
      </c>
      <c r="H210" s="318" t="b">
        <f t="shared" si="86"/>
        <v>0</v>
      </c>
      <c r="I210" s="318" t="e">
        <f t="shared" si="87"/>
        <v>#DIV/0!</v>
      </c>
      <c r="J210" s="319">
        <v>0</v>
      </c>
      <c r="K210" s="317">
        <v>0</v>
      </c>
      <c r="L210" s="318" t="e">
        <f t="shared" si="88"/>
        <v>#DIV/0!</v>
      </c>
      <c r="M210" s="318" t="b">
        <f t="shared" si="89"/>
        <v>0</v>
      </c>
      <c r="N210" s="318" t="e">
        <f t="shared" si="90"/>
        <v>#DIV/0!</v>
      </c>
      <c r="O210" s="319">
        <v>0</v>
      </c>
      <c r="P210" s="317">
        <v>0</v>
      </c>
      <c r="Q210" s="318" t="e">
        <f t="shared" si="91"/>
        <v>#DIV/0!</v>
      </c>
      <c r="R210" s="318" t="b">
        <f t="shared" si="92"/>
        <v>0</v>
      </c>
      <c r="S210" s="318" t="e">
        <f t="shared" si="93"/>
        <v>#DIV/0!</v>
      </c>
      <c r="T210" s="319">
        <v>0</v>
      </c>
      <c r="U210" s="317">
        <v>0</v>
      </c>
      <c r="V210" s="318" t="e">
        <f t="shared" si="94"/>
        <v>#DIV/0!</v>
      </c>
      <c r="W210" s="318" t="b">
        <f t="shared" si="95"/>
        <v>0</v>
      </c>
      <c r="X210" s="318" t="e">
        <f t="shared" si="96"/>
        <v>#DIV/0!</v>
      </c>
      <c r="Y210" s="318"/>
      <c r="Z210" s="319">
        <v>0</v>
      </c>
      <c r="AA210" s="318" t="e">
        <f t="shared" si="97"/>
        <v>#DIV/0!</v>
      </c>
      <c r="AB210" s="318" t="b">
        <f t="shared" si="98"/>
        <v>0</v>
      </c>
      <c r="AC210" s="318" t="e">
        <f t="shared" si="99"/>
        <v>#DIV/0!</v>
      </c>
      <c r="AD210" s="809"/>
      <c r="AE210" s="811">
        <f t="shared" si="100"/>
        <v>0</v>
      </c>
      <c r="AF210" s="811">
        <f t="shared" si="101"/>
        <v>0</v>
      </c>
    </row>
    <row r="211" spans="1:32" ht="15.75" hidden="1" customHeight="1">
      <c r="A211" s="438" t="s">
        <v>301</v>
      </c>
      <c r="B211" s="438">
        <f>'Aaro Inställningar'!B46</f>
        <v>0</v>
      </c>
      <c r="C211" s="42"/>
      <c r="D211" s="748">
        <f>'Aaro Inställningar'!C46</f>
        <v>0</v>
      </c>
      <c r="E211" s="319">
        <v>0</v>
      </c>
      <c r="F211" s="317">
        <v>0</v>
      </c>
      <c r="G211" s="318" t="e">
        <f t="shared" si="85"/>
        <v>#DIV/0!</v>
      </c>
      <c r="H211" s="318" t="b">
        <f t="shared" si="86"/>
        <v>0</v>
      </c>
      <c r="I211" s="318" t="e">
        <f t="shared" si="87"/>
        <v>#DIV/0!</v>
      </c>
      <c r="J211" s="319">
        <v>0</v>
      </c>
      <c r="K211" s="317">
        <v>0</v>
      </c>
      <c r="L211" s="318" t="e">
        <f t="shared" si="88"/>
        <v>#DIV/0!</v>
      </c>
      <c r="M211" s="318" t="b">
        <f t="shared" si="89"/>
        <v>0</v>
      </c>
      <c r="N211" s="318" t="e">
        <f t="shared" si="90"/>
        <v>#DIV/0!</v>
      </c>
      <c r="O211" s="319">
        <v>0</v>
      </c>
      <c r="P211" s="317">
        <v>0</v>
      </c>
      <c r="Q211" s="318" t="e">
        <f t="shared" si="91"/>
        <v>#DIV/0!</v>
      </c>
      <c r="R211" s="318" t="b">
        <f t="shared" si="92"/>
        <v>0</v>
      </c>
      <c r="S211" s="318" t="e">
        <f t="shared" si="93"/>
        <v>#DIV/0!</v>
      </c>
      <c r="T211" s="319">
        <v>0</v>
      </c>
      <c r="U211" s="317">
        <v>0</v>
      </c>
      <c r="V211" s="318" t="e">
        <f t="shared" si="94"/>
        <v>#DIV/0!</v>
      </c>
      <c r="W211" s="318" t="b">
        <f t="shared" si="95"/>
        <v>0</v>
      </c>
      <c r="X211" s="318" t="e">
        <f t="shared" si="96"/>
        <v>#DIV/0!</v>
      </c>
      <c r="Y211" s="318"/>
      <c r="Z211" s="319">
        <v>0</v>
      </c>
      <c r="AA211" s="318" t="e">
        <f t="shared" si="97"/>
        <v>#DIV/0!</v>
      </c>
      <c r="AB211" s="318" t="b">
        <f t="shared" si="98"/>
        <v>0</v>
      </c>
      <c r="AC211" s="318" t="e">
        <f t="shared" si="99"/>
        <v>#DIV/0!</v>
      </c>
      <c r="AD211" s="809"/>
      <c r="AE211" s="811">
        <f t="shared" si="100"/>
        <v>0</v>
      </c>
      <c r="AF211" s="811">
        <f t="shared" si="101"/>
        <v>0</v>
      </c>
    </row>
    <row r="212" spans="1:32" ht="15.75" hidden="1" customHeight="1">
      <c r="A212" s="438" t="s">
        <v>301</v>
      </c>
      <c r="B212" s="438">
        <f>'Aaro Inställningar'!B47</f>
        <v>0</v>
      </c>
      <c r="C212" s="42"/>
      <c r="D212" s="748">
        <f>'Aaro Inställningar'!C47</f>
        <v>0</v>
      </c>
      <c r="E212" s="319">
        <v>0</v>
      </c>
      <c r="F212" s="317">
        <v>0</v>
      </c>
      <c r="G212" s="318" t="e">
        <f t="shared" si="85"/>
        <v>#DIV/0!</v>
      </c>
      <c r="H212" s="318" t="b">
        <f t="shared" si="86"/>
        <v>0</v>
      </c>
      <c r="I212" s="318" t="e">
        <f t="shared" si="87"/>
        <v>#DIV/0!</v>
      </c>
      <c r="J212" s="319">
        <v>0</v>
      </c>
      <c r="K212" s="317">
        <v>0</v>
      </c>
      <c r="L212" s="318" t="e">
        <f t="shared" si="88"/>
        <v>#DIV/0!</v>
      </c>
      <c r="M212" s="318" t="b">
        <f t="shared" si="89"/>
        <v>0</v>
      </c>
      <c r="N212" s="318" t="e">
        <f t="shared" si="90"/>
        <v>#DIV/0!</v>
      </c>
      <c r="O212" s="319">
        <v>0</v>
      </c>
      <c r="P212" s="317">
        <v>0</v>
      </c>
      <c r="Q212" s="318" t="e">
        <f t="shared" si="91"/>
        <v>#DIV/0!</v>
      </c>
      <c r="R212" s="318" t="b">
        <f t="shared" si="92"/>
        <v>0</v>
      </c>
      <c r="S212" s="318" t="e">
        <f t="shared" si="93"/>
        <v>#DIV/0!</v>
      </c>
      <c r="T212" s="319">
        <v>0</v>
      </c>
      <c r="U212" s="317">
        <v>0</v>
      </c>
      <c r="V212" s="318" t="e">
        <f t="shared" si="94"/>
        <v>#DIV/0!</v>
      </c>
      <c r="W212" s="318" t="b">
        <f t="shared" si="95"/>
        <v>0</v>
      </c>
      <c r="X212" s="318" t="e">
        <f t="shared" si="96"/>
        <v>#DIV/0!</v>
      </c>
      <c r="Y212" s="318"/>
      <c r="Z212" s="319">
        <v>0</v>
      </c>
      <c r="AA212" s="318" t="e">
        <f t="shared" si="97"/>
        <v>#DIV/0!</v>
      </c>
      <c r="AB212" s="318" t="b">
        <f t="shared" si="98"/>
        <v>0</v>
      </c>
      <c r="AC212" s="318" t="e">
        <f t="shared" si="99"/>
        <v>#DIV/0!</v>
      </c>
      <c r="AD212" s="809"/>
      <c r="AE212" s="811">
        <f t="shared" si="100"/>
        <v>0</v>
      </c>
      <c r="AF212" s="811">
        <f t="shared" si="101"/>
        <v>0</v>
      </c>
    </row>
    <row r="213" spans="1:32" ht="15.75" hidden="1" customHeight="1">
      <c r="A213" s="438" t="s">
        <v>301</v>
      </c>
      <c r="B213" s="438">
        <f>'Aaro Inställningar'!B48</f>
        <v>0</v>
      </c>
      <c r="C213" s="42"/>
      <c r="D213" s="748">
        <f>'Aaro Inställningar'!C48</f>
        <v>0</v>
      </c>
      <c r="E213" s="319">
        <v>0</v>
      </c>
      <c r="F213" s="317">
        <v>0</v>
      </c>
      <c r="G213" s="318" t="e">
        <f t="shared" si="85"/>
        <v>#DIV/0!</v>
      </c>
      <c r="H213" s="318" t="b">
        <f t="shared" si="86"/>
        <v>0</v>
      </c>
      <c r="I213" s="318" t="e">
        <f t="shared" si="87"/>
        <v>#DIV/0!</v>
      </c>
      <c r="J213" s="319">
        <v>0</v>
      </c>
      <c r="K213" s="317">
        <v>0</v>
      </c>
      <c r="L213" s="318" t="e">
        <f t="shared" si="88"/>
        <v>#DIV/0!</v>
      </c>
      <c r="M213" s="318" t="b">
        <f t="shared" si="89"/>
        <v>0</v>
      </c>
      <c r="N213" s="318" t="e">
        <f t="shared" si="90"/>
        <v>#DIV/0!</v>
      </c>
      <c r="O213" s="319">
        <v>0</v>
      </c>
      <c r="P213" s="317">
        <v>0</v>
      </c>
      <c r="Q213" s="318" t="e">
        <f t="shared" si="91"/>
        <v>#DIV/0!</v>
      </c>
      <c r="R213" s="318" t="b">
        <f t="shared" si="92"/>
        <v>0</v>
      </c>
      <c r="S213" s="318" t="e">
        <f t="shared" si="93"/>
        <v>#DIV/0!</v>
      </c>
      <c r="T213" s="319">
        <v>0</v>
      </c>
      <c r="U213" s="317">
        <v>0</v>
      </c>
      <c r="V213" s="318" t="e">
        <f t="shared" si="94"/>
        <v>#DIV/0!</v>
      </c>
      <c r="W213" s="318" t="b">
        <f t="shared" si="95"/>
        <v>0</v>
      </c>
      <c r="X213" s="318" t="e">
        <f t="shared" si="96"/>
        <v>#DIV/0!</v>
      </c>
      <c r="Y213" s="318"/>
      <c r="Z213" s="319">
        <v>0</v>
      </c>
      <c r="AA213" s="318" t="e">
        <f t="shared" si="97"/>
        <v>#DIV/0!</v>
      </c>
      <c r="AB213" s="318" t="b">
        <f t="shared" si="98"/>
        <v>0</v>
      </c>
      <c r="AC213" s="318" t="e">
        <f t="shared" si="99"/>
        <v>#DIV/0!</v>
      </c>
      <c r="AD213" s="809"/>
      <c r="AE213" s="811">
        <f t="shared" si="100"/>
        <v>0</v>
      </c>
      <c r="AF213" s="811">
        <f t="shared" si="101"/>
        <v>0</v>
      </c>
    </row>
    <row r="214" spans="1:32" ht="15.75" hidden="1" customHeight="1">
      <c r="A214" s="438" t="s">
        <v>301</v>
      </c>
      <c r="B214" s="438">
        <f>'Aaro Inställningar'!B49</f>
        <v>0</v>
      </c>
      <c r="C214" s="42"/>
      <c r="D214" s="748">
        <f>'Aaro Inställningar'!C49</f>
        <v>0</v>
      </c>
      <c r="E214" s="319">
        <v>0</v>
      </c>
      <c r="F214" s="317">
        <v>0</v>
      </c>
      <c r="G214" s="318" t="e">
        <f t="shared" si="85"/>
        <v>#DIV/0!</v>
      </c>
      <c r="H214" s="318" t="b">
        <f t="shared" si="86"/>
        <v>0</v>
      </c>
      <c r="I214" s="318" t="e">
        <f t="shared" si="87"/>
        <v>#DIV/0!</v>
      </c>
      <c r="J214" s="319">
        <v>0</v>
      </c>
      <c r="K214" s="317">
        <v>0</v>
      </c>
      <c r="L214" s="318" t="e">
        <f t="shared" si="88"/>
        <v>#DIV/0!</v>
      </c>
      <c r="M214" s="318" t="b">
        <f t="shared" si="89"/>
        <v>0</v>
      </c>
      <c r="N214" s="318" t="e">
        <f t="shared" si="90"/>
        <v>#DIV/0!</v>
      </c>
      <c r="O214" s="319">
        <v>0</v>
      </c>
      <c r="P214" s="317">
        <v>0</v>
      </c>
      <c r="Q214" s="318" t="e">
        <f t="shared" si="91"/>
        <v>#DIV/0!</v>
      </c>
      <c r="R214" s="318" t="b">
        <f t="shared" si="92"/>
        <v>0</v>
      </c>
      <c r="S214" s="318" t="e">
        <f t="shared" si="93"/>
        <v>#DIV/0!</v>
      </c>
      <c r="T214" s="319">
        <v>0</v>
      </c>
      <c r="U214" s="317">
        <v>0</v>
      </c>
      <c r="V214" s="318" t="e">
        <f t="shared" si="94"/>
        <v>#DIV/0!</v>
      </c>
      <c r="W214" s="318" t="b">
        <f t="shared" si="95"/>
        <v>0</v>
      </c>
      <c r="X214" s="318" t="e">
        <f t="shared" si="96"/>
        <v>#DIV/0!</v>
      </c>
      <c r="Y214" s="318"/>
      <c r="Z214" s="319">
        <v>0</v>
      </c>
      <c r="AA214" s="318" t="e">
        <f t="shared" si="97"/>
        <v>#DIV/0!</v>
      </c>
      <c r="AB214" s="318" t="b">
        <f t="shared" si="98"/>
        <v>0</v>
      </c>
      <c r="AC214" s="318" t="e">
        <f t="shared" si="99"/>
        <v>#DIV/0!</v>
      </c>
      <c r="AD214" s="809"/>
      <c r="AE214" s="811">
        <f t="shared" si="100"/>
        <v>0</v>
      </c>
      <c r="AF214" s="811">
        <f t="shared" si="101"/>
        <v>0</v>
      </c>
    </row>
    <row r="215" spans="1:32" ht="15.75" hidden="1" customHeight="1">
      <c r="A215" s="438" t="s">
        <v>301</v>
      </c>
      <c r="B215" s="438">
        <f>'Aaro Inställningar'!B50</f>
        <v>0</v>
      </c>
      <c r="C215" s="42"/>
      <c r="D215" s="748">
        <f>'Aaro Inställningar'!C50</f>
        <v>0</v>
      </c>
      <c r="E215" s="319">
        <v>0</v>
      </c>
      <c r="F215" s="317">
        <v>0</v>
      </c>
      <c r="G215" s="318" t="e">
        <f t="shared" si="85"/>
        <v>#DIV/0!</v>
      </c>
      <c r="H215" s="318" t="b">
        <f t="shared" si="86"/>
        <v>0</v>
      </c>
      <c r="I215" s="318" t="e">
        <f t="shared" si="87"/>
        <v>#DIV/0!</v>
      </c>
      <c r="J215" s="319">
        <v>0</v>
      </c>
      <c r="K215" s="317">
        <v>0</v>
      </c>
      <c r="L215" s="318" t="e">
        <f t="shared" si="88"/>
        <v>#DIV/0!</v>
      </c>
      <c r="M215" s="318" t="b">
        <f t="shared" si="89"/>
        <v>0</v>
      </c>
      <c r="N215" s="318" t="e">
        <f t="shared" si="90"/>
        <v>#DIV/0!</v>
      </c>
      <c r="O215" s="319">
        <v>0</v>
      </c>
      <c r="P215" s="317">
        <v>0</v>
      </c>
      <c r="Q215" s="318" t="e">
        <f t="shared" si="91"/>
        <v>#DIV/0!</v>
      </c>
      <c r="R215" s="318" t="b">
        <f t="shared" si="92"/>
        <v>0</v>
      </c>
      <c r="S215" s="318" t="e">
        <f t="shared" si="93"/>
        <v>#DIV/0!</v>
      </c>
      <c r="T215" s="319">
        <v>0</v>
      </c>
      <c r="U215" s="317">
        <v>0</v>
      </c>
      <c r="V215" s="318" t="e">
        <f t="shared" si="94"/>
        <v>#DIV/0!</v>
      </c>
      <c r="W215" s="318" t="b">
        <f t="shared" si="95"/>
        <v>0</v>
      </c>
      <c r="X215" s="318" t="e">
        <f t="shared" si="96"/>
        <v>#DIV/0!</v>
      </c>
      <c r="Y215" s="318"/>
      <c r="Z215" s="319">
        <v>0</v>
      </c>
      <c r="AA215" s="318" t="e">
        <f t="shared" si="97"/>
        <v>#DIV/0!</v>
      </c>
      <c r="AB215" s="318" t="b">
        <f t="shared" si="98"/>
        <v>0</v>
      </c>
      <c r="AC215" s="318" t="e">
        <f t="shared" si="99"/>
        <v>#DIV/0!</v>
      </c>
      <c r="AD215" s="809"/>
      <c r="AE215" s="811">
        <f t="shared" si="100"/>
        <v>0</v>
      </c>
      <c r="AF215" s="811">
        <f t="shared" si="101"/>
        <v>0</v>
      </c>
    </row>
    <row r="216" spans="1:32" ht="15.75" hidden="1" customHeight="1">
      <c r="A216" s="438" t="s">
        <v>301</v>
      </c>
      <c r="B216" s="438">
        <f>'Aaro Inställningar'!B51</f>
        <v>0</v>
      </c>
      <c r="C216" s="42"/>
      <c r="D216" s="748">
        <f>'Aaro Inställningar'!C51</f>
        <v>0</v>
      </c>
      <c r="E216" s="319">
        <v>0</v>
      </c>
      <c r="F216" s="317">
        <v>0</v>
      </c>
      <c r="G216" s="318" t="e">
        <f t="shared" si="85"/>
        <v>#DIV/0!</v>
      </c>
      <c r="H216" s="318" t="b">
        <f t="shared" si="86"/>
        <v>0</v>
      </c>
      <c r="I216" s="318" t="e">
        <f t="shared" si="87"/>
        <v>#DIV/0!</v>
      </c>
      <c r="J216" s="319">
        <v>0</v>
      </c>
      <c r="K216" s="317">
        <v>0</v>
      </c>
      <c r="L216" s="318" t="e">
        <f t="shared" si="88"/>
        <v>#DIV/0!</v>
      </c>
      <c r="M216" s="318" t="b">
        <f t="shared" si="89"/>
        <v>0</v>
      </c>
      <c r="N216" s="318" t="e">
        <f t="shared" si="90"/>
        <v>#DIV/0!</v>
      </c>
      <c r="O216" s="319">
        <v>0</v>
      </c>
      <c r="P216" s="317">
        <v>0</v>
      </c>
      <c r="Q216" s="318" t="e">
        <f t="shared" si="91"/>
        <v>#DIV/0!</v>
      </c>
      <c r="R216" s="318" t="b">
        <f t="shared" si="92"/>
        <v>0</v>
      </c>
      <c r="S216" s="318" t="e">
        <f t="shared" si="93"/>
        <v>#DIV/0!</v>
      </c>
      <c r="T216" s="319">
        <v>0</v>
      </c>
      <c r="U216" s="317">
        <v>0</v>
      </c>
      <c r="V216" s="318" t="e">
        <f t="shared" si="94"/>
        <v>#DIV/0!</v>
      </c>
      <c r="W216" s="318" t="b">
        <f t="shared" si="95"/>
        <v>0</v>
      </c>
      <c r="X216" s="318" t="e">
        <f t="shared" si="96"/>
        <v>#DIV/0!</v>
      </c>
      <c r="Y216" s="318"/>
      <c r="Z216" s="319">
        <v>0</v>
      </c>
      <c r="AA216" s="318" t="e">
        <f t="shared" si="97"/>
        <v>#DIV/0!</v>
      </c>
      <c r="AB216" s="318" t="b">
        <f t="shared" si="98"/>
        <v>0</v>
      </c>
      <c r="AC216" s="318" t="e">
        <f t="shared" si="99"/>
        <v>#DIV/0!</v>
      </c>
      <c r="AD216" s="809"/>
      <c r="AE216" s="811">
        <f t="shared" si="100"/>
        <v>0</v>
      </c>
      <c r="AF216" s="811">
        <f t="shared" si="101"/>
        <v>0</v>
      </c>
    </row>
    <row r="217" spans="1:32" ht="15.75" hidden="1" customHeight="1">
      <c r="A217" s="438" t="s">
        <v>301</v>
      </c>
      <c r="B217" s="438">
        <f>'Aaro Inställningar'!B52</f>
        <v>0</v>
      </c>
      <c r="C217" s="42"/>
      <c r="D217" s="748">
        <f>'Aaro Inställningar'!C52</f>
        <v>0</v>
      </c>
      <c r="E217" s="319">
        <v>0</v>
      </c>
      <c r="F217" s="317">
        <v>0</v>
      </c>
      <c r="G217" s="318" t="e">
        <f t="shared" si="85"/>
        <v>#DIV/0!</v>
      </c>
      <c r="H217" s="318" t="b">
        <f t="shared" si="86"/>
        <v>0</v>
      </c>
      <c r="I217" s="318" t="e">
        <f t="shared" si="87"/>
        <v>#DIV/0!</v>
      </c>
      <c r="J217" s="319">
        <v>0</v>
      </c>
      <c r="K217" s="317">
        <v>0</v>
      </c>
      <c r="L217" s="318" t="e">
        <f t="shared" si="88"/>
        <v>#DIV/0!</v>
      </c>
      <c r="M217" s="318" t="b">
        <f t="shared" si="89"/>
        <v>0</v>
      </c>
      <c r="N217" s="318" t="e">
        <f t="shared" si="90"/>
        <v>#DIV/0!</v>
      </c>
      <c r="O217" s="319">
        <v>0</v>
      </c>
      <c r="P217" s="317">
        <v>0</v>
      </c>
      <c r="Q217" s="318" t="e">
        <f t="shared" si="91"/>
        <v>#DIV/0!</v>
      </c>
      <c r="R217" s="318" t="b">
        <f t="shared" si="92"/>
        <v>0</v>
      </c>
      <c r="S217" s="318" t="e">
        <f t="shared" si="93"/>
        <v>#DIV/0!</v>
      </c>
      <c r="T217" s="319">
        <v>0</v>
      </c>
      <c r="U217" s="317">
        <v>0</v>
      </c>
      <c r="V217" s="318" t="e">
        <f t="shared" si="94"/>
        <v>#DIV/0!</v>
      </c>
      <c r="W217" s="318" t="b">
        <f t="shared" si="95"/>
        <v>0</v>
      </c>
      <c r="X217" s="318" t="e">
        <f t="shared" si="96"/>
        <v>#DIV/0!</v>
      </c>
      <c r="Y217" s="318"/>
      <c r="Z217" s="319">
        <v>0</v>
      </c>
      <c r="AA217" s="318" t="e">
        <f t="shared" si="97"/>
        <v>#DIV/0!</v>
      </c>
      <c r="AB217" s="318" t="b">
        <f t="shared" si="98"/>
        <v>0</v>
      </c>
      <c r="AC217" s="318" t="e">
        <f t="shared" si="99"/>
        <v>#DIV/0!</v>
      </c>
      <c r="AD217" s="809"/>
      <c r="AE217" s="811">
        <f t="shared" si="100"/>
        <v>0</v>
      </c>
      <c r="AF217" s="811">
        <f t="shared" si="101"/>
        <v>0</v>
      </c>
    </row>
    <row r="218" spans="1:32" ht="15.75" hidden="1" customHeight="1">
      <c r="A218" s="438" t="s">
        <v>301</v>
      </c>
      <c r="B218" s="438">
        <f>'Aaro Inställningar'!B53</f>
        <v>0</v>
      </c>
      <c r="C218" s="42"/>
      <c r="D218" s="748">
        <f>'Aaro Inställningar'!C53</f>
        <v>0</v>
      </c>
      <c r="E218" s="319">
        <v>0</v>
      </c>
      <c r="F218" s="317">
        <v>0</v>
      </c>
      <c r="G218" s="318" t="e">
        <f t="shared" si="85"/>
        <v>#DIV/0!</v>
      </c>
      <c r="H218" s="318" t="b">
        <f t="shared" si="86"/>
        <v>0</v>
      </c>
      <c r="I218" s="318" t="e">
        <f t="shared" si="87"/>
        <v>#DIV/0!</v>
      </c>
      <c r="J218" s="319">
        <v>0</v>
      </c>
      <c r="K218" s="317">
        <v>0</v>
      </c>
      <c r="L218" s="318" t="e">
        <f t="shared" si="88"/>
        <v>#DIV/0!</v>
      </c>
      <c r="M218" s="318" t="b">
        <f t="shared" si="89"/>
        <v>0</v>
      </c>
      <c r="N218" s="318" t="e">
        <f t="shared" si="90"/>
        <v>#DIV/0!</v>
      </c>
      <c r="O218" s="319">
        <v>0</v>
      </c>
      <c r="P218" s="317">
        <v>0</v>
      </c>
      <c r="Q218" s="318" t="e">
        <f t="shared" si="91"/>
        <v>#DIV/0!</v>
      </c>
      <c r="R218" s="318" t="b">
        <f t="shared" si="92"/>
        <v>0</v>
      </c>
      <c r="S218" s="318" t="e">
        <f t="shared" si="93"/>
        <v>#DIV/0!</v>
      </c>
      <c r="T218" s="319">
        <v>0</v>
      </c>
      <c r="U218" s="317">
        <v>0</v>
      </c>
      <c r="V218" s="318" t="e">
        <f t="shared" si="94"/>
        <v>#DIV/0!</v>
      </c>
      <c r="W218" s="318" t="b">
        <f t="shared" si="95"/>
        <v>0</v>
      </c>
      <c r="X218" s="318" t="e">
        <f t="shared" si="96"/>
        <v>#DIV/0!</v>
      </c>
      <c r="Y218" s="318"/>
      <c r="Z218" s="319">
        <v>0</v>
      </c>
      <c r="AA218" s="318" t="e">
        <f t="shared" si="97"/>
        <v>#DIV/0!</v>
      </c>
      <c r="AB218" s="318" t="b">
        <f t="shared" si="98"/>
        <v>0</v>
      </c>
      <c r="AC218" s="318" t="e">
        <f t="shared" si="99"/>
        <v>#DIV/0!</v>
      </c>
      <c r="AD218" s="809"/>
      <c r="AE218" s="811">
        <f t="shared" si="100"/>
        <v>0</v>
      </c>
      <c r="AF218" s="811">
        <f t="shared" si="101"/>
        <v>0</v>
      </c>
    </row>
    <row r="219" spans="1:32" ht="15.75" hidden="1" customHeight="1">
      <c r="A219" s="438" t="s">
        <v>301</v>
      </c>
      <c r="B219" s="438">
        <f>'Aaro Inställningar'!B54</f>
        <v>0</v>
      </c>
      <c r="C219" s="42"/>
      <c r="D219" s="748">
        <f>'Aaro Inställningar'!C54</f>
        <v>0</v>
      </c>
      <c r="E219" s="319">
        <v>0</v>
      </c>
      <c r="F219" s="317">
        <v>0</v>
      </c>
      <c r="G219" s="318" t="e">
        <f t="shared" si="85"/>
        <v>#DIV/0!</v>
      </c>
      <c r="H219" s="318" t="b">
        <f t="shared" si="86"/>
        <v>0</v>
      </c>
      <c r="I219" s="318" t="e">
        <f t="shared" si="87"/>
        <v>#DIV/0!</v>
      </c>
      <c r="J219" s="319">
        <v>0</v>
      </c>
      <c r="K219" s="317">
        <v>0</v>
      </c>
      <c r="L219" s="318" t="e">
        <f t="shared" si="88"/>
        <v>#DIV/0!</v>
      </c>
      <c r="M219" s="318" t="b">
        <f t="shared" si="89"/>
        <v>0</v>
      </c>
      <c r="N219" s="318" t="e">
        <f t="shared" si="90"/>
        <v>#DIV/0!</v>
      </c>
      <c r="O219" s="319">
        <v>0</v>
      </c>
      <c r="P219" s="317">
        <v>0</v>
      </c>
      <c r="Q219" s="318" t="e">
        <f t="shared" si="91"/>
        <v>#DIV/0!</v>
      </c>
      <c r="R219" s="318" t="b">
        <f t="shared" si="92"/>
        <v>0</v>
      </c>
      <c r="S219" s="318" t="e">
        <f t="shared" si="93"/>
        <v>#DIV/0!</v>
      </c>
      <c r="T219" s="319">
        <v>0</v>
      </c>
      <c r="U219" s="317">
        <v>0</v>
      </c>
      <c r="V219" s="318" t="e">
        <f t="shared" si="94"/>
        <v>#DIV/0!</v>
      </c>
      <c r="W219" s="318" t="b">
        <f t="shared" si="95"/>
        <v>0</v>
      </c>
      <c r="X219" s="318" t="e">
        <f t="shared" si="96"/>
        <v>#DIV/0!</v>
      </c>
      <c r="Y219" s="318"/>
      <c r="Z219" s="319">
        <v>0</v>
      </c>
      <c r="AA219" s="318" t="e">
        <f t="shared" si="97"/>
        <v>#DIV/0!</v>
      </c>
      <c r="AB219" s="318" t="b">
        <f t="shared" si="98"/>
        <v>0</v>
      </c>
      <c r="AC219" s="318" t="e">
        <f t="shared" si="99"/>
        <v>#DIV/0!</v>
      </c>
      <c r="AD219" s="809"/>
      <c r="AE219" s="811">
        <f t="shared" si="100"/>
        <v>0</v>
      </c>
      <c r="AF219" s="811">
        <f t="shared" si="101"/>
        <v>0</v>
      </c>
    </row>
    <row r="220" spans="1:32" ht="15.75" hidden="1" customHeight="1">
      <c r="A220" s="438" t="s">
        <v>301</v>
      </c>
      <c r="B220" s="438">
        <f>'Aaro Inställningar'!B55</f>
        <v>0</v>
      </c>
      <c r="C220" s="42"/>
      <c r="D220" s="748">
        <f>'Aaro Inställningar'!C55</f>
        <v>0</v>
      </c>
      <c r="E220" s="319">
        <v>0</v>
      </c>
      <c r="F220" s="317">
        <v>0</v>
      </c>
      <c r="G220" s="318" t="e">
        <f t="shared" si="85"/>
        <v>#DIV/0!</v>
      </c>
      <c r="H220" s="318" t="b">
        <f t="shared" si="86"/>
        <v>0</v>
      </c>
      <c r="I220" s="318" t="e">
        <f t="shared" si="87"/>
        <v>#DIV/0!</v>
      </c>
      <c r="J220" s="319">
        <v>0</v>
      </c>
      <c r="K220" s="317">
        <v>0</v>
      </c>
      <c r="L220" s="318" t="e">
        <f t="shared" si="88"/>
        <v>#DIV/0!</v>
      </c>
      <c r="M220" s="318" t="b">
        <f t="shared" si="89"/>
        <v>0</v>
      </c>
      <c r="N220" s="318" t="e">
        <f t="shared" si="90"/>
        <v>#DIV/0!</v>
      </c>
      <c r="O220" s="319">
        <v>0</v>
      </c>
      <c r="P220" s="317">
        <v>0</v>
      </c>
      <c r="Q220" s="318" t="e">
        <f t="shared" si="91"/>
        <v>#DIV/0!</v>
      </c>
      <c r="R220" s="318" t="b">
        <f t="shared" si="92"/>
        <v>0</v>
      </c>
      <c r="S220" s="318" t="e">
        <f t="shared" si="93"/>
        <v>#DIV/0!</v>
      </c>
      <c r="T220" s="319">
        <v>0</v>
      </c>
      <c r="U220" s="317">
        <v>0</v>
      </c>
      <c r="V220" s="318" t="e">
        <f t="shared" si="94"/>
        <v>#DIV/0!</v>
      </c>
      <c r="W220" s="318" t="b">
        <f t="shared" si="95"/>
        <v>0</v>
      </c>
      <c r="X220" s="318" t="e">
        <f t="shared" si="96"/>
        <v>#DIV/0!</v>
      </c>
      <c r="Y220" s="318"/>
      <c r="Z220" s="319">
        <v>0</v>
      </c>
      <c r="AA220" s="318" t="e">
        <f t="shared" si="97"/>
        <v>#DIV/0!</v>
      </c>
      <c r="AB220" s="318" t="b">
        <f t="shared" si="98"/>
        <v>0</v>
      </c>
      <c r="AC220" s="318" t="e">
        <f t="shared" si="99"/>
        <v>#DIV/0!</v>
      </c>
      <c r="AD220" s="809"/>
      <c r="AE220" s="811">
        <f t="shared" si="100"/>
        <v>0</v>
      </c>
      <c r="AF220" s="811">
        <f t="shared" si="101"/>
        <v>0</v>
      </c>
    </row>
    <row r="221" spans="1:32" ht="15.75" hidden="1" customHeight="1">
      <c r="A221" s="438" t="s">
        <v>301</v>
      </c>
      <c r="B221" s="438">
        <f>'Aaro Inställningar'!B56</f>
        <v>0</v>
      </c>
      <c r="C221" s="42"/>
      <c r="D221" s="748">
        <f>'Aaro Inställningar'!C56</f>
        <v>0</v>
      </c>
      <c r="E221" s="319">
        <v>0</v>
      </c>
      <c r="F221" s="317">
        <v>0</v>
      </c>
      <c r="G221" s="318" t="e">
        <f t="shared" si="85"/>
        <v>#DIV/0!</v>
      </c>
      <c r="H221" s="318" t="b">
        <f t="shared" si="86"/>
        <v>0</v>
      </c>
      <c r="I221" s="318" t="e">
        <f t="shared" si="87"/>
        <v>#DIV/0!</v>
      </c>
      <c r="J221" s="319">
        <v>0</v>
      </c>
      <c r="K221" s="317">
        <v>0</v>
      </c>
      <c r="L221" s="318" t="e">
        <f t="shared" si="88"/>
        <v>#DIV/0!</v>
      </c>
      <c r="M221" s="318" t="b">
        <f t="shared" si="89"/>
        <v>0</v>
      </c>
      <c r="N221" s="318" t="e">
        <f t="shared" si="90"/>
        <v>#DIV/0!</v>
      </c>
      <c r="O221" s="319">
        <v>0</v>
      </c>
      <c r="P221" s="317">
        <v>0</v>
      </c>
      <c r="Q221" s="318" t="e">
        <f t="shared" si="91"/>
        <v>#DIV/0!</v>
      </c>
      <c r="R221" s="318" t="b">
        <f t="shared" si="92"/>
        <v>0</v>
      </c>
      <c r="S221" s="318" t="e">
        <f t="shared" si="93"/>
        <v>#DIV/0!</v>
      </c>
      <c r="T221" s="319">
        <v>0</v>
      </c>
      <c r="U221" s="317">
        <v>0</v>
      </c>
      <c r="V221" s="318" t="e">
        <f t="shared" si="94"/>
        <v>#DIV/0!</v>
      </c>
      <c r="W221" s="318" t="b">
        <f t="shared" si="95"/>
        <v>0</v>
      </c>
      <c r="X221" s="318" t="e">
        <f t="shared" si="96"/>
        <v>#DIV/0!</v>
      </c>
      <c r="Y221" s="318"/>
      <c r="Z221" s="319">
        <v>0</v>
      </c>
      <c r="AA221" s="318" t="e">
        <f t="shared" si="97"/>
        <v>#DIV/0!</v>
      </c>
      <c r="AB221" s="318" t="b">
        <f t="shared" si="98"/>
        <v>0</v>
      </c>
      <c r="AC221" s="747" t="e">
        <f t="shared" si="99"/>
        <v>#DIV/0!</v>
      </c>
      <c r="AD221" s="809"/>
      <c r="AE221" s="811">
        <f t="shared" si="100"/>
        <v>0</v>
      </c>
      <c r="AF221" s="811">
        <f t="shared" si="101"/>
        <v>0</v>
      </c>
    </row>
    <row r="222" spans="1:32" ht="16.8">
      <c r="A222" s="438" t="s">
        <v>301</v>
      </c>
      <c r="B222" s="438">
        <f>'Aaro Inställningar'!B57</f>
        <v>0</v>
      </c>
      <c r="C222" s="35"/>
      <c r="D222" s="798" t="str">
        <f>'Aaro Inställningar'!C57</f>
        <v>Aibel</v>
      </c>
      <c r="E222" s="799">
        <f>SUM(E201:E221)</f>
        <v>52.479783700000098</v>
      </c>
      <c r="F222" s="800">
        <f>SUM(F201:F221)</f>
        <v>18.3641000000001</v>
      </c>
      <c r="G222" s="801">
        <f t="shared" si="85"/>
        <v>1.8577378526581652</v>
      </c>
      <c r="H222" s="801" t="b">
        <f t="shared" si="86"/>
        <v>0</v>
      </c>
      <c r="I222" s="801">
        <f t="shared" si="87"/>
        <v>1.8577378526581652</v>
      </c>
      <c r="J222" s="799">
        <f>SUM(J201:J221)</f>
        <v>44.370427800000002</v>
      </c>
      <c r="K222" s="800">
        <f>SUM(K201:K221)</f>
        <v>33.823947100000098</v>
      </c>
      <c r="L222" s="801">
        <f t="shared" si="88"/>
        <v>0.31180514411341043</v>
      </c>
      <c r="M222" s="801" t="b">
        <f t="shared" si="89"/>
        <v>0</v>
      </c>
      <c r="N222" s="801">
        <f t="shared" si="90"/>
        <v>0.31180514411341043</v>
      </c>
      <c r="O222" s="799">
        <f>SUM(O201:O221)</f>
        <v>44.370427800000101</v>
      </c>
      <c r="P222" s="800">
        <f>SUM(P201:P221)</f>
        <v>33.823947099999998</v>
      </c>
      <c r="Q222" s="801">
        <f t="shared" si="91"/>
        <v>0.31180514411341731</v>
      </c>
      <c r="R222" s="801" t="b">
        <f t="shared" si="92"/>
        <v>0</v>
      </c>
      <c r="S222" s="801">
        <f t="shared" si="93"/>
        <v>0.31180514411341731</v>
      </c>
      <c r="T222" s="799">
        <f>SUM(T201:T221)</f>
        <v>163.5804416</v>
      </c>
      <c r="U222" s="800">
        <f>SUM(U201:U221)</f>
        <v>153.03396090000001</v>
      </c>
      <c r="V222" s="801">
        <f t="shared" si="94"/>
        <v>6.8915949361668671E-2</v>
      </c>
      <c r="W222" s="801" t="b">
        <f t="shared" si="95"/>
        <v>0</v>
      </c>
      <c r="X222" s="801">
        <f t="shared" si="96"/>
        <v>6.8915949361668671E-2</v>
      </c>
      <c r="Y222" s="801"/>
      <c r="Z222" s="799">
        <f>SUM(Z201:Z221)</f>
        <v>109.8536647</v>
      </c>
      <c r="AA222" s="802">
        <f t="shared" si="97"/>
        <v>-0.28216152771616598</v>
      </c>
      <c r="AB222" s="802" t="b">
        <f t="shared" si="98"/>
        <v>0</v>
      </c>
      <c r="AC222" s="818">
        <f t="shared" si="99"/>
        <v>-0.28216152771616598</v>
      </c>
      <c r="AD222" s="809"/>
      <c r="AE222" s="814">
        <f t="shared" si="100"/>
        <v>7.3610029369043678E-2</v>
      </c>
      <c r="AF222" s="814">
        <f t="shared" si="101"/>
        <v>4.1110860626254873E-2</v>
      </c>
    </row>
    <row r="223" spans="1:32" ht="15.75" hidden="1" customHeight="1">
      <c r="A223" s="438" t="s">
        <v>301</v>
      </c>
      <c r="B223" s="438">
        <f>'Aaro Inställningar'!B58</f>
        <v>0</v>
      </c>
      <c r="C223" s="35"/>
      <c r="D223" s="748">
        <f>'Aaro Inställningar'!C58</f>
        <v>0</v>
      </c>
      <c r="E223" s="319">
        <v>0</v>
      </c>
      <c r="F223" s="317">
        <v>0</v>
      </c>
      <c r="G223" s="801" t="e">
        <f t="shared" si="85"/>
        <v>#DIV/0!</v>
      </c>
      <c r="H223" s="801" t="b">
        <f t="shared" si="86"/>
        <v>0</v>
      </c>
      <c r="I223" s="801" t="e">
        <f t="shared" si="87"/>
        <v>#DIV/0!</v>
      </c>
      <c r="J223" s="319">
        <v>0</v>
      </c>
      <c r="K223" s="317">
        <v>0</v>
      </c>
      <c r="L223" s="801" t="e">
        <f t="shared" si="88"/>
        <v>#DIV/0!</v>
      </c>
      <c r="M223" s="801" t="b">
        <f t="shared" si="89"/>
        <v>0</v>
      </c>
      <c r="N223" s="318" t="e">
        <f t="shared" si="90"/>
        <v>#DIV/0!</v>
      </c>
      <c r="O223" s="319">
        <v>0</v>
      </c>
      <c r="P223" s="317">
        <v>0</v>
      </c>
      <c r="Q223" s="801" t="e">
        <f t="shared" si="91"/>
        <v>#DIV/0!</v>
      </c>
      <c r="R223" s="801" t="b">
        <f t="shared" si="92"/>
        <v>0</v>
      </c>
      <c r="S223" s="318" t="e">
        <f t="shared" si="93"/>
        <v>#DIV/0!</v>
      </c>
      <c r="T223" s="319">
        <v>0</v>
      </c>
      <c r="U223" s="317">
        <v>0</v>
      </c>
      <c r="V223" s="801" t="e">
        <f t="shared" si="94"/>
        <v>#DIV/0!</v>
      </c>
      <c r="W223" s="801" t="b">
        <f t="shared" si="95"/>
        <v>0</v>
      </c>
      <c r="X223" s="318" t="e">
        <f t="shared" si="96"/>
        <v>#DIV/0!</v>
      </c>
      <c r="Y223" s="318"/>
      <c r="Z223" s="319">
        <v>0</v>
      </c>
      <c r="AA223" s="318" t="e">
        <f t="shared" si="97"/>
        <v>#DIV/0!</v>
      </c>
      <c r="AB223" s="318" t="b">
        <f t="shared" si="98"/>
        <v>0</v>
      </c>
      <c r="AC223" s="318" t="e">
        <f t="shared" si="99"/>
        <v>#DIV/0!</v>
      </c>
      <c r="AD223" s="809"/>
      <c r="AE223" s="811">
        <f t="shared" si="100"/>
        <v>0</v>
      </c>
      <c r="AF223" s="811">
        <f t="shared" si="101"/>
        <v>0</v>
      </c>
    </row>
    <row r="224" spans="1:32" ht="15.75" hidden="1" customHeight="1">
      <c r="A224" s="438" t="s">
        <v>301</v>
      </c>
      <c r="B224" s="438">
        <f>'Aaro Inställningar'!B59</f>
        <v>0</v>
      </c>
      <c r="C224" s="42"/>
      <c r="D224" s="748">
        <f>'Aaro Inställningar'!C59</f>
        <v>0</v>
      </c>
      <c r="E224" s="319">
        <v>0</v>
      </c>
      <c r="F224" s="317">
        <v>0</v>
      </c>
      <c r="G224" s="801" t="e">
        <f t="shared" si="85"/>
        <v>#DIV/0!</v>
      </c>
      <c r="H224" s="801" t="b">
        <f t="shared" si="86"/>
        <v>0</v>
      </c>
      <c r="I224" s="801" t="e">
        <f t="shared" si="87"/>
        <v>#DIV/0!</v>
      </c>
      <c r="J224" s="319">
        <v>0</v>
      </c>
      <c r="K224" s="317">
        <v>0</v>
      </c>
      <c r="L224" s="801" t="e">
        <f t="shared" si="88"/>
        <v>#DIV/0!</v>
      </c>
      <c r="M224" s="801" t="b">
        <f t="shared" si="89"/>
        <v>0</v>
      </c>
      <c r="N224" s="318" t="e">
        <f t="shared" si="90"/>
        <v>#DIV/0!</v>
      </c>
      <c r="O224" s="319">
        <v>0</v>
      </c>
      <c r="P224" s="317">
        <v>0</v>
      </c>
      <c r="Q224" s="801" t="e">
        <f t="shared" si="91"/>
        <v>#DIV/0!</v>
      </c>
      <c r="R224" s="801" t="b">
        <f t="shared" si="92"/>
        <v>0</v>
      </c>
      <c r="S224" s="318" t="e">
        <f t="shared" si="93"/>
        <v>#DIV/0!</v>
      </c>
      <c r="T224" s="319">
        <v>0</v>
      </c>
      <c r="U224" s="317">
        <v>0</v>
      </c>
      <c r="V224" s="801" t="e">
        <f t="shared" si="94"/>
        <v>#DIV/0!</v>
      </c>
      <c r="W224" s="801" t="b">
        <f t="shared" si="95"/>
        <v>0</v>
      </c>
      <c r="X224" s="318" t="e">
        <f t="shared" si="96"/>
        <v>#DIV/0!</v>
      </c>
      <c r="Y224" s="318"/>
      <c r="Z224" s="319">
        <v>0</v>
      </c>
      <c r="AA224" s="318" t="e">
        <f t="shared" si="97"/>
        <v>#DIV/0!</v>
      </c>
      <c r="AB224" s="318" t="b">
        <f t="shared" si="98"/>
        <v>0</v>
      </c>
      <c r="AC224" s="318" t="e">
        <f t="shared" si="99"/>
        <v>#DIV/0!</v>
      </c>
      <c r="AD224" s="809"/>
      <c r="AE224" s="811">
        <f t="shared" si="100"/>
        <v>0</v>
      </c>
      <c r="AF224" s="811">
        <f t="shared" si="101"/>
        <v>0</v>
      </c>
    </row>
    <row r="225" spans="1:32" ht="15.75" hidden="1" customHeight="1">
      <c r="A225" s="438" t="s">
        <v>301</v>
      </c>
      <c r="B225" s="438">
        <f>'Aaro Inställningar'!B60</f>
        <v>0</v>
      </c>
      <c r="C225" s="42"/>
      <c r="D225" s="748">
        <f>'Aaro Inställningar'!C60</f>
        <v>0</v>
      </c>
      <c r="E225" s="319">
        <v>0</v>
      </c>
      <c r="F225" s="317">
        <v>0</v>
      </c>
      <c r="G225" s="801" t="e">
        <f t="shared" si="85"/>
        <v>#DIV/0!</v>
      </c>
      <c r="H225" s="801" t="b">
        <f t="shared" si="86"/>
        <v>0</v>
      </c>
      <c r="I225" s="801" t="e">
        <f t="shared" si="87"/>
        <v>#DIV/0!</v>
      </c>
      <c r="J225" s="319">
        <v>0</v>
      </c>
      <c r="K225" s="317">
        <v>0</v>
      </c>
      <c r="L225" s="801" t="e">
        <f t="shared" si="88"/>
        <v>#DIV/0!</v>
      </c>
      <c r="M225" s="801" t="b">
        <f t="shared" si="89"/>
        <v>0</v>
      </c>
      <c r="N225" s="318" t="e">
        <f t="shared" si="90"/>
        <v>#DIV/0!</v>
      </c>
      <c r="O225" s="319">
        <v>0</v>
      </c>
      <c r="P225" s="317">
        <v>0</v>
      </c>
      <c r="Q225" s="801" t="e">
        <f t="shared" si="91"/>
        <v>#DIV/0!</v>
      </c>
      <c r="R225" s="801" t="b">
        <f t="shared" si="92"/>
        <v>0</v>
      </c>
      <c r="S225" s="318" t="e">
        <f t="shared" si="93"/>
        <v>#DIV/0!</v>
      </c>
      <c r="T225" s="319">
        <v>0</v>
      </c>
      <c r="U225" s="317">
        <v>0</v>
      </c>
      <c r="V225" s="801" t="e">
        <f t="shared" si="94"/>
        <v>#DIV/0!</v>
      </c>
      <c r="W225" s="801" t="b">
        <f t="shared" si="95"/>
        <v>0</v>
      </c>
      <c r="X225" s="318" t="e">
        <f t="shared" si="96"/>
        <v>#DIV/0!</v>
      </c>
      <c r="Y225" s="318"/>
      <c r="Z225" s="319">
        <v>0</v>
      </c>
      <c r="AA225" s="318" t="e">
        <f t="shared" si="97"/>
        <v>#DIV/0!</v>
      </c>
      <c r="AB225" s="318" t="b">
        <f t="shared" si="98"/>
        <v>0</v>
      </c>
      <c r="AC225" s="318" t="e">
        <f t="shared" si="99"/>
        <v>#DIV/0!</v>
      </c>
      <c r="AD225" s="809"/>
      <c r="AE225" s="811">
        <f t="shared" si="100"/>
        <v>0</v>
      </c>
      <c r="AF225" s="811">
        <f t="shared" si="101"/>
        <v>0</v>
      </c>
    </row>
    <row r="226" spans="1:32" ht="15.75" hidden="1" customHeight="1">
      <c r="A226" s="438" t="s">
        <v>301</v>
      </c>
      <c r="B226" s="438">
        <f>'Aaro Inställningar'!B61</f>
        <v>0</v>
      </c>
      <c r="C226" s="42"/>
      <c r="D226" s="748">
        <f>'Aaro Inställningar'!C61</f>
        <v>0</v>
      </c>
      <c r="E226" s="319">
        <v>0</v>
      </c>
      <c r="F226" s="317">
        <v>0</v>
      </c>
      <c r="G226" s="801" t="e">
        <f t="shared" si="85"/>
        <v>#DIV/0!</v>
      </c>
      <c r="H226" s="801" t="b">
        <f t="shared" si="86"/>
        <v>0</v>
      </c>
      <c r="I226" s="801" t="e">
        <f t="shared" si="87"/>
        <v>#DIV/0!</v>
      </c>
      <c r="J226" s="319">
        <v>0</v>
      </c>
      <c r="K226" s="317">
        <v>0</v>
      </c>
      <c r="L226" s="801" t="e">
        <f t="shared" si="88"/>
        <v>#DIV/0!</v>
      </c>
      <c r="M226" s="801" t="b">
        <f t="shared" si="89"/>
        <v>0</v>
      </c>
      <c r="N226" s="318" t="e">
        <f t="shared" si="90"/>
        <v>#DIV/0!</v>
      </c>
      <c r="O226" s="319">
        <v>0</v>
      </c>
      <c r="P226" s="317">
        <v>0</v>
      </c>
      <c r="Q226" s="801" t="e">
        <f t="shared" si="91"/>
        <v>#DIV/0!</v>
      </c>
      <c r="R226" s="801" t="b">
        <f t="shared" si="92"/>
        <v>0</v>
      </c>
      <c r="S226" s="318" t="e">
        <f t="shared" si="93"/>
        <v>#DIV/0!</v>
      </c>
      <c r="T226" s="319">
        <v>0</v>
      </c>
      <c r="U226" s="317">
        <v>0</v>
      </c>
      <c r="V226" s="801" t="e">
        <f t="shared" si="94"/>
        <v>#DIV/0!</v>
      </c>
      <c r="W226" s="801" t="b">
        <f t="shared" si="95"/>
        <v>0</v>
      </c>
      <c r="X226" s="318" t="e">
        <f t="shared" si="96"/>
        <v>#DIV/0!</v>
      </c>
      <c r="Y226" s="318"/>
      <c r="Z226" s="319">
        <v>0</v>
      </c>
      <c r="AA226" s="318" t="e">
        <f t="shared" si="97"/>
        <v>#DIV/0!</v>
      </c>
      <c r="AB226" s="318" t="b">
        <f t="shared" si="98"/>
        <v>0</v>
      </c>
      <c r="AC226" s="318" t="e">
        <f t="shared" si="99"/>
        <v>#DIV/0!</v>
      </c>
      <c r="AD226" s="809"/>
      <c r="AE226" s="811">
        <f t="shared" si="100"/>
        <v>0</v>
      </c>
      <c r="AF226" s="811">
        <f t="shared" si="101"/>
        <v>0</v>
      </c>
    </row>
    <row r="227" spans="1:32" ht="15.75" hidden="1" customHeight="1">
      <c r="A227" s="438" t="s">
        <v>301</v>
      </c>
      <c r="B227" s="438">
        <f>'Aaro Inställningar'!B62</f>
        <v>0</v>
      </c>
      <c r="C227" s="42"/>
      <c r="D227" s="748">
        <f>'Aaro Inställningar'!C62</f>
        <v>0</v>
      </c>
      <c r="E227" s="319">
        <v>0</v>
      </c>
      <c r="F227" s="317">
        <v>0</v>
      </c>
      <c r="G227" s="801" t="e">
        <f t="shared" si="85"/>
        <v>#DIV/0!</v>
      </c>
      <c r="H227" s="801" t="b">
        <f t="shared" si="86"/>
        <v>0</v>
      </c>
      <c r="I227" s="801" t="e">
        <f t="shared" si="87"/>
        <v>#DIV/0!</v>
      </c>
      <c r="J227" s="319">
        <v>0</v>
      </c>
      <c r="K227" s="317">
        <v>0</v>
      </c>
      <c r="L227" s="801" t="e">
        <f t="shared" si="88"/>
        <v>#DIV/0!</v>
      </c>
      <c r="M227" s="801" t="b">
        <f t="shared" si="89"/>
        <v>0</v>
      </c>
      <c r="N227" s="318" t="e">
        <f t="shared" si="90"/>
        <v>#DIV/0!</v>
      </c>
      <c r="O227" s="319">
        <v>0</v>
      </c>
      <c r="P227" s="317">
        <v>0</v>
      </c>
      <c r="Q227" s="801" t="e">
        <f t="shared" si="91"/>
        <v>#DIV/0!</v>
      </c>
      <c r="R227" s="801" t="b">
        <f t="shared" si="92"/>
        <v>0</v>
      </c>
      <c r="S227" s="318" t="e">
        <f t="shared" si="93"/>
        <v>#DIV/0!</v>
      </c>
      <c r="T227" s="319">
        <v>0</v>
      </c>
      <c r="U227" s="317">
        <v>0</v>
      </c>
      <c r="V227" s="801" t="e">
        <f t="shared" si="94"/>
        <v>#DIV/0!</v>
      </c>
      <c r="W227" s="801" t="b">
        <f t="shared" si="95"/>
        <v>0</v>
      </c>
      <c r="X227" s="318" t="e">
        <f t="shared" si="96"/>
        <v>#DIV/0!</v>
      </c>
      <c r="Y227" s="318"/>
      <c r="Z227" s="319">
        <v>0</v>
      </c>
      <c r="AA227" s="318" t="e">
        <f t="shared" si="97"/>
        <v>#DIV/0!</v>
      </c>
      <c r="AB227" s="318" t="b">
        <f t="shared" si="98"/>
        <v>0</v>
      </c>
      <c r="AC227" s="318" t="e">
        <f t="shared" si="99"/>
        <v>#DIV/0!</v>
      </c>
      <c r="AD227" s="809"/>
      <c r="AE227" s="811">
        <f t="shared" si="100"/>
        <v>0</v>
      </c>
      <c r="AF227" s="811">
        <f t="shared" si="101"/>
        <v>0</v>
      </c>
    </row>
    <row r="228" spans="1:32" ht="15.75" hidden="1" customHeight="1">
      <c r="A228" s="438" t="s">
        <v>301</v>
      </c>
      <c r="B228" s="438">
        <f>'Aaro Inställningar'!B63</f>
        <v>0</v>
      </c>
      <c r="C228" s="42"/>
      <c r="D228" s="748">
        <f>'Aaro Inställningar'!C63</f>
        <v>0</v>
      </c>
      <c r="E228" s="319">
        <v>0</v>
      </c>
      <c r="F228" s="317">
        <v>0</v>
      </c>
      <c r="G228" s="801" t="e">
        <f t="shared" si="85"/>
        <v>#DIV/0!</v>
      </c>
      <c r="H228" s="801" t="b">
        <f t="shared" si="86"/>
        <v>0</v>
      </c>
      <c r="I228" s="801" t="e">
        <f t="shared" si="87"/>
        <v>#DIV/0!</v>
      </c>
      <c r="J228" s="319">
        <v>0</v>
      </c>
      <c r="K228" s="317">
        <v>0</v>
      </c>
      <c r="L228" s="801" t="e">
        <f t="shared" si="88"/>
        <v>#DIV/0!</v>
      </c>
      <c r="M228" s="801" t="b">
        <f t="shared" si="89"/>
        <v>0</v>
      </c>
      <c r="N228" s="318" t="e">
        <f t="shared" si="90"/>
        <v>#DIV/0!</v>
      </c>
      <c r="O228" s="319">
        <v>0</v>
      </c>
      <c r="P228" s="317">
        <v>0</v>
      </c>
      <c r="Q228" s="801" t="e">
        <f t="shared" si="91"/>
        <v>#DIV/0!</v>
      </c>
      <c r="R228" s="801" t="b">
        <f t="shared" si="92"/>
        <v>0</v>
      </c>
      <c r="S228" s="318" t="e">
        <f t="shared" si="93"/>
        <v>#DIV/0!</v>
      </c>
      <c r="T228" s="319">
        <v>0</v>
      </c>
      <c r="U228" s="317">
        <v>0</v>
      </c>
      <c r="V228" s="801" t="e">
        <f t="shared" si="94"/>
        <v>#DIV/0!</v>
      </c>
      <c r="W228" s="801" t="b">
        <f t="shared" si="95"/>
        <v>0</v>
      </c>
      <c r="X228" s="318" t="e">
        <f t="shared" si="96"/>
        <v>#DIV/0!</v>
      </c>
      <c r="Y228" s="318"/>
      <c r="Z228" s="319">
        <v>0</v>
      </c>
      <c r="AA228" s="318" t="e">
        <f t="shared" si="97"/>
        <v>#DIV/0!</v>
      </c>
      <c r="AB228" s="318" t="b">
        <f t="shared" si="98"/>
        <v>0</v>
      </c>
      <c r="AC228" s="318" t="e">
        <f t="shared" si="99"/>
        <v>#DIV/0!</v>
      </c>
      <c r="AD228" s="809"/>
      <c r="AE228" s="811">
        <f t="shared" si="100"/>
        <v>0</v>
      </c>
      <c r="AF228" s="811">
        <f t="shared" si="101"/>
        <v>0</v>
      </c>
    </row>
    <row r="229" spans="1:32" ht="15.75" hidden="1" customHeight="1">
      <c r="A229" s="438" t="s">
        <v>301</v>
      </c>
      <c r="B229" s="438">
        <f>'Aaro Inställningar'!B64</f>
        <v>0</v>
      </c>
      <c r="C229" s="42"/>
      <c r="D229" s="748">
        <f>'Aaro Inställningar'!C64</f>
        <v>0</v>
      </c>
      <c r="E229" s="319">
        <v>0</v>
      </c>
      <c r="F229" s="317">
        <v>0</v>
      </c>
      <c r="G229" s="801" t="e">
        <f t="shared" si="85"/>
        <v>#DIV/0!</v>
      </c>
      <c r="H229" s="801" t="b">
        <f t="shared" si="86"/>
        <v>0</v>
      </c>
      <c r="I229" s="801" t="e">
        <f t="shared" si="87"/>
        <v>#DIV/0!</v>
      </c>
      <c r="J229" s="319">
        <v>0</v>
      </c>
      <c r="K229" s="317">
        <v>0</v>
      </c>
      <c r="L229" s="801" t="e">
        <f t="shared" si="88"/>
        <v>#DIV/0!</v>
      </c>
      <c r="M229" s="801" t="b">
        <f t="shared" si="89"/>
        <v>0</v>
      </c>
      <c r="N229" s="318" t="e">
        <f t="shared" si="90"/>
        <v>#DIV/0!</v>
      </c>
      <c r="O229" s="319">
        <v>0</v>
      </c>
      <c r="P229" s="317">
        <v>0</v>
      </c>
      <c r="Q229" s="801" t="e">
        <f t="shared" si="91"/>
        <v>#DIV/0!</v>
      </c>
      <c r="R229" s="801" t="b">
        <f t="shared" si="92"/>
        <v>0</v>
      </c>
      <c r="S229" s="318" t="e">
        <f t="shared" si="93"/>
        <v>#DIV/0!</v>
      </c>
      <c r="T229" s="319">
        <v>0</v>
      </c>
      <c r="U229" s="317">
        <v>0</v>
      </c>
      <c r="V229" s="801" t="e">
        <f t="shared" si="94"/>
        <v>#DIV/0!</v>
      </c>
      <c r="W229" s="801" t="b">
        <f t="shared" si="95"/>
        <v>0</v>
      </c>
      <c r="X229" s="318" t="e">
        <f t="shared" si="96"/>
        <v>#DIV/0!</v>
      </c>
      <c r="Y229" s="318"/>
      <c r="Z229" s="319">
        <v>0</v>
      </c>
      <c r="AA229" s="318" t="e">
        <f t="shared" si="97"/>
        <v>#DIV/0!</v>
      </c>
      <c r="AB229" s="318" t="b">
        <f t="shared" si="98"/>
        <v>0</v>
      </c>
      <c r="AC229" s="318" t="e">
        <f t="shared" si="99"/>
        <v>#DIV/0!</v>
      </c>
      <c r="AD229" s="809"/>
      <c r="AE229" s="811">
        <f t="shared" si="100"/>
        <v>0</v>
      </c>
      <c r="AF229" s="811">
        <f t="shared" si="101"/>
        <v>0</v>
      </c>
    </row>
    <row r="230" spans="1:32" ht="15.75" hidden="1" customHeight="1">
      <c r="A230" s="438" t="s">
        <v>301</v>
      </c>
      <c r="B230" s="438">
        <f>'Aaro Inställningar'!B65</f>
        <v>0</v>
      </c>
      <c r="C230" s="42"/>
      <c r="D230" s="748">
        <f>'Aaro Inställningar'!C65</f>
        <v>0</v>
      </c>
      <c r="E230" s="319">
        <v>0</v>
      </c>
      <c r="F230" s="317">
        <v>0</v>
      </c>
      <c r="G230" s="801" t="e">
        <f t="shared" si="85"/>
        <v>#DIV/0!</v>
      </c>
      <c r="H230" s="801" t="b">
        <f t="shared" si="86"/>
        <v>0</v>
      </c>
      <c r="I230" s="801" t="e">
        <f t="shared" si="87"/>
        <v>#DIV/0!</v>
      </c>
      <c r="J230" s="319">
        <v>0</v>
      </c>
      <c r="K230" s="317">
        <v>0</v>
      </c>
      <c r="L230" s="801" t="e">
        <f t="shared" si="88"/>
        <v>#DIV/0!</v>
      </c>
      <c r="M230" s="801" t="b">
        <f t="shared" si="89"/>
        <v>0</v>
      </c>
      <c r="N230" s="318" t="e">
        <f t="shared" si="90"/>
        <v>#DIV/0!</v>
      </c>
      <c r="O230" s="319">
        <v>0</v>
      </c>
      <c r="P230" s="317">
        <v>0</v>
      </c>
      <c r="Q230" s="801" t="e">
        <f t="shared" si="91"/>
        <v>#DIV/0!</v>
      </c>
      <c r="R230" s="801" t="b">
        <f t="shared" si="92"/>
        <v>0</v>
      </c>
      <c r="S230" s="318" t="e">
        <f t="shared" si="93"/>
        <v>#DIV/0!</v>
      </c>
      <c r="T230" s="319">
        <v>0</v>
      </c>
      <c r="U230" s="317">
        <v>0</v>
      </c>
      <c r="V230" s="801" t="e">
        <f t="shared" si="94"/>
        <v>#DIV/0!</v>
      </c>
      <c r="W230" s="801" t="b">
        <f t="shared" si="95"/>
        <v>0</v>
      </c>
      <c r="X230" s="318" t="e">
        <f t="shared" si="96"/>
        <v>#DIV/0!</v>
      </c>
      <c r="Y230" s="318"/>
      <c r="Z230" s="319">
        <v>0</v>
      </c>
      <c r="AA230" s="318" t="e">
        <f t="shared" si="97"/>
        <v>#DIV/0!</v>
      </c>
      <c r="AB230" s="318" t="b">
        <f t="shared" si="98"/>
        <v>0</v>
      </c>
      <c r="AC230" s="318" t="e">
        <f t="shared" si="99"/>
        <v>#DIV/0!</v>
      </c>
      <c r="AD230" s="809"/>
      <c r="AE230" s="811">
        <f t="shared" si="100"/>
        <v>0</v>
      </c>
      <c r="AF230" s="811">
        <f t="shared" si="101"/>
        <v>0</v>
      </c>
    </row>
    <row r="231" spans="1:32" ht="15.75" hidden="1" customHeight="1">
      <c r="A231" s="438" t="s">
        <v>301</v>
      </c>
      <c r="B231" s="438">
        <f>'Aaro Inställningar'!B66</f>
        <v>0</v>
      </c>
      <c r="C231" s="42"/>
      <c r="D231" s="748">
        <f>'Aaro Inställningar'!C66</f>
        <v>0</v>
      </c>
      <c r="E231" s="319">
        <v>0</v>
      </c>
      <c r="F231" s="317">
        <v>0</v>
      </c>
      <c r="G231" s="801" t="e">
        <f t="shared" si="85"/>
        <v>#DIV/0!</v>
      </c>
      <c r="H231" s="801" t="b">
        <f t="shared" si="86"/>
        <v>0</v>
      </c>
      <c r="I231" s="801" t="e">
        <f t="shared" si="87"/>
        <v>#DIV/0!</v>
      </c>
      <c r="J231" s="319">
        <v>0</v>
      </c>
      <c r="K231" s="317">
        <v>0</v>
      </c>
      <c r="L231" s="801" t="e">
        <f t="shared" si="88"/>
        <v>#DIV/0!</v>
      </c>
      <c r="M231" s="801" t="b">
        <f t="shared" si="89"/>
        <v>0</v>
      </c>
      <c r="N231" s="318" t="e">
        <f t="shared" si="90"/>
        <v>#DIV/0!</v>
      </c>
      <c r="O231" s="319">
        <v>0</v>
      </c>
      <c r="P231" s="317">
        <v>0</v>
      </c>
      <c r="Q231" s="801" t="e">
        <f t="shared" si="91"/>
        <v>#DIV/0!</v>
      </c>
      <c r="R231" s="801" t="b">
        <f t="shared" si="92"/>
        <v>0</v>
      </c>
      <c r="S231" s="318" t="e">
        <f t="shared" si="93"/>
        <v>#DIV/0!</v>
      </c>
      <c r="T231" s="319">
        <v>0</v>
      </c>
      <c r="U231" s="317">
        <v>0</v>
      </c>
      <c r="V231" s="801" t="e">
        <f t="shared" si="94"/>
        <v>#DIV/0!</v>
      </c>
      <c r="W231" s="801" t="b">
        <f t="shared" si="95"/>
        <v>0</v>
      </c>
      <c r="X231" s="318" t="e">
        <f t="shared" si="96"/>
        <v>#DIV/0!</v>
      </c>
      <c r="Y231" s="318"/>
      <c r="Z231" s="319">
        <v>0</v>
      </c>
      <c r="AA231" s="318" t="e">
        <f t="shared" si="97"/>
        <v>#DIV/0!</v>
      </c>
      <c r="AB231" s="318" t="b">
        <f t="shared" si="98"/>
        <v>0</v>
      </c>
      <c r="AC231" s="318" t="e">
        <f t="shared" si="99"/>
        <v>#DIV/0!</v>
      </c>
      <c r="AD231" s="809"/>
      <c r="AE231" s="811">
        <f t="shared" si="100"/>
        <v>0</v>
      </c>
      <c r="AF231" s="811">
        <f t="shared" si="101"/>
        <v>0</v>
      </c>
    </row>
    <row r="232" spans="1:32" ht="15.75" hidden="1" customHeight="1">
      <c r="A232" s="438" t="s">
        <v>301</v>
      </c>
      <c r="B232" s="438">
        <f>'Aaro Inställningar'!B67</f>
        <v>0</v>
      </c>
      <c r="C232" s="42"/>
      <c r="D232" s="748">
        <f>'Aaro Inställningar'!C67</f>
        <v>0</v>
      </c>
      <c r="E232" s="319">
        <v>0</v>
      </c>
      <c r="F232" s="317">
        <v>0</v>
      </c>
      <c r="G232" s="801" t="e">
        <f t="shared" si="85"/>
        <v>#DIV/0!</v>
      </c>
      <c r="H232" s="801" t="b">
        <f t="shared" si="86"/>
        <v>0</v>
      </c>
      <c r="I232" s="801" t="e">
        <f t="shared" si="87"/>
        <v>#DIV/0!</v>
      </c>
      <c r="J232" s="319">
        <v>0</v>
      </c>
      <c r="K232" s="317">
        <v>0</v>
      </c>
      <c r="L232" s="801" t="e">
        <f t="shared" si="88"/>
        <v>#DIV/0!</v>
      </c>
      <c r="M232" s="801" t="b">
        <f t="shared" si="89"/>
        <v>0</v>
      </c>
      <c r="N232" s="318" t="e">
        <f t="shared" si="90"/>
        <v>#DIV/0!</v>
      </c>
      <c r="O232" s="319">
        <v>0</v>
      </c>
      <c r="P232" s="317">
        <v>0</v>
      </c>
      <c r="Q232" s="801" t="e">
        <f t="shared" si="91"/>
        <v>#DIV/0!</v>
      </c>
      <c r="R232" s="801" t="b">
        <f t="shared" si="92"/>
        <v>0</v>
      </c>
      <c r="S232" s="318" t="e">
        <f t="shared" si="93"/>
        <v>#DIV/0!</v>
      </c>
      <c r="T232" s="319">
        <v>0</v>
      </c>
      <c r="U232" s="317">
        <v>0</v>
      </c>
      <c r="V232" s="801" t="e">
        <f t="shared" si="94"/>
        <v>#DIV/0!</v>
      </c>
      <c r="W232" s="801" t="b">
        <f t="shared" si="95"/>
        <v>0</v>
      </c>
      <c r="X232" s="318" t="e">
        <f t="shared" si="96"/>
        <v>#DIV/0!</v>
      </c>
      <c r="Y232" s="318"/>
      <c r="Z232" s="319">
        <v>0</v>
      </c>
      <c r="AA232" s="318" t="e">
        <f t="shared" si="97"/>
        <v>#DIV/0!</v>
      </c>
      <c r="AB232" s="318" t="b">
        <f t="shared" si="98"/>
        <v>0</v>
      </c>
      <c r="AC232" s="318" t="e">
        <f t="shared" si="99"/>
        <v>#DIV/0!</v>
      </c>
      <c r="AD232" s="809"/>
      <c r="AE232" s="811">
        <f t="shared" si="100"/>
        <v>0</v>
      </c>
      <c r="AF232" s="811">
        <f t="shared" si="101"/>
        <v>0</v>
      </c>
    </row>
    <row r="233" spans="1:32" ht="15.75" hidden="1" customHeight="1">
      <c r="A233" s="438" t="s">
        <v>301</v>
      </c>
      <c r="B233" s="438">
        <f>'Aaro Inställningar'!B68</f>
        <v>0</v>
      </c>
      <c r="C233" s="42"/>
      <c r="D233" s="748">
        <f>'Aaro Inställningar'!C68</f>
        <v>0</v>
      </c>
      <c r="E233" s="319">
        <v>0</v>
      </c>
      <c r="F233" s="317">
        <v>0</v>
      </c>
      <c r="G233" s="801" t="e">
        <f t="shared" si="85"/>
        <v>#DIV/0!</v>
      </c>
      <c r="H233" s="801" t="b">
        <f t="shared" si="86"/>
        <v>0</v>
      </c>
      <c r="I233" s="801" t="e">
        <f t="shared" si="87"/>
        <v>#DIV/0!</v>
      </c>
      <c r="J233" s="319">
        <v>0</v>
      </c>
      <c r="K233" s="317">
        <v>0</v>
      </c>
      <c r="L233" s="801" t="e">
        <f t="shared" si="88"/>
        <v>#DIV/0!</v>
      </c>
      <c r="M233" s="801" t="b">
        <f t="shared" si="89"/>
        <v>0</v>
      </c>
      <c r="N233" s="318" t="e">
        <f t="shared" si="90"/>
        <v>#DIV/0!</v>
      </c>
      <c r="O233" s="319">
        <v>0</v>
      </c>
      <c r="P233" s="317">
        <v>0</v>
      </c>
      <c r="Q233" s="801" t="e">
        <f t="shared" si="91"/>
        <v>#DIV/0!</v>
      </c>
      <c r="R233" s="801" t="b">
        <f t="shared" si="92"/>
        <v>0</v>
      </c>
      <c r="S233" s="318" t="e">
        <f t="shared" si="93"/>
        <v>#DIV/0!</v>
      </c>
      <c r="T233" s="319">
        <v>0</v>
      </c>
      <c r="U233" s="317">
        <v>0</v>
      </c>
      <c r="V233" s="801" t="e">
        <f t="shared" si="94"/>
        <v>#DIV/0!</v>
      </c>
      <c r="W233" s="801" t="b">
        <f t="shared" si="95"/>
        <v>0</v>
      </c>
      <c r="X233" s="318" t="e">
        <f t="shared" si="96"/>
        <v>#DIV/0!</v>
      </c>
      <c r="Y233" s="318"/>
      <c r="Z233" s="319">
        <v>0</v>
      </c>
      <c r="AA233" s="318" t="e">
        <f t="shared" si="97"/>
        <v>#DIV/0!</v>
      </c>
      <c r="AB233" s="318" t="b">
        <f t="shared" si="98"/>
        <v>0</v>
      </c>
      <c r="AC233" s="318" t="e">
        <f t="shared" si="99"/>
        <v>#DIV/0!</v>
      </c>
      <c r="AD233" s="809"/>
      <c r="AE233" s="811">
        <f t="shared" si="100"/>
        <v>0</v>
      </c>
      <c r="AF233" s="811">
        <f t="shared" si="101"/>
        <v>0</v>
      </c>
    </row>
    <row r="234" spans="1:32" ht="15.75" hidden="1" customHeight="1">
      <c r="A234" s="438" t="s">
        <v>301</v>
      </c>
      <c r="B234" s="438">
        <f>'Aaro Inställningar'!B69</f>
        <v>0</v>
      </c>
      <c r="C234" s="42"/>
      <c r="D234" s="748">
        <f>'Aaro Inställningar'!C69</f>
        <v>0</v>
      </c>
      <c r="E234" s="319">
        <v>0</v>
      </c>
      <c r="F234" s="317">
        <v>0</v>
      </c>
      <c r="G234" s="801" t="e">
        <f t="shared" si="85"/>
        <v>#DIV/0!</v>
      </c>
      <c r="H234" s="801" t="b">
        <f t="shared" si="86"/>
        <v>0</v>
      </c>
      <c r="I234" s="801" t="e">
        <f t="shared" si="87"/>
        <v>#DIV/0!</v>
      </c>
      <c r="J234" s="319">
        <v>0</v>
      </c>
      <c r="K234" s="317">
        <v>0</v>
      </c>
      <c r="L234" s="801" t="e">
        <f t="shared" si="88"/>
        <v>#DIV/0!</v>
      </c>
      <c r="M234" s="801" t="b">
        <f t="shared" si="89"/>
        <v>0</v>
      </c>
      <c r="N234" s="318" t="e">
        <f t="shared" si="90"/>
        <v>#DIV/0!</v>
      </c>
      <c r="O234" s="319">
        <v>0</v>
      </c>
      <c r="P234" s="317">
        <v>0</v>
      </c>
      <c r="Q234" s="801" t="e">
        <f t="shared" si="91"/>
        <v>#DIV/0!</v>
      </c>
      <c r="R234" s="801" t="b">
        <f t="shared" si="92"/>
        <v>0</v>
      </c>
      <c r="S234" s="318" t="e">
        <f t="shared" si="93"/>
        <v>#DIV/0!</v>
      </c>
      <c r="T234" s="319">
        <v>0</v>
      </c>
      <c r="U234" s="317">
        <v>0</v>
      </c>
      <c r="V234" s="801" t="e">
        <f t="shared" si="94"/>
        <v>#DIV/0!</v>
      </c>
      <c r="W234" s="801" t="b">
        <f t="shared" si="95"/>
        <v>0</v>
      </c>
      <c r="X234" s="318" t="e">
        <f t="shared" si="96"/>
        <v>#DIV/0!</v>
      </c>
      <c r="Y234" s="318"/>
      <c r="Z234" s="319">
        <v>0</v>
      </c>
      <c r="AA234" s="318" t="e">
        <f t="shared" si="97"/>
        <v>#DIV/0!</v>
      </c>
      <c r="AB234" s="318" t="b">
        <f t="shared" si="98"/>
        <v>0</v>
      </c>
      <c r="AC234" s="318" t="e">
        <f t="shared" si="99"/>
        <v>#DIV/0!</v>
      </c>
      <c r="AD234" s="809"/>
      <c r="AE234" s="811">
        <f t="shared" si="100"/>
        <v>0</v>
      </c>
      <c r="AF234" s="811">
        <f t="shared" si="101"/>
        <v>0</v>
      </c>
    </row>
    <row r="235" spans="1:32" ht="15.75" hidden="1" customHeight="1">
      <c r="A235" s="438" t="s">
        <v>301</v>
      </c>
      <c r="B235" s="438">
        <f>'Aaro Inställningar'!B70</f>
        <v>0</v>
      </c>
      <c r="C235" s="42"/>
      <c r="D235" s="748">
        <f>'Aaro Inställningar'!C70</f>
        <v>0</v>
      </c>
      <c r="E235" s="319">
        <v>0</v>
      </c>
      <c r="F235" s="317">
        <v>0</v>
      </c>
      <c r="G235" s="801" t="e">
        <f t="shared" si="85"/>
        <v>#DIV/0!</v>
      </c>
      <c r="H235" s="801" t="b">
        <f t="shared" si="86"/>
        <v>0</v>
      </c>
      <c r="I235" s="801" t="e">
        <f t="shared" si="87"/>
        <v>#DIV/0!</v>
      </c>
      <c r="J235" s="319">
        <v>0</v>
      </c>
      <c r="K235" s="317">
        <v>0</v>
      </c>
      <c r="L235" s="801" t="e">
        <f t="shared" si="88"/>
        <v>#DIV/0!</v>
      </c>
      <c r="M235" s="801" t="b">
        <f t="shared" si="89"/>
        <v>0</v>
      </c>
      <c r="N235" s="318" t="e">
        <f t="shared" si="90"/>
        <v>#DIV/0!</v>
      </c>
      <c r="O235" s="319">
        <v>0</v>
      </c>
      <c r="P235" s="317">
        <v>0</v>
      </c>
      <c r="Q235" s="801" t="e">
        <f t="shared" si="91"/>
        <v>#DIV/0!</v>
      </c>
      <c r="R235" s="801" t="b">
        <f t="shared" si="92"/>
        <v>0</v>
      </c>
      <c r="S235" s="318" t="e">
        <f t="shared" si="93"/>
        <v>#DIV/0!</v>
      </c>
      <c r="T235" s="319">
        <v>0</v>
      </c>
      <c r="U235" s="317">
        <v>0</v>
      </c>
      <c r="V235" s="801" t="e">
        <f t="shared" si="94"/>
        <v>#DIV/0!</v>
      </c>
      <c r="W235" s="801" t="b">
        <f t="shared" si="95"/>
        <v>0</v>
      </c>
      <c r="X235" s="318" t="e">
        <f t="shared" si="96"/>
        <v>#DIV/0!</v>
      </c>
      <c r="Y235" s="318"/>
      <c r="Z235" s="319">
        <v>0</v>
      </c>
      <c r="AA235" s="318" t="e">
        <f t="shared" si="97"/>
        <v>#DIV/0!</v>
      </c>
      <c r="AB235" s="318" t="b">
        <f t="shared" si="98"/>
        <v>0</v>
      </c>
      <c r="AC235" s="318" t="e">
        <f t="shared" si="99"/>
        <v>#DIV/0!</v>
      </c>
      <c r="AD235" s="809"/>
      <c r="AE235" s="811">
        <f t="shared" si="100"/>
        <v>0</v>
      </c>
      <c r="AF235" s="811">
        <f t="shared" si="101"/>
        <v>0</v>
      </c>
    </row>
    <row r="236" spans="1:32" ht="15.75" hidden="1" customHeight="1">
      <c r="A236" s="438" t="s">
        <v>301</v>
      </c>
      <c r="B236" s="438">
        <f>'Aaro Inställningar'!B71</f>
        <v>0</v>
      </c>
      <c r="C236" s="42"/>
      <c r="D236" s="748">
        <f>'Aaro Inställningar'!C71</f>
        <v>0</v>
      </c>
      <c r="E236" s="319">
        <v>0</v>
      </c>
      <c r="F236" s="317">
        <v>0</v>
      </c>
      <c r="G236" s="801" t="e">
        <f t="shared" si="85"/>
        <v>#DIV/0!</v>
      </c>
      <c r="H236" s="801" t="b">
        <f t="shared" si="86"/>
        <v>0</v>
      </c>
      <c r="I236" s="801" t="e">
        <f t="shared" si="87"/>
        <v>#DIV/0!</v>
      </c>
      <c r="J236" s="319">
        <v>0</v>
      </c>
      <c r="K236" s="317">
        <v>0</v>
      </c>
      <c r="L236" s="801" t="e">
        <f t="shared" si="88"/>
        <v>#DIV/0!</v>
      </c>
      <c r="M236" s="801" t="b">
        <f t="shared" si="89"/>
        <v>0</v>
      </c>
      <c r="N236" s="318" t="e">
        <f t="shared" si="90"/>
        <v>#DIV/0!</v>
      </c>
      <c r="O236" s="319">
        <v>0</v>
      </c>
      <c r="P236" s="317">
        <v>0</v>
      </c>
      <c r="Q236" s="801" t="e">
        <f t="shared" si="91"/>
        <v>#DIV/0!</v>
      </c>
      <c r="R236" s="801" t="b">
        <f t="shared" si="92"/>
        <v>0</v>
      </c>
      <c r="S236" s="318" t="e">
        <f t="shared" si="93"/>
        <v>#DIV/0!</v>
      </c>
      <c r="T236" s="319">
        <v>0</v>
      </c>
      <c r="U236" s="317">
        <v>0</v>
      </c>
      <c r="V236" s="801" t="e">
        <f t="shared" si="94"/>
        <v>#DIV/0!</v>
      </c>
      <c r="W236" s="801" t="b">
        <f t="shared" si="95"/>
        <v>0</v>
      </c>
      <c r="X236" s="318" t="e">
        <f t="shared" si="96"/>
        <v>#DIV/0!</v>
      </c>
      <c r="Y236" s="318"/>
      <c r="Z236" s="319">
        <v>0</v>
      </c>
      <c r="AA236" s="318" t="e">
        <f t="shared" si="97"/>
        <v>#DIV/0!</v>
      </c>
      <c r="AB236" s="318" t="b">
        <f t="shared" si="98"/>
        <v>0</v>
      </c>
      <c r="AC236" s="318" t="e">
        <f t="shared" si="99"/>
        <v>#DIV/0!</v>
      </c>
      <c r="AD236" s="809"/>
      <c r="AE236" s="811">
        <f t="shared" si="100"/>
        <v>0</v>
      </c>
      <c r="AF236" s="811">
        <f t="shared" si="101"/>
        <v>0</v>
      </c>
    </row>
    <row r="237" spans="1:32" ht="15.75" hidden="1" customHeight="1">
      <c r="A237" s="438" t="s">
        <v>301</v>
      </c>
      <c r="B237" s="438">
        <f>'Aaro Inställningar'!B72</f>
        <v>0</v>
      </c>
      <c r="C237" s="42"/>
      <c r="D237" s="748">
        <f>'Aaro Inställningar'!C72</f>
        <v>0</v>
      </c>
      <c r="E237" s="319">
        <v>0</v>
      </c>
      <c r="F237" s="317">
        <v>0</v>
      </c>
      <c r="G237" s="801" t="e">
        <f t="shared" si="85"/>
        <v>#DIV/0!</v>
      </c>
      <c r="H237" s="801" t="b">
        <f t="shared" si="86"/>
        <v>0</v>
      </c>
      <c r="I237" s="801" t="e">
        <f t="shared" si="87"/>
        <v>#DIV/0!</v>
      </c>
      <c r="J237" s="319">
        <v>0</v>
      </c>
      <c r="K237" s="317">
        <v>0</v>
      </c>
      <c r="L237" s="801" t="e">
        <f t="shared" si="88"/>
        <v>#DIV/0!</v>
      </c>
      <c r="M237" s="801" t="b">
        <f t="shared" si="89"/>
        <v>0</v>
      </c>
      <c r="N237" s="318" t="e">
        <f t="shared" si="90"/>
        <v>#DIV/0!</v>
      </c>
      <c r="O237" s="319">
        <v>0</v>
      </c>
      <c r="P237" s="317">
        <v>0</v>
      </c>
      <c r="Q237" s="801" t="e">
        <f t="shared" si="91"/>
        <v>#DIV/0!</v>
      </c>
      <c r="R237" s="801" t="b">
        <f t="shared" si="92"/>
        <v>0</v>
      </c>
      <c r="S237" s="318" t="e">
        <f t="shared" si="93"/>
        <v>#DIV/0!</v>
      </c>
      <c r="T237" s="319">
        <v>0</v>
      </c>
      <c r="U237" s="317">
        <v>0</v>
      </c>
      <c r="V237" s="801" t="e">
        <f t="shared" si="94"/>
        <v>#DIV/0!</v>
      </c>
      <c r="W237" s="801" t="b">
        <f t="shared" si="95"/>
        <v>0</v>
      </c>
      <c r="X237" s="318" t="e">
        <f t="shared" si="96"/>
        <v>#DIV/0!</v>
      </c>
      <c r="Y237" s="318"/>
      <c r="Z237" s="319">
        <v>0</v>
      </c>
      <c r="AA237" s="318" t="e">
        <f t="shared" si="97"/>
        <v>#DIV/0!</v>
      </c>
      <c r="AB237" s="318" t="b">
        <f t="shared" si="98"/>
        <v>0</v>
      </c>
      <c r="AC237" s="318" t="e">
        <f t="shared" si="99"/>
        <v>#DIV/0!</v>
      </c>
      <c r="AD237" s="809"/>
      <c r="AE237" s="811">
        <f t="shared" si="100"/>
        <v>0</v>
      </c>
      <c r="AF237" s="811">
        <f t="shared" si="101"/>
        <v>0</v>
      </c>
    </row>
    <row r="238" spans="1:32" ht="15.75" hidden="1" customHeight="1">
      <c r="A238" s="438" t="s">
        <v>301</v>
      </c>
      <c r="B238" s="438">
        <f>'Aaro Inställningar'!B73</f>
        <v>0</v>
      </c>
      <c r="C238" s="42"/>
      <c r="D238" s="748">
        <f>'Aaro Inställningar'!C73</f>
        <v>0</v>
      </c>
      <c r="E238" s="319">
        <v>0</v>
      </c>
      <c r="F238" s="317">
        <v>0</v>
      </c>
      <c r="G238" s="801" t="e">
        <f t="shared" si="85"/>
        <v>#DIV/0!</v>
      </c>
      <c r="H238" s="801" t="b">
        <f t="shared" si="86"/>
        <v>0</v>
      </c>
      <c r="I238" s="801" t="e">
        <f t="shared" si="87"/>
        <v>#DIV/0!</v>
      </c>
      <c r="J238" s="319">
        <v>0</v>
      </c>
      <c r="K238" s="317">
        <v>0</v>
      </c>
      <c r="L238" s="801" t="e">
        <f t="shared" si="88"/>
        <v>#DIV/0!</v>
      </c>
      <c r="M238" s="801" t="b">
        <f t="shared" si="89"/>
        <v>0</v>
      </c>
      <c r="N238" s="318" t="e">
        <f t="shared" si="90"/>
        <v>#DIV/0!</v>
      </c>
      <c r="O238" s="319">
        <v>0</v>
      </c>
      <c r="P238" s="317">
        <v>0</v>
      </c>
      <c r="Q238" s="801" t="e">
        <f t="shared" si="91"/>
        <v>#DIV/0!</v>
      </c>
      <c r="R238" s="801" t="b">
        <f t="shared" si="92"/>
        <v>0</v>
      </c>
      <c r="S238" s="318" t="e">
        <f t="shared" si="93"/>
        <v>#DIV/0!</v>
      </c>
      <c r="T238" s="319">
        <v>0</v>
      </c>
      <c r="U238" s="317">
        <v>0</v>
      </c>
      <c r="V238" s="801" t="e">
        <f t="shared" si="94"/>
        <v>#DIV/0!</v>
      </c>
      <c r="W238" s="801" t="b">
        <f t="shared" si="95"/>
        <v>0</v>
      </c>
      <c r="X238" s="318" t="e">
        <f t="shared" si="96"/>
        <v>#DIV/0!</v>
      </c>
      <c r="Y238" s="318"/>
      <c r="Z238" s="319">
        <v>0</v>
      </c>
      <c r="AA238" s="318" t="e">
        <f t="shared" si="97"/>
        <v>#DIV/0!</v>
      </c>
      <c r="AB238" s="318" t="b">
        <f t="shared" si="98"/>
        <v>0</v>
      </c>
      <c r="AC238" s="318" t="e">
        <f t="shared" si="99"/>
        <v>#DIV/0!</v>
      </c>
      <c r="AD238" s="809"/>
      <c r="AE238" s="811">
        <f t="shared" si="100"/>
        <v>0</v>
      </c>
      <c r="AF238" s="811">
        <f t="shared" si="101"/>
        <v>0</v>
      </c>
    </row>
    <row r="239" spans="1:32" ht="15.75" hidden="1" customHeight="1">
      <c r="A239" s="438" t="s">
        <v>301</v>
      </c>
      <c r="B239" s="438">
        <f>'Aaro Inställningar'!B74</f>
        <v>0</v>
      </c>
      <c r="C239" s="42"/>
      <c r="D239" s="748">
        <f>'Aaro Inställningar'!C74</f>
        <v>0</v>
      </c>
      <c r="E239" s="319">
        <v>0</v>
      </c>
      <c r="F239" s="317">
        <v>0</v>
      </c>
      <c r="G239" s="801" t="e">
        <f t="shared" si="85"/>
        <v>#DIV/0!</v>
      </c>
      <c r="H239" s="801" t="b">
        <f t="shared" si="86"/>
        <v>0</v>
      </c>
      <c r="I239" s="801" t="e">
        <f t="shared" si="87"/>
        <v>#DIV/0!</v>
      </c>
      <c r="J239" s="319">
        <v>0</v>
      </c>
      <c r="K239" s="317">
        <v>0</v>
      </c>
      <c r="L239" s="801" t="e">
        <f t="shared" si="88"/>
        <v>#DIV/0!</v>
      </c>
      <c r="M239" s="801" t="b">
        <f t="shared" si="89"/>
        <v>0</v>
      </c>
      <c r="N239" s="318" t="e">
        <f t="shared" si="90"/>
        <v>#DIV/0!</v>
      </c>
      <c r="O239" s="319">
        <v>0</v>
      </c>
      <c r="P239" s="317">
        <v>0</v>
      </c>
      <c r="Q239" s="801" t="e">
        <f t="shared" si="91"/>
        <v>#DIV/0!</v>
      </c>
      <c r="R239" s="801" t="b">
        <f t="shared" si="92"/>
        <v>0</v>
      </c>
      <c r="S239" s="318" t="e">
        <f t="shared" si="93"/>
        <v>#DIV/0!</v>
      </c>
      <c r="T239" s="319">
        <v>0</v>
      </c>
      <c r="U239" s="317">
        <v>0</v>
      </c>
      <c r="V239" s="801" t="e">
        <f t="shared" si="94"/>
        <v>#DIV/0!</v>
      </c>
      <c r="W239" s="801" t="b">
        <f t="shared" si="95"/>
        <v>0</v>
      </c>
      <c r="X239" s="318" t="e">
        <f t="shared" si="96"/>
        <v>#DIV/0!</v>
      </c>
      <c r="Y239" s="318"/>
      <c r="Z239" s="319">
        <v>0</v>
      </c>
      <c r="AA239" s="318" t="e">
        <f t="shared" si="97"/>
        <v>#DIV/0!</v>
      </c>
      <c r="AB239" s="318" t="b">
        <f t="shared" si="98"/>
        <v>0</v>
      </c>
      <c r="AC239" s="318" t="e">
        <f t="shared" si="99"/>
        <v>#DIV/0!</v>
      </c>
      <c r="AD239" s="809"/>
      <c r="AE239" s="811">
        <f t="shared" si="100"/>
        <v>0</v>
      </c>
      <c r="AF239" s="811">
        <f t="shared" si="101"/>
        <v>0</v>
      </c>
    </row>
    <row r="240" spans="1:32" ht="15.75" hidden="1" customHeight="1">
      <c r="A240" s="438" t="s">
        <v>301</v>
      </c>
      <c r="B240" s="438">
        <f>'Aaro Inställningar'!B75</f>
        <v>0</v>
      </c>
      <c r="C240" s="42"/>
      <c r="D240" s="748">
        <f>'Aaro Inställningar'!C75</f>
        <v>0</v>
      </c>
      <c r="E240" s="319">
        <v>0</v>
      </c>
      <c r="F240" s="317">
        <v>0</v>
      </c>
      <c r="G240" s="801" t="e">
        <f t="shared" si="85"/>
        <v>#DIV/0!</v>
      </c>
      <c r="H240" s="801" t="b">
        <f t="shared" si="86"/>
        <v>0</v>
      </c>
      <c r="I240" s="801" t="e">
        <f t="shared" si="87"/>
        <v>#DIV/0!</v>
      </c>
      <c r="J240" s="319">
        <v>0</v>
      </c>
      <c r="K240" s="317">
        <v>0</v>
      </c>
      <c r="L240" s="801" t="e">
        <f t="shared" si="88"/>
        <v>#DIV/0!</v>
      </c>
      <c r="M240" s="801" t="b">
        <f t="shared" si="89"/>
        <v>0</v>
      </c>
      <c r="N240" s="318" t="e">
        <f t="shared" si="90"/>
        <v>#DIV/0!</v>
      </c>
      <c r="O240" s="319">
        <v>0</v>
      </c>
      <c r="P240" s="317">
        <v>0</v>
      </c>
      <c r="Q240" s="801" t="e">
        <f t="shared" si="91"/>
        <v>#DIV/0!</v>
      </c>
      <c r="R240" s="801" t="b">
        <f t="shared" si="92"/>
        <v>0</v>
      </c>
      <c r="S240" s="318" t="e">
        <f t="shared" si="93"/>
        <v>#DIV/0!</v>
      </c>
      <c r="T240" s="319">
        <v>0</v>
      </c>
      <c r="U240" s="317">
        <v>0</v>
      </c>
      <c r="V240" s="801" t="e">
        <f t="shared" si="94"/>
        <v>#DIV/0!</v>
      </c>
      <c r="W240" s="801" t="b">
        <f t="shared" si="95"/>
        <v>0</v>
      </c>
      <c r="X240" s="318" t="e">
        <f t="shared" si="96"/>
        <v>#DIV/0!</v>
      </c>
      <c r="Y240" s="318"/>
      <c r="Z240" s="319">
        <v>0</v>
      </c>
      <c r="AA240" s="318" t="e">
        <f t="shared" si="97"/>
        <v>#DIV/0!</v>
      </c>
      <c r="AB240" s="318" t="b">
        <f t="shared" si="98"/>
        <v>0</v>
      </c>
      <c r="AC240" s="318" t="e">
        <f t="shared" si="99"/>
        <v>#DIV/0!</v>
      </c>
      <c r="AD240" s="809"/>
      <c r="AE240" s="811">
        <f t="shared" si="100"/>
        <v>0</v>
      </c>
      <c r="AF240" s="811">
        <f t="shared" si="101"/>
        <v>0</v>
      </c>
    </row>
    <row r="241" spans="1:32" ht="15.75" hidden="1" customHeight="1">
      <c r="A241" s="438" t="s">
        <v>301</v>
      </c>
      <c r="B241" s="438">
        <f>'Aaro Inställningar'!B76</f>
        <v>0</v>
      </c>
      <c r="C241" s="42"/>
      <c r="D241" s="748">
        <f>'Aaro Inställningar'!C76</f>
        <v>0</v>
      </c>
      <c r="E241" s="319">
        <v>0</v>
      </c>
      <c r="F241" s="317">
        <v>0</v>
      </c>
      <c r="G241" s="801" t="e">
        <f t="shared" si="85"/>
        <v>#DIV/0!</v>
      </c>
      <c r="H241" s="801" t="b">
        <f t="shared" si="86"/>
        <v>0</v>
      </c>
      <c r="I241" s="801" t="e">
        <f t="shared" si="87"/>
        <v>#DIV/0!</v>
      </c>
      <c r="J241" s="319">
        <v>0</v>
      </c>
      <c r="K241" s="317">
        <v>0</v>
      </c>
      <c r="L241" s="801" t="e">
        <f t="shared" si="88"/>
        <v>#DIV/0!</v>
      </c>
      <c r="M241" s="801" t="b">
        <f t="shared" si="89"/>
        <v>0</v>
      </c>
      <c r="N241" s="318" t="e">
        <f t="shared" si="90"/>
        <v>#DIV/0!</v>
      </c>
      <c r="O241" s="319">
        <v>0</v>
      </c>
      <c r="P241" s="317">
        <v>0</v>
      </c>
      <c r="Q241" s="801" t="e">
        <f t="shared" si="91"/>
        <v>#DIV/0!</v>
      </c>
      <c r="R241" s="801" t="b">
        <f t="shared" si="92"/>
        <v>0</v>
      </c>
      <c r="S241" s="318" t="e">
        <f t="shared" si="93"/>
        <v>#DIV/0!</v>
      </c>
      <c r="T241" s="319">
        <v>0</v>
      </c>
      <c r="U241" s="317">
        <v>0</v>
      </c>
      <c r="V241" s="801" t="e">
        <f t="shared" si="94"/>
        <v>#DIV/0!</v>
      </c>
      <c r="W241" s="801" t="b">
        <f t="shared" si="95"/>
        <v>0</v>
      </c>
      <c r="X241" s="318" t="e">
        <f t="shared" si="96"/>
        <v>#DIV/0!</v>
      </c>
      <c r="Y241" s="318"/>
      <c r="Z241" s="319">
        <v>0</v>
      </c>
      <c r="AA241" s="318" t="e">
        <f t="shared" si="97"/>
        <v>#DIV/0!</v>
      </c>
      <c r="AB241" s="318" t="b">
        <f t="shared" si="98"/>
        <v>0</v>
      </c>
      <c r="AC241" s="318" t="e">
        <f t="shared" si="99"/>
        <v>#DIV/0!</v>
      </c>
      <c r="AD241" s="809"/>
      <c r="AE241" s="811">
        <f t="shared" si="100"/>
        <v>0</v>
      </c>
      <c r="AF241" s="811">
        <f t="shared" si="101"/>
        <v>0</v>
      </c>
    </row>
    <row r="242" spans="1:32" ht="15.75" hidden="1" customHeight="1">
      <c r="A242" s="438" t="s">
        <v>301</v>
      </c>
      <c r="B242" s="438">
        <f>'Aaro Inställningar'!B78</f>
        <v>0</v>
      </c>
      <c r="C242" s="42"/>
      <c r="D242" s="748">
        <f>'Aaro Inställningar'!C77</f>
        <v>0</v>
      </c>
      <c r="E242" s="319">
        <v>0</v>
      </c>
      <c r="F242" s="317">
        <v>0</v>
      </c>
      <c r="G242" s="801" t="e">
        <f t="shared" si="85"/>
        <v>#DIV/0!</v>
      </c>
      <c r="H242" s="801" t="b">
        <f t="shared" si="86"/>
        <v>0</v>
      </c>
      <c r="I242" s="801" t="e">
        <f t="shared" si="87"/>
        <v>#DIV/0!</v>
      </c>
      <c r="J242" s="319">
        <v>0</v>
      </c>
      <c r="K242" s="317">
        <v>0</v>
      </c>
      <c r="L242" s="801" t="e">
        <f t="shared" si="88"/>
        <v>#DIV/0!</v>
      </c>
      <c r="M242" s="801" t="b">
        <f t="shared" si="89"/>
        <v>0</v>
      </c>
      <c r="N242" s="318" t="e">
        <f t="shared" si="90"/>
        <v>#DIV/0!</v>
      </c>
      <c r="O242" s="319">
        <v>0</v>
      </c>
      <c r="P242" s="317">
        <v>0</v>
      </c>
      <c r="Q242" s="801" t="e">
        <f t="shared" si="91"/>
        <v>#DIV/0!</v>
      </c>
      <c r="R242" s="801" t="b">
        <f t="shared" si="92"/>
        <v>0</v>
      </c>
      <c r="S242" s="318" t="e">
        <f t="shared" si="93"/>
        <v>#DIV/0!</v>
      </c>
      <c r="T242" s="319">
        <v>0</v>
      </c>
      <c r="U242" s="317">
        <v>0</v>
      </c>
      <c r="V242" s="801" t="e">
        <f t="shared" si="94"/>
        <v>#DIV/0!</v>
      </c>
      <c r="W242" s="801" t="b">
        <f t="shared" si="95"/>
        <v>0</v>
      </c>
      <c r="X242" s="318" t="e">
        <f t="shared" si="96"/>
        <v>#DIV/0!</v>
      </c>
      <c r="Y242" s="318"/>
      <c r="Z242" s="319">
        <v>0</v>
      </c>
      <c r="AA242" s="318" t="e">
        <f t="shared" si="97"/>
        <v>#DIV/0!</v>
      </c>
      <c r="AB242" s="318" t="b">
        <f t="shared" si="98"/>
        <v>0</v>
      </c>
      <c r="AC242" s="318" t="e">
        <f t="shared" si="99"/>
        <v>#DIV/0!</v>
      </c>
      <c r="AD242" s="809"/>
      <c r="AE242" s="811">
        <f t="shared" si="100"/>
        <v>0</v>
      </c>
      <c r="AF242" s="811">
        <f t="shared" si="101"/>
        <v>0</v>
      </c>
    </row>
    <row r="243" spans="1:32" ht="15.75" hidden="1" customHeight="1">
      <c r="A243" s="438" t="s">
        <v>301</v>
      </c>
      <c r="B243" s="438">
        <f>'Aaro Inställningar'!B79</f>
        <v>0</v>
      </c>
      <c r="C243" s="42"/>
      <c r="D243" s="748">
        <f>'Aaro Inställningar'!C78</f>
        <v>0</v>
      </c>
      <c r="E243" s="319">
        <v>0</v>
      </c>
      <c r="F243" s="317">
        <v>0</v>
      </c>
      <c r="G243" s="801" t="e">
        <f t="shared" si="85"/>
        <v>#DIV/0!</v>
      </c>
      <c r="H243" s="801" t="b">
        <f t="shared" si="86"/>
        <v>0</v>
      </c>
      <c r="I243" s="801" t="e">
        <f t="shared" si="87"/>
        <v>#DIV/0!</v>
      </c>
      <c r="J243" s="319">
        <v>0</v>
      </c>
      <c r="K243" s="317">
        <v>0</v>
      </c>
      <c r="L243" s="801" t="e">
        <f t="shared" si="88"/>
        <v>#DIV/0!</v>
      </c>
      <c r="M243" s="801" t="b">
        <f t="shared" si="89"/>
        <v>0</v>
      </c>
      <c r="N243" s="318" t="e">
        <f t="shared" si="90"/>
        <v>#DIV/0!</v>
      </c>
      <c r="O243" s="319">
        <v>0</v>
      </c>
      <c r="P243" s="317">
        <v>0</v>
      </c>
      <c r="Q243" s="801" t="e">
        <f t="shared" si="91"/>
        <v>#DIV/0!</v>
      </c>
      <c r="R243" s="801" t="b">
        <f t="shared" si="92"/>
        <v>0</v>
      </c>
      <c r="S243" s="318" t="e">
        <f t="shared" si="93"/>
        <v>#DIV/0!</v>
      </c>
      <c r="T243" s="319">
        <v>0</v>
      </c>
      <c r="U243" s="317">
        <v>0</v>
      </c>
      <c r="V243" s="801" t="e">
        <f t="shared" si="94"/>
        <v>#DIV/0!</v>
      </c>
      <c r="W243" s="801" t="b">
        <f t="shared" si="95"/>
        <v>0</v>
      </c>
      <c r="X243" s="318" t="e">
        <f t="shared" si="96"/>
        <v>#DIV/0!</v>
      </c>
      <c r="Y243" s="318"/>
      <c r="Z243" s="319">
        <v>0</v>
      </c>
      <c r="AA243" s="318" t="e">
        <f t="shared" si="97"/>
        <v>#DIV/0!</v>
      </c>
      <c r="AB243" s="318" t="b">
        <f t="shared" si="98"/>
        <v>0</v>
      </c>
      <c r="AC243" s="318" t="e">
        <f t="shared" si="99"/>
        <v>#DIV/0!</v>
      </c>
      <c r="AD243" s="809"/>
      <c r="AE243" s="811">
        <f t="shared" si="100"/>
        <v>0</v>
      </c>
      <c r="AF243" s="811">
        <f t="shared" si="101"/>
        <v>0</v>
      </c>
    </row>
    <row r="244" spans="1:32" ht="15.75" hidden="1" customHeight="1">
      <c r="A244" s="438" t="s">
        <v>301</v>
      </c>
      <c r="B244" s="438">
        <f>'Aaro Inställningar'!B80</f>
        <v>0</v>
      </c>
      <c r="C244" s="42"/>
      <c r="D244" s="798" t="str">
        <f>'Aaro Inställningar'!C80</f>
        <v>SUMMA FRÅGETECKEN</v>
      </c>
      <c r="E244" s="799">
        <f>SUM(E223:E243)</f>
        <v>0</v>
      </c>
      <c r="F244" s="800">
        <f>SUM(F223:F243)</f>
        <v>0</v>
      </c>
      <c r="G244" s="801" t="e">
        <f t="shared" si="85"/>
        <v>#DIV/0!</v>
      </c>
      <c r="H244" s="801" t="b">
        <f t="shared" si="86"/>
        <v>0</v>
      </c>
      <c r="I244" s="801" t="e">
        <f t="shared" si="87"/>
        <v>#DIV/0!</v>
      </c>
      <c r="J244" s="799">
        <f>SUM(J223:J243)</f>
        <v>0</v>
      </c>
      <c r="K244" s="800">
        <f>SUM(K223:K243)</f>
        <v>0</v>
      </c>
      <c r="L244" s="801" t="e">
        <f t="shared" si="88"/>
        <v>#DIV/0!</v>
      </c>
      <c r="M244" s="801" t="b">
        <f t="shared" si="89"/>
        <v>0</v>
      </c>
      <c r="N244" s="801" t="e">
        <f t="shared" si="90"/>
        <v>#DIV/0!</v>
      </c>
      <c r="O244" s="799">
        <f>SUM(O223:O243)</f>
        <v>0</v>
      </c>
      <c r="P244" s="800">
        <f>SUM(P223:P243)</f>
        <v>0</v>
      </c>
      <c r="Q244" s="801" t="e">
        <f t="shared" si="91"/>
        <v>#DIV/0!</v>
      </c>
      <c r="R244" s="801" t="b">
        <f t="shared" si="92"/>
        <v>0</v>
      </c>
      <c r="S244" s="801" t="e">
        <f t="shared" si="93"/>
        <v>#DIV/0!</v>
      </c>
      <c r="T244" s="799">
        <f>SUM(T223:T243)</f>
        <v>0</v>
      </c>
      <c r="U244" s="800">
        <f>SUM(U223:U243)</f>
        <v>0</v>
      </c>
      <c r="V244" s="801" t="e">
        <f t="shared" si="94"/>
        <v>#DIV/0!</v>
      </c>
      <c r="W244" s="801" t="b">
        <f t="shared" si="95"/>
        <v>0</v>
      </c>
      <c r="X244" s="801" t="e">
        <f t="shared" si="96"/>
        <v>#DIV/0!</v>
      </c>
      <c r="Y244" s="801"/>
      <c r="Z244" s="799">
        <f>SUM(Z223:Z243)</f>
        <v>0</v>
      </c>
      <c r="AA244" s="802" t="e">
        <f t="shared" si="97"/>
        <v>#DIV/0!</v>
      </c>
      <c r="AB244" s="802" t="b">
        <f t="shared" si="98"/>
        <v>0</v>
      </c>
      <c r="AC244" s="818" t="e">
        <f t="shared" si="99"/>
        <v>#DIV/0!</v>
      </c>
      <c r="AD244" s="809"/>
      <c r="AE244" s="814">
        <f t="shared" si="100"/>
        <v>0</v>
      </c>
      <c r="AF244" s="814">
        <f t="shared" si="101"/>
        <v>0</v>
      </c>
    </row>
    <row r="245" spans="1:32" ht="11.25" customHeight="1">
      <c r="A245" s="438"/>
      <c r="B245" s="438"/>
      <c r="C245" s="35"/>
      <c r="D245" s="805"/>
      <c r="E245" s="775"/>
      <c r="F245" s="806"/>
      <c r="G245" s="801" t="e">
        <f t="shared" si="85"/>
        <v>#DIV/0!</v>
      </c>
      <c r="H245" s="801" t="b">
        <f t="shared" si="86"/>
        <v>0</v>
      </c>
      <c r="I245" s="918"/>
      <c r="J245" s="775"/>
      <c r="K245" s="806"/>
      <c r="L245" s="801" t="e">
        <f t="shared" si="88"/>
        <v>#DIV/0!</v>
      </c>
      <c r="M245" s="801" t="b">
        <f t="shared" si="89"/>
        <v>0</v>
      </c>
      <c r="N245" s="752"/>
      <c r="O245" s="775"/>
      <c r="P245" s="806"/>
      <c r="Q245" s="801" t="e">
        <f t="shared" si="91"/>
        <v>#DIV/0!</v>
      </c>
      <c r="R245" s="801" t="b">
        <f t="shared" si="92"/>
        <v>0</v>
      </c>
      <c r="S245" s="752"/>
      <c r="T245" s="775"/>
      <c r="U245" s="806"/>
      <c r="V245" s="801" t="e">
        <f t="shared" si="94"/>
        <v>#DIV/0!</v>
      </c>
      <c r="W245" s="801" t="b">
        <f t="shared" si="95"/>
        <v>0</v>
      </c>
      <c r="X245" s="752"/>
      <c r="Y245" s="752"/>
      <c r="Z245" s="775"/>
      <c r="AA245" s="806"/>
      <c r="AB245" s="806"/>
      <c r="AC245" s="717"/>
      <c r="AD245" s="809"/>
      <c r="AE245" s="816"/>
      <c r="AF245" s="816"/>
    </row>
    <row r="246" spans="1:32" ht="16.5" customHeight="1">
      <c r="A246" s="438" t="s">
        <v>301</v>
      </c>
      <c r="B246" s="438">
        <f>'Aaro Inställningar'!B82</f>
        <v>0</v>
      </c>
      <c r="C246" s="35"/>
      <c r="D246" s="759" t="str">
        <f>'Aaro Inställningar'!C82</f>
        <v>Summa totalt</v>
      </c>
      <c r="E246" s="773">
        <f>+E244+E222+E199</f>
        <v>203.54352650000052</v>
      </c>
      <c r="F246" s="807">
        <f>+F244+F222+F199</f>
        <v>129.62939020000044</v>
      </c>
      <c r="G246" s="801">
        <f t="shared" si="85"/>
        <v>0.57019581891082471</v>
      </c>
      <c r="H246" s="801" t="b">
        <f t="shared" si="86"/>
        <v>0</v>
      </c>
      <c r="I246" s="808">
        <f>IF(AND(E246&lt;0,F246&lt;0),+H246,G246)</f>
        <v>0.57019581891082471</v>
      </c>
      <c r="J246" s="773">
        <f>+J244+J222+J199</f>
        <v>324.21611520000044</v>
      </c>
      <c r="K246" s="807">
        <f>+K244+K222+K199</f>
        <v>239.93577210000029</v>
      </c>
      <c r="L246" s="801">
        <f t="shared" si="88"/>
        <v>0.35126209969588795</v>
      </c>
      <c r="M246" s="801" t="b">
        <f t="shared" si="89"/>
        <v>0</v>
      </c>
      <c r="N246" s="808">
        <f>IF(AND(J246&lt;0,K246&lt;0),+M246,L246)</f>
        <v>0.35126209969588795</v>
      </c>
      <c r="O246" s="773">
        <f>+O244+O222+O199</f>
        <v>324.21611520000033</v>
      </c>
      <c r="P246" s="807">
        <f>+P244+P222+P199</f>
        <v>239.93577210000032</v>
      </c>
      <c r="Q246" s="801">
        <f t="shared" si="91"/>
        <v>0.35126209969588729</v>
      </c>
      <c r="R246" s="801" t="b">
        <f t="shared" si="92"/>
        <v>0</v>
      </c>
      <c r="S246" s="808">
        <f>IF(AND(O246&lt;0,P246&lt;0),+R246,Q246)</f>
        <v>0.35126209969588729</v>
      </c>
      <c r="T246" s="773">
        <f>+T244+T222+T199</f>
        <v>1728.9514763000029</v>
      </c>
      <c r="U246" s="807">
        <f>+U244+U222+U199</f>
        <v>1644.671133200002</v>
      </c>
      <c r="V246" s="801">
        <f t="shared" si="94"/>
        <v>5.124449587439317E-2</v>
      </c>
      <c r="W246" s="801" t="b">
        <f t="shared" si="95"/>
        <v>0</v>
      </c>
      <c r="X246" s="808">
        <f>IF(AND(T246&lt;0,U246&lt;0),+W246,V246)</f>
        <v>5.124449587439317E-2</v>
      </c>
      <c r="Y246" s="808"/>
      <c r="Z246" s="773">
        <f>+Z244+Z222+Z199</f>
        <v>1875.2201994999996</v>
      </c>
      <c r="AA246" s="809">
        <f>IF(OR(U246&lt;0,Z246&lt;0),"-",Z246/U246-1)</f>
        <v>0.14017943262092958</v>
      </c>
      <c r="AB246" s="809" t="b">
        <f>IF(AND(U246&lt;0,Z246&lt;0),-(Z246/U246-1))</f>
        <v>0</v>
      </c>
      <c r="AC246" s="818">
        <f>IF(AND(U246&lt;0,Z246&lt;0),+AB246,AA246)</f>
        <v>0.14017943262092958</v>
      </c>
      <c r="AD246" s="809"/>
      <c r="AE246" s="817">
        <f>IF(O83&lt;&gt;0,IF(O246&lt;&gt;0,O246/O83,""),0)</f>
        <v>5.4754151111734845E-2</v>
      </c>
      <c r="AF246" s="817">
        <f>IF(P83&lt;&gt;0,IF(P246&lt;&gt;0,P246/P83,""),0)</f>
        <v>4.2272589624920746E-2</v>
      </c>
    </row>
    <row r="247" spans="1:32" ht="14.25" customHeight="1">
      <c r="A247" s="438" t="s">
        <v>301</v>
      </c>
      <c r="B247" s="438">
        <f>'Aaro Inställningar'!B83</f>
        <v>0</v>
      </c>
      <c r="C247" s="35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870"/>
      <c r="AD247" s="77"/>
      <c r="AE247" s="77"/>
      <c r="AF247" s="77"/>
    </row>
    <row r="248" spans="1:32" ht="27" customHeight="1">
      <c r="A248" s="439"/>
      <c r="B248" s="38"/>
      <c r="C248" s="35"/>
      <c r="D248" s="127" t="s">
        <v>86</v>
      </c>
      <c r="E248" s="446"/>
      <c r="F248" s="446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77"/>
      <c r="AE248" s="77"/>
      <c r="AF248" s="77"/>
    </row>
    <row r="249" spans="1:32" ht="7.5" customHeight="1">
      <c r="A249" s="435"/>
      <c r="B249" s="38"/>
      <c r="C249" s="35"/>
      <c r="D249" s="447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9"/>
      <c r="AA249" s="39"/>
      <c r="AB249" s="39"/>
      <c r="AC249" s="39"/>
      <c r="AD249" s="77"/>
      <c r="AE249" s="77"/>
      <c r="AF249" s="77"/>
    </row>
    <row r="250" spans="1:32" ht="17.25" customHeight="1">
      <c r="B250" s="38"/>
      <c r="D250" s="448" t="s">
        <v>174</v>
      </c>
      <c r="E250" s="460">
        <f>E6</f>
        <v>2015</v>
      </c>
      <c r="F250" s="460">
        <f>F6</f>
        <v>2014</v>
      </c>
      <c r="G250" s="460"/>
      <c r="H250" s="460"/>
      <c r="I250" s="460" t="str">
        <f>I6</f>
        <v>%</v>
      </c>
      <c r="J250" s="460">
        <f>J6</f>
        <v>2015</v>
      </c>
      <c r="K250" s="460">
        <f>K6</f>
        <v>2014</v>
      </c>
      <c r="L250" s="460"/>
      <c r="M250" s="460"/>
      <c r="N250" s="460" t="str">
        <f>N6</f>
        <v>%</v>
      </c>
      <c r="O250" s="460">
        <f>O6</f>
        <v>2015</v>
      </c>
      <c r="P250" s="460">
        <f>P6</f>
        <v>2014</v>
      </c>
      <c r="Q250" s="460"/>
      <c r="R250" s="460"/>
      <c r="S250" s="460" t="str">
        <f>S6</f>
        <v>%</v>
      </c>
      <c r="T250" s="460" t="str">
        <f>T6</f>
        <v>15/14</v>
      </c>
      <c r="U250" s="460">
        <f>U6</f>
        <v>2014</v>
      </c>
      <c r="V250" s="460"/>
      <c r="W250" s="460"/>
      <c r="X250" s="460" t="str">
        <f>X6</f>
        <v>%</v>
      </c>
      <c r="Y250" s="460"/>
      <c r="Z250" s="460">
        <f>Z6</f>
        <v>2015</v>
      </c>
      <c r="AA250" s="460"/>
      <c r="AB250" s="460"/>
      <c r="AC250" s="460" t="str">
        <f>AC6</f>
        <v>%</v>
      </c>
      <c r="AD250" s="347"/>
      <c r="AE250" s="460">
        <f>O250</f>
        <v>2015</v>
      </c>
      <c r="AF250" s="460">
        <f>P250</f>
        <v>2014</v>
      </c>
    </row>
    <row r="251" spans="1:32" ht="17.25" customHeight="1">
      <c r="B251" s="38"/>
      <c r="D251" s="448"/>
      <c r="E251" s="460"/>
      <c r="F251" s="460"/>
      <c r="G251" s="460"/>
      <c r="H251" s="460"/>
      <c r="I251" s="460"/>
      <c r="J251" s="460"/>
      <c r="K251" s="460"/>
      <c r="L251" s="460"/>
      <c r="M251" s="460"/>
      <c r="N251" s="460"/>
      <c r="O251" s="460"/>
      <c r="P251" s="460"/>
      <c r="Q251" s="460"/>
      <c r="R251" s="460"/>
      <c r="S251" s="460"/>
      <c r="T251" s="460"/>
      <c r="U251" s="460"/>
      <c r="V251" s="460"/>
      <c r="W251" s="460"/>
      <c r="X251" s="460"/>
      <c r="Y251" s="460"/>
      <c r="Z251" s="460"/>
      <c r="AA251" s="460"/>
      <c r="AB251" s="460"/>
      <c r="AC251" s="460"/>
      <c r="AD251" s="347"/>
      <c r="AE251" s="1030" t="s">
        <v>88</v>
      </c>
      <c r="AF251" s="1031"/>
    </row>
    <row r="252" spans="1:32" s="300" customFormat="1" ht="17.25" customHeight="1">
      <c r="A252" s="437"/>
      <c r="B252" s="445"/>
      <c r="C252" s="301"/>
      <c r="D252" s="448"/>
      <c r="E252" s="460" t="str">
        <f>E7</f>
        <v>mar</v>
      </c>
      <c r="F252" s="460" t="str">
        <f>F7</f>
        <v>mar</v>
      </c>
      <c r="G252" s="460"/>
      <c r="H252" s="460"/>
      <c r="I252" s="460"/>
      <c r="J252" s="460" t="str">
        <f>J7</f>
        <v>kv 1</v>
      </c>
      <c r="K252" s="460" t="str">
        <f>K7</f>
        <v>kv 1</v>
      </c>
      <c r="L252" s="460"/>
      <c r="M252" s="460"/>
      <c r="N252" s="460"/>
      <c r="O252" s="460" t="str">
        <f>O7</f>
        <v>kv 1</v>
      </c>
      <c r="P252" s="460" t="str">
        <f>P7</f>
        <v>kv 1</v>
      </c>
      <c r="Q252" s="460"/>
      <c r="R252" s="460"/>
      <c r="S252" s="460"/>
      <c r="T252" s="460" t="str">
        <f>T7</f>
        <v>LTM</v>
      </c>
      <c r="U252" s="460"/>
      <c r="V252" s="460"/>
      <c r="W252" s="460"/>
      <c r="X252" s="460"/>
      <c r="Y252" s="460"/>
      <c r="Z252" s="460" t="str">
        <f>Z7</f>
        <v>Prognos mar</v>
      </c>
      <c r="AA252" s="460"/>
      <c r="AB252" s="460"/>
      <c r="AC252" s="460"/>
      <c r="AD252" s="347"/>
      <c r="AE252" s="460" t="str">
        <f>O252</f>
        <v>kv 1</v>
      </c>
      <c r="AF252" s="460" t="str">
        <f>P252</f>
        <v>kv 1</v>
      </c>
    </row>
    <row r="253" spans="1:32" ht="15" customHeight="1">
      <c r="A253" s="440" t="s">
        <v>302</v>
      </c>
      <c r="B253" s="456" t="str">
        <f>'Aaro Inställningar'!B6</f>
        <v>AHIAS</v>
      </c>
      <c r="C253" s="457"/>
      <c r="D253" s="748" t="str">
        <f>'Aaro Inställningar'!C6</f>
        <v>AH Industries</v>
      </c>
      <c r="E253" s="319">
        <v>-1.18402019999997</v>
      </c>
      <c r="F253" s="317">
        <v>2.51873879999996</v>
      </c>
      <c r="G253" s="318" t="str">
        <f t="shared" ref="G253:G281" si="102">IF(OR(E253&lt;0,F253&lt;0),"-",E253/F253-1)</f>
        <v>-</v>
      </c>
      <c r="H253" s="318" t="b">
        <f t="shared" ref="H253:H281" si="103">IF(AND(E253&lt;0,F253&lt;0),-(E253/F253-1))</f>
        <v>0</v>
      </c>
      <c r="I253" s="318" t="str">
        <f t="shared" ref="I253:I262" si="104">IF(AND(E253&lt;0,F253&lt;0),+H253,G253)</f>
        <v>-</v>
      </c>
      <c r="J253" s="319">
        <v>-2.0572531000000001</v>
      </c>
      <c r="K253" s="317">
        <v>-2.7352355000000101</v>
      </c>
      <c r="L253" s="318" t="str">
        <f t="shared" ref="L253:L281" si="105">IF(OR(J253&lt;0,K253&lt;0),"-",J253/K253-1)</f>
        <v>-</v>
      </c>
      <c r="M253" s="318">
        <f t="shared" ref="M253:M281" si="106">IF(AND(J253&lt;0,K253&lt;0),-(J253/K253-1))</f>
        <v>0.2478698452107716</v>
      </c>
      <c r="N253" s="318">
        <f t="shared" ref="N253:N281" si="107">IF(AND(J253&lt;0,K253&lt;0),+M253,L253)</f>
        <v>0.2478698452107716</v>
      </c>
      <c r="O253" s="319">
        <v>-2.0572531000000001</v>
      </c>
      <c r="P253" s="317">
        <v>-2.7352355000000199</v>
      </c>
      <c r="Q253" s="318" t="str">
        <f t="shared" ref="Q253:Q281" si="108">IF(OR(O253&lt;0,P253&lt;0),"-",O253/P253-1)</f>
        <v>-</v>
      </c>
      <c r="R253" s="318">
        <f t="shared" ref="R253:R281" si="109">IF(AND(O253&lt;0,P253&lt;0),-(O253/P253-1))</f>
        <v>0.24786984521077438</v>
      </c>
      <c r="S253" s="318">
        <f t="shared" ref="S253:S281" si="110">IF(AND(O253&lt;0,P253&lt;0),+R253,Q253)</f>
        <v>0.24786984521077438</v>
      </c>
      <c r="T253" s="319">
        <v>-5.80632729999994</v>
      </c>
      <c r="U253" s="317">
        <v>-6.4843097000000398</v>
      </c>
      <c r="V253" s="318" t="str">
        <f t="shared" ref="V253:V281" si="111">IF(OR(T253&lt;0,U253&lt;0),"-",T253/U253-1)</f>
        <v>-</v>
      </c>
      <c r="W253" s="318">
        <f t="shared" ref="W253:W281" si="112">IF(AND(T253&lt;0,U253&lt;0),-(T253/U253-1))</f>
        <v>0.1045573748582822</v>
      </c>
      <c r="X253" s="318">
        <f t="shared" ref="X253:X281" si="113">IF(AND(T253&lt;0,U253&lt;0),+W253,V253)</f>
        <v>0.1045573748582822</v>
      </c>
      <c r="Y253" s="318"/>
      <c r="Z253" s="319">
        <v>24.1685513000001</v>
      </c>
      <c r="AA253" s="318" t="str">
        <f t="shared" ref="AA253:AA281" si="114">IF(OR(U253&lt;0,Z253&lt;0),"-",Z253/U253-1)</f>
        <v>-</v>
      </c>
      <c r="AB253" s="318" t="b">
        <f t="shared" ref="AB253:AB281" si="115">IF(AND(U253&lt;0,Z253&lt;0),-(Z253/U253-1))</f>
        <v>0</v>
      </c>
      <c r="AC253" s="318" t="str">
        <f t="shared" ref="AC253:AC281" si="116">IF(AND(U253&lt;0,Z253&lt;0),+AB253,AA253)</f>
        <v>-</v>
      </c>
      <c r="AD253" s="809"/>
      <c r="AE253" s="811">
        <f t="shared" ref="AE253:AE281" si="117">IF(O8&lt;&gt;0,IF(O253&lt;&gt;0,O253/O8,""),0)</f>
        <v>-1.2352257488662277E-2</v>
      </c>
      <c r="AF253" s="811">
        <f t="shared" ref="AF253:AF281" si="118">IF(P8&lt;&gt;0,IF(P253&lt;&gt;0,P253/P8,""),0)</f>
        <v>-2.0605101759993805E-2</v>
      </c>
    </row>
    <row r="254" spans="1:32" ht="14.25" customHeight="1">
      <c r="A254" s="440" t="s">
        <v>302</v>
      </c>
      <c r="B254" s="456" t="str">
        <f>'Aaro Inställningar'!B7</f>
        <v>ARCUS</v>
      </c>
      <c r="C254" s="42"/>
      <c r="D254" s="748" t="str">
        <f>'Aaro Inställningar'!C7</f>
        <v>Arcus-Gruppen</v>
      </c>
      <c r="E254" s="319">
        <v>-14.173384899999901</v>
      </c>
      <c r="F254" s="317">
        <v>-14.218730499999999</v>
      </c>
      <c r="G254" s="318" t="str">
        <f t="shared" si="102"/>
        <v>-</v>
      </c>
      <c r="H254" s="318">
        <f t="shared" si="103"/>
        <v>3.1891454725933022E-3</v>
      </c>
      <c r="I254" s="318">
        <f t="shared" si="104"/>
        <v>3.1891454725933022E-3</v>
      </c>
      <c r="J254" s="319">
        <v>-21.958299999999898</v>
      </c>
      <c r="K254" s="317">
        <v>-33.978745400000001</v>
      </c>
      <c r="L254" s="318" t="str">
        <f t="shared" si="105"/>
        <v>-</v>
      </c>
      <c r="M254" s="318">
        <f t="shared" si="106"/>
        <v>0.35376366191554864</v>
      </c>
      <c r="N254" s="318">
        <f t="shared" si="107"/>
        <v>0.35376366191554864</v>
      </c>
      <c r="O254" s="319">
        <v>-21.958299999999898</v>
      </c>
      <c r="P254" s="317">
        <v>-33.978745400000001</v>
      </c>
      <c r="Q254" s="318" t="str">
        <f t="shared" si="108"/>
        <v>-</v>
      </c>
      <c r="R254" s="318">
        <f t="shared" si="109"/>
        <v>0.35376366191554864</v>
      </c>
      <c r="S254" s="318">
        <f t="shared" si="110"/>
        <v>0.35376366191554864</v>
      </c>
      <c r="T254" s="319">
        <v>109.3527399</v>
      </c>
      <c r="U254" s="317">
        <v>97.332294500000202</v>
      </c>
      <c r="V254" s="318">
        <f t="shared" si="111"/>
        <v>0.1234990448108646</v>
      </c>
      <c r="W254" s="318" t="b">
        <f t="shared" si="112"/>
        <v>0</v>
      </c>
      <c r="X254" s="318">
        <f t="shared" si="113"/>
        <v>0.1234990448108646</v>
      </c>
      <c r="Y254" s="318"/>
      <c r="Z254" s="319">
        <v>113.3499308</v>
      </c>
      <c r="AA254" s="318">
        <f t="shared" si="114"/>
        <v>0.16456651291622193</v>
      </c>
      <c r="AB254" s="318" t="b">
        <f t="shared" si="115"/>
        <v>0</v>
      </c>
      <c r="AC254" s="318">
        <f t="shared" si="116"/>
        <v>0.16456651291622193</v>
      </c>
      <c r="AD254" s="809"/>
      <c r="AE254" s="811">
        <f t="shared" si="117"/>
        <v>-4.7945420151031357E-2</v>
      </c>
      <c r="AF254" s="811">
        <f t="shared" si="118"/>
        <v>-8.1421017098282436E-2</v>
      </c>
    </row>
    <row r="255" spans="1:32" ht="15.75" customHeight="1">
      <c r="A255" s="440" t="s">
        <v>302</v>
      </c>
      <c r="B255" s="456" t="str">
        <f>'Aaro Inställningar'!B8</f>
        <v>BIOLIN</v>
      </c>
      <c r="C255" s="42"/>
      <c r="D255" s="748" t="str">
        <f>'Aaro Inställningar'!C8</f>
        <v>Biolin Scientific</v>
      </c>
      <c r="E255" s="319">
        <v>8.9428799999999899</v>
      </c>
      <c r="F255" s="317">
        <v>3.742</v>
      </c>
      <c r="G255" s="318">
        <f t="shared" si="102"/>
        <v>1.3898663816141075</v>
      </c>
      <c r="H255" s="318" t="b">
        <f t="shared" si="103"/>
        <v>0</v>
      </c>
      <c r="I255" s="318">
        <f t="shared" si="104"/>
        <v>1.3898663816141075</v>
      </c>
      <c r="J255" s="319">
        <v>-3.9869699999999999</v>
      </c>
      <c r="K255" s="317">
        <v>-5.1449999999999996</v>
      </c>
      <c r="L255" s="318" t="str">
        <f t="shared" si="105"/>
        <v>-</v>
      </c>
      <c r="M255" s="318">
        <f t="shared" si="106"/>
        <v>0.22507871720116612</v>
      </c>
      <c r="N255" s="318">
        <f t="shared" si="107"/>
        <v>0.22507871720116612</v>
      </c>
      <c r="O255" s="319">
        <v>-3.9869699999999999</v>
      </c>
      <c r="P255" s="317">
        <v>-5.1449999999999996</v>
      </c>
      <c r="Q255" s="318" t="str">
        <f t="shared" si="108"/>
        <v>-</v>
      </c>
      <c r="R255" s="318">
        <f t="shared" si="109"/>
        <v>0.22507871720116612</v>
      </c>
      <c r="S255" s="318">
        <f t="shared" si="110"/>
        <v>0.22507871720116612</v>
      </c>
      <c r="T255" s="319">
        <v>16.477029999999999</v>
      </c>
      <c r="U255" s="317">
        <v>15.319000000000001</v>
      </c>
      <c r="V255" s="318">
        <f t="shared" si="111"/>
        <v>7.5594359945166056E-2</v>
      </c>
      <c r="W255" s="318" t="b">
        <f t="shared" si="112"/>
        <v>0</v>
      </c>
      <c r="X255" s="318">
        <f t="shared" si="113"/>
        <v>7.5594359945166056E-2</v>
      </c>
      <c r="Y255" s="318"/>
      <c r="Z255" s="319">
        <v>30.404</v>
      </c>
      <c r="AA255" s="318">
        <f t="shared" si="114"/>
        <v>0.9847248514916116</v>
      </c>
      <c r="AB255" s="318" t="b">
        <f t="shared" si="115"/>
        <v>0</v>
      </c>
      <c r="AC255" s="318">
        <f t="shared" si="116"/>
        <v>0.9847248514916116</v>
      </c>
      <c r="AD255" s="809"/>
      <c r="AE255" s="811">
        <f t="shared" si="117"/>
        <v>-7.6195501507581476E-2</v>
      </c>
      <c r="AF255" s="811">
        <f t="shared" si="118"/>
        <v>-0.12111011722611929</v>
      </c>
    </row>
    <row r="256" spans="1:32" ht="14.25" customHeight="1">
      <c r="A256" s="440" t="s">
        <v>302</v>
      </c>
      <c r="B256" s="456" t="str">
        <f>'Aaro Inställningar'!B9</f>
        <v>BISNODE</v>
      </c>
      <c r="C256" s="42"/>
      <c r="D256" s="748" t="str">
        <f>'Aaro Inställningar'!C9</f>
        <v>Bisnode</v>
      </c>
      <c r="E256" s="319">
        <v>8.5343055000001193</v>
      </c>
      <c r="F256" s="317">
        <v>-2.60679999999995</v>
      </c>
      <c r="G256" s="318" t="str">
        <f t="shared" si="102"/>
        <v>-</v>
      </c>
      <c r="H256" s="318" t="b">
        <f t="shared" si="103"/>
        <v>0</v>
      </c>
      <c r="I256" s="318" t="str">
        <f t="shared" si="104"/>
        <v>-</v>
      </c>
      <c r="J256" s="319">
        <v>0.15320549999998201</v>
      </c>
      <c r="K256" s="317">
        <v>13.7886000000001</v>
      </c>
      <c r="L256" s="318">
        <f t="shared" si="105"/>
        <v>-0.98888897349984906</v>
      </c>
      <c r="M256" s="318" t="b">
        <f t="shared" si="106"/>
        <v>0</v>
      </c>
      <c r="N256" s="318">
        <f t="shared" si="107"/>
        <v>-0.98888897349984906</v>
      </c>
      <c r="O256" s="319">
        <v>0.15320550000012501</v>
      </c>
      <c r="P256" s="317">
        <v>13.7886000000002</v>
      </c>
      <c r="Q256" s="318">
        <f t="shared" si="108"/>
        <v>-0.98888897349983884</v>
      </c>
      <c r="R256" s="318" t="b">
        <f t="shared" si="109"/>
        <v>0</v>
      </c>
      <c r="S256" s="318">
        <f t="shared" si="110"/>
        <v>-0.98888897349983884</v>
      </c>
      <c r="T256" s="319">
        <v>38.035105500000398</v>
      </c>
      <c r="U256" s="317">
        <v>51.670500000000303</v>
      </c>
      <c r="V256" s="318">
        <f t="shared" si="111"/>
        <v>-0.26389128225969993</v>
      </c>
      <c r="W256" s="318" t="b">
        <f t="shared" si="112"/>
        <v>0</v>
      </c>
      <c r="X256" s="318">
        <f t="shared" si="113"/>
        <v>-0.26389128225969993</v>
      </c>
      <c r="Y256" s="318"/>
      <c r="Z256" s="319">
        <v>137.47999999999999</v>
      </c>
      <c r="AA256" s="318">
        <f t="shared" si="114"/>
        <v>1.6607058186005395</v>
      </c>
      <c r="AB256" s="318" t="b">
        <f t="shared" si="115"/>
        <v>0</v>
      </c>
      <c r="AC256" s="318">
        <f t="shared" si="116"/>
        <v>1.6607058186005395</v>
      </c>
      <c r="AD256" s="809"/>
      <c r="AE256" s="811">
        <f t="shared" si="117"/>
        <v>2.505622592698916E-4</v>
      </c>
      <c r="AF256" s="811">
        <f t="shared" si="118"/>
        <v>2.2764885355029914E-2</v>
      </c>
    </row>
    <row r="257" spans="1:32" ht="15.75" customHeight="1">
      <c r="A257" s="440" t="s">
        <v>302</v>
      </c>
      <c r="B257" s="456" t="str">
        <f>'Aaro Inställningar'!B10</f>
        <v>DIAB</v>
      </c>
      <c r="C257" s="42"/>
      <c r="D257" s="748" t="str">
        <f>'Aaro Inställningar'!C10</f>
        <v>DIAB</v>
      </c>
      <c r="E257" s="319">
        <v>20.776734300000001</v>
      </c>
      <c r="F257" s="317">
        <v>-3.4642300999999902</v>
      </c>
      <c r="G257" s="318" t="str">
        <f t="shared" si="102"/>
        <v>-</v>
      </c>
      <c r="H257" s="318" t="b">
        <f t="shared" si="103"/>
        <v>0</v>
      </c>
      <c r="I257" s="318" t="str">
        <f t="shared" si="104"/>
        <v>-</v>
      </c>
      <c r="J257" s="319">
        <v>26.6714973999999</v>
      </c>
      <c r="K257" s="317">
        <v>-10.3686735</v>
      </c>
      <c r="L257" s="318" t="str">
        <f t="shared" si="105"/>
        <v>-</v>
      </c>
      <c r="M257" s="318" t="b">
        <f t="shared" si="106"/>
        <v>0</v>
      </c>
      <c r="N257" s="318" t="str">
        <f t="shared" si="107"/>
        <v>-</v>
      </c>
      <c r="O257" s="319">
        <v>26.6714974</v>
      </c>
      <c r="P257" s="317">
        <v>-10.3686735</v>
      </c>
      <c r="Q257" s="318" t="str">
        <f t="shared" si="108"/>
        <v>-</v>
      </c>
      <c r="R257" s="318" t="b">
        <f t="shared" si="109"/>
        <v>0</v>
      </c>
      <c r="S257" s="318" t="str">
        <f t="shared" si="110"/>
        <v>-</v>
      </c>
      <c r="T257" s="319">
        <v>-2.8532348000001302</v>
      </c>
      <c r="U257" s="317">
        <v>-39.893405700000002</v>
      </c>
      <c r="V257" s="318" t="str">
        <f t="shared" si="111"/>
        <v>-</v>
      </c>
      <c r="W257" s="318">
        <f t="shared" si="112"/>
        <v>0.92847853548888337</v>
      </c>
      <c r="X257" s="318">
        <f t="shared" si="113"/>
        <v>0.92847853548888337</v>
      </c>
      <c r="Y257" s="318"/>
      <c r="Z257" s="319">
        <v>59.777663400000201</v>
      </c>
      <c r="AA257" s="318" t="str">
        <f t="shared" si="114"/>
        <v>-</v>
      </c>
      <c r="AB257" s="318" t="b">
        <f t="shared" si="115"/>
        <v>0</v>
      </c>
      <c r="AC257" s="318" t="str">
        <f t="shared" si="116"/>
        <v>-</v>
      </c>
      <c r="AD257" s="809"/>
      <c r="AE257" s="811">
        <f t="shared" si="117"/>
        <v>7.5235219404037823E-2</v>
      </c>
      <c r="AF257" s="811">
        <f t="shared" si="118"/>
        <v>-4.5317513560088951E-2</v>
      </c>
    </row>
    <row r="258" spans="1:32" ht="14.25" customHeight="1">
      <c r="A258" s="440" t="s">
        <v>302</v>
      </c>
      <c r="B258" s="456" t="str">
        <f>'Aaro Inställningar'!B11</f>
        <v>EMGR</v>
      </c>
      <c r="C258" s="42"/>
      <c r="D258" s="748" t="str">
        <f>'Aaro Inställningar'!C11</f>
        <v>Euromaint</v>
      </c>
      <c r="E258" s="319">
        <v>12.494</v>
      </c>
      <c r="F258" s="317">
        <v>12.632999999999999</v>
      </c>
      <c r="G258" s="318">
        <f t="shared" si="102"/>
        <v>-1.1002928837172465E-2</v>
      </c>
      <c r="H258" s="318" t="b">
        <f t="shared" si="103"/>
        <v>0</v>
      </c>
      <c r="I258" s="318">
        <f t="shared" si="104"/>
        <v>-1.1002928837172465E-2</v>
      </c>
      <c r="J258" s="319">
        <v>0.49399999999995498</v>
      </c>
      <c r="K258" s="317">
        <v>-4.4800000000000404</v>
      </c>
      <c r="L258" s="318" t="str">
        <f t="shared" si="105"/>
        <v>-</v>
      </c>
      <c r="M258" s="318" t="b">
        <f t="shared" si="106"/>
        <v>0</v>
      </c>
      <c r="N258" s="318" t="str">
        <f t="shared" si="107"/>
        <v>-</v>
      </c>
      <c r="O258" s="319">
        <v>0.49399999999994298</v>
      </c>
      <c r="P258" s="317">
        <v>-4.4800000000000297</v>
      </c>
      <c r="Q258" s="318" t="str">
        <f t="shared" si="108"/>
        <v>-</v>
      </c>
      <c r="R258" s="318" t="b">
        <f t="shared" si="109"/>
        <v>0</v>
      </c>
      <c r="S258" s="318" t="str">
        <f t="shared" si="110"/>
        <v>-</v>
      </c>
      <c r="T258" s="319">
        <v>27.545000000000499</v>
      </c>
      <c r="U258" s="317">
        <v>22.571000000000002</v>
      </c>
      <c r="V258" s="318">
        <f t="shared" si="111"/>
        <v>0.22037127287229175</v>
      </c>
      <c r="W258" s="318" t="b">
        <f t="shared" si="112"/>
        <v>0</v>
      </c>
      <c r="X258" s="318">
        <f t="shared" si="113"/>
        <v>0.22037127287229175</v>
      </c>
      <c r="Y258" s="318"/>
      <c r="Z258" s="319">
        <v>57.225999999999601</v>
      </c>
      <c r="AA258" s="318">
        <f t="shared" si="114"/>
        <v>1.535377253998476</v>
      </c>
      <c r="AB258" s="318" t="b">
        <f t="shared" si="115"/>
        <v>0</v>
      </c>
      <c r="AC258" s="318">
        <f t="shared" si="116"/>
        <v>1.535377253998476</v>
      </c>
      <c r="AD258" s="809"/>
      <c r="AE258" s="811">
        <f t="shared" si="117"/>
        <v>8.3243181304987343E-4</v>
      </c>
      <c r="AF258" s="811">
        <f t="shared" si="118"/>
        <v>-7.7027296548214793E-3</v>
      </c>
    </row>
    <row r="259" spans="1:32" ht="15.75" customHeight="1">
      <c r="A259" s="440" t="s">
        <v>302</v>
      </c>
      <c r="B259" s="456" t="str">
        <f>'Aaro Inställningar'!B12</f>
        <v>GSHYDRO</v>
      </c>
      <c r="C259" s="42"/>
      <c r="D259" s="748" t="str">
        <f>'Aaro Inställningar'!C12</f>
        <v>GS-Hydro</v>
      </c>
      <c r="E259" s="319">
        <v>5.1487966000000496</v>
      </c>
      <c r="F259" s="777">
        <v>2.4709286000000401</v>
      </c>
      <c r="G259" s="318">
        <f t="shared" si="102"/>
        <v>1.0837496478044595</v>
      </c>
      <c r="H259" s="318" t="b">
        <f t="shared" si="103"/>
        <v>0</v>
      </c>
      <c r="I259" s="318">
        <f t="shared" si="104"/>
        <v>1.0837496478044595</v>
      </c>
      <c r="J259" s="319">
        <v>4.07078980000004</v>
      </c>
      <c r="K259" s="777">
        <v>6.5783494000000102</v>
      </c>
      <c r="L259" s="318">
        <f t="shared" si="105"/>
        <v>-0.38118370544440316</v>
      </c>
      <c r="M259" s="318" t="b">
        <f t="shared" si="106"/>
        <v>0</v>
      </c>
      <c r="N259" s="318">
        <f t="shared" si="107"/>
        <v>-0.38118370544440316</v>
      </c>
      <c r="O259" s="319">
        <v>4.0707898000000604</v>
      </c>
      <c r="P259" s="777">
        <v>6.5783494000000404</v>
      </c>
      <c r="Q259" s="318">
        <f t="shared" si="108"/>
        <v>-0.38118370544440294</v>
      </c>
      <c r="R259" s="318" t="b">
        <f t="shared" si="109"/>
        <v>0</v>
      </c>
      <c r="S259" s="318">
        <f t="shared" si="110"/>
        <v>-0.38118370544440294</v>
      </c>
      <c r="T259" s="319">
        <v>88.960764399999903</v>
      </c>
      <c r="U259" s="777">
        <v>91.468323999999996</v>
      </c>
      <c r="V259" s="318">
        <f t="shared" si="111"/>
        <v>-2.7414513465886747E-2</v>
      </c>
      <c r="W259" s="318" t="b">
        <f t="shared" si="112"/>
        <v>0</v>
      </c>
      <c r="X259" s="318">
        <f t="shared" si="113"/>
        <v>-2.7414513465886747E-2</v>
      </c>
      <c r="Y259" s="318"/>
      <c r="Z259" s="319">
        <v>74.287224000000094</v>
      </c>
      <c r="AA259" s="318">
        <f t="shared" si="114"/>
        <v>-0.18783661106548644</v>
      </c>
      <c r="AB259" s="318" t="b">
        <f t="shared" si="115"/>
        <v>0</v>
      </c>
      <c r="AC259" s="318">
        <f t="shared" si="116"/>
        <v>-0.18783661106548644</v>
      </c>
      <c r="AD259" s="809"/>
      <c r="AE259" s="811">
        <f t="shared" si="117"/>
        <v>1.2736610418195347E-2</v>
      </c>
      <c r="AF259" s="811">
        <f t="shared" si="118"/>
        <v>2.3052069094072467E-2</v>
      </c>
    </row>
    <row r="260" spans="1:32" ht="15" customHeight="1">
      <c r="A260" s="440" t="s">
        <v>302</v>
      </c>
      <c r="B260" s="456" t="str">
        <f>'Aaro Inställningar'!B13</f>
        <v>HAFA</v>
      </c>
      <c r="C260" s="42"/>
      <c r="D260" s="748" t="str">
        <f>'Aaro Inställningar'!C13</f>
        <v>Hafa Bathroom Group</v>
      </c>
      <c r="E260" s="319">
        <v>1.6910000000000001</v>
      </c>
      <c r="F260" s="317">
        <v>0.313</v>
      </c>
      <c r="G260" s="318">
        <f t="shared" si="102"/>
        <v>4.4025559105431311</v>
      </c>
      <c r="H260" s="318" t="b">
        <f t="shared" si="103"/>
        <v>0</v>
      </c>
      <c r="I260" s="318">
        <f t="shared" si="104"/>
        <v>4.4025559105431311</v>
      </c>
      <c r="J260" s="319">
        <v>2.0030000000000001</v>
      </c>
      <c r="K260" s="317">
        <v>2.1539999999999901</v>
      </c>
      <c r="L260" s="318">
        <f t="shared" si="105"/>
        <v>-7.0102135561741274E-2</v>
      </c>
      <c r="M260" s="318" t="b">
        <f t="shared" si="106"/>
        <v>0</v>
      </c>
      <c r="N260" s="318">
        <f t="shared" si="107"/>
        <v>-7.0102135561741274E-2</v>
      </c>
      <c r="O260" s="319">
        <v>2.0030000000000001</v>
      </c>
      <c r="P260" s="317">
        <v>2.1539999999999999</v>
      </c>
      <c r="Q260" s="318">
        <f t="shared" si="108"/>
        <v>-7.0102135561745493E-2</v>
      </c>
      <c r="R260" s="318" t="b">
        <f t="shared" si="109"/>
        <v>0</v>
      </c>
      <c r="S260" s="318">
        <f t="shared" si="110"/>
        <v>-7.0102135561745493E-2</v>
      </c>
      <c r="T260" s="319">
        <v>-6.5620000000000003</v>
      </c>
      <c r="U260" s="317">
        <v>-6.4109999999999596</v>
      </c>
      <c r="V260" s="318" t="str">
        <f t="shared" si="111"/>
        <v>-</v>
      </c>
      <c r="W260" s="318">
        <f t="shared" si="112"/>
        <v>-2.3553267820939361E-2</v>
      </c>
      <c r="X260" s="318">
        <f t="shared" si="113"/>
        <v>-2.3553267820939361E-2</v>
      </c>
      <c r="Y260" s="318"/>
      <c r="Z260" s="319">
        <v>6.274</v>
      </c>
      <c r="AA260" s="318" t="str">
        <f t="shared" si="114"/>
        <v>-</v>
      </c>
      <c r="AB260" s="318" t="b">
        <f t="shared" si="115"/>
        <v>0</v>
      </c>
      <c r="AC260" s="318" t="str">
        <f t="shared" si="116"/>
        <v>-</v>
      </c>
      <c r="AD260" s="809"/>
      <c r="AE260" s="811">
        <f t="shared" si="117"/>
        <v>3.8300476126737676E-2</v>
      </c>
      <c r="AF260" s="811">
        <f t="shared" si="118"/>
        <v>3.6846967053269016E-2</v>
      </c>
    </row>
    <row r="261" spans="1:32" ht="16.5" customHeight="1">
      <c r="A261" s="440" t="s">
        <v>302</v>
      </c>
      <c r="B261" s="456" t="str">
        <f>'Aaro Inställningar'!B14</f>
        <v>HENT</v>
      </c>
      <c r="C261" s="42"/>
      <c r="D261" s="748" t="str">
        <f>'Aaro Inställningar'!C14</f>
        <v>HENT</v>
      </c>
      <c r="E261" s="319">
        <v>14.7886978000002</v>
      </c>
      <c r="F261" s="317">
        <v>10.1745560000001</v>
      </c>
      <c r="G261" s="318">
        <f t="shared" si="102"/>
        <v>0.45349809859025347</v>
      </c>
      <c r="H261" s="318" t="b">
        <f t="shared" si="103"/>
        <v>0</v>
      </c>
      <c r="I261" s="318">
        <f t="shared" si="104"/>
        <v>0.45349809859025347</v>
      </c>
      <c r="J261" s="319">
        <v>35.575743000000202</v>
      </c>
      <c r="K261" s="317">
        <v>35.4559323000001</v>
      </c>
      <c r="L261" s="318">
        <f t="shared" si="105"/>
        <v>3.3791439747334895E-3</v>
      </c>
      <c r="M261" s="318" t="b">
        <f t="shared" si="106"/>
        <v>0</v>
      </c>
      <c r="N261" s="318">
        <f t="shared" si="107"/>
        <v>3.3791439747334895E-3</v>
      </c>
      <c r="O261" s="319">
        <v>35.575743000000102</v>
      </c>
      <c r="P261" s="317">
        <v>35.4559323000001</v>
      </c>
      <c r="Q261" s="318">
        <f t="shared" si="108"/>
        <v>3.3791439747306029E-3</v>
      </c>
      <c r="R261" s="318" t="b">
        <f t="shared" si="109"/>
        <v>0</v>
      </c>
      <c r="S261" s="318">
        <f t="shared" si="110"/>
        <v>3.3791439747306029E-3</v>
      </c>
      <c r="T261" s="319">
        <v>102.0093773</v>
      </c>
      <c r="U261" s="317">
        <v>101.889566600001</v>
      </c>
      <c r="V261" s="318">
        <f t="shared" si="111"/>
        <v>1.1758878165548659E-3</v>
      </c>
      <c r="W261" s="318" t="b">
        <f t="shared" si="112"/>
        <v>0</v>
      </c>
      <c r="X261" s="318">
        <f t="shared" si="113"/>
        <v>1.1758878165548659E-3</v>
      </c>
      <c r="Y261" s="318"/>
      <c r="Z261" s="319">
        <v>126.2793167</v>
      </c>
      <c r="AA261" s="318">
        <f t="shared" si="114"/>
        <v>0.23937436298800341</v>
      </c>
      <c r="AB261" s="318" t="b">
        <f t="shared" si="115"/>
        <v>0</v>
      </c>
      <c r="AC261" s="318">
        <f t="shared" si="116"/>
        <v>0.23937436298800341</v>
      </c>
      <c r="AD261" s="809"/>
      <c r="AE261" s="811">
        <f t="shared" si="117"/>
        <v>3.7977901605362976E-2</v>
      </c>
      <c r="AF261" s="811">
        <f t="shared" si="118"/>
        <v>3.9420618327272366E-2</v>
      </c>
    </row>
    <row r="262" spans="1:32" ht="14.25" customHeight="1">
      <c r="A262" s="440" t="s">
        <v>302</v>
      </c>
      <c r="B262" s="456" t="str">
        <f>'Aaro Inställningar'!B15</f>
        <v>HLDISP</v>
      </c>
      <c r="C262" s="42"/>
      <c r="D262" s="748" t="str">
        <f>'Aaro Inställningar'!C15</f>
        <v xml:space="preserve">HL Display </v>
      </c>
      <c r="E262" s="319">
        <v>5.5266840000000297</v>
      </c>
      <c r="F262" s="317">
        <v>9.3159315000000298</v>
      </c>
      <c r="G262" s="318">
        <f t="shared" si="102"/>
        <v>-0.40674918015444705</v>
      </c>
      <c r="H262" s="318" t="b">
        <f t="shared" si="103"/>
        <v>0</v>
      </c>
      <c r="I262" s="318">
        <f t="shared" si="104"/>
        <v>-0.40674918015444705</v>
      </c>
      <c r="J262" s="319">
        <v>-21.956939999999999</v>
      </c>
      <c r="K262" s="317">
        <v>3.7409580000000302</v>
      </c>
      <c r="L262" s="318" t="str">
        <f t="shared" si="105"/>
        <v>-</v>
      </c>
      <c r="M262" s="318" t="b">
        <f t="shared" si="106"/>
        <v>0</v>
      </c>
      <c r="N262" s="318" t="str">
        <f t="shared" si="107"/>
        <v>-</v>
      </c>
      <c r="O262" s="319">
        <v>-21.9569399999999</v>
      </c>
      <c r="P262" s="317">
        <v>3.74095800000006</v>
      </c>
      <c r="Q262" s="318" t="str">
        <f t="shared" si="108"/>
        <v>-</v>
      </c>
      <c r="R262" s="318" t="b">
        <f t="shared" si="109"/>
        <v>0</v>
      </c>
      <c r="S262" s="318" t="str">
        <f t="shared" si="110"/>
        <v>-</v>
      </c>
      <c r="T262" s="319">
        <v>-22.6724130000005</v>
      </c>
      <c r="U262" s="317">
        <v>3.0254849999998199</v>
      </c>
      <c r="V262" s="318" t="str">
        <f t="shared" si="111"/>
        <v>-</v>
      </c>
      <c r="W262" s="318" t="b">
        <f t="shared" si="112"/>
        <v>0</v>
      </c>
      <c r="X262" s="318" t="str">
        <f t="shared" si="113"/>
        <v>-</v>
      </c>
      <c r="Y262" s="318"/>
      <c r="Z262" s="319">
        <v>-33.211350000000202</v>
      </c>
      <c r="AA262" s="318" t="str">
        <f t="shared" si="114"/>
        <v>-</v>
      </c>
      <c r="AB262" s="318" t="b">
        <f t="shared" si="115"/>
        <v>0</v>
      </c>
      <c r="AC262" s="318" t="str">
        <f t="shared" si="116"/>
        <v>-</v>
      </c>
      <c r="AD262" s="809"/>
      <c r="AE262" s="811">
        <f t="shared" si="117"/>
        <v>-6.6048475074704446E-2</v>
      </c>
      <c r="AF262" s="811">
        <f t="shared" si="118"/>
        <v>1.0436341342043283E-2</v>
      </c>
    </row>
    <row r="263" spans="1:32" ht="15.75" customHeight="1">
      <c r="A263" s="440" t="s">
        <v>302</v>
      </c>
      <c r="B263" s="456" t="str">
        <f>'Aaro Inställningar'!B16</f>
        <v>INWIDO</v>
      </c>
      <c r="C263" s="42"/>
      <c r="D263" s="748" t="str">
        <f>'Aaro Inställningar'!C16</f>
        <v>Inwido</v>
      </c>
      <c r="E263" s="319"/>
      <c r="F263" s="317"/>
      <c r="G263" s="318" t="e">
        <f t="shared" si="102"/>
        <v>#DIV/0!</v>
      </c>
      <c r="H263" s="318" t="b">
        <f t="shared" si="103"/>
        <v>0</v>
      </c>
      <c r="I263" s="318"/>
      <c r="J263" s="319">
        <v>8.1605318999999206</v>
      </c>
      <c r="K263" s="317">
        <v>-24.6169948000001</v>
      </c>
      <c r="L263" s="318" t="str">
        <f t="shared" si="105"/>
        <v>-</v>
      </c>
      <c r="M263" s="318" t="b">
        <f t="shared" si="106"/>
        <v>0</v>
      </c>
      <c r="N263" s="318" t="str">
        <f t="shared" si="107"/>
        <v>-</v>
      </c>
      <c r="O263" s="319">
        <v>8.1605318999999099</v>
      </c>
      <c r="P263" s="317">
        <v>-24.616994800000001</v>
      </c>
      <c r="Q263" s="318" t="str">
        <f t="shared" si="108"/>
        <v>-</v>
      </c>
      <c r="R263" s="318" t="b">
        <f t="shared" si="109"/>
        <v>0</v>
      </c>
      <c r="S263" s="318" t="str">
        <f t="shared" si="110"/>
        <v>-</v>
      </c>
      <c r="T263" s="319">
        <v>111.80744850000001</v>
      </c>
      <c r="U263" s="317">
        <v>79.029921800000196</v>
      </c>
      <c r="V263" s="318">
        <f t="shared" si="111"/>
        <v>0.41474831245498889</v>
      </c>
      <c r="W263" s="318" t="b">
        <f t="shared" si="112"/>
        <v>0</v>
      </c>
      <c r="X263" s="318">
        <f t="shared" si="113"/>
        <v>0.41474831245498889</v>
      </c>
      <c r="Y263" s="318"/>
      <c r="Z263" s="319">
        <v>146.4496053</v>
      </c>
      <c r="AA263" s="318">
        <f t="shared" si="114"/>
        <v>0.85309060118543156</v>
      </c>
      <c r="AB263" s="318" t="b">
        <f t="shared" si="115"/>
        <v>0</v>
      </c>
      <c r="AC263" s="318">
        <f t="shared" si="116"/>
        <v>0.85309060118543156</v>
      </c>
      <c r="AD263" s="809"/>
      <c r="AE263" s="811">
        <f t="shared" si="117"/>
        <v>2.4915173652945877E-2</v>
      </c>
      <c r="AF263" s="811">
        <f t="shared" si="118"/>
        <v>-8.6769626883109435E-2</v>
      </c>
    </row>
    <row r="264" spans="1:32" ht="14.25" customHeight="1">
      <c r="A264" s="440" t="s">
        <v>302</v>
      </c>
      <c r="B264" s="456" t="str">
        <f>'Aaro Inställningar'!B17</f>
        <v>JOTUL</v>
      </c>
      <c r="C264" s="42"/>
      <c r="D264" s="748" t="str">
        <f>'Aaro Inställningar'!C17</f>
        <v>Jøtul</v>
      </c>
      <c r="E264" s="319">
        <v>-20.710129599999998</v>
      </c>
      <c r="F264" s="317">
        <v>-5.9142264999999998</v>
      </c>
      <c r="G264" s="318" t="str">
        <f t="shared" si="102"/>
        <v>-</v>
      </c>
      <c r="H264" s="318">
        <f t="shared" si="103"/>
        <v>-2.5017477940690975</v>
      </c>
      <c r="I264" s="318">
        <f t="shared" ref="I264:I281" si="119">IF(AND(E264&lt;0,F264&lt;0),+H264,G264)</f>
        <v>-2.5017477940690975</v>
      </c>
      <c r="J264" s="319">
        <v>-29.253093499999999</v>
      </c>
      <c r="K264" s="317">
        <v>-18.639462000000002</v>
      </c>
      <c r="L264" s="318" t="str">
        <f t="shared" si="105"/>
        <v>-</v>
      </c>
      <c r="M264" s="318">
        <f t="shared" si="106"/>
        <v>-0.56941726644256119</v>
      </c>
      <c r="N264" s="318">
        <f t="shared" si="107"/>
        <v>-0.56941726644256119</v>
      </c>
      <c r="O264" s="319">
        <v>-29.253093499999999</v>
      </c>
      <c r="P264" s="317">
        <v>-18.639462000000002</v>
      </c>
      <c r="Q264" s="318" t="str">
        <f t="shared" si="108"/>
        <v>-</v>
      </c>
      <c r="R264" s="318">
        <f t="shared" si="109"/>
        <v>-0.56941726644256119</v>
      </c>
      <c r="S264" s="318">
        <f t="shared" si="110"/>
        <v>-0.56941726644256119</v>
      </c>
      <c r="T264" s="319">
        <v>-209.31890150000001</v>
      </c>
      <c r="U264" s="317">
        <v>-198.70527000000001</v>
      </c>
      <c r="V264" s="318" t="str">
        <f t="shared" si="111"/>
        <v>-</v>
      </c>
      <c r="W264" s="318">
        <f t="shared" si="112"/>
        <v>-5.3413940656933834E-2</v>
      </c>
      <c r="X264" s="318">
        <f t="shared" si="113"/>
        <v>-5.3413940656933834E-2</v>
      </c>
      <c r="Y264" s="318"/>
      <c r="Z264" s="319">
        <v>-19.881129300000001</v>
      </c>
      <c r="AA264" s="318" t="str">
        <f t="shared" si="114"/>
        <v>-</v>
      </c>
      <c r="AB264" s="318">
        <f t="shared" si="115"/>
        <v>0.8999466430860138</v>
      </c>
      <c r="AC264" s="318">
        <f t="shared" si="116"/>
        <v>0.8999466430860138</v>
      </c>
      <c r="AD264" s="809"/>
      <c r="AE264" s="811">
        <f t="shared" si="117"/>
        <v>-0.15155244878501262</v>
      </c>
      <c r="AF264" s="811">
        <f t="shared" si="118"/>
        <v>-0.10268047022955308</v>
      </c>
    </row>
    <row r="265" spans="1:32" ht="15.75" customHeight="1">
      <c r="A265" s="440" t="s">
        <v>302</v>
      </c>
      <c r="B265" s="456" t="str">
        <f>'Aaro Inställningar'!B18</f>
        <v>KVD</v>
      </c>
      <c r="C265" s="42"/>
      <c r="D265" s="748" t="str">
        <f>'Aaro Inställningar'!C18</f>
        <v xml:space="preserve">KVD </v>
      </c>
      <c r="E265" s="319">
        <v>3.9830000000000001</v>
      </c>
      <c r="F265" s="317">
        <v>4.3090000000000099</v>
      </c>
      <c r="G265" s="318">
        <f t="shared" si="102"/>
        <v>-7.5655604548621302E-2</v>
      </c>
      <c r="H265" s="318" t="b">
        <f t="shared" si="103"/>
        <v>0</v>
      </c>
      <c r="I265" s="318">
        <f t="shared" si="119"/>
        <v>-7.5655604548621302E-2</v>
      </c>
      <c r="J265" s="319">
        <v>6.0209999999999999</v>
      </c>
      <c r="K265" s="317">
        <v>5.7439999999999998</v>
      </c>
      <c r="L265" s="318">
        <f t="shared" si="105"/>
        <v>4.8224233983287013E-2</v>
      </c>
      <c r="M265" s="318" t="b">
        <f t="shared" si="106"/>
        <v>0</v>
      </c>
      <c r="N265" s="318">
        <f t="shared" si="107"/>
        <v>4.8224233983287013E-2</v>
      </c>
      <c r="O265" s="319">
        <v>6.0210000000000097</v>
      </c>
      <c r="P265" s="317">
        <v>5.7439999999999998</v>
      </c>
      <c r="Q265" s="318">
        <f t="shared" si="108"/>
        <v>4.8224233983288567E-2</v>
      </c>
      <c r="R265" s="318" t="b">
        <f t="shared" si="109"/>
        <v>0</v>
      </c>
      <c r="S265" s="318">
        <f t="shared" si="110"/>
        <v>4.8224233983288567E-2</v>
      </c>
      <c r="T265" s="319">
        <v>33.723999999999997</v>
      </c>
      <c r="U265" s="317">
        <v>33.447000000000003</v>
      </c>
      <c r="V265" s="318">
        <f t="shared" si="111"/>
        <v>8.2817592011239505E-3</v>
      </c>
      <c r="W265" s="318" t="b">
        <f t="shared" si="112"/>
        <v>0</v>
      </c>
      <c r="X265" s="318">
        <f t="shared" si="113"/>
        <v>8.2817592011239505E-3</v>
      </c>
      <c r="Y265" s="318"/>
      <c r="Z265" s="319">
        <v>58.802</v>
      </c>
      <c r="AA265" s="318">
        <f t="shared" si="114"/>
        <v>0.75806499835560714</v>
      </c>
      <c r="AB265" s="318" t="b">
        <f t="shared" si="115"/>
        <v>0</v>
      </c>
      <c r="AC265" s="318">
        <f t="shared" si="116"/>
        <v>0.75806499835560714</v>
      </c>
      <c r="AD265" s="809"/>
      <c r="AE265" s="811">
        <f t="shared" si="117"/>
        <v>7.9371984497350431E-2</v>
      </c>
      <c r="AF265" s="811">
        <f t="shared" si="118"/>
        <v>7.6382978723404243E-2</v>
      </c>
    </row>
    <row r="266" spans="1:32" ht="15.75" customHeight="1">
      <c r="A266" s="440" t="s">
        <v>302</v>
      </c>
      <c r="B266" s="456" t="str">
        <f>'Aaro Inställningar'!B19</f>
        <v>LEDIL</v>
      </c>
      <c r="C266" s="42"/>
      <c r="D266" s="748" t="str">
        <f>'Aaro Inställningar'!C19</f>
        <v>Ledil</v>
      </c>
      <c r="E266" s="319">
        <v>2.4566959000000002</v>
      </c>
      <c r="F266" s="317">
        <v>3.3987598999999999</v>
      </c>
      <c r="G266" s="318">
        <f t="shared" si="102"/>
        <v>-0.2771787439295138</v>
      </c>
      <c r="H266" s="318" t="b">
        <f t="shared" si="103"/>
        <v>0</v>
      </c>
      <c r="I266" s="318">
        <f t="shared" si="119"/>
        <v>-0.2771787439295138</v>
      </c>
      <c r="J266" s="319">
        <v>5.1880246999999997</v>
      </c>
      <c r="K266" s="317">
        <v>4.7506672999999999</v>
      </c>
      <c r="L266" s="318">
        <f t="shared" si="105"/>
        <v>9.20623088044914E-2</v>
      </c>
      <c r="M266" s="318" t="b">
        <f t="shared" si="106"/>
        <v>0</v>
      </c>
      <c r="N266" s="318">
        <f t="shared" si="107"/>
        <v>9.20623088044914E-2</v>
      </c>
      <c r="O266" s="319">
        <v>5.1880246999999997</v>
      </c>
      <c r="P266" s="317">
        <v>4.7506672999999999</v>
      </c>
      <c r="Q266" s="318">
        <f t="shared" si="108"/>
        <v>9.20623088044914E-2</v>
      </c>
      <c r="R266" s="318" t="b">
        <f t="shared" si="109"/>
        <v>0</v>
      </c>
      <c r="S266" s="318">
        <f t="shared" si="110"/>
        <v>9.20623088044914E-2</v>
      </c>
      <c r="T266" s="319">
        <v>34.081690100000003</v>
      </c>
      <c r="U266" s="317">
        <v>33.6443327</v>
      </c>
      <c r="V266" s="318">
        <f t="shared" si="111"/>
        <v>1.2999437495159638E-2</v>
      </c>
      <c r="W266" s="318" t="b">
        <f t="shared" si="112"/>
        <v>0</v>
      </c>
      <c r="X266" s="318">
        <f t="shared" si="113"/>
        <v>1.2999437495159638E-2</v>
      </c>
      <c r="Y266" s="318"/>
      <c r="Z266" s="319">
        <v>44.1075515</v>
      </c>
      <c r="AA266" s="318">
        <f t="shared" si="114"/>
        <v>0.31099498668315095</v>
      </c>
      <c r="AB266" s="318" t="b">
        <f t="shared" si="115"/>
        <v>0</v>
      </c>
      <c r="AC266" s="318">
        <f t="shared" si="116"/>
        <v>0.31099498668315095</v>
      </c>
      <c r="AD266" s="809"/>
      <c r="AE266" s="811">
        <f t="shared" si="117"/>
        <v>0.11175208086909015</v>
      </c>
      <c r="AF266" s="811">
        <f t="shared" si="118"/>
        <v>0.14837285234150788</v>
      </c>
    </row>
    <row r="267" spans="1:32" ht="15.75" customHeight="1">
      <c r="A267" s="440" t="s">
        <v>302</v>
      </c>
      <c r="B267" s="456" t="str">
        <f>'Aaro Inställningar'!B20</f>
        <v>MCC</v>
      </c>
      <c r="C267" s="42"/>
      <c r="D267" s="748" t="str">
        <f>'Aaro Inställningar'!C20</f>
        <v>Mobile Climate Control</v>
      </c>
      <c r="E267" s="319">
        <v>5.5760000000000201</v>
      </c>
      <c r="F267" s="317">
        <v>5.218</v>
      </c>
      <c r="G267" s="318">
        <f t="shared" si="102"/>
        <v>6.8608662322732883E-2</v>
      </c>
      <c r="H267" s="318" t="b">
        <f t="shared" si="103"/>
        <v>0</v>
      </c>
      <c r="I267" s="318">
        <f t="shared" si="119"/>
        <v>6.8608662322732883E-2</v>
      </c>
      <c r="J267" s="319">
        <v>5.1460000000000203</v>
      </c>
      <c r="K267" s="317">
        <v>8.4820000000000206</v>
      </c>
      <c r="L267" s="318">
        <f t="shared" si="105"/>
        <v>-0.39330346616363976</v>
      </c>
      <c r="M267" s="318" t="b">
        <f t="shared" si="106"/>
        <v>0</v>
      </c>
      <c r="N267" s="318">
        <f t="shared" si="107"/>
        <v>-0.39330346616363976</v>
      </c>
      <c r="O267" s="319">
        <v>5.1460000000000203</v>
      </c>
      <c r="P267" s="317">
        <v>8.48200000000001</v>
      </c>
      <c r="Q267" s="318">
        <f t="shared" si="108"/>
        <v>-0.39330346616363898</v>
      </c>
      <c r="R267" s="318" t="b">
        <f t="shared" si="109"/>
        <v>0</v>
      </c>
      <c r="S267" s="318">
        <f t="shared" si="110"/>
        <v>-0.39330346616363898</v>
      </c>
      <c r="T267" s="319">
        <v>43.449000000000098</v>
      </c>
      <c r="U267" s="317">
        <v>46.784999999999997</v>
      </c>
      <c r="V267" s="318">
        <f t="shared" si="111"/>
        <v>-7.1304905418401177E-2</v>
      </c>
      <c r="W267" s="318" t="b">
        <f t="shared" si="112"/>
        <v>0</v>
      </c>
      <c r="X267" s="318">
        <f t="shared" si="113"/>
        <v>-7.1304905418401177E-2</v>
      </c>
      <c r="Y267" s="318"/>
      <c r="Z267" s="319">
        <v>90.88</v>
      </c>
      <c r="AA267" s="318">
        <f t="shared" si="114"/>
        <v>0.94250293897616766</v>
      </c>
      <c r="AB267" s="318" t="b">
        <f t="shared" si="115"/>
        <v>0</v>
      </c>
      <c r="AC267" s="318">
        <f t="shared" si="116"/>
        <v>0.94250293897616766</v>
      </c>
      <c r="AD267" s="809"/>
      <c r="AE267" s="811">
        <f t="shared" si="117"/>
        <v>1.773840506023688E-2</v>
      </c>
      <c r="AF267" s="811">
        <f t="shared" si="118"/>
        <v>4.00765432682086E-2</v>
      </c>
    </row>
    <row r="268" spans="1:32" ht="12.75" customHeight="1">
      <c r="A268" s="440" t="s">
        <v>302</v>
      </c>
      <c r="B268" s="456" t="str">
        <f>'Aaro Inställningar'!B21</f>
        <v>NEBULA</v>
      </c>
      <c r="C268" s="42"/>
      <c r="D268" s="748" t="str">
        <f>'Aaro Inställningar'!C21</f>
        <v>Nebula</v>
      </c>
      <c r="E268" s="319">
        <v>2.4639144000000002</v>
      </c>
      <c r="F268" s="317">
        <v>3.07662159999999</v>
      </c>
      <c r="G268" s="318">
        <f t="shared" si="102"/>
        <v>-0.19914935265357037</v>
      </c>
      <c r="H268" s="318" t="b">
        <f t="shared" si="103"/>
        <v>0</v>
      </c>
      <c r="I268" s="318">
        <f t="shared" si="119"/>
        <v>-0.19914935265357037</v>
      </c>
      <c r="J268" s="319">
        <v>9.8742801</v>
      </c>
      <c r="K268" s="317">
        <v>8.8561236000000001</v>
      </c>
      <c r="L268" s="318">
        <f t="shared" si="105"/>
        <v>0.11496638326050457</v>
      </c>
      <c r="M268" s="318" t="b">
        <f t="shared" si="106"/>
        <v>0</v>
      </c>
      <c r="N268" s="318">
        <f t="shared" si="107"/>
        <v>0.11496638326050457</v>
      </c>
      <c r="O268" s="319">
        <v>9.8742801</v>
      </c>
      <c r="P268" s="317">
        <v>8.8561236000000001</v>
      </c>
      <c r="Q268" s="318">
        <f t="shared" si="108"/>
        <v>0.11496638326050457</v>
      </c>
      <c r="R268" s="318" t="b">
        <f t="shared" si="109"/>
        <v>0</v>
      </c>
      <c r="S268" s="318">
        <f t="shared" si="110"/>
        <v>0.11496638326050457</v>
      </c>
      <c r="T268" s="319">
        <v>49.930758400000002</v>
      </c>
      <c r="U268" s="317">
        <v>48.912601899999999</v>
      </c>
      <c r="V268" s="318">
        <f t="shared" si="111"/>
        <v>2.0815831921630057E-2</v>
      </c>
      <c r="W268" s="318" t="b">
        <f t="shared" si="112"/>
        <v>0</v>
      </c>
      <c r="X268" s="318">
        <f t="shared" si="113"/>
        <v>2.0815831921630057E-2</v>
      </c>
      <c r="Y268" s="318"/>
      <c r="Z268" s="319">
        <v>54.414263200000001</v>
      </c>
      <c r="AA268" s="318">
        <f t="shared" si="114"/>
        <v>0.11247942424424573</v>
      </c>
      <c r="AB268" s="318" t="b">
        <f t="shared" si="115"/>
        <v>0</v>
      </c>
      <c r="AC268" s="318">
        <f t="shared" si="116"/>
        <v>0.11247942424424573</v>
      </c>
      <c r="AD268" s="809"/>
      <c r="AE268" s="811">
        <f t="shared" si="117"/>
        <v>0.20495223958507006</v>
      </c>
      <c r="AF268" s="811">
        <f t="shared" si="118"/>
        <v>0.20828920919963623</v>
      </c>
    </row>
    <row r="269" spans="1:32" ht="15.75" customHeight="1">
      <c r="A269" s="438" t="s">
        <v>302</v>
      </c>
      <c r="B269" s="438" t="str">
        <f>'Aaro Inställningar'!B22</f>
        <v>NCGHO</v>
      </c>
      <c r="C269" s="42"/>
      <c r="D269" s="748" t="str">
        <f>'Aaro Inställningar'!C22</f>
        <v>Nordic Cinema Group</v>
      </c>
      <c r="E269" s="319">
        <v>15.5252052</v>
      </c>
      <c r="F269" s="317">
        <v>11.3095935</v>
      </c>
      <c r="G269" s="318">
        <f t="shared" si="102"/>
        <v>0.37274652709666367</v>
      </c>
      <c r="H269" s="318" t="b">
        <f t="shared" si="103"/>
        <v>0</v>
      </c>
      <c r="I269" s="318">
        <f t="shared" si="119"/>
        <v>0.37274652709666367</v>
      </c>
      <c r="J269" s="319">
        <v>76.899303399999994</v>
      </c>
      <c r="K269" s="317">
        <v>52.263475499999998</v>
      </c>
      <c r="L269" s="318">
        <f t="shared" si="105"/>
        <v>0.47137752827019685</v>
      </c>
      <c r="M269" s="318" t="b">
        <f t="shared" si="106"/>
        <v>0</v>
      </c>
      <c r="N269" s="318">
        <f t="shared" si="107"/>
        <v>0.47137752827019685</v>
      </c>
      <c r="O269" s="319">
        <v>76.899303400000093</v>
      </c>
      <c r="P269" s="317">
        <v>52.263475499999998</v>
      </c>
      <c r="Q269" s="318">
        <f t="shared" si="108"/>
        <v>0.47137752827019885</v>
      </c>
      <c r="R269" s="318" t="b">
        <f t="shared" si="109"/>
        <v>0</v>
      </c>
      <c r="S269" s="318">
        <f t="shared" si="110"/>
        <v>0.47137752827019885</v>
      </c>
      <c r="T269" s="319">
        <v>145.54712289999901</v>
      </c>
      <c r="U269" s="317">
        <v>120.911295</v>
      </c>
      <c r="V269" s="318">
        <f t="shared" si="111"/>
        <v>0.20375125334650512</v>
      </c>
      <c r="W269" s="318" t="b">
        <f t="shared" si="112"/>
        <v>0</v>
      </c>
      <c r="X269" s="318">
        <f t="shared" si="113"/>
        <v>0.20375125334650512</v>
      </c>
      <c r="Y269" s="318"/>
      <c r="Z269" s="319">
        <v>168.92516850000001</v>
      </c>
      <c r="AA269" s="318">
        <f t="shared" si="114"/>
        <v>0.3970999855720676</v>
      </c>
      <c r="AB269" s="318" t="b">
        <f t="shared" si="115"/>
        <v>0</v>
      </c>
      <c r="AC269" s="763">
        <f t="shared" si="116"/>
        <v>0.3970999855720676</v>
      </c>
      <c r="AD269" s="809"/>
      <c r="AE269" s="811">
        <f t="shared" si="117"/>
        <v>0.16715200164561503</v>
      </c>
      <c r="AF269" s="811">
        <f t="shared" si="118"/>
        <v>0.12557687229378256</v>
      </c>
    </row>
    <row r="270" spans="1:32" ht="15.75" hidden="1" customHeight="1">
      <c r="A270" s="438" t="s">
        <v>302</v>
      </c>
      <c r="B270" s="438">
        <f>'Aaro Inställningar'!B23</f>
        <v>0</v>
      </c>
      <c r="C270" s="42"/>
      <c r="D270" s="748">
        <f>'Aaro Inställningar'!C23</f>
        <v>0</v>
      </c>
      <c r="E270" s="319">
        <v>0</v>
      </c>
      <c r="F270" s="317">
        <v>0</v>
      </c>
      <c r="G270" s="318" t="e">
        <f t="shared" si="102"/>
        <v>#DIV/0!</v>
      </c>
      <c r="H270" s="318" t="b">
        <f t="shared" si="103"/>
        <v>0</v>
      </c>
      <c r="I270" s="318" t="e">
        <f t="shared" si="119"/>
        <v>#DIV/0!</v>
      </c>
      <c r="J270" s="319">
        <v>0</v>
      </c>
      <c r="K270" s="317">
        <v>0</v>
      </c>
      <c r="L270" s="318" t="e">
        <f t="shared" si="105"/>
        <v>#DIV/0!</v>
      </c>
      <c r="M270" s="318" t="b">
        <f t="shared" si="106"/>
        <v>0</v>
      </c>
      <c r="N270" s="318" t="e">
        <f t="shared" si="107"/>
        <v>#DIV/0!</v>
      </c>
      <c r="O270" s="319">
        <v>0</v>
      </c>
      <c r="P270" s="317">
        <v>0</v>
      </c>
      <c r="Q270" s="318" t="e">
        <f t="shared" si="108"/>
        <v>#DIV/0!</v>
      </c>
      <c r="R270" s="318" t="b">
        <f t="shared" si="109"/>
        <v>0</v>
      </c>
      <c r="S270" s="318" t="e">
        <f t="shared" si="110"/>
        <v>#DIV/0!</v>
      </c>
      <c r="T270" s="319">
        <v>0</v>
      </c>
      <c r="U270" s="317">
        <v>0</v>
      </c>
      <c r="V270" s="318" t="e">
        <f t="shared" si="111"/>
        <v>#DIV/0!</v>
      </c>
      <c r="W270" s="318" t="b">
        <f t="shared" si="112"/>
        <v>0</v>
      </c>
      <c r="X270" s="318" t="e">
        <f t="shared" si="113"/>
        <v>#DIV/0!</v>
      </c>
      <c r="Y270" s="318"/>
      <c r="Z270" s="319">
        <v>0</v>
      </c>
      <c r="AA270" s="318" t="e">
        <f t="shared" si="114"/>
        <v>#DIV/0!</v>
      </c>
      <c r="AB270" s="318" t="b">
        <f t="shared" si="115"/>
        <v>0</v>
      </c>
      <c r="AC270" s="717" t="e">
        <f t="shared" si="116"/>
        <v>#DIV/0!</v>
      </c>
      <c r="AD270" s="809"/>
      <c r="AE270" s="811">
        <f t="shared" si="117"/>
        <v>0</v>
      </c>
      <c r="AF270" s="811">
        <f t="shared" si="118"/>
        <v>0</v>
      </c>
    </row>
    <row r="271" spans="1:32" ht="15.75" hidden="1" customHeight="1">
      <c r="A271" s="438" t="s">
        <v>302</v>
      </c>
      <c r="B271" s="438">
        <f>'Aaro Inställningar'!B24</f>
        <v>0</v>
      </c>
      <c r="C271" s="42"/>
      <c r="D271" s="748">
        <f>'Aaro Inställningar'!C24</f>
        <v>0</v>
      </c>
      <c r="E271" s="319">
        <v>0</v>
      </c>
      <c r="F271" s="317">
        <v>0</v>
      </c>
      <c r="G271" s="318" t="e">
        <f t="shared" si="102"/>
        <v>#DIV/0!</v>
      </c>
      <c r="H271" s="318" t="b">
        <f t="shared" si="103"/>
        <v>0</v>
      </c>
      <c r="I271" s="318" t="e">
        <f t="shared" si="119"/>
        <v>#DIV/0!</v>
      </c>
      <c r="J271" s="319">
        <v>0</v>
      </c>
      <c r="K271" s="317">
        <v>0</v>
      </c>
      <c r="L271" s="318" t="e">
        <f t="shared" si="105"/>
        <v>#DIV/0!</v>
      </c>
      <c r="M271" s="318" t="b">
        <f t="shared" si="106"/>
        <v>0</v>
      </c>
      <c r="N271" s="318" t="e">
        <f t="shared" si="107"/>
        <v>#DIV/0!</v>
      </c>
      <c r="O271" s="319">
        <v>0</v>
      </c>
      <c r="P271" s="317">
        <v>0</v>
      </c>
      <c r="Q271" s="318" t="e">
        <f t="shared" si="108"/>
        <v>#DIV/0!</v>
      </c>
      <c r="R271" s="318" t="b">
        <f t="shared" si="109"/>
        <v>0</v>
      </c>
      <c r="S271" s="318" t="e">
        <f t="shared" si="110"/>
        <v>#DIV/0!</v>
      </c>
      <c r="T271" s="319">
        <v>0</v>
      </c>
      <c r="U271" s="317">
        <v>0</v>
      </c>
      <c r="V271" s="318" t="e">
        <f t="shared" si="111"/>
        <v>#DIV/0!</v>
      </c>
      <c r="W271" s="318" t="b">
        <f t="shared" si="112"/>
        <v>0</v>
      </c>
      <c r="X271" s="318" t="e">
        <f t="shared" si="113"/>
        <v>#DIV/0!</v>
      </c>
      <c r="Y271" s="318"/>
      <c r="Z271" s="319">
        <v>0</v>
      </c>
      <c r="AA271" s="318" t="e">
        <f t="shared" si="114"/>
        <v>#DIV/0!</v>
      </c>
      <c r="AB271" s="318" t="b">
        <f t="shared" si="115"/>
        <v>0</v>
      </c>
      <c r="AC271" s="318" t="e">
        <f t="shared" si="116"/>
        <v>#DIV/0!</v>
      </c>
      <c r="AD271" s="809"/>
      <c r="AE271" s="811">
        <f t="shared" si="117"/>
        <v>0</v>
      </c>
      <c r="AF271" s="811">
        <f t="shared" si="118"/>
        <v>0</v>
      </c>
    </row>
    <row r="272" spans="1:32" ht="15.75" hidden="1" customHeight="1">
      <c r="A272" s="438" t="s">
        <v>302</v>
      </c>
      <c r="B272" s="438">
        <f>'Aaro Inställningar'!B25</f>
        <v>0</v>
      </c>
      <c r="C272" s="42"/>
      <c r="D272" s="748">
        <f>'Aaro Inställningar'!C25</f>
        <v>0</v>
      </c>
      <c r="E272" s="319">
        <v>0</v>
      </c>
      <c r="F272" s="317">
        <v>0</v>
      </c>
      <c r="G272" s="318" t="e">
        <f t="shared" si="102"/>
        <v>#DIV/0!</v>
      </c>
      <c r="H272" s="318" t="b">
        <f t="shared" si="103"/>
        <v>0</v>
      </c>
      <c r="I272" s="318" t="e">
        <f t="shared" si="119"/>
        <v>#DIV/0!</v>
      </c>
      <c r="J272" s="319">
        <v>0</v>
      </c>
      <c r="K272" s="317">
        <v>0</v>
      </c>
      <c r="L272" s="318" t="e">
        <f t="shared" si="105"/>
        <v>#DIV/0!</v>
      </c>
      <c r="M272" s="318" t="b">
        <f t="shared" si="106"/>
        <v>0</v>
      </c>
      <c r="N272" s="318" t="e">
        <f t="shared" si="107"/>
        <v>#DIV/0!</v>
      </c>
      <c r="O272" s="319">
        <v>0</v>
      </c>
      <c r="P272" s="317">
        <v>0</v>
      </c>
      <c r="Q272" s="318" t="e">
        <f t="shared" si="108"/>
        <v>#DIV/0!</v>
      </c>
      <c r="R272" s="318" t="b">
        <f t="shared" si="109"/>
        <v>0</v>
      </c>
      <c r="S272" s="318" t="e">
        <f t="shared" si="110"/>
        <v>#DIV/0!</v>
      </c>
      <c r="T272" s="319">
        <v>0</v>
      </c>
      <c r="U272" s="317">
        <v>0</v>
      </c>
      <c r="V272" s="318" t="e">
        <f t="shared" si="111"/>
        <v>#DIV/0!</v>
      </c>
      <c r="W272" s="318" t="b">
        <f t="shared" si="112"/>
        <v>0</v>
      </c>
      <c r="X272" s="318" t="e">
        <f t="shared" si="113"/>
        <v>#DIV/0!</v>
      </c>
      <c r="Y272" s="318"/>
      <c r="Z272" s="319">
        <v>0</v>
      </c>
      <c r="AA272" s="318" t="e">
        <f t="shared" si="114"/>
        <v>#DIV/0!</v>
      </c>
      <c r="AB272" s="318" t="b">
        <f t="shared" si="115"/>
        <v>0</v>
      </c>
      <c r="AC272" s="318" t="e">
        <f t="shared" si="116"/>
        <v>#DIV/0!</v>
      </c>
      <c r="AD272" s="809"/>
      <c r="AE272" s="811">
        <f t="shared" si="117"/>
        <v>0</v>
      </c>
      <c r="AF272" s="811">
        <f t="shared" si="118"/>
        <v>0</v>
      </c>
    </row>
    <row r="273" spans="1:32" ht="15.75" hidden="1" customHeight="1">
      <c r="A273" s="438" t="s">
        <v>302</v>
      </c>
      <c r="B273" s="438">
        <f>'Aaro Inställningar'!B26</f>
        <v>0</v>
      </c>
      <c r="C273" s="42"/>
      <c r="D273" s="748">
        <f>'Aaro Inställningar'!C26</f>
        <v>0</v>
      </c>
      <c r="E273" s="319">
        <v>0</v>
      </c>
      <c r="F273" s="317">
        <v>0</v>
      </c>
      <c r="G273" s="318" t="e">
        <f t="shared" si="102"/>
        <v>#DIV/0!</v>
      </c>
      <c r="H273" s="318" t="b">
        <f t="shared" si="103"/>
        <v>0</v>
      </c>
      <c r="I273" s="318" t="e">
        <f t="shared" si="119"/>
        <v>#DIV/0!</v>
      </c>
      <c r="J273" s="319">
        <v>0</v>
      </c>
      <c r="K273" s="317">
        <v>0</v>
      </c>
      <c r="L273" s="318" t="e">
        <f t="shared" si="105"/>
        <v>#DIV/0!</v>
      </c>
      <c r="M273" s="318" t="b">
        <f t="shared" si="106"/>
        <v>0</v>
      </c>
      <c r="N273" s="318" t="e">
        <f t="shared" si="107"/>
        <v>#DIV/0!</v>
      </c>
      <c r="O273" s="319">
        <v>0</v>
      </c>
      <c r="P273" s="317">
        <v>0</v>
      </c>
      <c r="Q273" s="318" t="e">
        <f t="shared" si="108"/>
        <v>#DIV/0!</v>
      </c>
      <c r="R273" s="318" t="b">
        <f t="shared" si="109"/>
        <v>0</v>
      </c>
      <c r="S273" s="318" t="e">
        <f t="shared" si="110"/>
        <v>#DIV/0!</v>
      </c>
      <c r="T273" s="319">
        <v>0</v>
      </c>
      <c r="U273" s="317">
        <v>0</v>
      </c>
      <c r="V273" s="318" t="e">
        <f t="shared" si="111"/>
        <v>#DIV/0!</v>
      </c>
      <c r="W273" s="318" t="b">
        <f t="shared" si="112"/>
        <v>0</v>
      </c>
      <c r="X273" s="318" t="e">
        <f t="shared" si="113"/>
        <v>#DIV/0!</v>
      </c>
      <c r="Y273" s="318"/>
      <c r="Z273" s="319">
        <v>0</v>
      </c>
      <c r="AA273" s="318" t="e">
        <f t="shared" si="114"/>
        <v>#DIV/0!</v>
      </c>
      <c r="AB273" s="318" t="b">
        <f t="shared" si="115"/>
        <v>0</v>
      </c>
      <c r="AC273" s="318" t="e">
        <f t="shared" si="116"/>
        <v>#DIV/0!</v>
      </c>
      <c r="AD273" s="809"/>
      <c r="AE273" s="811">
        <f t="shared" si="117"/>
        <v>0</v>
      </c>
      <c r="AF273" s="811">
        <f t="shared" si="118"/>
        <v>0</v>
      </c>
    </row>
    <row r="274" spans="1:32" ht="15.75" hidden="1" customHeight="1">
      <c r="A274" s="438" t="s">
        <v>302</v>
      </c>
      <c r="B274" s="438">
        <f>'Aaro Inställningar'!B27</f>
        <v>0</v>
      </c>
      <c r="C274" s="42"/>
      <c r="D274" s="748">
        <f>'Aaro Inställningar'!C27</f>
        <v>0</v>
      </c>
      <c r="E274" s="319">
        <v>0</v>
      </c>
      <c r="F274" s="317">
        <v>0</v>
      </c>
      <c r="G274" s="318" t="e">
        <f t="shared" si="102"/>
        <v>#DIV/0!</v>
      </c>
      <c r="H274" s="318" t="b">
        <f t="shared" si="103"/>
        <v>0</v>
      </c>
      <c r="I274" s="318" t="e">
        <f t="shared" si="119"/>
        <v>#DIV/0!</v>
      </c>
      <c r="J274" s="319">
        <v>0</v>
      </c>
      <c r="K274" s="317">
        <v>0</v>
      </c>
      <c r="L274" s="318" t="e">
        <f t="shared" si="105"/>
        <v>#DIV/0!</v>
      </c>
      <c r="M274" s="318" t="b">
        <f t="shared" si="106"/>
        <v>0</v>
      </c>
      <c r="N274" s="318" t="e">
        <f t="shared" si="107"/>
        <v>#DIV/0!</v>
      </c>
      <c r="O274" s="319">
        <v>0</v>
      </c>
      <c r="P274" s="317">
        <v>0</v>
      </c>
      <c r="Q274" s="318" t="e">
        <f t="shared" si="108"/>
        <v>#DIV/0!</v>
      </c>
      <c r="R274" s="318" t="b">
        <f t="shared" si="109"/>
        <v>0</v>
      </c>
      <c r="S274" s="318" t="e">
        <f t="shared" si="110"/>
        <v>#DIV/0!</v>
      </c>
      <c r="T274" s="319">
        <v>0</v>
      </c>
      <c r="U274" s="317">
        <v>0</v>
      </c>
      <c r="V274" s="318" t="e">
        <f t="shared" si="111"/>
        <v>#DIV/0!</v>
      </c>
      <c r="W274" s="318" t="b">
        <f t="shared" si="112"/>
        <v>0</v>
      </c>
      <c r="X274" s="318" t="e">
        <f t="shared" si="113"/>
        <v>#DIV/0!</v>
      </c>
      <c r="Y274" s="318"/>
      <c r="Z274" s="319">
        <v>0</v>
      </c>
      <c r="AA274" s="318" t="e">
        <f t="shared" si="114"/>
        <v>#DIV/0!</v>
      </c>
      <c r="AB274" s="318" t="b">
        <f t="shared" si="115"/>
        <v>0</v>
      </c>
      <c r="AC274" s="318" t="e">
        <f t="shared" si="116"/>
        <v>#DIV/0!</v>
      </c>
      <c r="AD274" s="809"/>
      <c r="AE274" s="811">
        <f t="shared" si="117"/>
        <v>0</v>
      </c>
      <c r="AF274" s="811">
        <f t="shared" si="118"/>
        <v>0</v>
      </c>
    </row>
    <row r="275" spans="1:32" ht="15.75" hidden="1" customHeight="1">
      <c r="A275" s="438" t="s">
        <v>302</v>
      </c>
      <c r="B275" s="438">
        <f>'Aaro Inställningar'!B28</f>
        <v>0</v>
      </c>
      <c r="C275" s="42"/>
      <c r="D275" s="748">
        <f>'Aaro Inställningar'!C28</f>
        <v>0</v>
      </c>
      <c r="E275" s="319">
        <v>0</v>
      </c>
      <c r="F275" s="317">
        <v>0</v>
      </c>
      <c r="G275" s="318" t="e">
        <f t="shared" si="102"/>
        <v>#DIV/0!</v>
      </c>
      <c r="H275" s="318" t="b">
        <f t="shared" si="103"/>
        <v>0</v>
      </c>
      <c r="I275" s="318" t="e">
        <f t="shared" si="119"/>
        <v>#DIV/0!</v>
      </c>
      <c r="J275" s="319">
        <v>0</v>
      </c>
      <c r="K275" s="317">
        <v>0</v>
      </c>
      <c r="L275" s="318" t="e">
        <f t="shared" si="105"/>
        <v>#DIV/0!</v>
      </c>
      <c r="M275" s="318" t="b">
        <f t="shared" si="106"/>
        <v>0</v>
      </c>
      <c r="N275" s="318" t="e">
        <f t="shared" si="107"/>
        <v>#DIV/0!</v>
      </c>
      <c r="O275" s="319">
        <v>0</v>
      </c>
      <c r="P275" s="317">
        <v>0</v>
      </c>
      <c r="Q275" s="318" t="e">
        <f t="shared" si="108"/>
        <v>#DIV/0!</v>
      </c>
      <c r="R275" s="318" t="b">
        <f t="shared" si="109"/>
        <v>0</v>
      </c>
      <c r="S275" s="318" t="e">
        <f t="shared" si="110"/>
        <v>#DIV/0!</v>
      </c>
      <c r="T275" s="319">
        <v>0</v>
      </c>
      <c r="U275" s="317">
        <v>0</v>
      </c>
      <c r="V275" s="318" t="e">
        <f t="shared" si="111"/>
        <v>#DIV/0!</v>
      </c>
      <c r="W275" s="318" t="b">
        <f t="shared" si="112"/>
        <v>0</v>
      </c>
      <c r="X275" s="318" t="e">
        <f t="shared" si="113"/>
        <v>#DIV/0!</v>
      </c>
      <c r="Y275" s="318"/>
      <c r="Z275" s="319">
        <v>0</v>
      </c>
      <c r="AA275" s="318" t="e">
        <f t="shared" si="114"/>
        <v>#DIV/0!</v>
      </c>
      <c r="AB275" s="318" t="b">
        <f t="shared" si="115"/>
        <v>0</v>
      </c>
      <c r="AC275" s="318" t="e">
        <f t="shared" si="116"/>
        <v>#DIV/0!</v>
      </c>
      <c r="AD275" s="809"/>
      <c r="AE275" s="811">
        <f t="shared" si="117"/>
        <v>0</v>
      </c>
      <c r="AF275" s="811">
        <f t="shared" si="118"/>
        <v>0</v>
      </c>
    </row>
    <row r="276" spans="1:32" ht="15.75" hidden="1" customHeight="1">
      <c r="A276" s="438" t="s">
        <v>302</v>
      </c>
      <c r="B276" s="438">
        <f>'Aaro Inställningar'!B29</f>
        <v>0</v>
      </c>
      <c r="C276" s="42"/>
      <c r="D276" s="748">
        <f>'Aaro Inställningar'!C29</f>
        <v>0</v>
      </c>
      <c r="E276" s="319">
        <v>0</v>
      </c>
      <c r="F276" s="317">
        <v>0</v>
      </c>
      <c r="G276" s="318" t="e">
        <f t="shared" si="102"/>
        <v>#DIV/0!</v>
      </c>
      <c r="H276" s="318" t="b">
        <f t="shared" si="103"/>
        <v>0</v>
      </c>
      <c r="I276" s="318" t="e">
        <f t="shared" si="119"/>
        <v>#DIV/0!</v>
      </c>
      <c r="J276" s="319">
        <v>0</v>
      </c>
      <c r="K276" s="317">
        <v>0</v>
      </c>
      <c r="L276" s="318" t="e">
        <f t="shared" si="105"/>
        <v>#DIV/0!</v>
      </c>
      <c r="M276" s="318" t="b">
        <f t="shared" si="106"/>
        <v>0</v>
      </c>
      <c r="N276" s="318" t="e">
        <f t="shared" si="107"/>
        <v>#DIV/0!</v>
      </c>
      <c r="O276" s="319">
        <v>0</v>
      </c>
      <c r="P276" s="317">
        <v>0</v>
      </c>
      <c r="Q276" s="318" t="e">
        <f t="shared" si="108"/>
        <v>#DIV/0!</v>
      </c>
      <c r="R276" s="318" t="b">
        <f t="shared" si="109"/>
        <v>0</v>
      </c>
      <c r="S276" s="318" t="e">
        <f t="shared" si="110"/>
        <v>#DIV/0!</v>
      </c>
      <c r="T276" s="319">
        <v>0</v>
      </c>
      <c r="U276" s="317">
        <v>0</v>
      </c>
      <c r="V276" s="318" t="e">
        <f t="shared" si="111"/>
        <v>#DIV/0!</v>
      </c>
      <c r="W276" s="318" t="b">
        <f t="shared" si="112"/>
        <v>0</v>
      </c>
      <c r="X276" s="318" t="e">
        <f t="shared" si="113"/>
        <v>#DIV/0!</v>
      </c>
      <c r="Y276" s="318"/>
      <c r="Z276" s="319">
        <v>0</v>
      </c>
      <c r="AA276" s="318" t="e">
        <f t="shared" si="114"/>
        <v>#DIV/0!</v>
      </c>
      <c r="AB276" s="318" t="b">
        <f t="shared" si="115"/>
        <v>0</v>
      </c>
      <c r="AC276" s="318" t="e">
        <f t="shared" si="116"/>
        <v>#DIV/0!</v>
      </c>
      <c r="AD276" s="809"/>
      <c r="AE276" s="811">
        <f t="shared" si="117"/>
        <v>0</v>
      </c>
      <c r="AF276" s="811">
        <f t="shared" si="118"/>
        <v>0</v>
      </c>
    </row>
    <row r="277" spans="1:32" ht="15.75" hidden="1" customHeight="1">
      <c r="A277" s="438" t="s">
        <v>302</v>
      </c>
      <c r="B277" s="438">
        <f>'Aaro Inställningar'!B30</f>
        <v>0</v>
      </c>
      <c r="C277" s="42"/>
      <c r="D277" s="748">
        <f>'Aaro Inställningar'!C30</f>
        <v>0</v>
      </c>
      <c r="E277" s="319">
        <v>0</v>
      </c>
      <c r="F277" s="317">
        <v>0</v>
      </c>
      <c r="G277" s="318" t="e">
        <f t="shared" si="102"/>
        <v>#DIV/0!</v>
      </c>
      <c r="H277" s="318" t="b">
        <f t="shared" si="103"/>
        <v>0</v>
      </c>
      <c r="I277" s="318" t="e">
        <f t="shared" si="119"/>
        <v>#DIV/0!</v>
      </c>
      <c r="J277" s="319">
        <v>0</v>
      </c>
      <c r="K277" s="317">
        <v>0</v>
      </c>
      <c r="L277" s="318" t="e">
        <f t="shared" si="105"/>
        <v>#DIV/0!</v>
      </c>
      <c r="M277" s="318" t="b">
        <f t="shared" si="106"/>
        <v>0</v>
      </c>
      <c r="N277" s="318" t="e">
        <f t="shared" si="107"/>
        <v>#DIV/0!</v>
      </c>
      <c r="O277" s="319">
        <v>0</v>
      </c>
      <c r="P277" s="317">
        <v>0</v>
      </c>
      <c r="Q277" s="318" t="e">
        <f t="shared" si="108"/>
        <v>#DIV/0!</v>
      </c>
      <c r="R277" s="318" t="b">
        <f t="shared" si="109"/>
        <v>0</v>
      </c>
      <c r="S277" s="318" t="e">
        <f t="shared" si="110"/>
        <v>#DIV/0!</v>
      </c>
      <c r="T277" s="319">
        <v>0</v>
      </c>
      <c r="U277" s="317">
        <v>0</v>
      </c>
      <c r="V277" s="318" t="e">
        <f t="shared" si="111"/>
        <v>#DIV/0!</v>
      </c>
      <c r="W277" s="318" t="b">
        <f t="shared" si="112"/>
        <v>0</v>
      </c>
      <c r="X277" s="318" t="e">
        <f t="shared" si="113"/>
        <v>#DIV/0!</v>
      </c>
      <c r="Y277" s="318"/>
      <c r="Z277" s="319">
        <v>0</v>
      </c>
      <c r="AA277" s="318" t="e">
        <f t="shared" si="114"/>
        <v>#DIV/0!</v>
      </c>
      <c r="AB277" s="318" t="b">
        <f t="shared" si="115"/>
        <v>0</v>
      </c>
      <c r="AC277" s="318" t="e">
        <f t="shared" si="116"/>
        <v>#DIV/0!</v>
      </c>
      <c r="AD277" s="809"/>
      <c r="AE277" s="811">
        <f t="shared" si="117"/>
        <v>0</v>
      </c>
      <c r="AF277" s="811">
        <f t="shared" si="118"/>
        <v>0</v>
      </c>
    </row>
    <row r="278" spans="1:32" ht="15.75" hidden="1" customHeight="1">
      <c r="A278" s="438" t="s">
        <v>302</v>
      </c>
      <c r="B278" s="438">
        <f>'Aaro Inställningar'!B31</f>
        <v>0</v>
      </c>
      <c r="C278" s="42"/>
      <c r="D278" s="748">
        <f>'Aaro Inställningar'!C31</f>
        <v>0</v>
      </c>
      <c r="E278" s="319">
        <v>0</v>
      </c>
      <c r="F278" s="317">
        <v>0</v>
      </c>
      <c r="G278" s="318" t="e">
        <f t="shared" si="102"/>
        <v>#DIV/0!</v>
      </c>
      <c r="H278" s="318" t="b">
        <f t="shared" si="103"/>
        <v>0</v>
      </c>
      <c r="I278" s="318" t="e">
        <f t="shared" si="119"/>
        <v>#DIV/0!</v>
      </c>
      <c r="J278" s="319">
        <v>0</v>
      </c>
      <c r="K278" s="317">
        <v>0</v>
      </c>
      <c r="L278" s="318" t="e">
        <f t="shared" si="105"/>
        <v>#DIV/0!</v>
      </c>
      <c r="M278" s="318" t="b">
        <f t="shared" si="106"/>
        <v>0</v>
      </c>
      <c r="N278" s="318" t="e">
        <f t="shared" si="107"/>
        <v>#DIV/0!</v>
      </c>
      <c r="O278" s="319">
        <v>0</v>
      </c>
      <c r="P278" s="317">
        <v>0</v>
      </c>
      <c r="Q278" s="318" t="e">
        <f t="shared" si="108"/>
        <v>#DIV/0!</v>
      </c>
      <c r="R278" s="318" t="b">
        <f t="shared" si="109"/>
        <v>0</v>
      </c>
      <c r="S278" s="318" t="e">
        <f t="shared" si="110"/>
        <v>#DIV/0!</v>
      </c>
      <c r="T278" s="319">
        <v>0</v>
      </c>
      <c r="U278" s="317">
        <v>0</v>
      </c>
      <c r="V278" s="318" t="e">
        <f t="shared" si="111"/>
        <v>#DIV/0!</v>
      </c>
      <c r="W278" s="318" t="b">
        <f t="shared" si="112"/>
        <v>0</v>
      </c>
      <c r="X278" s="318" t="e">
        <f t="shared" si="113"/>
        <v>#DIV/0!</v>
      </c>
      <c r="Y278" s="318"/>
      <c r="Z278" s="319">
        <v>0</v>
      </c>
      <c r="AA278" s="318" t="e">
        <f t="shared" si="114"/>
        <v>#DIV/0!</v>
      </c>
      <c r="AB278" s="318" t="b">
        <f t="shared" si="115"/>
        <v>0</v>
      </c>
      <c r="AC278" s="318" t="e">
        <f t="shared" si="116"/>
        <v>#DIV/0!</v>
      </c>
      <c r="AD278" s="809"/>
      <c r="AE278" s="811">
        <f t="shared" si="117"/>
        <v>0</v>
      </c>
      <c r="AF278" s="811">
        <f t="shared" si="118"/>
        <v>0</v>
      </c>
    </row>
    <row r="279" spans="1:32" ht="15.75" hidden="1" customHeight="1">
      <c r="A279" s="438" t="s">
        <v>302</v>
      </c>
      <c r="B279" s="438">
        <f>'Aaro Inställningar'!B32</f>
        <v>0</v>
      </c>
      <c r="C279" s="42"/>
      <c r="D279" s="748">
        <f>'Aaro Inställningar'!C32</f>
        <v>0</v>
      </c>
      <c r="E279" s="319">
        <v>0</v>
      </c>
      <c r="F279" s="317">
        <v>0</v>
      </c>
      <c r="G279" s="318" t="e">
        <f t="shared" si="102"/>
        <v>#DIV/0!</v>
      </c>
      <c r="H279" s="318" t="b">
        <f t="shared" si="103"/>
        <v>0</v>
      </c>
      <c r="I279" s="318" t="e">
        <f t="shared" si="119"/>
        <v>#DIV/0!</v>
      </c>
      <c r="J279" s="319">
        <v>0</v>
      </c>
      <c r="K279" s="317">
        <v>0</v>
      </c>
      <c r="L279" s="318" t="e">
        <f t="shared" si="105"/>
        <v>#DIV/0!</v>
      </c>
      <c r="M279" s="318" t="b">
        <f t="shared" si="106"/>
        <v>0</v>
      </c>
      <c r="N279" s="318" t="e">
        <f t="shared" si="107"/>
        <v>#DIV/0!</v>
      </c>
      <c r="O279" s="319">
        <v>0</v>
      </c>
      <c r="P279" s="317">
        <v>0</v>
      </c>
      <c r="Q279" s="318" t="e">
        <f t="shared" si="108"/>
        <v>#DIV/0!</v>
      </c>
      <c r="R279" s="318" t="b">
        <f t="shared" si="109"/>
        <v>0</v>
      </c>
      <c r="S279" s="318" t="e">
        <f t="shared" si="110"/>
        <v>#DIV/0!</v>
      </c>
      <c r="T279" s="319">
        <v>0</v>
      </c>
      <c r="U279" s="317">
        <v>0</v>
      </c>
      <c r="V279" s="318" t="e">
        <f t="shared" si="111"/>
        <v>#DIV/0!</v>
      </c>
      <c r="W279" s="318" t="b">
        <f t="shared" si="112"/>
        <v>0</v>
      </c>
      <c r="X279" s="318" t="e">
        <f t="shared" si="113"/>
        <v>#DIV/0!</v>
      </c>
      <c r="Y279" s="318"/>
      <c r="Z279" s="319">
        <v>0</v>
      </c>
      <c r="AA279" s="318" t="e">
        <f t="shared" si="114"/>
        <v>#DIV/0!</v>
      </c>
      <c r="AB279" s="318" t="b">
        <f t="shared" si="115"/>
        <v>0</v>
      </c>
      <c r="AC279" s="318" t="e">
        <f t="shared" si="116"/>
        <v>#DIV/0!</v>
      </c>
      <c r="AD279" s="809"/>
      <c r="AE279" s="811">
        <f t="shared" si="117"/>
        <v>0</v>
      </c>
      <c r="AF279" s="811">
        <f t="shared" si="118"/>
        <v>0</v>
      </c>
    </row>
    <row r="280" spans="1:32" ht="15.75" hidden="1" customHeight="1">
      <c r="A280" s="438" t="s">
        <v>302</v>
      </c>
      <c r="B280" s="438">
        <f>'Aaro Inställningar'!B33</f>
        <v>0</v>
      </c>
      <c r="C280" s="42"/>
      <c r="D280" s="748">
        <f>'Aaro Inställningar'!C33</f>
        <v>0</v>
      </c>
      <c r="E280" s="319">
        <v>0</v>
      </c>
      <c r="F280" s="317">
        <v>0</v>
      </c>
      <c r="G280" s="318" t="e">
        <f t="shared" si="102"/>
        <v>#DIV/0!</v>
      </c>
      <c r="H280" s="318" t="b">
        <f t="shared" si="103"/>
        <v>0</v>
      </c>
      <c r="I280" s="318" t="e">
        <f t="shared" si="119"/>
        <v>#DIV/0!</v>
      </c>
      <c r="J280" s="319">
        <v>0</v>
      </c>
      <c r="K280" s="317">
        <v>0</v>
      </c>
      <c r="L280" s="318" t="e">
        <f t="shared" si="105"/>
        <v>#DIV/0!</v>
      </c>
      <c r="M280" s="318" t="b">
        <f t="shared" si="106"/>
        <v>0</v>
      </c>
      <c r="N280" s="318" t="e">
        <f t="shared" si="107"/>
        <v>#DIV/0!</v>
      </c>
      <c r="O280" s="319">
        <v>0</v>
      </c>
      <c r="P280" s="317">
        <v>0</v>
      </c>
      <c r="Q280" s="318" t="e">
        <f t="shared" si="108"/>
        <v>#DIV/0!</v>
      </c>
      <c r="R280" s="318" t="b">
        <f t="shared" si="109"/>
        <v>0</v>
      </c>
      <c r="S280" s="318" t="e">
        <f t="shared" si="110"/>
        <v>#DIV/0!</v>
      </c>
      <c r="T280" s="319">
        <v>0</v>
      </c>
      <c r="U280" s="317">
        <v>0</v>
      </c>
      <c r="V280" s="318" t="e">
        <f t="shared" si="111"/>
        <v>#DIV/0!</v>
      </c>
      <c r="W280" s="318" t="b">
        <f t="shared" si="112"/>
        <v>0</v>
      </c>
      <c r="X280" s="318" t="e">
        <f t="shared" si="113"/>
        <v>#DIV/0!</v>
      </c>
      <c r="Y280" s="318"/>
      <c r="Z280" s="319">
        <v>0</v>
      </c>
      <c r="AA280" s="318" t="e">
        <f t="shared" si="114"/>
        <v>#DIV/0!</v>
      </c>
      <c r="AB280" s="318" t="b">
        <f t="shared" si="115"/>
        <v>0</v>
      </c>
      <c r="AC280" s="318" t="e">
        <f t="shared" si="116"/>
        <v>#DIV/0!</v>
      </c>
      <c r="AD280" s="809"/>
      <c r="AE280" s="811">
        <f t="shared" si="117"/>
        <v>0</v>
      </c>
      <c r="AF280" s="811">
        <f t="shared" si="118"/>
        <v>0</v>
      </c>
    </row>
    <row r="281" spans="1:32" ht="15.75" customHeight="1">
      <c r="A281" s="438" t="s">
        <v>302</v>
      </c>
      <c r="B281" s="438" t="str">
        <f>'Aaro Inställningar'!B34</f>
        <v>TOTAL</v>
      </c>
      <c r="C281" s="35"/>
      <c r="D281" s="798" t="str">
        <f>'Aaro Inställningar'!C34</f>
        <v>Summa exkl Aibel</v>
      </c>
      <c r="E281" s="799">
        <f>SUM(E253:E280)</f>
        <v>71.840379000000539</v>
      </c>
      <c r="F281" s="800">
        <f>SUM(F253:F280)</f>
        <v>42.276142800000187</v>
      </c>
      <c r="G281" s="801">
        <f t="shared" si="102"/>
        <v>0.69931252573969971</v>
      </c>
      <c r="H281" s="801" t="b">
        <f t="shared" si="103"/>
        <v>0</v>
      </c>
      <c r="I281" s="801">
        <f t="shared" si="119"/>
        <v>0.69931252573969971</v>
      </c>
      <c r="J281" s="799">
        <f>SUM(J253:J280)</f>
        <v>101.04481920000012</v>
      </c>
      <c r="K281" s="800">
        <f>SUM(K253:K280)</f>
        <v>41.849994900000098</v>
      </c>
      <c r="L281" s="801">
        <f t="shared" si="105"/>
        <v>1.4144523659189234</v>
      </c>
      <c r="M281" s="801" t="b">
        <f t="shared" si="106"/>
        <v>0</v>
      </c>
      <c r="N281" s="801">
        <f t="shared" si="107"/>
        <v>1.4144523659189234</v>
      </c>
      <c r="O281" s="799">
        <f>SUM(O253:O280)</f>
        <v>101.04481920000046</v>
      </c>
      <c r="P281" s="800">
        <f>SUM(P253:P280)</f>
        <v>41.849994900000354</v>
      </c>
      <c r="Q281" s="801">
        <f t="shared" si="108"/>
        <v>1.4144523659189168</v>
      </c>
      <c r="R281" s="801" t="b">
        <f t="shared" si="109"/>
        <v>0</v>
      </c>
      <c r="S281" s="801">
        <f t="shared" si="110"/>
        <v>1.4144523659189168</v>
      </c>
      <c r="T281" s="799">
        <f>SUM(T253:T280)</f>
        <v>553.70716039999934</v>
      </c>
      <c r="U281" s="800">
        <f>SUM(U253:U280)</f>
        <v>494.51233610000156</v>
      </c>
      <c r="V281" s="801">
        <f t="shared" si="111"/>
        <v>0.11970343301613262</v>
      </c>
      <c r="W281" s="801" t="b">
        <f t="shared" si="112"/>
        <v>0</v>
      </c>
      <c r="X281" s="801">
        <f t="shared" si="113"/>
        <v>0.11970343301613262</v>
      </c>
      <c r="Y281" s="801"/>
      <c r="Z281" s="799">
        <f>SUM(Z253:Z280)</f>
        <v>1139.7327954</v>
      </c>
      <c r="AA281" s="802">
        <f t="shared" si="114"/>
        <v>1.3047610993662255</v>
      </c>
      <c r="AB281" s="802" t="b">
        <f t="shared" si="115"/>
        <v>0</v>
      </c>
      <c r="AC281" s="818">
        <f t="shared" si="116"/>
        <v>1.3047610993662255</v>
      </c>
      <c r="AD281" s="809"/>
      <c r="AE281" s="814">
        <f t="shared" si="117"/>
        <v>1.8998637958724883E-2</v>
      </c>
      <c r="AF281" s="814">
        <f t="shared" si="118"/>
        <v>8.6232308556790389E-3</v>
      </c>
    </row>
    <row r="282" spans="1:32" ht="4.5" customHeight="1">
      <c r="A282" s="438"/>
      <c r="B282" s="438"/>
      <c r="C282" s="35"/>
      <c r="D282" s="803"/>
      <c r="E282" s="746"/>
      <c r="F282" s="791"/>
      <c r="G282" s="791"/>
      <c r="H282" s="791"/>
      <c r="I282" s="804"/>
      <c r="J282" s="746"/>
      <c r="K282" s="791"/>
      <c r="L282" s="791"/>
      <c r="M282" s="791"/>
      <c r="N282" s="804"/>
      <c r="O282" s="746"/>
      <c r="P282" s="791"/>
      <c r="Q282" s="791"/>
      <c r="R282" s="791"/>
      <c r="S282" s="804"/>
      <c r="T282" s="746"/>
      <c r="U282" s="791"/>
      <c r="V282" s="791"/>
      <c r="W282" s="791"/>
      <c r="X282" s="804"/>
      <c r="Y282" s="804"/>
      <c r="Z282" s="746"/>
      <c r="AA282" s="791"/>
      <c r="AB282" s="791"/>
      <c r="AC282" s="747"/>
      <c r="AD282" s="809"/>
      <c r="AE282" s="815"/>
      <c r="AF282" s="815"/>
    </row>
    <row r="283" spans="1:32" ht="20.25" customHeight="1">
      <c r="A283" s="438" t="s">
        <v>302</v>
      </c>
      <c r="B283" s="438" t="str">
        <f>'Aaro Inställningar'!B36</f>
        <v>AIBEL</v>
      </c>
      <c r="C283" s="42"/>
      <c r="D283" s="748" t="str">
        <f>'Aaro Inställningar'!C36</f>
        <v>Aibel</v>
      </c>
      <c r="E283" s="319">
        <v>40.957762700000103</v>
      </c>
      <c r="F283" s="317">
        <v>-12.054136099999999</v>
      </c>
      <c r="G283" s="318" t="str">
        <f t="shared" ref="G283:G326" si="120">IF(OR(E283&lt;0,F283&lt;0),"-",E283/F283-1)</f>
        <v>-</v>
      </c>
      <c r="H283" s="318" t="b">
        <f t="shared" ref="H283:H326" si="121">IF(AND(E283&lt;0,F283&lt;0),-(E283/F283-1))</f>
        <v>0</v>
      </c>
      <c r="I283" s="318" t="str">
        <f t="shared" ref="I283:I326" si="122">IF(AND(E283&lt;0,F283&lt;0),+H283,G283)</f>
        <v>-</v>
      </c>
      <c r="J283" s="319">
        <v>6.4558115000000704</v>
      </c>
      <c r="K283" s="317">
        <v>-25.505886199999999</v>
      </c>
      <c r="L283" s="318" t="str">
        <f t="shared" ref="L283:L326" si="123">IF(OR(J283&lt;0,K283&lt;0),"-",J283/K283-1)</f>
        <v>-</v>
      </c>
      <c r="M283" s="318" t="b">
        <f t="shared" ref="M283:M326" si="124">IF(AND(J283&lt;0,K283&lt;0),-(J283/K283-1))</f>
        <v>0</v>
      </c>
      <c r="N283" s="318" t="str">
        <f t="shared" ref="N283:N326" si="125">IF(AND(J283&lt;0,K283&lt;0),+M283,L283)</f>
        <v>-</v>
      </c>
      <c r="O283" s="319">
        <v>6.45581150000005</v>
      </c>
      <c r="P283" s="317">
        <v>-25.5058861999999</v>
      </c>
      <c r="Q283" s="318" t="str">
        <f t="shared" ref="Q283:Q326" si="126">IF(OR(O283&lt;0,P283&lt;0),"-",O283/P283-1)</f>
        <v>-</v>
      </c>
      <c r="R283" s="318" t="b">
        <f t="shared" ref="R283:R326" si="127">IF(AND(O283&lt;0,P283&lt;0),-(O283/P283-1))</f>
        <v>0</v>
      </c>
      <c r="S283" s="318" t="str">
        <f t="shared" ref="S283:S326" si="128">IF(AND(O283&lt;0,P283&lt;0),+R283,Q283)</f>
        <v>-</v>
      </c>
      <c r="T283" s="319">
        <v>-118.827824999999</v>
      </c>
      <c r="U283" s="317">
        <v>-150.78952269999999</v>
      </c>
      <c r="V283" s="318" t="str">
        <f t="shared" ref="V283:V326" si="129">IF(OR(T283&lt;0,U283&lt;0),"-",T283/U283-1)</f>
        <v>-</v>
      </c>
      <c r="W283" s="318">
        <f t="shared" ref="W283:W326" si="130">IF(AND(T283&lt;0,U283&lt;0),-(T283/U283-1))</f>
        <v>0.21196232422321337</v>
      </c>
      <c r="X283" s="318">
        <f t="shared" ref="X283:X326" si="131">IF(AND(T283&lt;0,U283&lt;0),+W283,V283)</f>
        <v>0.21196232422321337</v>
      </c>
      <c r="Y283" s="318"/>
      <c r="Z283" s="319">
        <v>-33.978278000000202</v>
      </c>
      <c r="AA283" s="318" t="str">
        <f t="shared" ref="AA283:AA326" si="132">IF(OR(U283&lt;0,Z283&lt;0),"-",Z283/U283-1)</f>
        <v>-</v>
      </c>
      <c r="AB283" s="318">
        <f t="shared" ref="AB283:AB326" si="133">IF(AND(U283&lt;0,Z283&lt;0),-(Z283/U283-1))</f>
        <v>0.77466419820426813</v>
      </c>
      <c r="AC283" s="717">
        <f t="shared" ref="AC283:AC326" si="134">IF(AND(U283&lt;0,Z283&lt;0),+AB283,AA283)</f>
        <v>0.77466419820426813</v>
      </c>
      <c r="AD283" s="809"/>
      <c r="AE283" s="811">
        <f t="shared" ref="AE283:AE326" si="135">IF(O38&lt;&gt;0,IF(O283&lt;&gt;0,O283/O38,""),0)</f>
        <v>1.0710117023393056E-2</v>
      </c>
      <c r="AF283" s="811">
        <f t="shared" ref="AF283:AF326" si="136">IF(P38&lt;&gt;0,IF(P283&lt;&gt;0,P283/P38,""),0)</f>
        <v>-3.100078561550593E-2</v>
      </c>
    </row>
    <row r="284" spans="1:32" ht="15.75" hidden="1" customHeight="1">
      <c r="A284" s="438" t="s">
        <v>302</v>
      </c>
      <c r="B284" s="438">
        <f>'Aaro Inställningar'!B37</f>
        <v>0</v>
      </c>
      <c r="C284" s="42"/>
      <c r="D284" s="748">
        <f>'Aaro Inställningar'!C37</f>
        <v>0</v>
      </c>
      <c r="E284" s="319">
        <v>0</v>
      </c>
      <c r="F284" s="317">
        <v>0</v>
      </c>
      <c r="G284" s="318" t="e">
        <f t="shared" si="120"/>
        <v>#DIV/0!</v>
      </c>
      <c r="H284" s="318" t="b">
        <f t="shared" si="121"/>
        <v>0</v>
      </c>
      <c r="I284" s="318" t="e">
        <f t="shared" si="122"/>
        <v>#DIV/0!</v>
      </c>
      <c r="J284" s="319">
        <v>0</v>
      </c>
      <c r="K284" s="317">
        <v>0</v>
      </c>
      <c r="L284" s="318" t="e">
        <f t="shared" si="123"/>
        <v>#DIV/0!</v>
      </c>
      <c r="M284" s="318" t="b">
        <f t="shared" si="124"/>
        <v>0</v>
      </c>
      <c r="N284" s="318" t="e">
        <f t="shared" si="125"/>
        <v>#DIV/0!</v>
      </c>
      <c r="O284" s="319">
        <v>0</v>
      </c>
      <c r="P284" s="317">
        <v>0</v>
      </c>
      <c r="Q284" s="318" t="e">
        <f t="shared" si="126"/>
        <v>#DIV/0!</v>
      </c>
      <c r="R284" s="318" t="b">
        <f t="shared" si="127"/>
        <v>0</v>
      </c>
      <c r="S284" s="318" t="e">
        <f t="shared" si="128"/>
        <v>#DIV/0!</v>
      </c>
      <c r="T284" s="319">
        <v>0</v>
      </c>
      <c r="U284" s="317">
        <v>0</v>
      </c>
      <c r="V284" s="318" t="e">
        <f t="shared" si="129"/>
        <v>#DIV/0!</v>
      </c>
      <c r="W284" s="318" t="b">
        <f t="shared" si="130"/>
        <v>0</v>
      </c>
      <c r="X284" s="318" t="e">
        <f t="shared" si="131"/>
        <v>#DIV/0!</v>
      </c>
      <c r="Y284" s="318"/>
      <c r="Z284" s="319">
        <v>0</v>
      </c>
      <c r="AA284" s="318" t="e">
        <f t="shared" si="132"/>
        <v>#DIV/0!</v>
      </c>
      <c r="AB284" s="318" t="b">
        <f t="shared" si="133"/>
        <v>0</v>
      </c>
      <c r="AC284" s="318" t="e">
        <f t="shared" si="134"/>
        <v>#DIV/0!</v>
      </c>
      <c r="AD284" s="809"/>
      <c r="AE284" s="811">
        <f t="shared" si="135"/>
        <v>0</v>
      </c>
      <c r="AF284" s="811">
        <f t="shared" si="136"/>
        <v>0</v>
      </c>
    </row>
    <row r="285" spans="1:32" ht="15.75" hidden="1" customHeight="1">
      <c r="A285" s="438" t="s">
        <v>302</v>
      </c>
      <c r="B285" s="438">
        <f>'Aaro Inställningar'!B38</f>
        <v>0</v>
      </c>
      <c r="C285" s="42"/>
      <c r="D285" s="748">
        <f>'Aaro Inställningar'!C38</f>
        <v>0</v>
      </c>
      <c r="E285" s="319">
        <v>0</v>
      </c>
      <c r="F285" s="317">
        <v>0</v>
      </c>
      <c r="G285" s="318" t="e">
        <f t="shared" si="120"/>
        <v>#DIV/0!</v>
      </c>
      <c r="H285" s="318" t="b">
        <f t="shared" si="121"/>
        <v>0</v>
      </c>
      <c r="I285" s="318" t="e">
        <f t="shared" si="122"/>
        <v>#DIV/0!</v>
      </c>
      <c r="J285" s="319">
        <v>0</v>
      </c>
      <c r="K285" s="317">
        <v>0</v>
      </c>
      <c r="L285" s="318" t="e">
        <f t="shared" si="123"/>
        <v>#DIV/0!</v>
      </c>
      <c r="M285" s="318" t="b">
        <f t="shared" si="124"/>
        <v>0</v>
      </c>
      <c r="N285" s="318" t="e">
        <f t="shared" si="125"/>
        <v>#DIV/0!</v>
      </c>
      <c r="O285" s="319">
        <v>0</v>
      </c>
      <c r="P285" s="317">
        <v>0</v>
      </c>
      <c r="Q285" s="318" t="e">
        <f t="shared" si="126"/>
        <v>#DIV/0!</v>
      </c>
      <c r="R285" s="318" t="b">
        <f t="shared" si="127"/>
        <v>0</v>
      </c>
      <c r="S285" s="318" t="e">
        <f t="shared" si="128"/>
        <v>#DIV/0!</v>
      </c>
      <c r="T285" s="319">
        <v>0</v>
      </c>
      <c r="U285" s="317">
        <v>0</v>
      </c>
      <c r="V285" s="318" t="e">
        <f t="shared" si="129"/>
        <v>#DIV/0!</v>
      </c>
      <c r="W285" s="318" t="b">
        <f t="shared" si="130"/>
        <v>0</v>
      </c>
      <c r="X285" s="318" t="e">
        <f t="shared" si="131"/>
        <v>#DIV/0!</v>
      </c>
      <c r="Y285" s="318"/>
      <c r="Z285" s="319">
        <v>0</v>
      </c>
      <c r="AA285" s="318" t="e">
        <f t="shared" si="132"/>
        <v>#DIV/0!</v>
      </c>
      <c r="AB285" s="318" t="b">
        <f t="shared" si="133"/>
        <v>0</v>
      </c>
      <c r="AC285" s="318" t="e">
        <f t="shared" si="134"/>
        <v>#DIV/0!</v>
      </c>
      <c r="AD285" s="809"/>
      <c r="AE285" s="811">
        <f t="shared" si="135"/>
        <v>0</v>
      </c>
      <c r="AF285" s="811">
        <f t="shared" si="136"/>
        <v>0</v>
      </c>
    </row>
    <row r="286" spans="1:32" ht="15.75" hidden="1" customHeight="1">
      <c r="A286" s="438" t="s">
        <v>302</v>
      </c>
      <c r="B286" s="438">
        <f>'Aaro Inställningar'!B39</f>
        <v>0</v>
      </c>
      <c r="C286" s="42"/>
      <c r="D286" s="748">
        <f>'Aaro Inställningar'!C39</f>
        <v>0</v>
      </c>
      <c r="E286" s="319">
        <v>0</v>
      </c>
      <c r="F286" s="317">
        <v>0</v>
      </c>
      <c r="G286" s="318" t="e">
        <f t="shared" si="120"/>
        <v>#DIV/0!</v>
      </c>
      <c r="H286" s="318" t="b">
        <f t="shared" si="121"/>
        <v>0</v>
      </c>
      <c r="I286" s="318" t="e">
        <f t="shared" si="122"/>
        <v>#DIV/0!</v>
      </c>
      <c r="J286" s="319">
        <v>0</v>
      </c>
      <c r="K286" s="317">
        <v>0</v>
      </c>
      <c r="L286" s="318" t="e">
        <f t="shared" si="123"/>
        <v>#DIV/0!</v>
      </c>
      <c r="M286" s="318" t="b">
        <f t="shared" si="124"/>
        <v>0</v>
      </c>
      <c r="N286" s="318" t="e">
        <f t="shared" si="125"/>
        <v>#DIV/0!</v>
      </c>
      <c r="O286" s="319">
        <v>0</v>
      </c>
      <c r="P286" s="317">
        <v>0</v>
      </c>
      <c r="Q286" s="318" t="e">
        <f t="shared" si="126"/>
        <v>#DIV/0!</v>
      </c>
      <c r="R286" s="318" t="b">
        <f t="shared" si="127"/>
        <v>0</v>
      </c>
      <c r="S286" s="318" t="e">
        <f t="shared" si="128"/>
        <v>#DIV/0!</v>
      </c>
      <c r="T286" s="319">
        <v>0</v>
      </c>
      <c r="U286" s="317">
        <v>0</v>
      </c>
      <c r="V286" s="318" t="e">
        <f t="shared" si="129"/>
        <v>#DIV/0!</v>
      </c>
      <c r="W286" s="318" t="b">
        <f t="shared" si="130"/>
        <v>0</v>
      </c>
      <c r="X286" s="318" t="e">
        <f t="shared" si="131"/>
        <v>#DIV/0!</v>
      </c>
      <c r="Y286" s="318"/>
      <c r="Z286" s="319">
        <v>0</v>
      </c>
      <c r="AA286" s="318" t="e">
        <f t="shared" si="132"/>
        <v>#DIV/0!</v>
      </c>
      <c r="AB286" s="318" t="b">
        <f t="shared" si="133"/>
        <v>0</v>
      </c>
      <c r="AC286" s="318" t="e">
        <f t="shared" si="134"/>
        <v>#DIV/0!</v>
      </c>
      <c r="AD286" s="809"/>
      <c r="AE286" s="811">
        <f t="shared" si="135"/>
        <v>0</v>
      </c>
      <c r="AF286" s="811">
        <f t="shared" si="136"/>
        <v>0</v>
      </c>
    </row>
    <row r="287" spans="1:32" ht="15.75" hidden="1" customHeight="1">
      <c r="A287" s="438" t="s">
        <v>302</v>
      </c>
      <c r="B287" s="438">
        <f>'Aaro Inställningar'!B40</f>
        <v>0</v>
      </c>
      <c r="C287" s="42"/>
      <c r="D287" s="748">
        <f>'Aaro Inställningar'!C40</f>
        <v>0</v>
      </c>
      <c r="E287" s="319">
        <v>0</v>
      </c>
      <c r="F287" s="317">
        <v>0</v>
      </c>
      <c r="G287" s="318" t="e">
        <f t="shared" si="120"/>
        <v>#DIV/0!</v>
      </c>
      <c r="H287" s="318" t="b">
        <f t="shared" si="121"/>
        <v>0</v>
      </c>
      <c r="I287" s="318" t="e">
        <f t="shared" si="122"/>
        <v>#DIV/0!</v>
      </c>
      <c r="J287" s="319">
        <v>0</v>
      </c>
      <c r="K287" s="317">
        <v>0</v>
      </c>
      <c r="L287" s="318" t="e">
        <f t="shared" si="123"/>
        <v>#DIV/0!</v>
      </c>
      <c r="M287" s="318" t="b">
        <f t="shared" si="124"/>
        <v>0</v>
      </c>
      <c r="N287" s="318" t="e">
        <f t="shared" si="125"/>
        <v>#DIV/0!</v>
      </c>
      <c r="O287" s="319">
        <v>0</v>
      </c>
      <c r="P287" s="317">
        <v>0</v>
      </c>
      <c r="Q287" s="318" t="e">
        <f t="shared" si="126"/>
        <v>#DIV/0!</v>
      </c>
      <c r="R287" s="318" t="b">
        <f t="shared" si="127"/>
        <v>0</v>
      </c>
      <c r="S287" s="318" t="e">
        <f t="shared" si="128"/>
        <v>#DIV/0!</v>
      </c>
      <c r="T287" s="319">
        <v>0</v>
      </c>
      <c r="U287" s="317">
        <v>0</v>
      </c>
      <c r="V287" s="318" t="e">
        <f t="shared" si="129"/>
        <v>#DIV/0!</v>
      </c>
      <c r="W287" s="318" t="b">
        <f t="shared" si="130"/>
        <v>0</v>
      </c>
      <c r="X287" s="318" t="e">
        <f t="shared" si="131"/>
        <v>#DIV/0!</v>
      </c>
      <c r="Y287" s="318"/>
      <c r="Z287" s="319">
        <v>0</v>
      </c>
      <c r="AA287" s="318" t="e">
        <f t="shared" si="132"/>
        <v>#DIV/0!</v>
      </c>
      <c r="AB287" s="318" t="b">
        <f t="shared" si="133"/>
        <v>0</v>
      </c>
      <c r="AC287" s="318" t="e">
        <f t="shared" si="134"/>
        <v>#DIV/0!</v>
      </c>
      <c r="AD287" s="809"/>
      <c r="AE287" s="811">
        <f t="shared" si="135"/>
        <v>0</v>
      </c>
      <c r="AF287" s="811">
        <f t="shared" si="136"/>
        <v>0</v>
      </c>
    </row>
    <row r="288" spans="1:32" ht="15.75" hidden="1" customHeight="1">
      <c r="A288" s="438" t="s">
        <v>302</v>
      </c>
      <c r="B288" s="438">
        <f>'Aaro Inställningar'!B41</f>
        <v>0</v>
      </c>
      <c r="C288" s="42"/>
      <c r="D288" s="748">
        <f>'Aaro Inställningar'!C41</f>
        <v>0</v>
      </c>
      <c r="E288" s="319">
        <v>0</v>
      </c>
      <c r="F288" s="317">
        <v>0</v>
      </c>
      <c r="G288" s="318" t="e">
        <f t="shared" si="120"/>
        <v>#DIV/0!</v>
      </c>
      <c r="H288" s="318" t="b">
        <f t="shared" si="121"/>
        <v>0</v>
      </c>
      <c r="I288" s="318" t="e">
        <f t="shared" si="122"/>
        <v>#DIV/0!</v>
      </c>
      <c r="J288" s="319">
        <v>0</v>
      </c>
      <c r="K288" s="317">
        <v>0</v>
      </c>
      <c r="L288" s="318" t="e">
        <f t="shared" si="123"/>
        <v>#DIV/0!</v>
      </c>
      <c r="M288" s="318" t="b">
        <f t="shared" si="124"/>
        <v>0</v>
      </c>
      <c r="N288" s="318" t="e">
        <f t="shared" si="125"/>
        <v>#DIV/0!</v>
      </c>
      <c r="O288" s="319">
        <v>0</v>
      </c>
      <c r="P288" s="317">
        <v>0</v>
      </c>
      <c r="Q288" s="318" t="e">
        <f t="shared" si="126"/>
        <v>#DIV/0!</v>
      </c>
      <c r="R288" s="318" t="b">
        <f t="shared" si="127"/>
        <v>0</v>
      </c>
      <c r="S288" s="318" t="e">
        <f t="shared" si="128"/>
        <v>#DIV/0!</v>
      </c>
      <c r="T288" s="319">
        <v>0</v>
      </c>
      <c r="U288" s="317">
        <v>0</v>
      </c>
      <c r="V288" s="318" t="e">
        <f t="shared" si="129"/>
        <v>#DIV/0!</v>
      </c>
      <c r="W288" s="318" t="b">
        <f t="shared" si="130"/>
        <v>0</v>
      </c>
      <c r="X288" s="318" t="e">
        <f t="shared" si="131"/>
        <v>#DIV/0!</v>
      </c>
      <c r="Y288" s="318"/>
      <c r="Z288" s="319">
        <v>0</v>
      </c>
      <c r="AA288" s="318" t="e">
        <f t="shared" si="132"/>
        <v>#DIV/0!</v>
      </c>
      <c r="AB288" s="318" t="b">
        <f t="shared" si="133"/>
        <v>0</v>
      </c>
      <c r="AC288" s="318" t="e">
        <f t="shared" si="134"/>
        <v>#DIV/0!</v>
      </c>
      <c r="AD288" s="809"/>
      <c r="AE288" s="811">
        <f t="shared" si="135"/>
        <v>0</v>
      </c>
      <c r="AF288" s="811">
        <f t="shared" si="136"/>
        <v>0</v>
      </c>
    </row>
    <row r="289" spans="1:32" ht="15.75" hidden="1" customHeight="1">
      <c r="A289" s="438" t="s">
        <v>302</v>
      </c>
      <c r="B289" s="438">
        <f>'Aaro Inställningar'!B42</f>
        <v>0</v>
      </c>
      <c r="C289" s="42"/>
      <c r="D289" s="748">
        <f>'Aaro Inställningar'!C42</f>
        <v>0</v>
      </c>
      <c r="E289" s="319">
        <v>0</v>
      </c>
      <c r="F289" s="317">
        <v>0</v>
      </c>
      <c r="G289" s="318" t="e">
        <f t="shared" si="120"/>
        <v>#DIV/0!</v>
      </c>
      <c r="H289" s="318" t="b">
        <f t="shared" si="121"/>
        <v>0</v>
      </c>
      <c r="I289" s="318" t="e">
        <f t="shared" si="122"/>
        <v>#DIV/0!</v>
      </c>
      <c r="J289" s="319">
        <v>0</v>
      </c>
      <c r="K289" s="317">
        <v>0</v>
      </c>
      <c r="L289" s="318" t="e">
        <f t="shared" si="123"/>
        <v>#DIV/0!</v>
      </c>
      <c r="M289" s="318" t="b">
        <f t="shared" si="124"/>
        <v>0</v>
      </c>
      <c r="N289" s="318" t="e">
        <f t="shared" si="125"/>
        <v>#DIV/0!</v>
      </c>
      <c r="O289" s="319">
        <v>0</v>
      </c>
      <c r="P289" s="317">
        <v>0</v>
      </c>
      <c r="Q289" s="318" t="e">
        <f t="shared" si="126"/>
        <v>#DIV/0!</v>
      </c>
      <c r="R289" s="318" t="b">
        <f t="shared" si="127"/>
        <v>0</v>
      </c>
      <c r="S289" s="318" t="e">
        <f t="shared" si="128"/>
        <v>#DIV/0!</v>
      </c>
      <c r="T289" s="319">
        <v>0</v>
      </c>
      <c r="U289" s="317">
        <v>0</v>
      </c>
      <c r="V289" s="318" t="e">
        <f t="shared" si="129"/>
        <v>#DIV/0!</v>
      </c>
      <c r="W289" s="318" t="b">
        <f t="shared" si="130"/>
        <v>0</v>
      </c>
      <c r="X289" s="318" t="e">
        <f t="shared" si="131"/>
        <v>#DIV/0!</v>
      </c>
      <c r="Y289" s="318"/>
      <c r="Z289" s="319">
        <v>0</v>
      </c>
      <c r="AA289" s="318" t="e">
        <f t="shared" si="132"/>
        <v>#DIV/0!</v>
      </c>
      <c r="AB289" s="318" t="b">
        <f t="shared" si="133"/>
        <v>0</v>
      </c>
      <c r="AC289" s="318" t="e">
        <f t="shared" si="134"/>
        <v>#DIV/0!</v>
      </c>
      <c r="AD289" s="809"/>
      <c r="AE289" s="811">
        <f t="shared" si="135"/>
        <v>0</v>
      </c>
      <c r="AF289" s="811">
        <f t="shared" si="136"/>
        <v>0</v>
      </c>
    </row>
    <row r="290" spans="1:32" ht="15.75" hidden="1" customHeight="1">
      <c r="A290" s="438" t="s">
        <v>302</v>
      </c>
      <c r="B290" s="438">
        <f>'Aaro Inställningar'!B43</f>
        <v>0</v>
      </c>
      <c r="C290" s="42"/>
      <c r="D290" s="748">
        <f>'Aaro Inställningar'!C43</f>
        <v>0</v>
      </c>
      <c r="E290" s="319">
        <v>0</v>
      </c>
      <c r="F290" s="317">
        <v>0</v>
      </c>
      <c r="G290" s="318" t="e">
        <f t="shared" si="120"/>
        <v>#DIV/0!</v>
      </c>
      <c r="H290" s="318" t="b">
        <f t="shared" si="121"/>
        <v>0</v>
      </c>
      <c r="I290" s="318" t="e">
        <f t="shared" si="122"/>
        <v>#DIV/0!</v>
      </c>
      <c r="J290" s="319">
        <v>0</v>
      </c>
      <c r="K290" s="317">
        <v>0</v>
      </c>
      <c r="L290" s="318" t="e">
        <f t="shared" si="123"/>
        <v>#DIV/0!</v>
      </c>
      <c r="M290" s="318" t="b">
        <f t="shared" si="124"/>
        <v>0</v>
      </c>
      <c r="N290" s="318" t="e">
        <f t="shared" si="125"/>
        <v>#DIV/0!</v>
      </c>
      <c r="O290" s="319">
        <v>0</v>
      </c>
      <c r="P290" s="317">
        <v>0</v>
      </c>
      <c r="Q290" s="318" t="e">
        <f t="shared" si="126"/>
        <v>#DIV/0!</v>
      </c>
      <c r="R290" s="318" t="b">
        <f t="shared" si="127"/>
        <v>0</v>
      </c>
      <c r="S290" s="318" t="e">
        <f t="shared" si="128"/>
        <v>#DIV/0!</v>
      </c>
      <c r="T290" s="319">
        <v>0</v>
      </c>
      <c r="U290" s="317">
        <v>0</v>
      </c>
      <c r="V290" s="318" t="e">
        <f t="shared" si="129"/>
        <v>#DIV/0!</v>
      </c>
      <c r="W290" s="318" t="b">
        <f t="shared" si="130"/>
        <v>0</v>
      </c>
      <c r="X290" s="318" t="e">
        <f t="shared" si="131"/>
        <v>#DIV/0!</v>
      </c>
      <c r="Y290" s="318"/>
      <c r="Z290" s="319">
        <v>0</v>
      </c>
      <c r="AA290" s="318" t="e">
        <f t="shared" si="132"/>
        <v>#DIV/0!</v>
      </c>
      <c r="AB290" s="318" t="b">
        <f t="shared" si="133"/>
        <v>0</v>
      </c>
      <c r="AC290" s="318" t="e">
        <f t="shared" si="134"/>
        <v>#DIV/0!</v>
      </c>
      <c r="AD290" s="809"/>
      <c r="AE290" s="811">
        <f t="shared" si="135"/>
        <v>0</v>
      </c>
      <c r="AF290" s="811">
        <f t="shared" si="136"/>
        <v>0</v>
      </c>
    </row>
    <row r="291" spans="1:32" ht="15.75" hidden="1" customHeight="1">
      <c r="A291" s="438" t="s">
        <v>302</v>
      </c>
      <c r="B291" s="438">
        <f>'Aaro Inställningar'!B44</f>
        <v>0</v>
      </c>
      <c r="C291" s="42"/>
      <c r="D291" s="748">
        <f>'Aaro Inställningar'!C44</f>
        <v>0</v>
      </c>
      <c r="E291" s="319">
        <v>0</v>
      </c>
      <c r="F291" s="317">
        <v>0</v>
      </c>
      <c r="G291" s="318" t="e">
        <f t="shared" si="120"/>
        <v>#DIV/0!</v>
      </c>
      <c r="H291" s="318" t="b">
        <f t="shared" si="121"/>
        <v>0</v>
      </c>
      <c r="I291" s="318" t="e">
        <f t="shared" si="122"/>
        <v>#DIV/0!</v>
      </c>
      <c r="J291" s="319">
        <v>0</v>
      </c>
      <c r="K291" s="317">
        <v>0</v>
      </c>
      <c r="L291" s="318" t="e">
        <f t="shared" si="123"/>
        <v>#DIV/0!</v>
      </c>
      <c r="M291" s="318" t="b">
        <f t="shared" si="124"/>
        <v>0</v>
      </c>
      <c r="N291" s="318" t="e">
        <f t="shared" si="125"/>
        <v>#DIV/0!</v>
      </c>
      <c r="O291" s="319">
        <v>0</v>
      </c>
      <c r="P291" s="317">
        <v>0</v>
      </c>
      <c r="Q291" s="318" t="e">
        <f t="shared" si="126"/>
        <v>#DIV/0!</v>
      </c>
      <c r="R291" s="318" t="b">
        <f t="shared" si="127"/>
        <v>0</v>
      </c>
      <c r="S291" s="318" t="e">
        <f t="shared" si="128"/>
        <v>#DIV/0!</v>
      </c>
      <c r="T291" s="319">
        <v>0</v>
      </c>
      <c r="U291" s="317">
        <v>0</v>
      </c>
      <c r="V291" s="318" t="e">
        <f t="shared" si="129"/>
        <v>#DIV/0!</v>
      </c>
      <c r="W291" s="318" t="b">
        <f t="shared" si="130"/>
        <v>0</v>
      </c>
      <c r="X291" s="318" t="e">
        <f t="shared" si="131"/>
        <v>#DIV/0!</v>
      </c>
      <c r="Y291" s="318"/>
      <c r="Z291" s="319">
        <v>0</v>
      </c>
      <c r="AA291" s="318" t="e">
        <f t="shared" si="132"/>
        <v>#DIV/0!</v>
      </c>
      <c r="AB291" s="318" t="b">
        <f t="shared" si="133"/>
        <v>0</v>
      </c>
      <c r="AC291" s="318" t="e">
        <f t="shared" si="134"/>
        <v>#DIV/0!</v>
      </c>
      <c r="AD291" s="809"/>
      <c r="AE291" s="811">
        <f t="shared" si="135"/>
        <v>0</v>
      </c>
      <c r="AF291" s="811">
        <f t="shared" si="136"/>
        <v>0</v>
      </c>
    </row>
    <row r="292" spans="1:32" ht="15.75" hidden="1" customHeight="1">
      <c r="A292" s="438" t="s">
        <v>302</v>
      </c>
      <c r="B292" s="438">
        <f>'Aaro Inställningar'!B45</f>
        <v>0</v>
      </c>
      <c r="C292" s="42"/>
      <c r="D292" s="748">
        <f>'Aaro Inställningar'!C45</f>
        <v>0</v>
      </c>
      <c r="E292" s="319">
        <v>0</v>
      </c>
      <c r="F292" s="317">
        <v>0</v>
      </c>
      <c r="G292" s="318" t="e">
        <f t="shared" si="120"/>
        <v>#DIV/0!</v>
      </c>
      <c r="H292" s="318" t="b">
        <f t="shared" si="121"/>
        <v>0</v>
      </c>
      <c r="I292" s="318" t="e">
        <f t="shared" si="122"/>
        <v>#DIV/0!</v>
      </c>
      <c r="J292" s="319">
        <v>0</v>
      </c>
      <c r="K292" s="317">
        <v>0</v>
      </c>
      <c r="L292" s="318" t="e">
        <f t="shared" si="123"/>
        <v>#DIV/0!</v>
      </c>
      <c r="M292" s="318" t="b">
        <f t="shared" si="124"/>
        <v>0</v>
      </c>
      <c r="N292" s="318" t="e">
        <f t="shared" si="125"/>
        <v>#DIV/0!</v>
      </c>
      <c r="O292" s="319">
        <v>0</v>
      </c>
      <c r="P292" s="317">
        <v>0</v>
      </c>
      <c r="Q292" s="318" t="e">
        <f t="shared" si="126"/>
        <v>#DIV/0!</v>
      </c>
      <c r="R292" s="318" t="b">
        <f t="shared" si="127"/>
        <v>0</v>
      </c>
      <c r="S292" s="318" t="e">
        <f t="shared" si="128"/>
        <v>#DIV/0!</v>
      </c>
      <c r="T292" s="319">
        <v>0</v>
      </c>
      <c r="U292" s="317">
        <v>0</v>
      </c>
      <c r="V292" s="318" t="e">
        <f t="shared" si="129"/>
        <v>#DIV/0!</v>
      </c>
      <c r="W292" s="318" t="b">
        <f t="shared" si="130"/>
        <v>0</v>
      </c>
      <c r="X292" s="318" t="e">
        <f t="shared" si="131"/>
        <v>#DIV/0!</v>
      </c>
      <c r="Y292" s="318"/>
      <c r="Z292" s="319">
        <v>0</v>
      </c>
      <c r="AA292" s="318" t="e">
        <f t="shared" si="132"/>
        <v>#DIV/0!</v>
      </c>
      <c r="AB292" s="318" t="b">
        <f t="shared" si="133"/>
        <v>0</v>
      </c>
      <c r="AC292" s="318" t="e">
        <f t="shared" si="134"/>
        <v>#DIV/0!</v>
      </c>
      <c r="AD292" s="809"/>
      <c r="AE292" s="811">
        <f t="shared" si="135"/>
        <v>0</v>
      </c>
      <c r="AF292" s="811">
        <f t="shared" si="136"/>
        <v>0</v>
      </c>
    </row>
    <row r="293" spans="1:32" ht="15.75" hidden="1" customHeight="1">
      <c r="A293" s="438" t="s">
        <v>302</v>
      </c>
      <c r="B293" s="438">
        <f>'Aaro Inställningar'!B46</f>
        <v>0</v>
      </c>
      <c r="C293" s="42"/>
      <c r="D293" s="748">
        <f>'Aaro Inställningar'!C46</f>
        <v>0</v>
      </c>
      <c r="E293" s="319">
        <v>0</v>
      </c>
      <c r="F293" s="317">
        <v>0</v>
      </c>
      <c r="G293" s="318" t="e">
        <f t="shared" si="120"/>
        <v>#DIV/0!</v>
      </c>
      <c r="H293" s="318" t="b">
        <f t="shared" si="121"/>
        <v>0</v>
      </c>
      <c r="I293" s="318" t="e">
        <f t="shared" si="122"/>
        <v>#DIV/0!</v>
      </c>
      <c r="J293" s="319">
        <v>0</v>
      </c>
      <c r="K293" s="317">
        <v>0</v>
      </c>
      <c r="L293" s="318" t="e">
        <f t="shared" si="123"/>
        <v>#DIV/0!</v>
      </c>
      <c r="M293" s="318" t="b">
        <f t="shared" si="124"/>
        <v>0</v>
      </c>
      <c r="N293" s="318" t="e">
        <f t="shared" si="125"/>
        <v>#DIV/0!</v>
      </c>
      <c r="O293" s="319">
        <v>0</v>
      </c>
      <c r="P293" s="317">
        <v>0</v>
      </c>
      <c r="Q293" s="318" t="e">
        <f t="shared" si="126"/>
        <v>#DIV/0!</v>
      </c>
      <c r="R293" s="318" t="b">
        <f t="shared" si="127"/>
        <v>0</v>
      </c>
      <c r="S293" s="318" t="e">
        <f t="shared" si="128"/>
        <v>#DIV/0!</v>
      </c>
      <c r="T293" s="319">
        <v>0</v>
      </c>
      <c r="U293" s="317">
        <v>0</v>
      </c>
      <c r="V293" s="318" t="e">
        <f t="shared" si="129"/>
        <v>#DIV/0!</v>
      </c>
      <c r="W293" s="318" t="b">
        <f t="shared" si="130"/>
        <v>0</v>
      </c>
      <c r="X293" s="318" t="e">
        <f t="shared" si="131"/>
        <v>#DIV/0!</v>
      </c>
      <c r="Y293" s="318"/>
      <c r="Z293" s="319">
        <v>0</v>
      </c>
      <c r="AA293" s="318" t="e">
        <f t="shared" si="132"/>
        <v>#DIV/0!</v>
      </c>
      <c r="AB293" s="318" t="b">
        <f t="shared" si="133"/>
        <v>0</v>
      </c>
      <c r="AC293" s="318" t="e">
        <f t="shared" si="134"/>
        <v>#DIV/0!</v>
      </c>
      <c r="AD293" s="809"/>
      <c r="AE293" s="811">
        <f t="shared" si="135"/>
        <v>0</v>
      </c>
      <c r="AF293" s="811">
        <f t="shared" si="136"/>
        <v>0</v>
      </c>
    </row>
    <row r="294" spans="1:32" ht="15.75" hidden="1" customHeight="1">
      <c r="A294" s="438" t="s">
        <v>302</v>
      </c>
      <c r="B294" s="438">
        <f>'Aaro Inställningar'!B47</f>
        <v>0</v>
      </c>
      <c r="C294" s="42"/>
      <c r="D294" s="748">
        <f>'Aaro Inställningar'!C47</f>
        <v>0</v>
      </c>
      <c r="E294" s="319">
        <v>0</v>
      </c>
      <c r="F294" s="317">
        <v>0</v>
      </c>
      <c r="G294" s="318" t="e">
        <f t="shared" si="120"/>
        <v>#DIV/0!</v>
      </c>
      <c r="H294" s="318" t="b">
        <f t="shared" si="121"/>
        <v>0</v>
      </c>
      <c r="I294" s="318" t="e">
        <f t="shared" si="122"/>
        <v>#DIV/0!</v>
      </c>
      <c r="J294" s="319">
        <v>0</v>
      </c>
      <c r="K294" s="317">
        <v>0</v>
      </c>
      <c r="L294" s="318" t="e">
        <f t="shared" si="123"/>
        <v>#DIV/0!</v>
      </c>
      <c r="M294" s="318" t="b">
        <f t="shared" si="124"/>
        <v>0</v>
      </c>
      <c r="N294" s="318" t="e">
        <f t="shared" si="125"/>
        <v>#DIV/0!</v>
      </c>
      <c r="O294" s="319">
        <v>0</v>
      </c>
      <c r="P294" s="317">
        <v>0</v>
      </c>
      <c r="Q294" s="318" t="e">
        <f t="shared" si="126"/>
        <v>#DIV/0!</v>
      </c>
      <c r="R294" s="318" t="b">
        <f t="shared" si="127"/>
        <v>0</v>
      </c>
      <c r="S294" s="318" t="e">
        <f t="shared" si="128"/>
        <v>#DIV/0!</v>
      </c>
      <c r="T294" s="319">
        <v>0</v>
      </c>
      <c r="U294" s="317">
        <v>0</v>
      </c>
      <c r="V294" s="318" t="e">
        <f t="shared" si="129"/>
        <v>#DIV/0!</v>
      </c>
      <c r="W294" s="318" t="b">
        <f t="shared" si="130"/>
        <v>0</v>
      </c>
      <c r="X294" s="318" t="e">
        <f t="shared" si="131"/>
        <v>#DIV/0!</v>
      </c>
      <c r="Y294" s="318"/>
      <c r="Z294" s="319">
        <v>0</v>
      </c>
      <c r="AA294" s="318" t="e">
        <f t="shared" si="132"/>
        <v>#DIV/0!</v>
      </c>
      <c r="AB294" s="318" t="b">
        <f t="shared" si="133"/>
        <v>0</v>
      </c>
      <c r="AC294" s="318" t="e">
        <f t="shared" si="134"/>
        <v>#DIV/0!</v>
      </c>
      <c r="AD294" s="809"/>
      <c r="AE294" s="811">
        <f t="shared" si="135"/>
        <v>0</v>
      </c>
      <c r="AF294" s="811">
        <f t="shared" si="136"/>
        <v>0</v>
      </c>
    </row>
    <row r="295" spans="1:32" ht="15.75" hidden="1" customHeight="1">
      <c r="A295" s="438" t="s">
        <v>302</v>
      </c>
      <c r="B295" s="438">
        <f>'Aaro Inställningar'!B48</f>
        <v>0</v>
      </c>
      <c r="C295" s="42"/>
      <c r="D295" s="748">
        <f>'Aaro Inställningar'!C48</f>
        <v>0</v>
      </c>
      <c r="E295" s="319">
        <v>0</v>
      </c>
      <c r="F295" s="317">
        <v>0</v>
      </c>
      <c r="G295" s="318" t="e">
        <f t="shared" si="120"/>
        <v>#DIV/0!</v>
      </c>
      <c r="H295" s="318" t="b">
        <f t="shared" si="121"/>
        <v>0</v>
      </c>
      <c r="I295" s="318" t="e">
        <f t="shared" si="122"/>
        <v>#DIV/0!</v>
      </c>
      <c r="J295" s="319">
        <v>0</v>
      </c>
      <c r="K295" s="317">
        <v>0</v>
      </c>
      <c r="L295" s="318" t="e">
        <f t="shared" si="123"/>
        <v>#DIV/0!</v>
      </c>
      <c r="M295" s="318" t="b">
        <f t="shared" si="124"/>
        <v>0</v>
      </c>
      <c r="N295" s="318" t="e">
        <f t="shared" si="125"/>
        <v>#DIV/0!</v>
      </c>
      <c r="O295" s="319">
        <v>0</v>
      </c>
      <c r="P295" s="317">
        <v>0</v>
      </c>
      <c r="Q295" s="318" t="e">
        <f t="shared" si="126"/>
        <v>#DIV/0!</v>
      </c>
      <c r="R295" s="318" t="b">
        <f t="shared" si="127"/>
        <v>0</v>
      </c>
      <c r="S295" s="318" t="e">
        <f t="shared" si="128"/>
        <v>#DIV/0!</v>
      </c>
      <c r="T295" s="319">
        <v>0</v>
      </c>
      <c r="U295" s="317">
        <v>0</v>
      </c>
      <c r="V295" s="318" t="e">
        <f t="shared" si="129"/>
        <v>#DIV/0!</v>
      </c>
      <c r="W295" s="318" t="b">
        <f t="shared" si="130"/>
        <v>0</v>
      </c>
      <c r="X295" s="318" t="e">
        <f t="shared" si="131"/>
        <v>#DIV/0!</v>
      </c>
      <c r="Y295" s="318"/>
      <c r="Z295" s="319">
        <v>0</v>
      </c>
      <c r="AA295" s="318" t="e">
        <f t="shared" si="132"/>
        <v>#DIV/0!</v>
      </c>
      <c r="AB295" s="318" t="b">
        <f t="shared" si="133"/>
        <v>0</v>
      </c>
      <c r="AC295" s="318" t="e">
        <f t="shared" si="134"/>
        <v>#DIV/0!</v>
      </c>
      <c r="AD295" s="809"/>
      <c r="AE295" s="811">
        <f t="shared" si="135"/>
        <v>0</v>
      </c>
      <c r="AF295" s="811">
        <f t="shared" si="136"/>
        <v>0</v>
      </c>
    </row>
    <row r="296" spans="1:32" ht="15.75" hidden="1" customHeight="1">
      <c r="A296" s="438" t="s">
        <v>302</v>
      </c>
      <c r="B296" s="438">
        <f>'Aaro Inställningar'!B49</f>
        <v>0</v>
      </c>
      <c r="C296" s="42"/>
      <c r="D296" s="748">
        <f>'Aaro Inställningar'!C49</f>
        <v>0</v>
      </c>
      <c r="E296" s="319">
        <v>0</v>
      </c>
      <c r="F296" s="317">
        <v>0</v>
      </c>
      <c r="G296" s="318" t="e">
        <f t="shared" si="120"/>
        <v>#DIV/0!</v>
      </c>
      <c r="H296" s="318" t="b">
        <f t="shared" si="121"/>
        <v>0</v>
      </c>
      <c r="I296" s="318" t="e">
        <f t="shared" si="122"/>
        <v>#DIV/0!</v>
      </c>
      <c r="J296" s="319">
        <v>0</v>
      </c>
      <c r="K296" s="317">
        <v>0</v>
      </c>
      <c r="L296" s="318" t="e">
        <f t="shared" si="123"/>
        <v>#DIV/0!</v>
      </c>
      <c r="M296" s="318" t="b">
        <f t="shared" si="124"/>
        <v>0</v>
      </c>
      <c r="N296" s="318" t="e">
        <f t="shared" si="125"/>
        <v>#DIV/0!</v>
      </c>
      <c r="O296" s="319">
        <v>0</v>
      </c>
      <c r="P296" s="317">
        <v>0</v>
      </c>
      <c r="Q296" s="318" t="e">
        <f t="shared" si="126"/>
        <v>#DIV/0!</v>
      </c>
      <c r="R296" s="318" t="b">
        <f t="shared" si="127"/>
        <v>0</v>
      </c>
      <c r="S296" s="318" t="e">
        <f t="shared" si="128"/>
        <v>#DIV/0!</v>
      </c>
      <c r="T296" s="319">
        <v>0</v>
      </c>
      <c r="U296" s="317">
        <v>0</v>
      </c>
      <c r="V296" s="318" t="e">
        <f t="shared" si="129"/>
        <v>#DIV/0!</v>
      </c>
      <c r="W296" s="318" t="b">
        <f t="shared" si="130"/>
        <v>0</v>
      </c>
      <c r="X296" s="318" t="e">
        <f t="shared" si="131"/>
        <v>#DIV/0!</v>
      </c>
      <c r="Y296" s="318"/>
      <c r="Z296" s="319">
        <v>0</v>
      </c>
      <c r="AA296" s="318" t="e">
        <f t="shared" si="132"/>
        <v>#DIV/0!</v>
      </c>
      <c r="AB296" s="318" t="b">
        <f t="shared" si="133"/>
        <v>0</v>
      </c>
      <c r="AC296" s="318" t="e">
        <f t="shared" si="134"/>
        <v>#DIV/0!</v>
      </c>
      <c r="AD296" s="809"/>
      <c r="AE296" s="811">
        <f t="shared" si="135"/>
        <v>0</v>
      </c>
      <c r="AF296" s="811">
        <f t="shared" si="136"/>
        <v>0</v>
      </c>
    </row>
    <row r="297" spans="1:32" ht="15.75" hidden="1" customHeight="1">
      <c r="A297" s="438" t="s">
        <v>302</v>
      </c>
      <c r="B297" s="438">
        <f>'Aaro Inställningar'!B50</f>
        <v>0</v>
      </c>
      <c r="C297" s="42"/>
      <c r="D297" s="748">
        <f>'Aaro Inställningar'!C50</f>
        <v>0</v>
      </c>
      <c r="E297" s="319">
        <v>0</v>
      </c>
      <c r="F297" s="317">
        <v>0</v>
      </c>
      <c r="G297" s="318" t="e">
        <f t="shared" si="120"/>
        <v>#DIV/0!</v>
      </c>
      <c r="H297" s="318" t="b">
        <f t="shared" si="121"/>
        <v>0</v>
      </c>
      <c r="I297" s="318" t="e">
        <f t="shared" si="122"/>
        <v>#DIV/0!</v>
      </c>
      <c r="J297" s="319">
        <v>0</v>
      </c>
      <c r="K297" s="317">
        <v>0</v>
      </c>
      <c r="L297" s="318" t="e">
        <f t="shared" si="123"/>
        <v>#DIV/0!</v>
      </c>
      <c r="M297" s="318" t="b">
        <f t="shared" si="124"/>
        <v>0</v>
      </c>
      <c r="N297" s="318" t="e">
        <f t="shared" si="125"/>
        <v>#DIV/0!</v>
      </c>
      <c r="O297" s="319">
        <v>0</v>
      </c>
      <c r="P297" s="317">
        <v>0</v>
      </c>
      <c r="Q297" s="318" t="e">
        <f t="shared" si="126"/>
        <v>#DIV/0!</v>
      </c>
      <c r="R297" s="318" t="b">
        <f t="shared" si="127"/>
        <v>0</v>
      </c>
      <c r="S297" s="318" t="e">
        <f t="shared" si="128"/>
        <v>#DIV/0!</v>
      </c>
      <c r="T297" s="319">
        <v>0</v>
      </c>
      <c r="U297" s="317">
        <v>0</v>
      </c>
      <c r="V297" s="318" t="e">
        <f t="shared" si="129"/>
        <v>#DIV/0!</v>
      </c>
      <c r="W297" s="318" t="b">
        <f t="shared" si="130"/>
        <v>0</v>
      </c>
      <c r="X297" s="318" t="e">
        <f t="shared" si="131"/>
        <v>#DIV/0!</v>
      </c>
      <c r="Y297" s="318"/>
      <c r="Z297" s="319">
        <v>0</v>
      </c>
      <c r="AA297" s="318" t="e">
        <f t="shared" si="132"/>
        <v>#DIV/0!</v>
      </c>
      <c r="AB297" s="318" t="b">
        <f t="shared" si="133"/>
        <v>0</v>
      </c>
      <c r="AC297" s="318" t="e">
        <f t="shared" si="134"/>
        <v>#DIV/0!</v>
      </c>
      <c r="AD297" s="809"/>
      <c r="AE297" s="811">
        <f t="shared" si="135"/>
        <v>0</v>
      </c>
      <c r="AF297" s="811">
        <f t="shared" si="136"/>
        <v>0</v>
      </c>
    </row>
    <row r="298" spans="1:32" ht="15.75" hidden="1" customHeight="1">
      <c r="A298" s="438" t="s">
        <v>302</v>
      </c>
      <c r="B298" s="438">
        <f>'Aaro Inställningar'!B51</f>
        <v>0</v>
      </c>
      <c r="C298" s="42"/>
      <c r="D298" s="748">
        <f>'Aaro Inställningar'!C51</f>
        <v>0</v>
      </c>
      <c r="E298" s="319">
        <v>0</v>
      </c>
      <c r="F298" s="317">
        <v>0</v>
      </c>
      <c r="G298" s="318" t="e">
        <f t="shared" si="120"/>
        <v>#DIV/0!</v>
      </c>
      <c r="H298" s="318" t="b">
        <f t="shared" si="121"/>
        <v>0</v>
      </c>
      <c r="I298" s="318" t="e">
        <f t="shared" si="122"/>
        <v>#DIV/0!</v>
      </c>
      <c r="J298" s="319">
        <v>0</v>
      </c>
      <c r="K298" s="317">
        <v>0</v>
      </c>
      <c r="L298" s="318" t="e">
        <f t="shared" si="123"/>
        <v>#DIV/0!</v>
      </c>
      <c r="M298" s="318" t="b">
        <f t="shared" si="124"/>
        <v>0</v>
      </c>
      <c r="N298" s="318" t="e">
        <f t="shared" si="125"/>
        <v>#DIV/0!</v>
      </c>
      <c r="O298" s="319">
        <v>0</v>
      </c>
      <c r="P298" s="317">
        <v>0</v>
      </c>
      <c r="Q298" s="318" t="e">
        <f t="shared" si="126"/>
        <v>#DIV/0!</v>
      </c>
      <c r="R298" s="318" t="b">
        <f t="shared" si="127"/>
        <v>0</v>
      </c>
      <c r="S298" s="318" t="e">
        <f t="shared" si="128"/>
        <v>#DIV/0!</v>
      </c>
      <c r="T298" s="319">
        <v>0</v>
      </c>
      <c r="U298" s="317">
        <v>0</v>
      </c>
      <c r="V298" s="318" t="e">
        <f t="shared" si="129"/>
        <v>#DIV/0!</v>
      </c>
      <c r="W298" s="318" t="b">
        <f t="shared" si="130"/>
        <v>0</v>
      </c>
      <c r="X298" s="318" t="e">
        <f t="shared" si="131"/>
        <v>#DIV/0!</v>
      </c>
      <c r="Y298" s="318"/>
      <c r="Z298" s="319">
        <v>0</v>
      </c>
      <c r="AA298" s="318" t="e">
        <f t="shared" si="132"/>
        <v>#DIV/0!</v>
      </c>
      <c r="AB298" s="318" t="b">
        <f t="shared" si="133"/>
        <v>0</v>
      </c>
      <c r="AC298" s="318" t="e">
        <f t="shared" si="134"/>
        <v>#DIV/0!</v>
      </c>
      <c r="AD298" s="809"/>
      <c r="AE298" s="811">
        <f t="shared" si="135"/>
        <v>0</v>
      </c>
      <c r="AF298" s="811">
        <f t="shared" si="136"/>
        <v>0</v>
      </c>
    </row>
    <row r="299" spans="1:32" ht="15.75" hidden="1" customHeight="1">
      <c r="A299" s="438" t="s">
        <v>302</v>
      </c>
      <c r="B299" s="438">
        <f>'Aaro Inställningar'!B52</f>
        <v>0</v>
      </c>
      <c r="C299" s="42"/>
      <c r="D299" s="748">
        <f>'Aaro Inställningar'!C52</f>
        <v>0</v>
      </c>
      <c r="E299" s="319">
        <v>0</v>
      </c>
      <c r="F299" s="317">
        <v>0</v>
      </c>
      <c r="G299" s="318" t="e">
        <f t="shared" si="120"/>
        <v>#DIV/0!</v>
      </c>
      <c r="H299" s="318" t="b">
        <f t="shared" si="121"/>
        <v>0</v>
      </c>
      <c r="I299" s="318" t="e">
        <f t="shared" si="122"/>
        <v>#DIV/0!</v>
      </c>
      <c r="J299" s="319">
        <v>0</v>
      </c>
      <c r="K299" s="317">
        <v>0</v>
      </c>
      <c r="L299" s="318" t="e">
        <f t="shared" si="123"/>
        <v>#DIV/0!</v>
      </c>
      <c r="M299" s="318" t="b">
        <f t="shared" si="124"/>
        <v>0</v>
      </c>
      <c r="N299" s="318" t="e">
        <f t="shared" si="125"/>
        <v>#DIV/0!</v>
      </c>
      <c r="O299" s="319">
        <v>0</v>
      </c>
      <c r="P299" s="317">
        <v>0</v>
      </c>
      <c r="Q299" s="318" t="e">
        <f t="shared" si="126"/>
        <v>#DIV/0!</v>
      </c>
      <c r="R299" s="318" t="b">
        <f t="shared" si="127"/>
        <v>0</v>
      </c>
      <c r="S299" s="318" t="e">
        <f t="shared" si="128"/>
        <v>#DIV/0!</v>
      </c>
      <c r="T299" s="319">
        <v>0</v>
      </c>
      <c r="U299" s="317">
        <v>0</v>
      </c>
      <c r="V299" s="318" t="e">
        <f t="shared" si="129"/>
        <v>#DIV/0!</v>
      </c>
      <c r="W299" s="318" t="b">
        <f t="shared" si="130"/>
        <v>0</v>
      </c>
      <c r="X299" s="318" t="e">
        <f t="shared" si="131"/>
        <v>#DIV/0!</v>
      </c>
      <c r="Y299" s="318"/>
      <c r="Z299" s="319">
        <v>0</v>
      </c>
      <c r="AA299" s="318" t="e">
        <f t="shared" si="132"/>
        <v>#DIV/0!</v>
      </c>
      <c r="AB299" s="318" t="b">
        <f t="shared" si="133"/>
        <v>0</v>
      </c>
      <c r="AC299" s="318" t="e">
        <f t="shared" si="134"/>
        <v>#DIV/0!</v>
      </c>
      <c r="AD299" s="809"/>
      <c r="AE299" s="811">
        <f t="shared" si="135"/>
        <v>0</v>
      </c>
      <c r="AF299" s="811">
        <f t="shared" si="136"/>
        <v>0</v>
      </c>
    </row>
    <row r="300" spans="1:32" ht="15.75" hidden="1" customHeight="1">
      <c r="A300" s="438" t="s">
        <v>302</v>
      </c>
      <c r="B300" s="438">
        <f>'Aaro Inställningar'!B53</f>
        <v>0</v>
      </c>
      <c r="C300" s="42"/>
      <c r="D300" s="748">
        <f>'Aaro Inställningar'!C53</f>
        <v>0</v>
      </c>
      <c r="E300" s="319">
        <v>0</v>
      </c>
      <c r="F300" s="317">
        <v>0</v>
      </c>
      <c r="G300" s="318" t="e">
        <f t="shared" si="120"/>
        <v>#DIV/0!</v>
      </c>
      <c r="H300" s="318" t="b">
        <f t="shared" si="121"/>
        <v>0</v>
      </c>
      <c r="I300" s="318" t="e">
        <f t="shared" si="122"/>
        <v>#DIV/0!</v>
      </c>
      <c r="J300" s="319">
        <v>0</v>
      </c>
      <c r="K300" s="317">
        <v>0</v>
      </c>
      <c r="L300" s="318" t="e">
        <f t="shared" si="123"/>
        <v>#DIV/0!</v>
      </c>
      <c r="M300" s="318" t="b">
        <f t="shared" si="124"/>
        <v>0</v>
      </c>
      <c r="N300" s="318" t="e">
        <f t="shared" si="125"/>
        <v>#DIV/0!</v>
      </c>
      <c r="O300" s="319">
        <v>0</v>
      </c>
      <c r="P300" s="317">
        <v>0</v>
      </c>
      <c r="Q300" s="318" t="e">
        <f t="shared" si="126"/>
        <v>#DIV/0!</v>
      </c>
      <c r="R300" s="318" t="b">
        <f t="shared" si="127"/>
        <v>0</v>
      </c>
      <c r="S300" s="318" t="e">
        <f t="shared" si="128"/>
        <v>#DIV/0!</v>
      </c>
      <c r="T300" s="319">
        <v>0</v>
      </c>
      <c r="U300" s="317">
        <v>0</v>
      </c>
      <c r="V300" s="318" t="e">
        <f t="shared" si="129"/>
        <v>#DIV/0!</v>
      </c>
      <c r="W300" s="318" t="b">
        <f t="shared" si="130"/>
        <v>0</v>
      </c>
      <c r="X300" s="318" t="e">
        <f t="shared" si="131"/>
        <v>#DIV/0!</v>
      </c>
      <c r="Y300" s="318"/>
      <c r="Z300" s="319">
        <v>0</v>
      </c>
      <c r="AA300" s="318" t="e">
        <f t="shared" si="132"/>
        <v>#DIV/0!</v>
      </c>
      <c r="AB300" s="318" t="b">
        <f t="shared" si="133"/>
        <v>0</v>
      </c>
      <c r="AC300" s="318" t="e">
        <f t="shared" si="134"/>
        <v>#DIV/0!</v>
      </c>
      <c r="AD300" s="809"/>
      <c r="AE300" s="811">
        <f t="shared" si="135"/>
        <v>0</v>
      </c>
      <c r="AF300" s="811">
        <f t="shared" si="136"/>
        <v>0</v>
      </c>
    </row>
    <row r="301" spans="1:32" ht="15.75" hidden="1" customHeight="1">
      <c r="A301" s="438" t="s">
        <v>302</v>
      </c>
      <c r="B301" s="438">
        <f>'Aaro Inställningar'!B54</f>
        <v>0</v>
      </c>
      <c r="C301" s="42"/>
      <c r="D301" s="748">
        <f>'Aaro Inställningar'!C54</f>
        <v>0</v>
      </c>
      <c r="E301" s="319">
        <v>0</v>
      </c>
      <c r="F301" s="317">
        <v>0</v>
      </c>
      <c r="G301" s="318" t="e">
        <f t="shared" si="120"/>
        <v>#DIV/0!</v>
      </c>
      <c r="H301" s="318" t="b">
        <f t="shared" si="121"/>
        <v>0</v>
      </c>
      <c r="I301" s="318" t="e">
        <f t="shared" si="122"/>
        <v>#DIV/0!</v>
      </c>
      <c r="J301" s="319">
        <v>0</v>
      </c>
      <c r="K301" s="317">
        <v>0</v>
      </c>
      <c r="L301" s="318" t="e">
        <f t="shared" si="123"/>
        <v>#DIV/0!</v>
      </c>
      <c r="M301" s="318" t="b">
        <f t="shared" si="124"/>
        <v>0</v>
      </c>
      <c r="N301" s="318" t="e">
        <f t="shared" si="125"/>
        <v>#DIV/0!</v>
      </c>
      <c r="O301" s="319">
        <v>0</v>
      </c>
      <c r="P301" s="317">
        <v>0</v>
      </c>
      <c r="Q301" s="318" t="e">
        <f t="shared" si="126"/>
        <v>#DIV/0!</v>
      </c>
      <c r="R301" s="318" t="b">
        <f t="shared" si="127"/>
        <v>0</v>
      </c>
      <c r="S301" s="318" t="e">
        <f t="shared" si="128"/>
        <v>#DIV/0!</v>
      </c>
      <c r="T301" s="319">
        <v>0</v>
      </c>
      <c r="U301" s="317">
        <v>0</v>
      </c>
      <c r="V301" s="318" t="e">
        <f t="shared" si="129"/>
        <v>#DIV/0!</v>
      </c>
      <c r="W301" s="318" t="b">
        <f t="shared" si="130"/>
        <v>0</v>
      </c>
      <c r="X301" s="318" t="e">
        <f t="shared" si="131"/>
        <v>#DIV/0!</v>
      </c>
      <c r="Y301" s="318"/>
      <c r="Z301" s="319">
        <v>0</v>
      </c>
      <c r="AA301" s="318" t="e">
        <f t="shared" si="132"/>
        <v>#DIV/0!</v>
      </c>
      <c r="AB301" s="318" t="b">
        <f t="shared" si="133"/>
        <v>0</v>
      </c>
      <c r="AC301" s="318" t="e">
        <f t="shared" si="134"/>
        <v>#DIV/0!</v>
      </c>
      <c r="AD301" s="809"/>
      <c r="AE301" s="811">
        <f t="shared" si="135"/>
        <v>0</v>
      </c>
      <c r="AF301" s="811">
        <f t="shared" si="136"/>
        <v>0</v>
      </c>
    </row>
    <row r="302" spans="1:32" ht="15.75" hidden="1" customHeight="1">
      <c r="A302" s="438" t="s">
        <v>302</v>
      </c>
      <c r="B302" s="438">
        <f>'Aaro Inställningar'!B55</f>
        <v>0</v>
      </c>
      <c r="C302" s="42"/>
      <c r="D302" s="748">
        <f>'Aaro Inställningar'!C55</f>
        <v>0</v>
      </c>
      <c r="E302" s="319">
        <v>0</v>
      </c>
      <c r="F302" s="317">
        <v>0</v>
      </c>
      <c r="G302" s="318" t="e">
        <f t="shared" si="120"/>
        <v>#DIV/0!</v>
      </c>
      <c r="H302" s="318" t="b">
        <f t="shared" si="121"/>
        <v>0</v>
      </c>
      <c r="I302" s="318" t="e">
        <f t="shared" si="122"/>
        <v>#DIV/0!</v>
      </c>
      <c r="J302" s="319">
        <v>0</v>
      </c>
      <c r="K302" s="317">
        <v>0</v>
      </c>
      <c r="L302" s="318" t="e">
        <f t="shared" si="123"/>
        <v>#DIV/0!</v>
      </c>
      <c r="M302" s="318" t="b">
        <f t="shared" si="124"/>
        <v>0</v>
      </c>
      <c r="N302" s="318" t="e">
        <f t="shared" si="125"/>
        <v>#DIV/0!</v>
      </c>
      <c r="O302" s="319">
        <v>0</v>
      </c>
      <c r="P302" s="317">
        <v>0</v>
      </c>
      <c r="Q302" s="318" t="e">
        <f t="shared" si="126"/>
        <v>#DIV/0!</v>
      </c>
      <c r="R302" s="318" t="b">
        <f t="shared" si="127"/>
        <v>0</v>
      </c>
      <c r="S302" s="318" t="e">
        <f t="shared" si="128"/>
        <v>#DIV/0!</v>
      </c>
      <c r="T302" s="319">
        <v>0</v>
      </c>
      <c r="U302" s="317">
        <v>0</v>
      </c>
      <c r="V302" s="318" t="e">
        <f t="shared" si="129"/>
        <v>#DIV/0!</v>
      </c>
      <c r="W302" s="318" t="b">
        <f t="shared" si="130"/>
        <v>0</v>
      </c>
      <c r="X302" s="318" t="e">
        <f t="shared" si="131"/>
        <v>#DIV/0!</v>
      </c>
      <c r="Y302" s="318"/>
      <c r="Z302" s="319">
        <v>0</v>
      </c>
      <c r="AA302" s="318" t="e">
        <f t="shared" si="132"/>
        <v>#DIV/0!</v>
      </c>
      <c r="AB302" s="318" t="b">
        <f t="shared" si="133"/>
        <v>0</v>
      </c>
      <c r="AC302" s="318" t="e">
        <f t="shared" si="134"/>
        <v>#DIV/0!</v>
      </c>
      <c r="AD302" s="809"/>
      <c r="AE302" s="811">
        <f t="shared" si="135"/>
        <v>0</v>
      </c>
      <c r="AF302" s="811">
        <f t="shared" si="136"/>
        <v>0</v>
      </c>
    </row>
    <row r="303" spans="1:32" ht="15.75" hidden="1" customHeight="1">
      <c r="A303" s="438" t="s">
        <v>302</v>
      </c>
      <c r="B303" s="438">
        <f>'Aaro Inställningar'!B56</f>
        <v>0</v>
      </c>
      <c r="C303" s="42"/>
      <c r="D303" s="748">
        <f>'Aaro Inställningar'!C56</f>
        <v>0</v>
      </c>
      <c r="E303" s="319">
        <v>0</v>
      </c>
      <c r="F303" s="317">
        <v>0</v>
      </c>
      <c r="G303" s="318" t="e">
        <f t="shared" si="120"/>
        <v>#DIV/0!</v>
      </c>
      <c r="H303" s="318" t="b">
        <f t="shared" si="121"/>
        <v>0</v>
      </c>
      <c r="I303" s="318" t="e">
        <f t="shared" si="122"/>
        <v>#DIV/0!</v>
      </c>
      <c r="J303" s="319">
        <v>0</v>
      </c>
      <c r="K303" s="317">
        <v>0</v>
      </c>
      <c r="L303" s="318" t="e">
        <f t="shared" si="123"/>
        <v>#DIV/0!</v>
      </c>
      <c r="M303" s="318" t="b">
        <f t="shared" si="124"/>
        <v>0</v>
      </c>
      <c r="N303" s="318" t="e">
        <f t="shared" si="125"/>
        <v>#DIV/0!</v>
      </c>
      <c r="O303" s="319">
        <v>0</v>
      </c>
      <c r="P303" s="317">
        <v>0</v>
      </c>
      <c r="Q303" s="318" t="e">
        <f t="shared" si="126"/>
        <v>#DIV/0!</v>
      </c>
      <c r="R303" s="318" t="b">
        <f t="shared" si="127"/>
        <v>0</v>
      </c>
      <c r="S303" s="318" t="e">
        <f t="shared" si="128"/>
        <v>#DIV/0!</v>
      </c>
      <c r="T303" s="319">
        <v>0</v>
      </c>
      <c r="U303" s="317">
        <v>0</v>
      </c>
      <c r="V303" s="318" t="e">
        <f t="shared" si="129"/>
        <v>#DIV/0!</v>
      </c>
      <c r="W303" s="318" t="b">
        <f t="shared" si="130"/>
        <v>0</v>
      </c>
      <c r="X303" s="318" t="e">
        <f t="shared" si="131"/>
        <v>#DIV/0!</v>
      </c>
      <c r="Y303" s="318"/>
      <c r="Z303" s="319">
        <v>0</v>
      </c>
      <c r="AA303" s="318" t="e">
        <f t="shared" si="132"/>
        <v>#DIV/0!</v>
      </c>
      <c r="AB303" s="318" t="b">
        <f t="shared" si="133"/>
        <v>0</v>
      </c>
      <c r="AC303" s="747" t="e">
        <f t="shared" si="134"/>
        <v>#DIV/0!</v>
      </c>
      <c r="AD303" s="809"/>
      <c r="AE303" s="811">
        <f t="shared" si="135"/>
        <v>0</v>
      </c>
      <c r="AF303" s="811">
        <f t="shared" si="136"/>
        <v>0</v>
      </c>
    </row>
    <row r="304" spans="1:32" ht="16.8">
      <c r="A304" s="438" t="s">
        <v>302</v>
      </c>
      <c r="B304" s="438">
        <f>'Aaro Inställningar'!B57</f>
        <v>0</v>
      </c>
      <c r="C304" s="35"/>
      <c r="D304" s="798" t="str">
        <f>'Aaro Inställningar'!C57</f>
        <v>Aibel</v>
      </c>
      <c r="E304" s="799">
        <f>SUM(E283:E303)</f>
        <v>40.957762700000103</v>
      </c>
      <c r="F304" s="800">
        <f>SUM(F283:F303)</f>
        <v>-12.054136099999999</v>
      </c>
      <c r="G304" s="801" t="str">
        <f t="shared" si="120"/>
        <v>-</v>
      </c>
      <c r="H304" s="801" t="b">
        <f t="shared" si="121"/>
        <v>0</v>
      </c>
      <c r="I304" s="801" t="str">
        <f t="shared" si="122"/>
        <v>-</v>
      </c>
      <c r="J304" s="799">
        <f>SUM(J283:J303)</f>
        <v>6.4558115000000704</v>
      </c>
      <c r="K304" s="800">
        <f>SUM(K283:K303)</f>
        <v>-25.505886199999999</v>
      </c>
      <c r="L304" s="801" t="str">
        <f t="shared" si="123"/>
        <v>-</v>
      </c>
      <c r="M304" s="801" t="b">
        <f t="shared" si="124"/>
        <v>0</v>
      </c>
      <c r="N304" s="801" t="str">
        <f t="shared" si="125"/>
        <v>-</v>
      </c>
      <c r="O304" s="799">
        <f>SUM(O283:O303)</f>
        <v>6.45581150000005</v>
      </c>
      <c r="P304" s="800">
        <f>SUM(P283:P303)</f>
        <v>-25.5058861999999</v>
      </c>
      <c r="Q304" s="801" t="str">
        <f t="shared" si="126"/>
        <v>-</v>
      </c>
      <c r="R304" s="801" t="b">
        <f t="shared" si="127"/>
        <v>0</v>
      </c>
      <c r="S304" s="801" t="str">
        <f t="shared" si="128"/>
        <v>-</v>
      </c>
      <c r="T304" s="799">
        <f>SUM(T283:T303)</f>
        <v>-118.827824999999</v>
      </c>
      <c r="U304" s="800">
        <f>SUM(U283:U303)</f>
        <v>-150.78952269999999</v>
      </c>
      <c r="V304" s="801" t="str">
        <f t="shared" si="129"/>
        <v>-</v>
      </c>
      <c r="W304" s="801">
        <f t="shared" si="130"/>
        <v>0.21196232422321337</v>
      </c>
      <c r="X304" s="801">
        <f t="shared" si="131"/>
        <v>0.21196232422321337</v>
      </c>
      <c r="Y304" s="801"/>
      <c r="Z304" s="799">
        <f>SUM(Z283:Z303)</f>
        <v>-33.978278000000202</v>
      </c>
      <c r="AA304" s="802" t="str">
        <f t="shared" si="132"/>
        <v>-</v>
      </c>
      <c r="AB304" s="802">
        <f t="shared" si="133"/>
        <v>0.77466419820426813</v>
      </c>
      <c r="AC304" s="818">
        <f t="shared" si="134"/>
        <v>0.77466419820426813</v>
      </c>
      <c r="AD304" s="809"/>
      <c r="AE304" s="814">
        <f t="shared" si="135"/>
        <v>1.0710117023393056E-2</v>
      </c>
      <c r="AF304" s="814">
        <f t="shared" si="136"/>
        <v>-3.100078561550593E-2</v>
      </c>
    </row>
    <row r="305" spans="1:32" ht="15.75" hidden="1" customHeight="1">
      <c r="A305" s="438" t="s">
        <v>302</v>
      </c>
      <c r="B305" s="438">
        <f>'Aaro Inställningar'!B58</f>
        <v>0</v>
      </c>
      <c r="C305" s="35"/>
      <c r="D305" s="748">
        <f>'Aaro Inställningar'!C58</f>
        <v>0</v>
      </c>
      <c r="E305" s="319">
        <v>0</v>
      </c>
      <c r="F305" s="317">
        <v>0</v>
      </c>
      <c r="G305" s="801" t="e">
        <f t="shared" si="120"/>
        <v>#DIV/0!</v>
      </c>
      <c r="H305" s="801" t="b">
        <f t="shared" si="121"/>
        <v>0</v>
      </c>
      <c r="I305" s="801" t="e">
        <f t="shared" si="122"/>
        <v>#DIV/0!</v>
      </c>
      <c r="J305" s="319">
        <v>0</v>
      </c>
      <c r="K305" s="317">
        <v>0</v>
      </c>
      <c r="L305" s="801" t="e">
        <f t="shared" si="123"/>
        <v>#DIV/0!</v>
      </c>
      <c r="M305" s="801" t="b">
        <f t="shared" si="124"/>
        <v>0</v>
      </c>
      <c r="N305" s="318" t="e">
        <f t="shared" si="125"/>
        <v>#DIV/0!</v>
      </c>
      <c r="O305" s="319">
        <v>0</v>
      </c>
      <c r="P305" s="317">
        <v>0</v>
      </c>
      <c r="Q305" s="801" t="e">
        <f t="shared" si="126"/>
        <v>#DIV/0!</v>
      </c>
      <c r="R305" s="801" t="b">
        <f t="shared" si="127"/>
        <v>0</v>
      </c>
      <c r="S305" s="318" t="e">
        <f t="shared" si="128"/>
        <v>#DIV/0!</v>
      </c>
      <c r="T305" s="319">
        <v>0</v>
      </c>
      <c r="U305" s="317">
        <v>0</v>
      </c>
      <c r="V305" s="801" t="e">
        <f t="shared" si="129"/>
        <v>#DIV/0!</v>
      </c>
      <c r="W305" s="801" t="b">
        <f t="shared" si="130"/>
        <v>0</v>
      </c>
      <c r="X305" s="318" t="e">
        <f t="shared" si="131"/>
        <v>#DIV/0!</v>
      </c>
      <c r="Y305" s="318"/>
      <c r="Z305" s="319">
        <v>0</v>
      </c>
      <c r="AA305" s="318" t="e">
        <f t="shared" si="132"/>
        <v>#DIV/0!</v>
      </c>
      <c r="AB305" s="318" t="b">
        <f t="shared" si="133"/>
        <v>0</v>
      </c>
      <c r="AC305" s="318" t="e">
        <f t="shared" si="134"/>
        <v>#DIV/0!</v>
      </c>
      <c r="AD305" s="809"/>
      <c r="AE305" s="811">
        <f t="shared" si="135"/>
        <v>0</v>
      </c>
      <c r="AF305" s="811">
        <f t="shared" si="136"/>
        <v>0</v>
      </c>
    </row>
    <row r="306" spans="1:32" ht="15.75" hidden="1" customHeight="1">
      <c r="A306" s="438" t="s">
        <v>302</v>
      </c>
      <c r="B306" s="438">
        <f>'Aaro Inställningar'!B59</f>
        <v>0</v>
      </c>
      <c r="C306" s="42"/>
      <c r="D306" s="748">
        <f>'Aaro Inställningar'!C59</f>
        <v>0</v>
      </c>
      <c r="E306" s="319">
        <v>0</v>
      </c>
      <c r="F306" s="317">
        <v>0</v>
      </c>
      <c r="G306" s="801" t="e">
        <f t="shared" si="120"/>
        <v>#DIV/0!</v>
      </c>
      <c r="H306" s="801" t="b">
        <f t="shared" si="121"/>
        <v>0</v>
      </c>
      <c r="I306" s="801" t="e">
        <f t="shared" si="122"/>
        <v>#DIV/0!</v>
      </c>
      <c r="J306" s="319">
        <v>0</v>
      </c>
      <c r="K306" s="317">
        <v>0</v>
      </c>
      <c r="L306" s="801" t="e">
        <f t="shared" si="123"/>
        <v>#DIV/0!</v>
      </c>
      <c r="M306" s="801" t="b">
        <f t="shared" si="124"/>
        <v>0</v>
      </c>
      <c r="N306" s="318" t="e">
        <f t="shared" si="125"/>
        <v>#DIV/0!</v>
      </c>
      <c r="O306" s="319">
        <v>0</v>
      </c>
      <c r="P306" s="317">
        <v>0</v>
      </c>
      <c r="Q306" s="801" t="e">
        <f t="shared" si="126"/>
        <v>#DIV/0!</v>
      </c>
      <c r="R306" s="801" t="b">
        <f t="shared" si="127"/>
        <v>0</v>
      </c>
      <c r="S306" s="318" t="e">
        <f t="shared" si="128"/>
        <v>#DIV/0!</v>
      </c>
      <c r="T306" s="319">
        <v>0</v>
      </c>
      <c r="U306" s="317">
        <v>0</v>
      </c>
      <c r="V306" s="801" t="e">
        <f t="shared" si="129"/>
        <v>#DIV/0!</v>
      </c>
      <c r="W306" s="801" t="b">
        <f t="shared" si="130"/>
        <v>0</v>
      </c>
      <c r="X306" s="318" t="e">
        <f t="shared" si="131"/>
        <v>#DIV/0!</v>
      </c>
      <c r="Y306" s="318"/>
      <c r="Z306" s="319">
        <v>0</v>
      </c>
      <c r="AA306" s="318" t="e">
        <f t="shared" si="132"/>
        <v>#DIV/0!</v>
      </c>
      <c r="AB306" s="318" t="b">
        <f t="shared" si="133"/>
        <v>0</v>
      </c>
      <c r="AC306" s="318" t="e">
        <f t="shared" si="134"/>
        <v>#DIV/0!</v>
      </c>
      <c r="AD306" s="809"/>
      <c r="AE306" s="811">
        <f t="shared" si="135"/>
        <v>0</v>
      </c>
      <c r="AF306" s="811">
        <f t="shared" si="136"/>
        <v>0</v>
      </c>
    </row>
    <row r="307" spans="1:32" ht="15.75" hidden="1" customHeight="1">
      <c r="A307" s="438" t="s">
        <v>302</v>
      </c>
      <c r="B307" s="438">
        <f>'Aaro Inställningar'!B60</f>
        <v>0</v>
      </c>
      <c r="C307" s="42"/>
      <c r="D307" s="748">
        <f>'Aaro Inställningar'!C60</f>
        <v>0</v>
      </c>
      <c r="E307" s="319">
        <v>0</v>
      </c>
      <c r="F307" s="317">
        <v>0</v>
      </c>
      <c r="G307" s="801" t="e">
        <f t="shared" si="120"/>
        <v>#DIV/0!</v>
      </c>
      <c r="H307" s="801" t="b">
        <f t="shared" si="121"/>
        <v>0</v>
      </c>
      <c r="I307" s="801" t="e">
        <f t="shared" si="122"/>
        <v>#DIV/0!</v>
      </c>
      <c r="J307" s="319">
        <v>0</v>
      </c>
      <c r="K307" s="317">
        <v>0</v>
      </c>
      <c r="L307" s="801" t="e">
        <f t="shared" si="123"/>
        <v>#DIV/0!</v>
      </c>
      <c r="M307" s="801" t="b">
        <f t="shared" si="124"/>
        <v>0</v>
      </c>
      <c r="N307" s="318" t="e">
        <f t="shared" si="125"/>
        <v>#DIV/0!</v>
      </c>
      <c r="O307" s="319">
        <v>0</v>
      </c>
      <c r="P307" s="317">
        <v>0</v>
      </c>
      <c r="Q307" s="801" t="e">
        <f t="shared" si="126"/>
        <v>#DIV/0!</v>
      </c>
      <c r="R307" s="801" t="b">
        <f t="shared" si="127"/>
        <v>0</v>
      </c>
      <c r="S307" s="318" t="e">
        <f t="shared" si="128"/>
        <v>#DIV/0!</v>
      </c>
      <c r="T307" s="319">
        <v>0</v>
      </c>
      <c r="U307" s="317">
        <v>0</v>
      </c>
      <c r="V307" s="801" t="e">
        <f t="shared" si="129"/>
        <v>#DIV/0!</v>
      </c>
      <c r="W307" s="801" t="b">
        <f t="shared" si="130"/>
        <v>0</v>
      </c>
      <c r="X307" s="318" t="e">
        <f t="shared" si="131"/>
        <v>#DIV/0!</v>
      </c>
      <c r="Y307" s="318"/>
      <c r="Z307" s="319">
        <v>0</v>
      </c>
      <c r="AA307" s="318" t="e">
        <f t="shared" si="132"/>
        <v>#DIV/0!</v>
      </c>
      <c r="AB307" s="318" t="b">
        <f t="shared" si="133"/>
        <v>0</v>
      </c>
      <c r="AC307" s="318" t="e">
        <f t="shared" si="134"/>
        <v>#DIV/0!</v>
      </c>
      <c r="AD307" s="809"/>
      <c r="AE307" s="811">
        <f t="shared" si="135"/>
        <v>0</v>
      </c>
      <c r="AF307" s="811">
        <f t="shared" si="136"/>
        <v>0</v>
      </c>
    </row>
    <row r="308" spans="1:32" ht="15.75" hidden="1" customHeight="1">
      <c r="A308" s="438" t="s">
        <v>302</v>
      </c>
      <c r="B308" s="438">
        <f>'Aaro Inställningar'!B61</f>
        <v>0</v>
      </c>
      <c r="C308" s="42"/>
      <c r="D308" s="748">
        <f>'Aaro Inställningar'!C61</f>
        <v>0</v>
      </c>
      <c r="E308" s="319">
        <v>0</v>
      </c>
      <c r="F308" s="317">
        <v>0</v>
      </c>
      <c r="G308" s="801" t="e">
        <f t="shared" si="120"/>
        <v>#DIV/0!</v>
      </c>
      <c r="H308" s="801" t="b">
        <f t="shared" si="121"/>
        <v>0</v>
      </c>
      <c r="I308" s="801" t="e">
        <f t="shared" si="122"/>
        <v>#DIV/0!</v>
      </c>
      <c r="J308" s="319">
        <v>0</v>
      </c>
      <c r="K308" s="317">
        <v>0</v>
      </c>
      <c r="L308" s="801" t="e">
        <f t="shared" si="123"/>
        <v>#DIV/0!</v>
      </c>
      <c r="M308" s="801" t="b">
        <f t="shared" si="124"/>
        <v>0</v>
      </c>
      <c r="N308" s="318" t="e">
        <f t="shared" si="125"/>
        <v>#DIV/0!</v>
      </c>
      <c r="O308" s="319">
        <v>0</v>
      </c>
      <c r="P308" s="317">
        <v>0</v>
      </c>
      <c r="Q308" s="801" t="e">
        <f t="shared" si="126"/>
        <v>#DIV/0!</v>
      </c>
      <c r="R308" s="801" t="b">
        <f t="shared" si="127"/>
        <v>0</v>
      </c>
      <c r="S308" s="318" t="e">
        <f t="shared" si="128"/>
        <v>#DIV/0!</v>
      </c>
      <c r="T308" s="319">
        <v>0</v>
      </c>
      <c r="U308" s="317">
        <v>0</v>
      </c>
      <c r="V308" s="801" t="e">
        <f t="shared" si="129"/>
        <v>#DIV/0!</v>
      </c>
      <c r="W308" s="801" t="b">
        <f t="shared" si="130"/>
        <v>0</v>
      </c>
      <c r="X308" s="318" t="e">
        <f t="shared" si="131"/>
        <v>#DIV/0!</v>
      </c>
      <c r="Y308" s="318"/>
      <c r="Z308" s="319">
        <v>0</v>
      </c>
      <c r="AA308" s="318" t="e">
        <f t="shared" si="132"/>
        <v>#DIV/0!</v>
      </c>
      <c r="AB308" s="318" t="b">
        <f t="shared" si="133"/>
        <v>0</v>
      </c>
      <c r="AC308" s="318" t="e">
        <f t="shared" si="134"/>
        <v>#DIV/0!</v>
      </c>
      <c r="AD308" s="809"/>
      <c r="AE308" s="811">
        <f t="shared" si="135"/>
        <v>0</v>
      </c>
      <c r="AF308" s="811">
        <f t="shared" si="136"/>
        <v>0</v>
      </c>
    </row>
    <row r="309" spans="1:32" ht="15.75" hidden="1" customHeight="1">
      <c r="A309" s="438" t="s">
        <v>302</v>
      </c>
      <c r="B309" s="438">
        <f>'Aaro Inställningar'!B62</f>
        <v>0</v>
      </c>
      <c r="C309" s="42"/>
      <c r="D309" s="748">
        <f>'Aaro Inställningar'!C62</f>
        <v>0</v>
      </c>
      <c r="E309" s="319">
        <v>0</v>
      </c>
      <c r="F309" s="317">
        <v>0</v>
      </c>
      <c r="G309" s="801" t="e">
        <f t="shared" si="120"/>
        <v>#DIV/0!</v>
      </c>
      <c r="H309" s="801" t="b">
        <f t="shared" si="121"/>
        <v>0</v>
      </c>
      <c r="I309" s="801" t="e">
        <f t="shared" si="122"/>
        <v>#DIV/0!</v>
      </c>
      <c r="J309" s="319">
        <v>0</v>
      </c>
      <c r="K309" s="317">
        <v>0</v>
      </c>
      <c r="L309" s="801" t="e">
        <f t="shared" si="123"/>
        <v>#DIV/0!</v>
      </c>
      <c r="M309" s="801" t="b">
        <f t="shared" si="124"/>
        <v>0</v>
      </c>
      <c r="N309" s="318" t="e">
        <f t="shared" si="125"/>
        <v>#DIV/0!</v>
      </c>
      <c r="O309" s="319">
        <v>0</v>
      </c>
      <c r="P309" s="317">
        <v>0</v>
      </c>
      <c r="Q309" s="801" t="e">
        <f t="shared" si="126"/>
        <v>#DIV/0!</v>
      </c>
      <c r="R309" s="801" t="b">
        <f t="shared" si="127"/>
        <v>0</v>
      </c>
      <c r="S309" s="318" t="e">
        <f t="shared" si="128"/>
        <v>#DIV/0!</v>
      </c>
      <c r="T309" s="319">
        <v>0</v>
      </c>
      <c r="U309" s="317">
        <v>0</v>
      </c>
      <c r="V309" s="801" t="e">
        <f t="shared" si="129"/>
        <v>#DIV/0!</v>
      </c>
      <c r="W309" s="801" t="b">
        <f t="shared" si="130"/>
        <v>0</v>
      </c>
      <c r="X309" s="318" t="e">
        <f t="shared" si="131"/>
        <v>#DIV/0!</v>
      </c>
      <c r="Y309" s="318"/>
      <c r="Z309" s="319">
        <v>0</v>
      </c>
      <c r="AA309" s="318" t="e">
        <f t="shared" si="132"/>
        <v>#DIV/0!</v>
      </c>
      <c r="AB309" s="318" t="b">
        <f t="shared" si="133"/>
        <v>0</v>
      </c>
      <c r="AC309" s="318" t="e">
        <f t="shared" si="134"/>
        <v>#DIV/0!</v>
      </c>
      <c r="AD309" s="809"/>
      <c r="AE309" s="811">
        <f t="shared" si="135"/>
        <v>0</v>
      </c>
      <c r="AF309" s="811">
        <f t="shared" si="136"/>
        <v>0</v>
      </c>
    </row>
    <row r="310" spans="1:32" ht="15.75" hidden="1" customHeight="1">
      <c r="A310" s="438" t="s">
        <v>302</v>
      </c>
      <c r="B310" s="438">
        <f>'Aaro Inställningar'!B63</f>
        <v>0</v>
      </c>
      <c r="C310" s="42"/>
      <c r="D310" s="748">
        <f>'Aaro Inställningar'!C63</f>
        <v>0</v>
      </c>
      <c r="E310" s="319">
        <v>0</v>
      </c>
      <c r="F310" s="317">
        <v>0</v>
      </c>
      <c r="G310" s="801" t="e">
        <f t="shared" si="120"/>
        <v>#DIV/0!</v>
      </c>
      <c r="H310" s="801" t="b">
        <f t="shared" si="121"/>
        <v>0</v>
      </c>
      <c r="I310" s="801" t="e">
        <f t="shared" si="122"/>
        <v>#DIV/0!</v>
      </c>
      <c r="J310" s="319">
        <v>0</v>
      </c>
      <c r="K310" s="317">
        <v>0</v>
      </c>
      <c r="L310" s="801" t="e">
        <f t="shared" si="123"/>
        <v>#DIV/0!</v>
      </c>
      <c r="M310" s="801" t="b">
        <f t="shared" si="124"/>
        <v>0</v>
      </c>
      <c r="N310" s="318" t="e">
        <f t="shared" si="125"/>
        <v>#DIV/0!</v>
      </c>
      <c r="O310" s="319">
        <v>0</v>
      </c>
      <c r="P310" s="317">
        <v>0</v>
      </c>
      <c r="Q310" s="801" t="e">
        <f t="shared" si="126"/>
        <v>#DIV/0!</v>
      </c>
      <c r="R310" s="801" t="b">
        <f t="shared" si="127"/>
        <v>0</v>
      </c>
      <c r="S310" s="318" t="e">
        <f t="shared" si="128"/>
        <v>#DIV/0!</v>
      </c>
      <c r="T310" s="319">
        <v>0</v>
      </c>
      <c r="U310" s="317">
        <v>0</v>
      </c>
      <c r="V310" s="801" t="e">
        <f t="shared" si="129"/>
        <v>#DIV/0!</v>
      </c>
      <c r="W310" s="801" t="b">
        <f t="shared" si="130"/>
        <v>0</v>
      </c>
      <c r="X310" s="318" t="e">
        <f t="shared" si="131"/>
        <v>#DIV/0!</v>
      </c>
      <c r="Y310" s="318"/>
      <c r="Z310" s="319">
        <v>0</v>
      </c>
      <c r="AA310" s="318" t="e">
        <f t="shared" si="132"/>
        <v>#DIV/0!</v>
      </c>
      <c r="AB310" s="318" t="b">
        <f t="shared" si="133"/>
        <v>0</v>
      </c>
      <c r="AC310" s="318" t="e">
        <f t="shared" si="134"/>
        <v>#DIV/0!</v>
      </c>
      <c r="AD310" s="809"/>
      <c r="AE310" s="811">
        <f t="shared" si="135"/>
        <v>0</v>
      </c>
      <c r="AF310" s="811">
        <f t="shared" si="136"/>
        <v>0</v>
      </c>
    </row>
    <row r="311" spans="1:32" ht="15.75" hidden="1" customHeight="1">
      <c r="A311" s="438" t="s">
        <v>302</v>
      </c>
      <c r="B311" s="438">
        <f>'Aaro Inställningar'!B64</f>
        <v>0</v>
      </c>
      <c r="C311" s="42"/>
      <c r="D311" s="748">
        <f>'Aaro Inställningar'!C64</f>
        <v>0</v>
      </c>
      <c r="E311" s="319">
        <v>0</v>
      </c>
      <c r="F311" s="317">
        <v>0</v>
      </c>
      <c r="G311" s="801" t="e">
        <f t="shared" si="120"/>
        <v>#DIV/0!</v>
      </c>
      <c r="H311" s="801" t="b">
        <f t="shared" si="121"/>
        <v>0</v>
      </c>
      <c r="I311" s="801" t="e">
        <f t="shared" si="122"/>
        <v>#DIV/0!</v>
      </c>
      <c r="J311" s="319">
        <v>0</v>
      </c>
      <c r="K311" s="317">
        <v>0</v>
      </c>
      <c r="L311" s="801" t="e">
        <f t="shared" si="123"/>
        <v>#DIV/0!</v>
      </c>
      <c r="M311" s="801" t="b">
        <f t="shared" si="124"/>
        <v>0</v>
      </c>
      <c r="N311" s="318" t="e">
        <f t="shared" si="125"/>
        <v>#DIV/0!</v>
      </c>
      <c r="O311" s="319">
        <v>0</v>
      </c>
      <c r="P311" s="317">
        <v>0</v>
      </c>
      <c r="Q311" s="801" t="e">
        <f t="shared" si="126"/>
        <v>#DIV/0!</v>
      </c>
      <c r="R311" s="801" t="b">
        <f t="shared" si="127"/>
        <v>0</v>
      </c>
      <c r="S311" s="318" t="e">
        <f t="shared" si="128"/>
        <v>#DIV/0!</v>
      </c>
      <c r="T311" s="319">
        <v>0</v>
      </c>
      <c r="U311" s="317">
        <v>0</v>
      </c>
      <c r="V311" s="801" t="e">
        <f t="shared" si="129"/>
        <v>#DIV/0!</v>
      </c>
      <c r="W311" s="801" t="b">
        <f t="shared" si="130"/>
        <v>0</v>
      </c>
      <c r="X311" s="318" t="e">
        <f t="shared" si="131"/>
        <v>#DIV/0!</v>
      </c>
      <c r="Y311" s="318"/>
      <c r="Z311" s="319">
        <v>0</v>
      </c>
      <c r="AA311" s="318" t="e">
        <f t="shared" si="132"/>
        <v>#DIV/0!</v>
      </c>
      <c r="AB311" s="318" t="b">
        <f t="shared" si="133"/>
        <v>0</v>
      </c>
      <c r="AC311" s="318" t="e">
        <f t="shared" si="134"/>
        <v>#DIV/0!</v>
      </c>
      <c r="AD311" s="809"/>
      <c r="AE311" s="811">
        <f t="shared" si="135"/>
        <v>0</v>
      </c>
      <c r="AF311" s="811">
        <f t="shared" si="136"/>
        <v>0</v>
      </c>
    </row>
    <row r="312" spans="1:32" ht="15.75" hidden="1" customHeight="1">
      <c r="A312" s="438" t="s">
        <v>302</v>
      </c>
      <c r="B312" s="438">
        <f>'Aaro Inställningar'!B65</f>
        <v>0</v>
      </c>
      <c r="C312" s="42"/>
      <c r="D312" s="748">
        <f>'Aaro Inställningar'!C65</f>
        <v>0</v>
      </c>
      <c r="E312" s="319">
        <v>0</v>
      </c>
      <c r="F312" s="317">
        <v>0</v>
      </c>
      <c r="G312" s="801" t="e">
        <f t="shared" si="120"/>
        <v>#DIV/0!</v>
      </c>
      <c r="H312" s="801" t="b">
        <f t="shared" si="121"/>
        <v>0</v>
      </c>
      <c r="I312" s="801" t="e">
        <f t="shared" si="122"/>
        <v>#DIV/0!</v>
      </c>
      <c r="J312" s="319">
        <v>0</v>
      </c>
      <c r="K312" s="317">
        <v>0</v>
      </c>
      <c r="L312" s="801" t="e">
        <f t="shared" si="123"/>
        <v>#DIV/0!</v>
      </c>
      <c r="M312" s="801" t="b">
        <f t="shared" si="124"/>
        <v>0</v>
      </c>
      <c r="N312" s="318" t="e">
        <f t="shared" si="125"/>
        <v>#DIV/0!</v>
      </c>
      <c r="O312" s="319">
        <v>0</v>
      </c>
      <c r="P312" s="317">
        <v>0</v>
      </c>
      <c r="Q312" s="801" t="e">
        <f t="shared" si="126"/>
        <v>#DIV/0!</v>
      </c>
      <c r="R312" s="801" t="b">
        <f t="shared" si="127"/>
        <v>0</v>
      </c>
      <c r="S312" s="318" t="e">
        <f t="shared" si="128"/>
        <v>#DIV/0!</v>
      </c>
      <c r="T312" s="319">
        <v>0</v>
      </c>
      <c r="U312" s="317">
        <v>0</v>
      </c>
      <c r="V312" s="801" t="e">
        <f t="shared" si="129"/>
        <v>#DIV/0!</v>
      </c>
      <c r="W312" s="801" t="b">
        <f t="shared" si="130"/>
        <v>0</v>
      </c>
      <c r="X312" s="318" t="e">
        <f t="shared" si="131"/>
        <v>#DIV/0!</v>
      </c>
      <c r="Y312" s="318"/>
      <c r="Z312" s="319">
        <v>0</v>
      </c>
      <c r="AA312" s="318" t="e">
        <f t="shared" si="132"/>
        <v>#DIV/0!</v>
      </c>
      <c r="AB312" s="318" t="b">
        <f t="shared" si="133"/>
        <v>0</v>
      </c>
      <c r="AC312" s="318" t="e">
        <f t="shared" si="134"/>
        <v>#DIV/0!</v>
      </c>
      <c r="AD312" s="809"/>
      <c r="AE312" s="811">
        <f t="shared" si="135"/>
        <v>0</v>
      </c>
      <c r="AF312" s="811">
        <f t="shared" si="136"/>
        <v>0</v>
      </c>
    </row>
    <row r="313" spans="1:32" ht="15.75" hidden="1" customHeight="1">
      <c r="A313" s="438" t="s">
        <v>302</v>
      </c>
      <c r="B313" s="438">
        <f>'Aaro Inställningar'!B66</f>
        <v>0</v>
      </c>
      <c r="C313" s="42"/>
      <c r="D313" s="748">
        <f>'Aaro Inställningar'!C66</f>
        <v>0</v>
      </c>
      <c r="E313" s="319">
        <v>0</v>
      </c>
      <c r="F313" s="317">
        <v>0</v>
      </c>
      <c r="G313" s="801" t="e">
        <f t="shared" si="120"/>
        <v>#DIV/0!</v>
      </c>
      <c r="H313" s="801" t="b">
        <f t="shared" si="121"/>
        <v>0</v>
      </c>
      <c r="I313" s="801" t="e">
        <f t="shared" si="122"/>
        <v>#DIV/0!</v>
      </c>
      <c r="J313" s="319">
        <v>0</v>
      </c>
      <c r="K313" s="317">
        <v>0</v>
      </c>
      <c r="L313" s="801" t="e">
        <f t="shared" si="123"/>
        <v>#DIV/0!</v>
      </c>
      <c r="M313" s="801" t="b">
        <f t="shared" si="124"/>
        <v>0</v>
      </c>
      <c r="N313" s="318" t="e">
        <f t="shared" si="125"/>
        <v>#DIV/0!</v>
      </c>
      <c r="O313" s="319">
        <v>0</v>
      </c>
      <c r="P313" s="317">
        <v>0</v>
      </c>
      <c r="Q313" s="801" t="e">
        <f t="shared" si="126"/>
        <v>#DIV/0!</v>
      </c>
      <c r="R313" s="801" t="b">
        <f t="shared" si="127"/>
        <v>0</v>
      </c>
      <c r="S313" s="318" t="e">
        <f t="shared" si="128"/>
        <v>#DIV/0!</v>
      </c>
      <c r="T313" s="319">
        <v>0</v>
      </c>
      <c r="U313" s="317">
        <v>0</v>
      </c>
      <c r="V313" s="801" t="e">
        <f t="shared" si="129"/>
        <v>#DIV/0!</v>
      </c>
      <c r="W313" s="801" t="b">
        <f t="shared" si="130"/>
        <v>0</v>
      </c>
      <c r="X313" s="318" t="e">
        <f t="shared" si="131"/>
        <v>#DIV/0!</v>
      </c>
      <c r="Y313" s="318"/>
      <c r="Z313" s="319">
        <v>0</v>
      </c>
      <c r="AA313" s="318" t="e">
        <f t="shared" si="132"/>
        <v>#DIV/0!</v>
      </c>
      <c r="AB313" s="318" t="b">
        <f t="shared" si="133"/>
        <v>0</v>
      </c>
      <c r="AC313" s="318" t="e">
        <f t="shared" si="134"/>
        <v>#DIV/0!</v>
      </c>
      <c r="AD313" s="809"/>
      <c r="AE313" s="811">
        <f t="shared" si="135"/>
        <v>0</v>
      </c>
      <c r="AF313" s="811">
        <f t="shared" si="136"/>
        <v>0</v>
      </c>
    </row>
    <row r="314" spans="1:32" ht="15.75" hidden="1" customHeight="1">
      <c r="A314" s="438" t="s">
        <v>302</v>
      </c>
      <c r="B314" s="438">
        <f>'Aaro Inställningar'!B67</f>
        <v>0</v>
      </c>
      <c r="C314" s="42"/>
      <c r="D314" s="748">
        <f>'Aaro Inställningar'!C67</f>
        <v>0</v>
      </c>
      <c r="E314" s="319">
        <v>0</v>
      </c>
      <c r="F314" s="317">
        <v>0</v>
      </c>
      <c r="G314" s="801" t="e">
        <f t="shared" si="120"/>
        <v>#DIV/0!</v>
      </c>
      <c r="H314" s="801" t="b">
        <f t="shared" si="121"/>
        <v>0</v>
      </c>
      <c r="I314" s="801" t="e">
        <f t="shared" si="122"/>
        <v>#DIV/0!</v>
      </c>
      <c r="J314" s="319">
        <v>0</v>
      </c>
      <c r="K314" s="317">
        <v>0</v>
      </c>
      <c r="L314" s="801" t="e">
        <f t="shared" si="123"/>
        <v>#DIV/0!</v>
      </c>
      <c r="M314" s="801" t="b">
        <f t="shared" si="124"/>
        <v>0</v>
      </c>
      <c r="N314" s="318" t="e">
        <f t="shared" si="125"/>
        <v>#DIV/0!</v>
      </c>
      <c r="O314" s="319">
        <v>0</v>
      </c>
      <c r="P314" s="317">
        <v>0</v>
      </c>
      <c r="Q314" s="801" t="e">
        <f t="shared" si="126"/>
        <v>#DIV/0!</v>
      </c>
      <c r="R314" s="801" t="b">
        <f t="shared" si="127"/>
        <v>0</v>
      </c>
      <c r="S314" s="318" t="e">
        <f t="shared" si="128"/>
        <v>#DIV/0!</v>
      </c>
      <c r="T314" s="319">
        <v>0</v>
      </c>
      <c r="U314" s="317">
        <v>0</v>
      </c>
      <c r="V314" s="801" t="e">
        <f t="shared" si="129"/>
        <v>#DIV/0!</v>
      </c>
      <c r="W314" s="801" t="b">
        <f t="shared" si="130"/>
        <v>0</v>
      </c>
      <c r="X314" s="318" t="e">
        <f t="shared" si="131"/>
        <v>#DIV/0!</v>
      </c>
      <c r="Y314" s="318"/>
      <c r="Z314" s="319">
        <v>0</v>
      </c>
      <c r="AA314" s="318" t="e">
        <f t="shared" si="132"/>
        <v>#DIV/0!</v>
      </c>
      <c r="AB314" s="318" t="b">
        <f t="shared" si="133"/>
        <v>0</v>
      </c>
      <c r="AC314" s="318" t="e">
        <f t="shared" si="134"/>
        <v>#DIV/0!</v>
      </c>
      <c r="AD314" s="809"/>
      <c r="AE314" s="811">
        <f t="shared" si="135"/>
        <v>0</v>
      </c>
      <c r="AF314" s="811">
        <f t="shared" si="136"/>
        <v>0</v>
      </c>
    </row>
    <row r="315" spans="1:32" ht="15.75" hidden="1" customHeight="1">
      <c r="A315" s="438" t="s">
        <v>302</v>
      </c>
      <c r="B315" s="438">
        <f>'Aaro Inställningar'!B68</f>
        <v>0</v>
      </c>
      <c r="C315" s="42"/>
      <c r="D315" s="748">
        <f>'Aaro Inställningar'!C68</f>
        <v>0</v>
      </c>
      <c r="E315" s="319">
        <v>0</v>
      </c>
      <c r="F315" s="317">
        <v>0</v>
      </c>
      <c r="G315" s="801" t="e">
        <f t="shared" si="120"/>
        <v>#DIV/0!</v>
      </c>
      <c r="H315" s="801" t="b">
        <f t="shared" si="121"/>
        <v>0</v>
      </c>
      <c r="I315" s="801" t="e">
        <f t="shared" si="122"/>
        <v>#DIV/0!</v>
      </c>
      <c r="J315" s="319">
        <v>0</v>
      </c>
      <c r="K315" s="317">
        <v>0</v>
      </c>
      <c r="L315" s="801" t="e">
        <f t="shared" si="123"/>
        <v>#DIV/0!</v>
      </c>
      <c r="M315" s="801" t="b">
        <f t="shared" si="124"/>
        <v>0</v>
      </c>
      <c r="N315" s="318" t="e">
        <f t="shared" si="125"/>
        <v>#DIV/0!</v>
      </c>
      <c r="O315" s="319">
        <v>0</v>
      </c>
      <c r="P315" s="317">
        <v>0</v>
      </c>
      <c r="Q315" s="801" t="e">
        <f t="shared" si="126"/>
        <v>#DIV/0!</v>
      </c>
      <c r="R315" s="801" t="b">
        <f t="shared" si="127"/>
        <v>0</v>
      </c>
      <c r="S315" s="318" t="e">
        <f t="shared" si="128"/>
        <v>#DIV/0!</v>
      </c>
      <c r="T315" s="319">
        <v>0</v>
      </c>
      <c r="U315" s="317">
        <v>0</v>
      </c>
      <c r="V315" s="801" t="e">
        <f t="shared" si="129"/>
        <v>#DIV/0!</v>
      </c>
      <c r="W315" s="801" t="b">
        <f t="shared" si="130"/>
        <v>0</v>
      </c>
      <c r="X315" s="318" t="e">
        <f t="shared" si="131"/>
        <v>#DIV/0!</v>
      </c>
      <c r="Y315" s="318"/>
      <c r="Z315" s="319">
        <v>0</v>
      </c>
      <c r="AA315" s="318" t="e">
        <f t="shared" si="132"/>
        <v>#DIV/0!</v>
      </c>
      <c r="AB315" s="318" t="b">
        <f t="shared" si="133"/>
        <v>0</v>
      </c>
      <c r="AC315" s="318" t="e">
        <f t="shared" si="134"/>
        <v>#DIV/0!</v>
      </c>
      <c r="AD315" s="809"/>
      <c r="AE315" s="811">
        <f t="shared" si="135"/>
        <v>0</v>
      </c>
      <c r="AF315" s="811">
        <f t="shared" si="136"/>
        <v>0</v>
      </c>
    </row>
    <row r="316" spans="1:32" ht="15.75" hidden="1" customHeight="1">
      <c r="A316" s="438" t="s">
        <v>302</v>
      </c>
      <c r="B316" s="438">
        <f>'Aaro Inställningar'!B69</f>
        <v>0</v>
      </c>
      <c r="C316" s="42"/>
      <c r="D316" s="748">
        <f>'Aaro Inställningar'!C69</f>
        <v>0</v>
      </c>
      <c r="E316" s="319">
        <v>0</v>
      </c>
      <c r="F316" s="317">
        <v>0</v>
      </c>
      <c r="G316" s="801" t="e">
        <f t="shared" si="120"/>
        <v>#DIV/0!</v>
      </c>
      <c r="H316" s="801" t="b">
        <f t="shared" si="121"/>
        <v>0</v>
      </c>
      <c r="I316" s="801" t="e">
        <f t="shared" si="122"/>
        <v>#DIV/0!</v>
      </c>
      <c r="J316" s="319">
        <v>0</v>
      </c>
      <c r="K316" s="317">
        <v>0</v>
      </c>
      <c r="L316" s="801" t="e">
        <f t="shared" si="123"/>
        <v>#DIV/0!</v>
      </c>
      <c r="M316" s="801" t="b">
        <f t="shared" si="124"/>
        <v>0</v>
      </c>
      <c r="N316" s="318" t="e">
        <f t="shared" si="125"/>
        <v>#DIV/0!</v>
      </c>
      <c r="O316" s="319">
        <v>0</v>
      </c>
      <c r="P316" s="317">
        <v>0</v>
      </c>
      <c r="Q316" s="801" t="e">
        <f t="shared" si="126"/>
        <v>#DIV/0!</v>
      </c>
      <c r="R316" s="801" t="b">
        <f t="shared" si="127"/>
        <v>0</v>
      </c>
      <c r="S316" s="318" t="e">
        <f t="shared" si="128"/>
        <v>#DIV/0!</v>
      </c>
      <c r="T316" s="319">
        <v>0</v>
      </c>
      <c r="U316" s="317">
        <v>0</v>
      </c>
      <c r="V316" s="801" t="e">
        <f t="shared" si="129"/>
        <v>#DIV/0!</v>
      </c>
      <c r="W316" s="801" t="b">
        <f t="shared" si="130"/>
        <v>0</v>
      </c>
      <c r="X316" s="318" t="e">
        <f t="shared" si="131"/>
        <v>#DIV/0!</v>
      </c>
      <c r="Y316" s="318"/>
      <c r="Z316" s="319">
        <v>0</v>
      </c>
      <c r="AA316" s="318" t="e">
        <f t="shared" si="132"/>
        <v>#DIV/0!</v>
      </c>
      <c r="AB316" s="318" t="b">
        <f t="shared" si="133"/>
        <v>0</v>
      </c>
      <c r="AC316" s="318" t="e">
        <f t="shared" si="134"/>
        <v>#DIV/0!</v>
      </c>
      <c r="AD316" s="809"/>
      <c r="AE316" s="811">
        <f t="shared" si="135"/>
        <v>0</v>
      </c>
      <c r="AF316" s="811">
        <f t="shared" si="136"/>
        <v>0</v>
      </c>
    </row>
    <row r="317" spans="1:32" ht="15.75" hidden="1" customHeight="1">
      <c r="A317" s="438" t="s">
        <v>302</v>
      </c>
      <c r="B317" s="438">
        <f>'Aaro Inställningar'!B70</f>
        <v>0</v>
      </c>
      <c r="C317" s="42"/>
      <c r="D317" s="748">
        <f>'Aaro Inställningar'!C70</f>
        <v>0</v>
      </c>
      <c r="E317" s="319">
        <v>0</v>
      </c>
      <c r="F317" s="317">
        <v>0</v>
      </c>
      <c r="G317" s="801" t="e">
        <f t="shared" si="120"/>
        <v>#DIV/0!</v>
      </c>
      <c r="H317" s="801" t="b">
        <f t="shared" si="121"/>
        <v>0</v>
      </c>
      <c r="I317" s="801" t="e">
        <f t="shared" si="122"/>
        <v>#DIV/0!</v>
      </c>
      <c r="J317" s="319">
        <v>0</v>
      </c>
      <c r="K317" s="317">
        <v>0</v>
      </c>
      <c r="L317" s="801" t="e">
        <f t="shared" si="123"/>
        <v>#DIV/0!</v>
      </c>
      <c r="M317" s="801" t="b">
        <f t="shared" si="124"/>
        <v>0</v>
      </c>
      <c r="N317" s="318" t="e">
        <f t="shared" si="125"/>
        <v>#DIV/0!</v>
      </c>
      <c r="O317" s="319">
        <v>0</v>
      </c>
      <c r="P317" s="317">
        <v>0</v>
      </c>
      <c r="Q317" s="801" t="e">
        <f t="shared" si="126"/>
        <v>#DIV/0!</v>
      </c>
      <c r="R317" s="801" t="b">
        <f t="shared" si="127"/>
        <v>0</v>
      </c>
      <c r="S317" s="318" t="e">
        <f t="shared" si="128"/>
        <v>#DIV/0!</v>
      </c>
      <c r="T317" s="319">
        <v>0</v>
      </c>
      <c r="U317" s="317">
        <v>0</v>
      </c>
      <c r="V317" s="801" t="e">
        <f t="shared" si="129"/>
        <v>#DIV/0!</v>
      </c>
      <c r="W317" s="801" t="b">
        <f t="shared" si="130"/>
        <v>0</v>
      </c>
      <c r="X317" s="318" t="e">
        <f t="shared" si="131"/>
        <v>#DIV/0!</v>
      </c>
      <c r="Y317" s="318"/>
      <c r="Z317" s="319">
        <v>0</v>
      </c>
      <c r="AA317" s="318" t="e">
        <f t="shared" si="132"/>
        <v>#DIV/0!</v>
      </c>
      <c r="AB317" s="318" t="b">
        <f t="shared" si="133"/>
        <v>0</v>
      </c>
      <c r="AC317" s="318" t="e">
        <f t="shared" si="134"/>
        <v>#DIV/0!</v>
      </c>
      <c r="AD317" s="809"/>
      <c r="AE317" s="811">
        <f t="shared" si="135"/>
        <v>0</v>
      </c>
      <c r="AF317" s="811">
        <f t="shared" si="136"/>
        <v>0</v>
      </c>
    </row>
    <row r="318" spans="1:32" ht="15.75" hidden="1" customHeight="1">
      <c r="A318" s="438" t="s">
        <v>302</v>
      </c>
      <c r="B318" s="438">
        <f>'Aaro Inställningar'!B71</f>
        <v>0</v>
      </c>
      <c r="C318" s="42"/>
      <c r="D318" s="748">
        <f>'Aaro Inställningar'!C71</f>
        <v>0</v>
      </c>
      <c r="E318" s="319">
        <v>0</v>
      </c>
      <c r="F318" s="317">
        <v>0</v>
      </c>
      <c r="G318" s="801" t="e">
        <f t="shared" si="120"/>
        <v>#DIV/0!</v>
      </c>
      <c r="H318" s="801" t="b">
        <f t="shared" si="121"/>
        <v>0</v>
      </c>
      <c r="I318" s="801" t="e">
        <f t="shared" si="122"/>
        <v>#DIV/0!</v>
      </c>
      <c r="J318" s="319">
        <v>0</v>
      </c>
      <c r="K318" s="317">
        <v>0</v>
      </c>
      <c r="L318" s="801" t="e">
        <f t="shared" si="123"/>
        <v>#DIV/0!</v>
      </c>
      <c r="M318" s="801" t="b">
        <f t="shared" si="124"/>
        <v>0</v>
      </c>
      <c r="N318" s="318" t="e">
        <f t="shared" si="125"/>
        <v>#DIV/0!</v>
      </c>
      <c r="O318" s="319">
        <v>0</v>
      </c>
      <c r="P318" s="317">
        <v>0</v>
      </c>
      <c r="Q318" s="801" t="e">
        <f t="shared" si="126"/>
        <v>#DIV/0!</v>
      </c>
      <c r="R318" s="801" t="b">
        <f t="shared" si="127"/>
        <v>0</v>
      </c>
      <c r="S318" s="318" t="e">
        <f t="shared" si="128"/>
        <v>#DIV/0!</v>
      </c>
      <c r="T318" s="319">
        <v>0</v>
      </c>
      <c r="U318" s="317">
        <v>0</v>
      </c>
      <c r="V318" s="801" t="e">
        <f t="shared" si="129"/>
        <v>#DIV/0!</v>
      </c>
      <c r="W318" s="801" t="b">
        <f t="shared" si="130"/>
        <v>0</v>
      </c>
      <c r="X318" s="318" t="e">
        <f t="shared" si="131"/>
        <v>#DIV/0!</v>
      </c>
      <c r="Y318" s="318"/>
      <c r="Z318" s="319">
        <v>0</v>
      </c>
      <c r="AA318" s="318" t="e">
        <f t="shared" si="132"/>
        <v>#DIV/0!</v>
      </c>
      <c r="AB318" s="318" t="b">
        <f t="shared" si="133"/>
        <v>0</v>
      </c>
      <c r="AC318" s="318" t="e">
        <f t="shared" si="134"/>
        <v>#DIV/0!</v>
      </c>
      <c r="AD318" s="809"/>
      <c r="AE318" s="811">
        <f t="shared" si="135"/>
        <v>0</v>
      </c>
      <c r="AF318" s="811">
        <f t="shared" si="136"/>
        <v>0</v>
      </c>
    </row>
    <row r="319" spans="1:32" ht="15.75" hidden="1" customHeight="1">
      <c r="A319" s="438" t="s">
        <v>302</v>
      </c>
      <c r="B319" s="438">
        <f>'Aaro Inställningar'!B72</f>
        <v>0</v>
      </c>
      <c r="C319" s="42"/>
      <c r="D319" s="748">
        <f>'Aaro Inställningar'!C72</f>
        <v>0</v>
      </c>
      <c r="E319" s="319">
        <v>0</v>
      </c>
      <c r="F319" s="317">
        <v>0</v>
      </c>
      <c r="G319" s="801" t="e">
        <f t="shared" si="120"/>
        <v>#DIV/0!</v>
      </c>
      <c r="H319" s="801" t="b">
        <f t="shared" si="121"/>
        <v>0</v>
      </c>
      <c r="I319" s="801" t="e">
        <f t="shared" si="122"/>
        <v>#DIV/0!</v>
      </c>
      <c r="J319" s="319">
        <v>0</v>
      </c>
      <c r="K319" s="317">
        <v>0</v>
      </c>
      <c r="L319" s="801" t="e">
        <f t="shared" si="123"/>
        <v>#DIV/0!</v>
      </c>
      <c r="M319" s="801" t="b">
        <f t="shared" si="124"/>
        <v>0</v>
      </c>
      <c r="N319" s="318" t="e">
        <f t="shared" si="125"/>
        <v>#DIV/0!</v>
      </c>
      <c r="O319" s="319">
        <v>0</v>
      </c>
      <c r="P319" s="317">
        <v>0</v>
      </c>
      <c r="Q319" s="801" t="e">
        <f t="shared" si="126"/>
        <v>#DIV/0!</v>
      </c>
      <c r="R319" s="801" t="b">
        <f t="shared" si="127"/>
        <v>0</v>
      </c>
      <c r="S319" s="318" t="e">
        <f t="shared" si="128"/>
        <v>#DIV/0!</v>
      </c>
      <c r="T319" s="319">
        <v>0</v>
      </c>
      <c r="U319" s="317">
        <v>0</v>
      </c>
      <c r="V319" s="801" t="e">
        <f t="shared" si="129"/>
        <v>#DIV/0!</v>
      </c>
      <c r="W319" s="801" t="b">
        <f t="shared" si="130"/>
        <v>0</v>
      </c>
      <c r="X319" s="318" t="e">
        <f t="shared" si="131"/>
        <v>#DIV/0!</v>
      </c>
      <c r="Y319" s="318"/>
      <c r="Z319" s="319">
        <v>0</v>
      </c>
      <c r="AA319" s="318" t="e">
        <f t="shared" si="132"/>
        <v>#DIV/0!</v>
      </c>
      <c r="AB319" s="318" t="b">
        <f t="shared" si="133"/>
        <v>0</v>
      </c>
      <c r="AC319" s="318" t="e">
        <f t="shared" si="134"/>
        <v>#DIV/0!</v>
      </c>
      <c r="AD319" s="809"/>
      <c r="AE319" s="811">
        <f t="shared" si="135"/>
        <v>0</v>
      </c>
      <c r="AF319" s="811">
        <f t="shared" si="136"/>
        <v>0</v>
      </c>
    </row>
    <row r="320" spans="1:32" ht="15.75" hidden="1" customHeight="1">
      <c r="A320" s="438" t="s">
        <v>302</v>
      </c>
      <c r="B320" s="438">
        <f>'Aaro Inställningar'!B73</f>
        <v>0</v>
      </c>
      <c r="C320" s="42"/>
      <c r="D320" s="748">
        <f>'Aaro Inställningar'!C73</f>
        <v>0</v>
      </c>
      <c r="E320" s="319">
        <v>0</v>
      </c>
      <c r="F320" s="317">
        <v>0</v>
      </c>
      <c r="G320" s="801" t="e">
        <f t="shared" si="120"/>
        <v>#DIV/0!</v>
      </c>
      <c r="H320" s="801" t="b">
        <f t="shared" si="121"/>
        <v>0</v>
      </c>
      <c r="I320" s="801" t="e">
        <f t="shared" si="122"/>
        <v>#DIV/0!</v>
      </c>
      <c r="J320" s="319">
        <v>0</v>
      </c>
      <c r="K320" s="317">
        <v>0</v>
      </c>
      <c r="L320" s="801" t="e">
        <f t="shared" si="123"/>
        <v>#DIV/0!</v>
      </c>
      <c r="M320" s="801" t="b">
        <f t="shared" si="124"/>
        <v>0</v>
      </c>
      <c r="N320" s="318" t="e">
        <f t="shared" si="125"/>
        <v>#DIV/0!</v>
      </c>
      <c r="O320" s="319">
        <v>0</v>
      </c>
      <c r="P320" s="317">
        <v>0</v>
      </c>
      <c r="Q320" s="801" t="e">
        <f t="shared" si="126"/>
        <v>#DIV/0!</v>
      </c>
      <c r="R320" s="801" t="b">
        <f t="shared" si="127"/>
        <v>0</v>
      </c>
      <c r="S320" s="318" t="e">
        <f t="shared" si="128"/>
        <v>#DIV/0!</v>
      </c>
      <c r="T320" s="319">
        <v>0</v>
      </c>
      <c r="U320" s="317">
        <v>0</v>
      </c>
      <c r="V320" s="801" t="e">
        <f t="shared" si="129"/>
        <v>#DIV/0!</v>
      </c>
      <c r="W320" s="801" t="b">
        <f t="shared" si="130"/>
        <v>0</v>
      </c>
      <c r="X320" s="318" t="e">
        <f t="shared" si="131"/>
        <v>#DIV/0!</v>
      </c>
      <c r="Y320" s="318"/>
      <c r="Z320" s="319">
        <v>0</v>
      </c>
      <c r="AA320" s="318" t="e">
        <f t="shared" si="132"/>
        <v>#DIV/0!</v>
      </c>
      <c r="AB320" s="318" t="b">
        <f t="shared" si="133"/>
        <v>0</v>
      </c>
      <c r="AC320" s="318" t="e">
        <f t="shared" si="134"/>
        <v>#DIV/0!</v>
      </c>
      <c r="AD320" s="809"/>
      <c r="AE320" s="811">
        <f t="shared" si="135"/>
        <v>0</v>
      </c>
      <c r="AF320" s="811">
        <f t="shared" si="136"/>
        <v>0</v>
      </c>
    </row>
    <row r="321" spans="1:32" ht="15.75" hidden="1" customHeight="1">
      <c r="A321" s="438" t="s">
        <v>302</v>
      </c>
      <c r="B321" s="438">
        <f>'Aaro Inställningar'!B74</f>
        <v>0</v>
      </c>
      <c r="C321" s="42"/>
      <c r="D321" s="748">
        <f>'Aaro Inställningar'!C74</f>
        <v>0</v>
      </c>
      <c r="E321" s="319">
        <v>0</v>
      </c>
      <c r="F321" s="317">
        <v>0</v>
      </c>
      <c r="G321" s="801" t="e">
        <f t="shared" si="120"/>
        <v>#DIV/0!</v>
      </c>
      <c r="H321" s="801" t="b">
        <f t="shared" si="121"/>
        <v>0</v>
      </c>
      <c r="I321" s="801" t="e">
        <f t="shared" si="122"/>
        <v>#DIV/0!</v>
      </c>
      <c r="J321" s="319">
        <v>0</v>
      </c>
      <c r="K321" s="317">
        <v>0</v>
      </c>
      <c r="L321" s="801" t="e">
        <f t="shared" si="123"/>
        <v>#DIV/0!</v>
      </c>
      <c r="M321" s="801" t="b">
        <f t="shared" si="124"/>
        <v>0</v>
      </c>
      <c r="N321" s="318" t="e">
        <f t="shared" si="125"/>
        <v>#DIV/0!</v>
      </c>
      <c r="O321" s="319">
        <v>0</v>
      </c>
      <c r="P321" s="317">
        <v>0</v>
      </c>
      <c r="Q321" s="801" t="e">
        <f t="shared" si="126"/>
        <v>#DIV/0!</v>
      </c>
      <c r="R321" s="801" t="b">
        <f t="shared" si="127"/>
        <v>0</v>
      </c>
      <c r="S321" s="318" t="e">
        <f t="shared" si="128"/>
        <v>#DIV/0!</v>
      </c>
      <c r="T321" s="319">
        <v>0</v>
      </c>
      <c r="U321" s="317">
        <v>0</v>
      </c>
      <c r="V321" s="801" t="e">
        <f t="shared" si="129"/>
        <v>#DIV/0!</v>
      </c>
      <c r="W321" s="801" t="b">
        <f t="shared" si="130"/>
        <v>0</v>
      </c>
      <c r="X321" s="318" t="e">
        <f t="shared" si="131"/>
        <v>#DIV/0!</v>
      </c>
      <c r="Y321" s="318"/>
      <c r="Z321" s="319">
        <v>0</v>
      </c>
      <c r="AA321" s="318" t="e">
        <f t="shared" si="132"/>
        <v>#DIV/0!</v>
      </c>
      <c r="AB321" s="318" t="b">
        <f t="shared" si="133"/>
        <v>0</v>
      </c>
      <c r="AC321" s="318" t="e">
        <f t="shared" si="134"/>
        <v>#DIV/0!</v>
      </c>
      <c r="AD321" s="809"/>
      <c r="AE321" s="811">
        <f t="shared" si="135"/>
        <v>0</v>
      </c>
      <c r="AF321" s="811">
        <f t="shared" si="136"/>
        <v>0</v>
      </c>
    </row>
    <row r="322" spans="1:32" ht="15.75" hidden="1" customHeight="1">
      <c r="A322" s="438" t="s">
        <v>302</v>
      </c>
      <c r="B322" s="438">
        <f>'Aaro Inställningar'!B75</f>
        <v>0</v>
      </c>
      <c r="C322" s="42"/>
      <c r="D322" s="748">
        <f>'Aaro Inställningar'!C75</f>
        <v>0</v>
      </c>
      <c r="E322" s="319">
        <v>0</v>
      </c>
      <c r="F322" s="317">
        <v>0</v>
      </c>
      <c r="G322" s="801" t="e">
        <f t="shared" si="120"/>
        <v>#DIV/0!</v>
      </c>
      <c r="H322" s="801" t="b">
        <f t="shared" si="121"/>
        <v>0</v>
      </c>
      <c r="I322" s="801" t="e">
        <f t="shared" si="122"/>
        <v>#DIV/0!</v>
      </c>
      <c r="J322" s="319">
        <v>0</v>
      </c>
      <c r="K322" s="317">
        <v>0</v>
      </c>
      <c r="L322" s="801" t="e">
        <f t="shared" si="123"/>
        <v>#DIV/0!</v>
      </c>
      <c r="M322" s="801" t="b">
        <f t="shared" si="124"/>
        <v>0</v>
      </c>
      <c r="N322" s="318" t="e">
        <f t="shared" si="125"/>
        <v>#DIV/0!</v>
      </c>
      <c r="O322" s="319">
        <v>0</v>
      </c>
      <c r="P322" s="317">
        <v>0</v>
      </c>
      <c r="Q322" s="801" t="e">
        <f t="shared" si="126"/>
        <v>#DIV/0!</v>
      </c>
      <c r="R322" s="801" t="b">
        <f t="shared" si="127"/>
        <v>0</v>
      </c>
      <c r="S322" s="318" t="e">
        <f t="shared" si="128"/>
        <v>#DIV/0!</v>
      </c>
      <c r="T322" s="319">
        <v>0</v>
      </c>
      <c r="U322" s="317">
        <v>0</v>
      </c>
      <c r="V322" s="801" t="e">
        <f t="shared" si="129"/>
        <v>#DIV/0!</v>
      </c>
      <c r="W322" s="801" t="b">
        <f t="shared" si="130"/>
        <v>0</v>
      </c>
      <c r="X322" s="318" t="e">
        <f t="shared" si="131"/>
        <v>#DIV/0!</v>
      </c>
      <c r="Y322" s="318"/>
      <c r="Z322" s="319">
        <v>0</v>
      </c>
      <c r="AA322" s="318" t="e">
        <f t="shared" si="132"/>
        <v>#DIV/0!</v>
      </c>
      <c r="AB322" s="318" t="b">
        <f t="shared" si="133"/>
        <v>0</v>
      </c>
      <c r="AC322" s="318" t="e">
        <f t="shared" si="134"/>
        <v>#DIV/0!</v>
      </c>
      <c r="AD322" s="809"/>
      <c r="AE322" s="811">
        <f t="shared" si="135"/>
        <v>0</v>
      </c>
      <c r="AF322" s="811">
        <f t="shared" si="136"/>
        <v>0</v>
      </c>
    </row>
    <row r="323" spans="1:32" ht="15.75" hidden="1" customHeight="1">
      <c r="A323" s="438" t="s">
        <v>302</v>
      </c>
      <c r="B323" s="438">
        <f>'Aaro Inställningar'!B76</f>
        <v>0</v>
      </c>
      <c r="C323" s="42"/>
      <c r="D323" s="748">
        <f>'Aaro Inställningar'!C76</f>
        <v>0</v>
      </c>
      <c r="E323" s="319">
        <v>0</v>
      </c>
      <c r="F323" s="317">
        <v>0</v>
      </c>
      <c r="G323" s="801" t="e">
        <f t="shared" si="120"/>
        <v>#DIV/0!</v>
      </c>
      <c r="H323" s="801" t="b">
        <f t="shared" si="121"/>
        <v>0</v>
      </c>
      <c r="I323" s="801" t="e">
        <f t="shared" si="122"/>
        <v>#DIV/0!</v>
      </c>
      <c r="J323" s="319">
        <v>0</v>
      </c>
      <c r="K323" s="317">
        <v>0</v>
      </c>
      <c r="L323" s="801" t="e">
        <f t="shared" si="123"/>
        <v>#DIV/0!</v>
      </c>
      <c r="M323" s="801" t="b">
        <f t="shared" si="124"/>
        <v>0</v>
      </c>
      <c r="N323" s="318" t="e">
        <f t="shared" si="125"/>
        <v>#DIV/0!</v>
      </c>
      <c r="O323" s="319">
        <v>0</v>
      </c>
      <c r="P323" s="317">
        <v>0</v>
      </c>
      <c r="Q323" s="801" t="e">
        <f t="shared" si="126"/>
        <v>#DIV/0!</v>
      </c>
      <c r="R323" s="801" t="b">
        <f t="shared" si="127"/>
        <v>0</v>
      </c>
      <c r="S323" s="318" t="e">
        <f t="shared" si="128"/>
        <v>#DIV/0!</v>
      </c>
      <c r="T323" s="319">
        <v>0</v>
      </c>
      <c r="U323" s="317">
        <v>0</v>
      </c>
      <c r="V323" s="801" t="e">
        <f t="shared" si="129"/>
        <v>#DIV/0!</v>
      </c>
      <c r="W323" s="801" t="b">
        <f t="shared" si="130"/>
        <v>0</v>
      </c>
      <c r="X323" s="318" t="e">
        <f t="shared" si="131"/>
        <v>#DIV/0!</v>
      </c>
      <c r="Y323" s="318"/>
      <c r="Z323" s="319">
        <v>0</v>
      </c>
      <c r="AA323" s="318" t="e">
        <f t="shared" si="132"/>
        <v>#DIV/0!</v>
      </c>
      <c r="AB323" s="318" t="b">
        <f t="shared" si="133"/>
        <v>0</v>
      </c>
      <c r="AC323" s="318" t="e">
        <f t="shared" si="134"/>
        <v>#DIV/0!</v>
      </c>
      <c r="AD323" s="809"/>
      <c r="AE323" s="811">
        <f t="shared" si="135"/>
        <v>0</v>
      </c>
      <c r="AF323" s="811">
        <f t="shared" si="136"/>
        <v>0</v>
      </c>
    </row>
    <row r="324" spans="1:32" ht="15.75" hidden="1" customHeight="1">
      <c r="A324" s="438" t="s">
        <v>302</v>
      </c>
      <c r="B324" s="438">
        <f>'Aaro Inställningar'!B78</f>
        <v>0</v>
      </c>
      <c r="C324" s="42"/>
      <c r="D324" s="748">
        <f>'Aaro Inställningar'!C77</f>
        <v>0</v>
      </c>
      <c r="E324" s="319">
        <v>0</v>
      </c>
      <c r="F324" s="317">
        <v>0</v>
      </c>
      <c r="G324" s="801" t="e">
        <f t="shared" si="120"/>
        <v>#DIV/0!</v>
      </c>
      <c r="H324" s="801" t="b">
        <f t="shared" si="121"/>
        <v>0</v>
      </c>
      <c r="I324" s="801" t="e">
        <f t="shared" si="122"/>
        <v>#DIV/0!</v>
      </c>
      <c r="J324" s="319">
        <v>0</v>
      </c>
      <c r="K324" s="317">
        <v>0</v>
      </c>
      <c r="L324" s="801" t="e">
        <f t="shared" si="123"/>
        <v>#DIV/0!</v>
      </c>
      <c r="M324" s="801" t="b">
        <f t="shared" si="124"/>
        <v>0</v>
      </c>
      <c r="N324" s="318" t="e">
        <f t="shared" si="125"/>
        <v>#DIV/0!</v>
      </c>
      <c r="O324" s="319">
        <v>0</v>
      </c>
      <c r="P324" s="317">
        <v>0</v>
      </c>
      <c r="Q324" s="801" t="e">
        <f t="shared" si="126"/>
        <v>#DIV/0!</v>
      </c>
      <c r="R324" s="801" t="b">
        <f t="shared" si="127"/>
        <v>0</v>
      </c>
      <c r="S324" s="318" t="e">
        <f t="shared" si="128"/>
        <v>#DIV/0!</v>
      </c>
      <c r="T324" s="319">
        <v>0</v>
      </c>
      <c r="U324" s="317">
        <v>0</v>
      </c>
      <c r="V324" s="801" t="e">
        <f t="shared" si="129"/>
        <v>#DIV/0!</v>
      </c>
      <c r="W324" s="801" t="b">
        <f t="shared" si="130"/>
        <v>0</v>
      </c>
      <c r="X324" s="318" t="e">
        <f t="shared" si="131"/>
        <v>#DIV/0!</v>
      </c>
      <c r="Y324" s="318"/>
      <c r="Z324" s="319">
        <v>0</v>
      </c>
      <c r="AA324" s="318" t="e">
        <f t="shared" si="132"/>
        <v>#DIV/0!</v>
      </c>
      <c r="AB324" s="318" t="b">
        <f t="shared" si="133"/>
        <v>0</v>
      </c>
      <c r="AC324" s="318" t="e">
        <f t="shared" si="134"/>
        <v>#DIV/0!</v>
      </c>
      <c r="AD324" s="809"/>
      <c r="AE324" s="811">
        <f t="shared" si="135"/>
        <v>0</v>
      </c>
      <c r="AF324" s="811">
        <f t="shared" si="136"/>
        <v>0</v>
      </c>
    </row>
    <row r="325" spans="1:32" ht="15.75" hidden="1" customHeight="1">
      <c r="A325" s="438" t="s">
        <v>302</v>
      </c>
      <c r="B325" s="438">
        <f>'Aaro Inställningar'!B79</f>
        <v>0</v>
      </c>
      <c r="C325" s="42"/>
      <c r="D325" s="748">
        <f>'Aaro Inställningar'!C78</f>
        <v>0</v>
      </c>
      <c r="E325" s="319">
        <v>0</v>
      </c>
      <c r="F325" s="317">
        <v>0</v>
      </c>
      <c r="G325" s="801" t="e">
        <f t="shared" si="120"/>
        <v>#DIV/0!</v>
      </c>
      <c r="H325" s="801" t="b">
        <f t="shared" si="121"/>
        <v>0</v>
      </c>
      <c r="I325" s="801" t="e">
        <f t="shared" si="122"/>
        <v>#DIV/0!</v>
      </c>
      <c r="J325" s="319">
        <v>0</v>
      </c>
      <c r="K325" s="317">
        <v>0</v>
      </c>
      <c r="L325" s="801" t="e">
        <f t="shared" si="123"/>
        <v>#DIV/0!</v>
      </c>
      <c r="M325" s="801" t="b">
        <f t="shared" si="124"/>
        <v>0</v>
      </c>
      <c r="N325" s="318" t="e">
        <f t="shared" si="125"/>
        <v>#DIV/0!</v>
      </c>
      <c r="O325" s="319">
        <v>0</v>
      </c>
      <c r="P325" s="317">
        <v>0</v>
      </c>
      <c r="Q325" s="801" t="e">
        <f t="shared" si="126"/>
        <v>#DIV/0!</v>
      </c>
      <c r="R325" s="801" t="b">
        <f t="shared" si="127"/>
        <v>0</v>
      </c>
      <c r="S325" s="318" t="e">
        <f t="shared" si="128"/>
        <v>#DIV/0!</v>
      </c>
      <c r="T325" s="319">
        <v>0</v>
      </c>
      <c r="U325" s="317">
        <v>0</v>
      </c>
      <c r="V325" s="801" t="e">
        <f t="shared" si="129"/>
        <v>#DIV/0!</v>
      </c>
      <c r="W325" s="801" t="b">
        <f t="shared" si="130"/>
        <v>0</v>
      </c>
      <c r="X325" s="318" t="e">
        <f t="shared" si="131"/>
        <v>#DIV/0!</v>
      </c>
      <c r="Y325" s="318"/>
      <c r="Z325" s="319">
        <v>0</v>
      </c>
      <c r="AA325" s="318" t="e">
        <f t="shared" si="132"/>
        <v>#DIV/0!</v>
      </c>
      <c r="AB325" s="318" t="b">
        <f t="shared" si="133"/>
        <v>0</v>
      </c>
      <c r="AC325" s="318" t="e">
        <f t="shared" si="134"/>
        <v>#DIV/0!</v>
      </c>
      <c r="AD325" s="809"/>
      <c r="AE325" s="811">
        <f t="shared" si="135"/>
        <v>0</v>
      </c>
      <c r="AF325" s="811">
        <f t="shared" si="136"/>
        <v>0</v>
      </c>
    </row>
    <row r="326" spans="1:32" ht="15.75" hidden="1" customHeight="1">
      <c r="A326" s="438" t="s">
        <v>302</v>
      </c>
      <c r="B326" s="438">
        <f>'Aaro Inställningar'!B80</f>
        <v>0</v>
      </c>
      <c r="C326" s="42"/>
      <c r="D326" s="798" t="str">
        <f>'Aaro Inställningar'!C80</f>
        <v>SUMMA FRÅGETECKEN</v>
      </c>
      <c r="E326" s="799">
        <f>SUM(E305:E325)</f>
        <v>0</v>
      </c>
      <c r="F326" s="800">
        <f>SUM(F305:F325)</f>
        <v>0</v>
      </c>
      <c r="G326" s="801" t="e">
        <f t="shared" si="120"/>
        <v>#DIV/0!</v>
      </c>
      <c r="H326" s="801" t="b">
        <f t="shared" si="121"/>
        <v>0</v>
      </c>
      <c r="I326" s="801" t="e">
        <f t="shared" si="122"/>
        <v>#DIV/0!</v>
      </c>
      <c r="J326" s="799">
        <f>SUM(J305:J325)</f>
        <v>0</v>
      </c>
      <c r="K326" s="800">
        <f>SUM(K305:K325)</f>
        <v>0</v>
      </c>
      <c r="L326" s="801" t="e">
        <f t="shared" si="123"/>
        <v>#DIV/0!</v>
      </c>
      <c r="M326" s="801" t="b">
        <f t="shared" si="124"/>
        <v>0</v>
      </c>
      <c r="N326" s="801" t="e">
        <f t="shared" si="125"/>
        <v>#DIV/0!</v>
      </c>
      <c r="O326" s="799">
        <f>SUM(O305:O325)</f>
        <v>0</v>
      </c>
      <c r="P326" s="800">
        <f>SUM(P305:P325)</f>
        <v>0</v>
      </c>
      <c r="Q326" s="801" t="e">
        <f t="shared" si="126"/>
        <v>#DIV/0!</v>
      </c>
      <c r="R326" s="801" t="b">
        <f t="shared" si="127"/>
        <v>0</v>
      </c>
      <c r="S326" s="801" t="e">
        <f t="shared" si="128"/>
        <v>#DIV/0!</v>
      </c>
      <c r="T326" s="799">
        <f>SUM(T305:T325)</f>
        <v>0</v>
      </c>
      <c r="U326" s="800">
        <f>SUM(U305:U325)</f>
        <v>0</v>
      </c>
      <c r="V326" s="801" t="e">
        <f t="shared" si="129"/>
        <v>#DIV/0!</v>
      </c>
      <c r="W326" s="801" t="b">
        <f t="shared" si="130"/>
        <v>0</v>
      </c>
      <c r="X326" s="801" t="e">
        <f t="shared" si="131"/>
        <v>#DIV/0!</v>
      </c>
      <c r="Y326" s="801"/>
      <c r="Z326" s="799">
        <f>SUM(Z305:Z325)</f>
        <v>0</v>
      </c>
      <c r="AA326" s="802" t="e">
        <f t="shared" si="132"/>
        <v>#DIV/0!</v>
      </c>
      <c r="AB326" s="802" t="b">
        <f t="shared" si="133"/>
        <v>0</v>
      </c>
      <c r="AC326" s="818" t="e">
        <f t="shared" si="134"/>
        <v>#DIV/0!</v>
      </c>
      <c r="AD326" s="809"/>
      <c r="AE326" s="814">
        <f t="shared" si="135"/>
        <v>0</v>
      </c>
      <c r="AF326" s="814">
        <f t="shared" si="136"/>
        <v>0</v>
      </c>
    </row>
    <row r="327" spans="1:32" ht="11.25" customHeight="1">
      <c r="A327" s="438"/>
      <c r="B327" s="438"/>
      <c r="C327" s="35"/>
      <c r="D327" s="805"/>
      <c r="E327" s="775"/>
      <c r="F327" s="806"/>
      <c r="G327" s="801"/>
      <c r="H327" s="801"/>
      <c r="I327" s="918"/>
      <c r="J327" s="775"/>
      <c r="K327" s="806"/>
      <c r="L327" s="801"/>
      <c r="M327" s="801"/>
      <c r="N327" s="752"/>
      <c r="O327" s="775"/>
      <c r="P327" s="806"/>
      <c r="Q327" s="801"/>
      <c r="R327" s="801"/>
      <c r="S327" s="752"/>
      <c r="T327" s="775"/>
      <c r="U327" s="806"/>
      <c r="V327" s="801"/>
      <c r="W327" s="801"/>
      <c r="X327" s="752"/>
      <c r="Y327" s="752"/>
      <c r="Z327" s="775"/>
      <c r="AA327" s="806"/>
      <c r="AB327" s="806"/>
      <c r="AC327" s="717"/>
      <c r="AD327" s="809"/>
      <c r="AE327" s="816"/>
      <c r="AF327" s="816"/>
    </row>
    <row r="328" spans="1:32" ht="16.5" customHeight="1">
      <c r="A328" s="438" t="s">
        <v>302</v>
      </c>
      <c r="B328" s="438">
        <f>'Aaro Inställningar'!B82</f>
        <v>0</v>
      </c>
      <c r="C328" s="35"/>
      <c r="D328" s="759" t="str">
        <f>'Aaro Inställningar'!C82</f>
        <v>Summa totalt</v>
      </c>
      <c r="E328" s="773">
        <f>+E326+E304+E281</f>
        <v>112.79814170000064</v>
      </c>
      <c r="F328" s="807">
        <f>+F326+F304+F281</f>
        <v>30.222006700000186</v>
      </c>
      <c r="G328" s="801">
        <f>IF(OR(E328&lt;0,F328&lt;0),"-",E328/F328-1)</f>
        <v>2.7323180694020541</v>
      </c>
      <c r="H328" s="801" t="b">
        <f>IF(AND(E328&lt;0,F328&lt;0),-(E328/F328-1))</f>
        <v>0</v>
      </c>
      <c r="I328" s="808">
        <f>IF(AND(E328&lt;0,F328&lt;0),+H328,G328)</f>
        <v>2.7323180694020541</v>
      </c>
      <c r="J328" s="773">
        <f>+J326+J304+J281</f>
        <v>107.50063070000019</v>
      </c>
      <c r="K328" s="807">
        <f>+K326+K304+K281</f>
        <v>16.344108700000099</v>
      </c>
      <c r="L328" s="801">
        <f>IF(OR(J328&lt;0,K328&lt;0),"-",J328/K328-1)</f>
        <v>5.5773320939794981</v>
      </c>
      <c r="M328" s="801" t="b">
        <f>IF(AND(J328&lt;0,K328&lt;0),-(J328/K328-1))</f>
        <v>0</v>
      </c>
      <c r="N328" s="808">
        <f>IF(AND(J328&lt;0,K328&lt;0),+M328,L328)</f>
        <v>5.5773320939794981</v>
      </c>
      <c r="O328" s="773">
        <f>+O326+O304+O281</f>
        <v>107.50063070000051</v>
      </c>
      <c r="P328" s="807">
        <f>+P326+P304+P281</f>
        <v>16.344108700000454</v>
      </c>
      <c r="Q328" s="801">
        <f>IF(OR(O328&lt;0,P328&lt;0),"-",O328/P328-1)</f>
        <v>5.5773320939793756</v>
      </c>
      <c r="R328" s="801" t="b">
        <f>IF(AND(O328&lt;0,P328&lt;0),-(O328/P328-1))</f>
        <v>0</v>
      </c>
      <c r="S328" s="808">
        <f>IF(AND(O328&lt;0,P328&lt;0),+R328,Q328)</f>
        <v>5.5773320939793756</v>
      </c>
      <c r="T328" s="773">
        <f>+T326+T304+T281</f>
        <v>434.87933540000034</v>
      </c>
      <c r="U328" s="807">
        <f>+U326+U304+U281</f>
        <v>343.72281340000154</v>
      </c>
      <c r="V328" s="801">
        <f>IF(OR(T328&lt;0,U328&lt;0),"-",T328/U328-1)</f>
        <v>0.26520358395273846</v>
      </c>
      <c r="W328" s="801" t="b">
        <f>IF(AND(T328&lt;0,U328&lt;0),-(T328/U328-1))</f>
        <v>0</v>
      </c>
      <c r="X328" s="808">
        <f>IF(AND(T328&lt;0,U328&lt;0),+W328,V328)</f>
        <v>0.26520358395273846</v>
      </c>
      <c r="Y328" s="808"/>
      <c r="Z328" s="773">
        <f>+Z326+Z304+Z281</f>
        <v>1105.7545173999997</v>
      </c>
      <c r="AA328" s="809">
        <f>IF(OR(U328&lt;0,Z328&lt;0),"-",Z328/U328-1)</f>
        <v>2.2169948408783586</v>
      </c>
      <c r="AB328" s="809" t="b">
        <f>IF(AND(U328&lt;0,Z328&lt;0),-(Z328/U328-1))</f>
        <v>0</v>
      </c>
      <c r="AC328" s="818">
        <f>IF(AND(U328&lt;0,Z328&lt;0),+AB328,AA328)</f>
        <v>2.2169948408783586</v>
      </c>
      <c r="AD328" s="809"/>
      <c r="AE328" s="817">
        <f>IF(O83&lt;&gt;0,IF(O328&lt;&gt;0,O328/O83,""),0)</f>
        <v>1.8154883431144832E-2</v>
      </c>
      <c r="AF328" s="817">
        <f>IF(P83&lt;&gt;0,IF(P328&lt;&gt;0,P328/P83,""),0)</f>
        <v>2.8795531146237749E-3</v>
      </c>
    </row>
    <row r="329" spans="1:32" ht="28.2">
      <c r="A329" s="439"/>
      <c r="B329" s="38"/>
      <c r="C329" s="35"/>
      <c r="D329" s="127">
        <f>D167</f>
        <v>0</v>
      </c>
      <c r="E329" s="33"/>
      <c r="F329" s="33"/>
      <c r="AD329" s="77"/>
      <c r="AE329" s="77"/>
      <c r="AF329" s="77"/>
    </row>
    <row r="330" spans="1:32" ht="17.25" customHeight="1">
      <c r="B330" s="38"/>
      <c r="D330" s="448" t="s">
        <v>115</v>
      </c>
      <c r="E330" s="460">
        <f t="shared" ref="E330:X330" si="137">E6</f>
        <v>2015</v>
      </c>
      <c r="F330" s="460">
        <f t="shared" si="137"/>
        <v>2014</v>
      </c>
      <c r="G330" s="460">
        <f t="shared" si="137"/>
        <v>0</v>
      </c>
      <c r="H330" s="460">
        <f t="shared" si="137"/>
        <v>0</v>
      </c>
      <c r="I330" s="460" t="str">
        <f t="shared" si="137"/>
        <v>%</v>
      </c>
      <c r="J330" s="460">
        <f t="shared" si="137"/>
        <v>2015</v>
      </c>
      <c r="K330" s="460">
        <f t="shared" si="137"/>
        <v>2014</v>
      </c>
      <c r="L330" s="460">
        <f t="shared" si="137"/>
        <v>0</v>
      </c>
      <c r="M330" s="460">
        <f t="shared" si="137"/>
        <v>0</v>
      </c>
      <c r="N330" s="460" t="str">
        <f t="shared" si="137"/>
        <v>%</v>
      </c>
      <c r="O330" s="460">
        <f t="shared" si="137"/>
        <v>2015</v>
      </c>
      <c r="P330" s="460">
        <f t="shared" si="137"/>
        <v>2014</v>
      </c>
      <c r="Q330" s="460">
        <f t="shared" si="137"/>
        <v>0</v>
      </c>
      <c r="R330" s="460">
        <f t="shared" si="137"/>
        <v>0</v>
      </c>
      <c r="S330" s="460" t="str">
        <f t="shared" si="137"/>
        <v>%</v>
      </c>
      <c r="T330" s="460" t="str">
        <f t="shared" si="137"/>
        <v>15/14</v>
      </c>
      <c r="U330" s="460">
        <f t="shared" si="137"/>
        <v>2014</v>
      </c>
      <c r="V330" s="460">
        <f t="shared" si="137"/>
        <v>0</v>
      </c>
      <c r="W330" s="460">
        <f t="shared" si="137"/>
        <v>0</v>
      </c>
      <c r="X330" s="460" t="str">
        <f t="shared" si="137"/>
        <v>%</v>
      </c>
      <c r="Y330" s="460"/>
      <c r="Z330" s="460">
        <f>Z6</f>
        <v>2015</v>
      </c>
      <c r="AA330" s="460">
        <f>AA6</f>
        <v>0</v>
      </c>
      <c r="AB330" s="460">
        <f>AB6</f>
        <v>0</v>
      </c>
      <c r="AC330" s="460" t="str">
        <f>AC6</f>
        <v>%</v>
      </c>
      <c r="AD330" s="347"/>
      <c r="AE330" s="460">
        <f>O330</f>
        <v>2015</v>
      </c>
      <c r="AF330" s="460">
        <f>P330</f>
        <v>2014</v>
      </c>
    </row>
    <row r="331" spans="1:32" ht="17.25" customHeight="1">
      <c r="B331" s="38"/>
      <c r="D331" s="448"/>
      <c r="E331" s="460"/>
      <c r="F331" s="460"/>
      <c r="G331" s="460"/>
      <c r="H331" s="460"/>
      <c r="I331" s="460"/>
      <c r="J331" s="460"/>
      <c r="K331" s="460"/>
      <c r="L331" s="460"/>
      <c r="M331" s="460"/>
      <c r="N331" s="460"/>
      <c r="O331" s="460"/>
      <c r="P331" s="460"/>
      <c r="Q331" s="460"/>
      <c r="R331" s="460"/>
      <c r="S331" s="460"/>
      <c r="T331" s="460"/>
      <c r="U331" s="460"/>
      <c r="V331" s="460"/>
      <c r="W331" s="460"/>
      <c r="X331" s="460"/>
      <c r="Y331" s="460"/>
      <c r="Z331" s="460"/>
      <c r="AA331" s="460"/>
      <c r="AB331" s="460"/>
      <c r="AC331" s="460"/>
      <c r="AD331" s="347"/>
      <c r="AE331" s="1030" t="str">
        <f>AE251</f>
        <v>EBT-marginal</v>
      </c>
      <c r="AF331" s="1031"/>
    </row>
    <row r="332" spans="1:32" s="300" customFormat="1" ht="17.25" customHeight="1">
      <c r="A332" s="437"/>
      <c r="B332" s="445"/>
      <c r="C332" s="301"/>
      <c r="D332" s="448"/>
      <c r="E332" s="460" t="str">
        <f>E7</f>
        <v>mar</v>
      </c>
      <c r="F332" s="460" t="str">
        <f>F7</f>
        <v>mar</v>
      </c>
      <c r="G332" s="460">
        <f>G7</f>
        <v>0</v>
      </c>
      <c r="H332" s="460">
        <f>H7</f>
        <v>0</v>
      </c>
      <c r="I332" s="460"/>
      <c r="J332" s="460" t="str">
        <f>J7</f>
        <v>kv 1</v>
      </c>
      <c r="K332" s="460" t="str">
        <f>K7</f>
        <v>kv 1</v>
      </c>
      <c r="L332" s="460">
        <f>L7</f>
        <v>0</v>
      </c>
      <c r="M332" s="460">
        <f>M7</f>
        <v>0</v>
      </c>
      <c r="N332" s="460"/>
      <c r="O332" s="460" t="str">
        <f>O7</f>
        <v>kv 1</v>
      </c>
      <c r="P332" s="460" t="str">
        <f>P7</f>
        <v>kv 1</v>
      </c>
      <c r="Q332" s="460">
        <f>Q7</f>
        <v>0</v>
      </c>
      <c r="R332" s="460">
        <f>R7</f>
        <v>0</v>
      </c>
      <c r="S332" s="460"/>
      <c r="T332" s="460" t="str">
        <f>T7</f>
        <v>LTM</v>
      </c>
      <c r="U332" s="460"/>
      <c r="V332" s="460"/>
      <c r="W332" s="460"/>
      <c r="X332" s="460"/>
      <c r="Y332" s="460"/>
      <c r="Z332" s="460" t="str">
        <f>Z7</f>
        <v>Prognos mar</v>
      </c>
      <c r="AA332" s="460">
        <f>AA7</f>
        <v>0</v>
      </c>
      <c r="AB332" s="460">
        <f>AB7</f>
        <v>0</v>
      </c>
      <c r="AC332" s="460"/>
      <c r="AD332" s="347"/>
      <c r="AE332" s="460" t="str">
        <f>O332</f>
        <v>kv 1</v>
      </c>
      <c r="AF332" s="460" t="str">
        <f>P332</f>
        <v>kv 1</v>
      </c>
    </row>
    <row r="333" spans="1:32" ht="15.75" customHeight="1">
      <c r="A333" s="440" t="s">
        <v>303</v>
      </c>
      <c r="B333" s="456" t="str">
        <f>'Aaro Inställningar'!B6</f>
        <v>AHIAS</v>
      </c>
      <c r="C333" s="42"/>
      <c r="D333" s="748" t="str">
        <f>'Aaro Inställningar'!C6</f>
        <v>AH Industries</v>
      </c>
      <c r="E333" s="319">
        <v>-1.18402019999997</v>
      </c>
      <c r="F333" s="317">
        <v>2.51873879999996</v>
      </c>
      <c r="G333" s="318" t="str">
        <f t="shared" ref="G333:G361" si="138">IF(OR(E333&lt;0,F333&lt;0),"-",E333/F333-1)</f>
        <v>-</v>
      </c>
      <c r="H333" s="318" t="b">
        <f t="shared" ref="H333:H361" si="139">IF(AND(E333&lt;0,F333&lt;0),-(E333/F333-1))</f>
        <v>0</v>
      </c>
      <c r="I333" s="318" t="str">
        <f t="shared" ref="I333:I342" si="140">IF(AND(E333&lt;0,F333&lt;0),+H333,G333)</f>
        <v>-</v>
      </c>
      <c r="J333" s="319">
        <v>-2.0572531000000001</v>
      </c>
      <c r="K333" s="317">
        <v>-2.7352355000000101</v>
      </c>
      <c r="L333" s="318" t="str">
        <f t="shared" ref="L333:L361" si="141">IF(OR(J333&lt;0,K333&lt;0),"-",J333/K333-1)</f>
        <v>-</v>
      </c>
      <c r="M333" s="318">
        <f t="shared" ref="M333:M361" si="142">IF(AND(J333&lt;0,K333&lt;0),-(J333/K333-1))</f>
        <v>0.2478698452107716</v>
      </c>
      <c r="N333" s="318">
        <f t="shared" ref="N333:N361" si="143">IF(AND(J333&lt;0,K333&lt;0),+M333,L333)</f>
        <v>0.2478698452107716</v>
      </c>
      <c r="O333" s="319">
        <v>-2.0572531000000001</v>
      </c>
      <c r="P333" s="317">
        <v>-2.7352355000000199</v>
      </c>
      <c r="Q333" s="318" t="str">
        <f t="shared" ref="Q333:Q361" si="144">IF(OR(O333&lt;0,P333&lt;0),"-",O333/P333-1)</f>
        <v>-</v>
      </c>
      <c r="R333" s="318">
        <f t="shared" ref="R333:R361" si="145">IF(AND(O333&lt;0,P333&lt;0),-(O333/P333-1))</f>
        <v>0.24786984521077438</v>
      </c>
      <c r="S333" s="318">
        <f t="shared" ref="S333:S361" si="146">IF(AND(O333&lt;0,P333&lt;0),+R333,Q333)</f>
        <v>0.24786984521077438</v>
      </c>
      <c r="T333" s="319">
        <v>-6.3105583999999402</v>
      </c>
      <c r="U333" s="317">
        <v>-6.9885408000000098</v>
      </c>
      <c r="V333" s="318" t="str">
        <f t="shared" ref="V333:V361" si="147">IF(OR(T333&lt;0,U333&lt;0),"-",T333/U333-1)</f>
        <v>-</v>
      </c>
      <c r="W333" s="318">
        <f t="shared" ref="W333:W361" si="148">IF(AND(T333&lt;0,U333&lt;0),-(T333/U333-1))</f>
        <v>9.7013442348375278E-2</v>
      </c>
      <c r="X333" s="318">
        <f t="shared" ref="X333:X361" si="149">IF(AND(T333&lt;0,U333&lt;0),+W333,V333)</f>
        <v>9.7013442348375278E-2</v>
      </c>
      <c r="Y333" s="318"/>
      <c r="Z333" s="319">
        <v>24.1685513000001</v>
      </c>
      <c r="AA333" s="318" t="str">
        <f t="shared" ref="AA333:AA361" si="150">IF(OR(U333&lt;0,Z333&lt;0),"-",Z333/U333-1)</f>
        <v>-</v>
      </c>
      <c r="AB333" s="318" t="b">
        <f t="shared" ref="AB333:AB361" si="151">IF(AND(U333&lt;0,Z333&lt;0),-(Z333/U333-1))</f>
        <v>0</v>
      </c>
      <c r="AC333" s="318" t="str">
        <f t="shared" ref="AC333:AC361" si="152">IF(AND(U333&lt;0,Z333&lt;0),+AB333,AA333)</f>
        <v>-</v>
      </c>
      <c r="AD333" s="809"/>
      <c r="AE333" s="811">
        <f t="shared" ref="AE333:AE361" si="153">IF(O8&lt;&gt;0,IF(O333&lt;&gt;0,O333/O8,""),0)</f>
        <v>-1.2352257488662277E-2</v>
      </c>
      <c r="AF333" s="811">
        <f t="shared" ref="AF333:AF361" si="154">IF(P8&lt;&gt;0,IF(P333&lt;&gt;0,P333/P8,""),0)</f>
        <v>-2.0605101759993805E-2</v>
      </c>
    </row>
    <row r="334" spans="1:32" ht="15.75" customHeight="1">
      <c r="A334" s="440" t="s">
        <v>303</v>
      </c>
      <c r="B334" s="456" t="str">
        <f>'Aaro Inställningar'!B7</f>
        <v>ARCUS</v>
      </c>
      <c r="C334" s="42"/>
      <c r="D334" s="748" t="str">
        <f>'Aaro Inställningar'!C7</f>
        <v>Arcus-Gruppen</v>
      </c>
      <c r="E334" s="319">
        <v>-12.229244499999901</v>
      </c>
      <c r="F334" s="317">
        <v>-12.9399461</v>
      </c>
      <c r="G334" s="318" t="str">
        <f t="shared" si="138"/>
        <v>-</v>
      </c>
      <c r="H334" s="318">
        <f t="shared" si="139"/>
        <v>5.4923072670302719E-2</v>
      </c>
      <c r="I334" s="318">
        <f t="shared" si="140"/>
        <v>5.4923072670302719E-2</v>
      </c>
      <c r="J334" s="319">
        <v>-20.0141595999999</v>
      </c>
      <c r="K334" s="317">
        <v>-32.699961000000002</v>
      </c>
      <c r="L334" s="318" t="str">
        <f t="shared" si="141"/>
        <v>-</v>
      </c>
      <c r="M334" s="318">
        <f t="shared" si="142"/>
        <v>0.38794545962914451</v>
      </c>
      <c r="N334" s="318">
        <f t="shared" si="143"/>
        <v>0.38794545962914451</v>
      </c>
      <c r="O334" s="319">
        <v>-20.0141595999999</v>
      </c>
      <c r="P334" s="317">
        <v>-32.699961000000002</v>
      </c>
      <c r="Q334" s="318" t="str">
        <f t="shared" si="144"/>
        <v>-</v>
      </c>
      <c r="R334" s="318">
        <f t="shared" si="145"/>
        <v>0.38794545962914451</v>
      </c>
      <c r="S334" s="318">
        <f t="shared" si="146"/>
        <v>0.38794545962914451</v>
      </c>
      <c r="T334" s="319">
        <v>96.886415500000595</v>
      </c>
      <c r="U334" s="317">
        <v>84.200614100000095</v>
      </c>
      <c r="V334" s="318">
        <f t="shared" si="147"/>
        <v>0.15066162563772179</v>
      </c>
      <c r="W334" s="318" t="b">
        <f t="shared" si="148"/>
        <v>0</v>
      </c>
      <c r="X334" s="318">
        <f t="shared" si="149"/>
        <v>0.15066162563772179</v>
      </c>
      <c r="Y334" s="318"/>
      <c r="Z334" s="319">
        <v>126.7948854</v>
      </c>
      <c r="AA334" s="318">
        <f t="shared" si="150"/>
        <v>0.50586651600204724</v>
      </c>
      <c r="AB334" s="318" t="b">
        <f t="shared" si="151"/>
        <v>0</v>
      </c>
      <c r="AC334" s="318">
        <f t="shared" si="152"/>
        <v>0.50586651600204724</v>
      </c>
      <c r="AD334" s="809"/>
      <c r="AE334" s="811">
        <f t="shared" si="153"/>
        <v>-4.370043632666451E-2</v>
      </c>
      <c r="AF334" s="811">
        <f t="shared" si="154"/>
        <v>-7.8356750737894193E-2</v>
      </c>
    </row>
    <row r="335" spans="1:32" ht="15.75" customHeight="1">
      <c r="A335" s="440" t="s">
        <v>303</v>
      </c>
      <c r="B335" s="456" t="str">
        <f>'Aaro Inställningar'!B8</f>
        <v>BIOLIN</v>
      </c>
      <c r="C335" s="42"/>
      <c r="D335" s="748" t="str">
        <f>'Aaro Inställningar'!C8</f>
        <v>Biolin Scientific</v>
      </c>
      <c r="E335" s="319">
        <v>8.9388799999999904</v>
      </c>
      <c r="F335" s="317">
        <v>3.742</v>
      </c>
      <c r="G335" s="318">
        <f t="shared" si="138"/>
        <v>1.3887974345269885</v>
      </c>
      <c r="H335" s="318" t="b">
        <f t="shared" si="139"/>
        <v>0</v>
      </c>
      <c r="I335" s="318">
        <f t="shared" si="140"/>
        <v>1.3887974345269885</v>
      </c>
      <c r="J335" s="319">
        <v>-3.4879699999999998</v>
      </c>
      <c r="K335" s="317">
        <v>-5.1449999999999996</v>
      </c>
      <c r="L335" s="318" t="str">
        <f t="shared" si="141"/>
        <v>-</v>
      </c>
      <c r="M335" s="318">
        <f t="shared" si="142"/>
        <v>0.32206608357628763</v>
      </c>
      <c r="N335" s="318">
        <f t="shared" si="143"/>
        <v>0.32206608357628763</v>
      </c>
      <c r="O335" s="319">
        <v>-3.4879699999999998</v>
      </c>
      <c r="P335" s="317">
        <v>-5.1449999999999996</v>
      </c>
      <c r="Q335" s="318" t="str">
        <f t="shared" si="144"/>
        <v>-</v>
      </c>
      <c r="R335" s="318">
        <f t="shared" si="145"/>
        <v>0.32206608357628763</v>
      </c>
      <c r="S335" s="318">
        <f t="shared" si="146"/>
        <v>0.32206608357628763</v>
      </c>
      <c r="T335" s="319">
        <v>16.976030000000002</v>
      </c>
      <c r="U335" s="317">
        <v>15.319000000000001</v>
      </c>
      <c r="V335" s="318">
        <f t="shared" si="147"/>
        <v>0.10816828774724208</v>
      </c>
      <c r="W335" s="318" t="b">
        <f t="shared" si="148"/>
        <v>0</v>
      </c>
      <c r="X335" s="318">
        <f t="shared" si="149"/>
        <v>0.10816828774724208</v>
      </c>
      <c r="Y335" s="318"/>
      <c r="Z335" s="319">
        <v>30.902999999999999</v>
      </c>
      <c r="AA335" s="318">
        <f t="shared" si="150"/>
        <v>1.0172987792936872</v>
      </c>
      <c r="AB335" s="318" t="b">
        <f t="shared" si="151"/>
        <v>0</v>
      </c>
      <c r="AC335" s="318">
        <f t="shared" si="152"/>
        <v>1.0172987792936872</v>
      </c>
      <c r="AD335" s="809"/>
      <c r="AE335" s="811">
        <f t="shared" si="153"/>
        <v>-6.6659047696220178E-2</v>
      </c>
      <c r="AF335" s="811">
        <f t="shared" si="154"/>
        <v>-0.12111011722611929</v>
      </c>
    </row>
    <row r="336" spans="1:32" ht="15.75" customHeight="1">
      <c r="A336" s="440" t="s">
        <v>303</v>
      </c>
      <c r="B336" s="456" t="str">
        <f>'Aaro Inställningar'!B9</f>
        <v>BISNODE</v>
      </c>
      <c r="C336" s="42"/>
      <c r="D336" s="748" t="str">
        <f>'Aaro Inställningar'!C9</f>
        <v>Bisnode</v>
      </c>
      <c r="E336" s="319">
        <v>16.724305500000099</v>
      </c>
      <c r="F336" s="317">
        <v>0.89320000000005295</v>
      </c>
      <c r="G336" s="318">
        <f t="shared" si="138"/>
        <v>17.724032131660444</v>
      </c>
      <c r="H336" s="318" t="b">
        <f t="shared" si="139"/>
        <v>0</v>
      </c>
      <c r="I336" s="318">
        <f t="shared" si="140"/>
        <v>17.724032131660444</v>
      </c>
      <c r="J336" s="319">
        <v>8.3432055000000407</v>
      </c>
      <c r="K336" s="317">
        <v>14.348600000000101</v>
      </c>
      <c r="L336" s="318">
        <f t="shared" si="141"/>
        <v>-0.41853522294858159</v>
      </c>
      <c r="M336" s="318" t="b">
        <f t="shared" si="142"/>
        <v>0</v>
      </c>
      <c r="N336" s="318">
        <f t="shared" si="143"/>
        <v>-0.41853522294858159</v>
      </c>
      <c r="O336" s="319">
        <v>8.3432055000001402</v>
      </c>
      <c r="P336" s="317">
        <v>14.3486000000002</v>
      </c>
      <c r="Q336" s="318">
        <f t="shared" si="144"/>
        <v>-0.4185352229485787</v>
      </c>
      <c r="R336" s="318" t="b">
        <f t="shared" si="145"/>
        <v>0</v>
      </c>
      <c r="S336" s="318">
        <f t="shared" si="146"/>
        <v>-0.4185352229485787</v>
      </c>
      <c r="T336" s="319">
        <v>79.265105500000899</v>
      </c>
      <c r="U336" s="317">
        <v>85.270500000000098</v>
      </c>
      <c r="V336" s="318">
        <f t="shared" si="147"/>
        <v>-7.0427574600819609E-2</v>
      </c>
      <c r="W336" s="318" t="b">
        <f t="shared" si="148"/>
        <v>0</v>
      </c>
      <c r="X336" s="318">
        <f t="shared" si="149"/>
        <v>-7.0427574600819609E-2</v>
      </c>
      <c r="Y336" s="318"/>
      <c r="Z336" s="319">
        <v>145.66999999999999</v>
      </c>
      <c r="AA336" s="318">
        <f t="shared" si="150"/>
        <v>0.70832820260230478</v>
      </c>
      <c r="AB336" s="318" t="b">
        <f t="shared" si="151"/>
        <v>0</v>
      </c>
      <c r="AC336" s="318">
        <f t="shared" si="152"/>
        <v>0.70832820260230478</v>
      </c>
      <c r="AD336" s="809"/>
      <c r="AE336" s="811">
        <f t="shared" si="153"/>
        <v>1.3645022010510818E-2</v>
      </c>
      <c r="AF336" s="811">
        <f t="shared" si="154"/>
        <v>2.3689441568047667E-2</v>
      </c>
    </row>
    <row r="337" spans="1:32" ht="15.75" customHeight="1">
      <c r="A337" s="440" t="s">
        <v>303</v>
      </c>
      <c r="B337" s="456" t="str">
        <f>'Aaro Inställningar'!B10</f>
        <v>DIAB</v>
      </c>
      <c r="C337" s="42"/>
      <c r="D337" s="748" t="str">
        <f>'Aaro Inställningar'!C10</f>
        <v>DIAB</v>
      </c>
      <c r="E337" s="319">
        <v>20.776734300000001</v>
      </c>
      <c r="F337" s="317">
        <v>-3.4642300999999902</v>
      </c>
      <c r="G337" s="318" t="str">
        <f t="shared" si="138"/>
        <v>-</v>
      </c>
      <c r="H337" s="318" t="b">
        <f t="shared" si="139"/>
        <v>0</v>
      </c>
      <c r="I337" s="318" t="str">
        <f t="shared" si="140"/>
        <v>-</v>
      </c>
      <c r="J337" s="319">
        <v>26.6714973999999</v>
      </c>
      <c r="K337" s="317">
        <v>-10.3686735</v>
      </c>
      <c r="L337" s="318" t="str">
        <f t="shared" si="141"/>
        <v>-</v>
      </c>
      <c r="M337" s="318" t="b">
        <f t="shared" si="142"/>
        <v>0</v>
      </c>
      <c r="N337" s="318" t="str">
        <f t="shared" si="143"/>
        <v>-</v>
      </c>
      <c r="O337" s="319">
        <v>26.6714974</v>
      </c>
      <c r="P337" s="317">
        <v>-10.3686735</v>
      </c>
      <c r="Q337" s="318" t="str">
        <f t="shared" si="144"/>
        <v>-</v>
      </c>
      <c r="R337" s="318" t="b">
        <f t="shared" si="145"/>
        <v>0</v>
      </c>
      <c r="S337" s="318" t="str">
        <f t="shared" si="146"/>
        <v>-</v>
      </c>
      <c r="T337" s="319">
        <v>19.626794199999701</v>
      </c>
      <c r="U337" s="317">
        <v>-17.413376700000001</v>
      </c>
      <c r="V337" s="318" t="str">
        <f t="shared" si="147"/>
        <v>-</v>
      </c>
      <c r="W337" s="318" t="b">
        <f t="shared" si="148"/>
        <v>0</v>
      </c>
      <c r="X337" s="318" t="str">
        <f t="shared" si="149"/>
        <v>-</v>
      </c>
      <c r="Y337" s="318"/>
      <c r="Z337" s="319">
        <v>59.777663400000201</v>
      </c>
      <c r="AA337" s="318" t="str">
        <f t="shared" si="150"/>
        <v>-</v>
      </c>
      <c r="AB337" s="318" t="b">
        <f t="shared" si="151"/>
        <v>0</v>
      </c>
      <c r="AC337" s="318" t="str">
        <f t="shared" si="152"/>
        <v>-</v>
      </c>
      <c r="AD337" s="809"/>
      <c r="AE337" s="811">
        <f t="shared" si="153"/>
        <v>7.5235219404037823E-2</v>
      </c>
      <c r="AF337" s="811">
        <f t="shared" si="154"/>
        <v>-4.5317513560088951E-2</v>
      </c>
    </row>
    <row r="338" spans="1:32" ht="15.75" customHeight="1">
      <c r="A338" s="440" t="s">
        <v>303</v>
      </c>
      <c r="B338" s="456" t="str">
        <f>'Aaro Inställningar'!B11</f>
        <v>EMGR</v>
      </c>
      <c r="C338" s="42"/>
      <c r="D338" s="748" t="str">
        <f>'Aaro Inställningar'!C11</f>
        <v>Euromaint</v>
      </c>
      <c r="E338" s="319">
        <v>12.494</v>
      </c>
      <c r="F338" s="317">
        <v>18.132999999999999</v>
      </c>
      <c r="G338" s="318">
        <f t="shared" si="138"/>
        <v>-0.31097998124965531</v>
      </c>
      <c r="H338" s="318" t="b">
        <f t="shared" si="139"/>
        <v>0</v>
      </c>
      <c r="I338" s="318">
        <f t="shared" si="140"/>
        <v>-0.31097998124965531</v>
      </c>
      <c r="J338" s="319">
        <v>0.49399999999995498</v>
      </c>
      <c r="K338" s="317">
        <v>3.91999999999996</v>
      </c>
      <c r="L338" s="318">
        <f t="shared" si="141"/>
        <v>-0.8739795918367449</v>
      </c>
      <c r="M338" s="318" t="b">
        <f t="shared" si="142"/>
        <v>0</v>
      </c>
      <c r="N338" s="318">
        <f t="shared" si="143"/>
        <v>-0.8739795918367449</v>
      </c>
      <c r="O338" s="319">
        <v>0.49399999999994298</v>
      </c>
      <c r="P338" s="317">
        <v>3.92</v>
      </c>
      <c r="Q338" s="318">
        <f t="shared" si="144"/>
        <v>-0.87397959183674923</v>
      </c>
      <c r="R338" s="318" t="b">
        <f t="shared" si="145"/>
        <v>0</v>
      </c>
      <c r="S338" s="318">
        <f t="shared" si="146"/>
        <v>-0.87397959183674923</v>
      </c>
      <c r="T338" s="319">
        <v>39.245000000000402</v>
      </c>
      <c r="U338" s="317">
        <v>42.6709999999999</v>
      </c>
      <c r="V338" s="318">
        <f t="shared" si="147"/>
        <v>-8.0288720676794711E-2</v>
      </c>
      <c r="W338" s="318" t="b">
        <f t="shared" si="148"/>
        <v>0</v>
      </c>
      <c r="X338" s="318">
        <f t="shared" si="149"/>
        <v>-8.0288720676794711E-2</v>
      </c>
      <c r="Y338" s="318"/>
      <c r="Z338" s="319">
        <v>57.225999999999601</v>
      </c>
      <c r="AA338" s="318">
        <f t="shared" si="150"/>
        <v>0.34109816971713181</v>
      </c>
      <c r="AB338" s="318" t="b">
        <f t="shared" si="151"/>
        <v>0</v>
      </c>
      <c r="AC338" s="318">
        <f t="shared" si="152"/>
        <v>0.34109816971713181</v>
      </c>
      <c r="AD338" s="809"/>
      <c r="AE338" s="811">
        <f t="shared" si="153"/>
        <v>8.3243181304987343E-4</v>
      </c>
      <c r="AF338" s="811">
        <f t="shared" si="154"/>
        <v>6.7398884479687492E-3</v>
      </c>
    </row>
    <row r="339" spans="1:32" ht="15.75" customHeight="1">
      <c r="A339" s="440" t="s">
        <v>303</v>
      </c>
      <c r="B339" s="456" t="str">
        <f>'Aaro Inställningar'!B12</f>
        <v>GSHYDRO</v>
      </c>
      <c r="C339" s="42"/>
      <c r="D339" s="748" t="str">
        <f>'Aaro Inställningar'!C12</f>
        <v>GS-Hydro</v>
      </c>
      <c r="E339" s="319">
        <v>7.67193590000005</v>
      </c>
      <c r="F339" s="777">
        <v>2.4709286000000401</v>
      </c>
      <c r="G339" s="318">
        <f t="shared" si="138"/>
        <v>2.1048796391769171</v>
      </c>
      <c r="H339" s="318" t="b">
        <f t="shared" si="139"/>
        <v>0</v>
      </c>
      <c r="I339" s="318">
        <f t="shared" si="140"/>
        <v>2.1048796391769171</v>
      </c>
      <c r="J339" s="319">
        <v>6.5939291000000404</v>
      </c>
      <c r="K339" s="777">
        <v>6.5783494000000102</v>
      </c>
      <c r="L339" s="318">
        <f t="shared" si="141"/>
        <v>2.3683296603294046E-3</v>
      </c>
      <c r="M339" s="318" t="b">
        <f t="shared" si="142"/>
        <v>0</v>
      </c>
      <c r="N339" s="318">
        <f t="shared" si="143"/>
        <v>2.3683296603294046E-3</v>
      </c>
      <c r="O339" s="319">
        <v>6.5939291000000804</v>
      </c>
      <c r="P339" s="777">
        <v>6.5783494000000404</v>
      </c>
      <c r="Q339" s="318">
        <f t="shared" si="144"/>
        <v>2.3683296603309589E-3</v>
      </c>
      <c r="R339" s="318" t="b">
        <f t="shared" si="145"/>
        <v>0</v>
      </c>
      <c r="S339" s="318">
        <f t="shared" si="146"/>
        <v>2.3683296603309589E-3</v>
      </c>
      <c r="T339" s="319">
        <v>93.785394099999905</v>
      </c>
      <c r="U339" s="777">
        <v>93.769814399999902</v>
      </c>
      <c r="V339" s="318">
        <f t="shared" si="147"/>
        <v>1.6614835061457001E-4</v>
      </c>
      <c r="W339" s="318" t="b">
        <f t="shared" si="148"/>
        <v>0</v>
      </c>
      <c r="X339" s="318">
        <f t="shared" si="149"/>
        <v>1.6614835061457001E-4</v>
      </c>
      <c r="Y339" s="318"/>
      <c r="Z339" s="319">
        <v>76.810363300000105</v>
      </c>
      <c r="AA339" s="318">
        <f t="shared" si="150"/>
        <v>-0.18086258577472258</v>
      </c>
      <c r="AB339" s="318" t="b">
        <f t="shared" si="151"/>
        <v>0</v>
      </c>
      <c r="AC339" s="318">
        <f t="shared" si="152"/>
        <v>-0.18086258577472258</v>
      </c>
      <c r="AD339" s="809"/>
      <c r="AE339" s="811">
        <f t="shared" si="153"/>
        <v>2.0630961115187339E-2</v>
      </c>
      <c r="AF339" s="811">
        <f t="shared" si="154"/>
        <v>2.3052069094072467E-2</v>
      </c>
    </row>
    <row r="340" spans="1:32" ht="15.75" customHeight="1">
      <c r="A340" s="440" t="s">
        <v>303</v>
      </c>
      <c r="B340" s="456" t="str">
        <f>'Aaro Inställningar'!B13</f>
        <v>HAFA</v>
      </c>
      <c r="C340" s="42"/>
      <c r="D340" s="748" t="str">
        <f>'Aaro Inställningar'!C13</f>
        <v>Hafa Bathroom Group</v>
      </c>
      <c r="E340" s="319">
        <v>0.79100000000000203</v>
      </c>
      <c r="F340" s="317">
        <v>0.313</v>
      </c>
      <c r="G340" s="318">
        <f t="shared" si="138"/>
        <v>1.5271565495207731</v>
      </c>
      <c r="H340" s="318" t="b">
        <f t="shared" si="139"/>
        <v>0</v>
      </c>
      <c r="I340" s="318">
        <f t="shared" si="140"/>
        <v>1.5271565495207731</v>
      </c>
      <c r="J340" s="319">
        <v>1.103</v>
      </c>
      <c r="K340" s="317">
        <v>2.1539999999999901</v>
      </c>
      <c r="L340" s="318">
        <f t="shared" si="141"/>
        <v>-0.48792943361188257</v>
      </c>
      <c r="M340" s="318" t="b">
        <f t="shared" si="142"/>
        <v>0</v>
      </c>
      <c r="N340" s="318">
        <f t="shared" si="143"/>
        <v>-0.48792943361188257</v>
      </c>
      <c r="O340" s="319">
        <v>1.103</v>
      </c>
      <c r="P340" s="317">
        <v>2.1539999999999999</v>
      </c>
      <c r="Q340" s="318">
        <f t="shared" si="144"/>
        <v>-0.4879294336118849</v>
      </c>
      <c r="R340" s="318" t="b">
        <f t="shared" si="145"/>
        <v>0</v>
      </c>
      <c r="S340" s="318">
        <f t="shared" si="146"/>
        <v>-0.4879294336118849</v>
      </c>
      <c r="T340" s="319">
        <v>-1.5620000000000001</v>
      </c>
      <c r="U340" s="317">
        <v>-0.51099999999998102</v>
      </c>
      <c r="V340" s="318" t="str">
        <f t="shared" si="147"/>
        <v>-</v>
      </c>
      <c r="W340" s="318">
        <f t="shared" si="148"/>
        <v>-2.0567514677104852</v>
      </c>
      <c r="X340" s="318">
        <f t="shared" si="149"/>
        <v>-2.0567514677104852</v>
      </c>
      <c r="Y340" s="318"/>
      <c r="Z340" s="319">
        <v>5.3739999999999997</v>
      </c>
      <c r="AA340" s="318" t="str">
        <f t="shared" si="150"/>
        <v>-</v>
      </c>
      <c r="AB340" s="318" t="b">
        <f t="shared" si="151"/>
        <v>0</v>
      </c>
      <c r="AC340" s="318" t="str">
        <f t="shared" si="152"/>
        <v>-</v>
      </c>
      <c r="AD340" s="809"/>
      <c r="AE340" s="811">
        <f t="shared" si="153"/>
        <v>2.1091075969940917E-2</v>
      </c>
      <c r="AF340" s="811">
        <f t="shared" si="154"/>
        <v>3.6846967053269016E-2</v>
      </c>
    </row>
    <row r="341" spans="1:32" ht="15.75" customHeight="1">
      <c r="A341" s="440" t="s">
        <v>303</v>
      </c>
      <c r="B341" s="456" t="str">
        <f>'Aaro Inställningar'!B14</f>
        <v>HENT</v>
      </c>
      <c r="C341" s="42"/>
      <c r="D341" s="748" t="str">
        <f>'Aaro Inställningar'!C14</f>
        <v>HENT</v>
      </c>
      <c r="E341" s="319">
        <v>14.7886978000002</v>
      </c>
      <c r="F341" s="317">
        <v>10.087081000000101</v>
      </c>
      <c r="G341" s="318">
        <f t="shared" si="138"/>
        <v>0.46610281011920618</v>
      </c>
      <c r="H341" s="318" t="b">
        <f t="shared" si="139"/>
        <v>0</v>
      </c>
      <c r="I341" s="318">
        <f t="shared" si="140"/>
        <v>0.46610281011920618</v>
      </c>
      <c r="J341" s="319">
        <v>35.575743000000202</v>
      </c>
      <c r="K341" s="317">
        <v>27.6634366000001</v>
      </c>
      <c r="L341" s="318">
        <f t="shared" si="141"/>
        <v>0.2860203710192708</v>
      </c>
      <c r="M341" s="318" t="b">
        <f t="shared" si="142"/>
        <v>0</v>
      </c>
      <c r="N341" s="318">
        <f t="shared" si="143"/>
        <v>0.2860203710192708</v>
      </c>
      <c r="O341" s="319">
        <v>35.575743000000102</v>
      </c>
      <c r="P341" s="317">
        <v>27.6634366000001</v>
      </c>
      <c r="Q341" s="318">
        <f t="shared" si="144"/>
        <v>0.28602037101926703</v>
      </c>
      <c r="R341" s="318" t="b">
        <f t="shared" si="145"/>
        <v>0</v>
      </c>
      <c r="S341" s="318">
        <f t="shared" si="146"/>
        <v>0.28602037101926703</v>
      </c>
      <c r="T341" s="319">
        <v>102.5472652</v>
      </c>
      <c r="U341" s="317">
        <v>94.634958800001002</v>
      </c>
      <c r="V341" s="318">
        <f t="shared" si="147"/>
        <v>8.360870549667232E-2</v>
      </c>
      <c r="W341" s="318" t="b">
        <f t="shared" si="148"/>
        <v>0</v>
      </c>
      <c r="X341" s="318">
        <f t="shared" si="149"/>
        <v>8.360870549667232E-2</v>
      </c>
      <c r="Y341" s="318"/>
      <c r="Z341" s="319">
        <v>126.2793167</v>
      </c>
      <c r="AA341" s="318">
        <f t="shared" si="150"/>
        <v>0.33438338539223467</v>
      </c>
      <c r="AB341" s="318" t="b">
        <f t="shared" si="151"/>
        <v>0</v>
      </c>
      <c r="AC341" s="318">
        <f t="shared" si="152"/>
        <v>0.33438338539223467</v>
      </c>
      <c r="AD341" s="809"/>
      <c r="AE341" s="811">
        <f t="shared" si="153"/>
        <v>3.7977901605362976E-2</v>
      </c>
      <c r="AF341" s="811">
        <f t="shared" si="154"/>
        <v>3.0756764949861379E-2</v>
      </c>
    </row>
    <row r="342" spans="1:32" ht="15.75" customHeight="1">
      <c r="A342" s="440" t="s">
        <v>303</v>
      </c>
      <c r="B342" s="456" t="str">
        <f>'Aaro Inställningar'!B15</f>
        <v>HLDISP</v>
      </c>
      <c r="C342" s="42"/>
      <c r="D342" s="748" t="str">
        <f>'Aaro Inställningar'!C15</f>
        <v xml:space="preserve">HL Display </v>
      </c>
      <c r="E342" s="319">
        <v>6.3150840000000397</v>
      </c>
      <c r="F342" s="317">
        <v>13.060831500000001</v>
      </c>
      <c r="G342" s="318">
        <f t="shared" si="138"/>
        <v>-0.51648683316984534</v>
      </c>
      <c r="H342" s="318" t="b">
        <f t="shared" si="139"/>
        <v>0</v>
      </c>
      <c r="I342" s="318">
        <f t="shared" si="140"/>
        <v>-0.51648683316984534</v>
      </c>
      <c r="J342" s="319">
        <v>-10.032389999999999</v>
      </c>
      <c r="K342" s="317">
        <v>10.639457999999999</v>
      </c>
      <c r="L342" s="318" t="str">
        <f t="shared" si="141"/>
        <v>-</v>
      </c>
      <c r="M342" s="318" t="b">
        <f t="shared" si="142"/>
        <v>0</v>
      </c>
      <c r="N342" s="318" t="str">
        <f t="shared" si="143"/>
        <v>-</v>
      </c>
      <c r="O342" s="319">
        <v>-10.0323899999999</v>
      </c>
      <c r="P342" s="317">
        <v>10.639458000000101</v>
      </c>
      <c r="Q342" s="318" t="str">
        <f t="shared" si="144"/>
        <v>-</v>
      </c>
      <c r="R342" s="318" t="b">
        <f t="shared" si="145"/>
        <v>0</v>
      </c>
      <c r="S342" s="318" t="str">
        <f t="shared" si="146"/>
        <v>-</v>
      </c>
      <c r="T342" s="319">
        <v>7.9766369999995703</v>
      </c>
      <c r="U342" s="317">
        <v>28.648484999999599</v>
      </c>
      <c r="V342" s="318">
        <f t="shared" si="147"/>
        <v>-0.72156862745099148</v>
      </c>
      <c r="W342" s="318" t="b">
        <f t="shared" si="148"/>
        <v>0</v>
      </c>
      <c r="X342" s="318">
        <f t="shared" si="149"/>
        <v>-0.72156862745099148</v>
      </c>
      <c r="Y342" s="318"/>
      <c r="Z342" s="319">
        <v>20.991149999999902</v>
      </c>
      <c r="AA342" s="318">
        <f t="shared" si="150"/>
        <v>-0.26728586171309954</v>
      </c>
      <c r="AB342" s="318" t="b">
        <f t="shared" si="151"/>
        <v>0</v>
      </c>
      <c r="AC342" s="318">
        <f t="shared" si="152"/>
        <v>-0.26728586171309954</v>
      </c>
      <c r="AD342" s="809"/>
      <c r="AE342" s="811">
        <f t="shared" si="153"/>
        <v>-3.017834274059639E-2</v>
      </c>
      <c r="AF342" s="811">
        <f t="shared" si="154"/>
        <v>2.9681438653503301E-2</v>
      </c>
    </row>
    <row r="343" spans="1:32" ht="15.75" customHeight="1">
      <c r="A343" s="440" t="s">
        <v>303</v>
      </c>
      <c r="B343" s="456" t="str">
        <f>'Aaro Inställningar'!B16</f>
        <v>INWIDO</v>
      </c>
      <c r="C343" s="42"/>
      <c r="D343" s="748" t="str">
        <f>'Aaro Inställningar'!C16</f>
        <v>Inwido</v>
      </c>
      <c r="E343" s="319"/>
      <c r="F343" s="317"/>
      <c r="G343" s="318" t="e">
        <f t="shared" si="138"/>
        <v>#DIV/0!</v>
      </c>
      <c r="H343" s="318" t="b">
        <f t="shared" si="139"/>
        <v>0</v>
      </c>
      <c r="I343" s="318"/>
      <c r="J343" s="319">
        <v>8.1605318999999206</v>
      </c>
      <c r="K343" s="317">
        <v>-1.20827280000005</v>
      </c>
      <c r="L343" s="318" t="str">
        <f t="shared" si="141"/>
        <v>-</v>
      </c>
      <c r="M343" s="318" t="b">
        <f t="shared" si="142"/>
        <v>0</v>
      </c>
      <c r="N343" s="318" t="str">
        <f t="shared" si="143"/>
        <v>-</v>
      </c>
      <c r="O343" s="319">
        <v>8.1605318999999099</v>
      </c>
      <c r="P343" s="317">
        <v>-1.20827280000001</v>
      </c>
      <c r="Q343" s="318" t="str">
        <f t="shared" si="144"/>
        <v>-</v>
      </c>
      <c r="R343" s="318" t="b">
        <f t="shared" si="145"/>
        <v>0</v>
      </c>
      <c r="S343" s="318" t="str">
        <f t="shared" si="146"/>
        <v>-</v>
      </c>
      <c r="T343" s="319">
        <v>143.6174814</v>
      </c>
      <c r="U343" s="317">
        <v>134.2486767</v>
      </c>
      <c r="V343" s="318">
        <f t="shared" si="147"/>
        <v>6.9786942637327209E-2</v>
      </c>
      <c r="W343" s="318" t="b">
        <f t="shared" si="148"/>
        <v>0</v>
      </c>
      <c r="X343" s="318">
        <f t="shared" si="149"/>
        <v>6.9786942637327209E-2</v>
      </c>
      <c r="Y343" s="318"/>
      <c r="Z343" s="319">
        <v>162.08460529999999</v>
      </c>
      <c r="AA343" s="318">
        <f t="shared" si="150"/>
        <v>0.2073460184803444</v>
      </c>
      <c r="AB343" s="318" t="b">
        <f t="shared" si="151"/>
        <v>0</v>
      </c>
      <c r="AC343" s="318">
        <f t="shared" si="152"/>
        <v>0.2073460184803444</v>
      </c>
      <c r="AD343" s="809"/>
      <c r="AE343" s="811">
        <f t="shared" si="153"/>
        <v>2.4915173652945877E-2</v>
      </c>
      <c r="AF343" s="811">
        <f t="shared" si="154"/>
        <v>-4.2589024728969267E-3</v>
      </c>
    </row>
    <row r="344" spans="1:32" ht="15.75" customHeight="1">
      <c r="A344" s="440" t="s">
        <v>303</v>
      </c>
      <c r="B344" s="456" t="str">
        <f>'Aaro Inställningar'!B17</f>
        <v>JOTUL</v>
      </c>
      <c r="C344" s="42"/>
      <c r="D344" s="748" t="str">
        <f>'Aaro Inställningar'!C17</f>
        <v>Jøtul</v>
      </c>
      <c r="E344" s="319">
        <v>-20.115810799999998</v>
      </c>
      <c r="F344" s="317">
        <v>-5.9142264999999998</v>
      </c>
      <c r="G344" s="318" t="str">
        <f t="shared" si="138"/>
        <v>-</v>
      </c>
      <c r="H344" s="318">
        <f t="shared" si="139"/>
        <v>-2.4012581019681947</v>
      </c>
      <c r="I344" s="318">
        <f t="shared" ref="I344:I361" si="155">IF(AND(E344&lt;0,F344&lt;0),+H344,G344)</f>
        <v>-2.4012581019681947</v>
      </c>
      <c r="J344" s="319">
        <v>-27.960820099999999</v>
      </c>
      <c r="K344" s="317">
        <v>-18.639462000000002</v>
      </c>
      <c r="L344" s="318" t="str">
        <f t="shared" si="141"/>
        <v>-</v>
      </c>
      <c r="M344" s="318">
        <f t="shared" si="142"/>
        <v>-0.5000872932920486</v>
      </c>
      <c r="N344" s="318">
        <f t="shared" si="143"/>
        <v>-0.5000872932920486</v>
      </c>
      <c r="O344" s="319">
        <v>-27.960820099999999</v>
      </c>
      <c r="P344" s="317">
        <v>-18.639462000000002</v>
      </c>
      <c r="Q344" s="318" t="str">
        <f t="shared" si="144"/>
        <v>-</v>
      </c>
      <c r="R344" s="318">
        <f t="shared" si="145"/>
        <v>-0.5000872932920486</v>
      </c>
      <c r="S344" s="318">
        <f t="shared" si="146"/>
        <v>-0.5000872932920486</v>
      </c>
      <c r="T344" s="319">
        <v>-102.8424749</v>
      </c>
      <c r="U344" s="317">
        <v>-93.521116800000001</v>
      </c>
      <c r="V344" s="318" t="str">
        <f t="shared" si="147"/>
        <v>-</v>
      </c>
      <c r="W344" s="318">
        <f t="shared" si="148"/>
        <v>-9.9671158974012464E-2</v>
      </c>
      <c r="X344" s="318">
        <f t="shared" si="149"/>
        <v>-9.9671158974012464E-2</v>
      </c>
      <c r="Y344" s="318"/>
      <c r="Z344" s="319">
        <v>-10.934621099999999</v>
      </c>
      <c r="AA344" s="318" t="str">
        <f t="shared" si="150"/>
        <v>-</v>
      </c>
      <c r="AB344" s="318">
        <f t="shared" si="151"/>
        <v>0.88307858723090016</v>
      </c>
      <c r="AC344" s="318">
        <f t="shared" si="152"/>
        <v>0.88307858723090016</v>
      </c>
      <c r="AD344" s="809"/>
      <c r="AE344" s="811">
        <f t="shared" si="153"/>
        <v>-0.14485752613453348</v>
      </c>
      <c r="AF344" s="811">
        <f t="shared" si="154"/>
        <v>-0.10268047022955308</v>
      </c>
    </row>
    <row r="345" spans="1:32" ht="15.75" customHeight="1">
      <c r="A345" s="440" t="s">
        <v>303</v>
      </c>
      <c r="B345" s="456" t="str">
        <f>'Aaro Inställningar'!B18</f>
        <v>KVD</v>
      </c>
      <c r="C345" s="42"/>
      <c r="D345" s="748" t="str">
        <f>'Aaro Inställningar'!C18</f>
        <v xml:space="preserve">KVD </v>
      </c>
      <c r="E345" s="319">
        <v>5.056</v>
      </c>
      <c r="F345" s="317">
        <v>4.5730000000000102</v>
      </c>
      <c r="G345" s="318">
        <f t="shared" si="138"/>
        <v>0.10561994314454171</v>
      </c>
      <c r="H345" s="318" t="b">
        <f t="shared" si="139"/>
        <v>0</v>
      </c>
      <c r="I345" s="318">
        <f t="shared" si="155"/>
        <v>0.10561994314454171</v>
      </c>
      <c r="J345" s="319">
        <v>7.3339999999999996</v>
      </c>
      <c r="K345" s="317">
        <v>6.0080000000000098</v>
      </c>
      <c r="L345" s="318">
        <f t="shared" si="141"/>
        <v>0.22070572569906588</v>
      </c>
      <c r="M345" s="318" t="b">
        <f t="shared" si="142"/>
        <v>0</v>
      </c>
      <c r="N345" s="318">
        <f t="shared" si="143"/>
        <v>0.22070572569906588</v>
      </c>
      <c r="O345" s="319">
        <v>7.3340000000000103</v>
      </c>
      <c r="P345" s="317">
        <v>6.0080000000000098</v>
      </c>
      <c r="Q345" s="318">
        <f t="shared" si="144"/>
        <v>0.22070572569906766</v>
      </c>
      <c r="R345" s="318" t="b">
        <f t="shared" si="145"/>
        <v>0</v>
      </c>
      <c r="S345" s="318">
        <f t="shared" si="146"/>
        <v>0.22070572569906766</v>
      </c>
      <c r="T345" s="319">
        <v>40.997999999999998</v>
      </c>
      <c r="U345" s="317">
        <v>39.671999999999997</v>
      </c>
      <c r="V345" s="318">
        <f t="shared" si="147"/>
        <v>3.3424077434966781E-2</v>
      </c>
      <c r="W345" s="318" t="b">
        <f t="shared" si="148"/>
        <v>0</v>
      </c>
      <c r="X345" s="318">
        <f t="shared" si="149"/>
        <v>3.3424077434966781E-2</v>
      </c>
      <c r="Y345" s="318"/>
      <c r="Z345" s="319">
        <v>61.802</v>
      </c>
      <c r="AA345" s="318">
        <f t="shared" si="150"/>
        <v>0.55782415809639052</v>
      </c>
      <c r="AB345" s="318" t="b">
        <f t="shared" si="151"/>
        <v>0</v>
      </c>
      <c r="AC345" s="318">
        <f t="shared" si="152"/>
        <v>0.55782415809639052</v>
      </c>
      <c r="AD345" s="809"/>
      <c r="AE345" s="811">
        <f t="shared" si="153"/>
        <v>9.6680640143426005E-2</v>
      </c>
      <c r="AF345" s="811">
        <f t="shared" si="154"/>
        <v>7.9893617021276717E-2</v>
      </c>
    </row>
    <row r="346" spans="1:32" ht="15.75" customHeight="1">
      <c r="A346" s="440" t="s">
        <v>303</v>
      </c>
      <c r="B346" s="456" t="str">
        <f>'Aaro Inställningar'!B19</f>
        <v>LEDIL</v>
      </c>
      <c r="C346" s="42"/>
      <c r="D346" s="748" t="str">
        <f>'Aaro Inställningar'!C19</f>
        <v>Ledil</v>
      </c>
      <c r="E346" s="319">
        <v>2.4566959000000002</v>
      </c>
      <c r="F346" s="317">
        <v>3.3987598999999999</v>
      </c>
      <c r="G346" s="318">
        <f t="shared" si="138"/>
        <v>-0.2771787439295138</v>
      </c>
      <c r="H346" s="318" t="b">
        <f t="shared" si="139"/>
        <v>0</v>
      </c>
      <c r="I346" s="318">
        <f t="shared" si="155"/>
        <v>-0.2771787439295138</v>
      </c>
      <c r="J346" s="319">
        <v>5.1880246999999997</v>
      </c>
      <c r="K346" s="317">
        <v>4.7506672999999999</v>
      </c>
      <c r="L346" s="318">
        <f t="shared" si="141"/>
        <v>9.20623088044914E-2</v>
      </c>
      <c r="M346" s="318" t="b">
        <f t="shared" si="142"/>
        <v>0</v>
      </c>
      <c r="N346" s="318">
        <f t="shared" si="143"/>
        <v>9.20623088044914E-2</v>
      </c>
      <c r="O346" s="319">
        <v>5.1880246999999997</v>
      </c>
      <c r="P346" s="317">
        <v>4.7506672999999999</v>
      </c>
      <c r="Q346" s="318">
        <f t="shared" si="144"/>
        <v>9.20623088044914E-2</v>
      </c>
      <c r="R346" s="318" t="b">
        <f t="shared" si="145"/>
        <v>0</v>
      </c>
      <c r="S346" s="318">
        <f t="shared" si="146"/>
        <v>9.20623088044914E-2</v>
      </c>
      <c r="T346" s="319">
        <v>42.5682768</v>
      </c>
      <c r="U346" s="317">
        <v>42.130919400000003</v>
      </c>
      <c r="V346" s="318">
        <f t="shared" si="147"/>
        <v>1.038091278872022E-2</v>
      </c>
      <c r="W346" s="318" t="b">
        <f t="shared" si="148"/>
        <v>0</v>
      </c>
      <c r="X346" s="318">
        <f t="shared" si="149"/>
        <v>1.038091278872022E-2</v>
      </c>
      <c r="Y346" s="318"/>
      <c r="Z346" s="319">
        <v>47.844423999999997</v>
      </c>
      <c r="AA346" s="318">
        <f t="shared" si="150"/>
        <v>0.13561310033979446</v>
      </c>
      <c r="AB346" s="318" t="b">
        <f t="shared" si="151"/>
        <v>0</v>
      </c>
      <c r="AC346" s="318">
        <f t="shared" si="152"/>
        <v>0.13561310033979446</v>
      </c>
      <c r="AD346" s="809"/>
      <c r="AE346" s="811">
        <f t="shared" si="153"/>
        <v>0.11175208086909015</v>
      </c>
      <c r="AF346" s="811">
        <f t="shared" si="154"/>
        <v>0.14837285234150788</v>
      </c>
    </row>
    <row r="347" spans="1:32" ht="15.75" customHeight="1">
      <c r="A347" s="440" t="s">
        <v>303</v>
      </c>
      <c r="B347" s="456" t="str">
        <f>'Aaro Inställningar'!B20</f>
        <v>MCC</v>
      </c>
      <c r="C347" s="42"/>
      <c r="D347" s="748" t="str">
        <f>'Aaro Inställningar'!C20</f>
        <v>Mobile Climate Control</v>
      </c>
      <c r="E347" s="319">
        <v>6.17700000000002</v>
      </c>
      <c r="F347" s="317">
        <v>5.218</v>
      </c>
      <c r="G347" s="318">
        <f t="shared" si="138"/>
        <v>0.18378689152932548</v>
      </c>
      <c r="H347" s="318" t="b">
        <f t="shared" si="139"/>
        <v>0</v>
      </c>
      <c r="I347" s="318">
        <f t="shared" si="155"/>
        <v>0.18378689152932548</v>
      </c>
      <c r="J347" s="319">
        <v>5.9680000000000204</v>
      </c>
      <c r="K347" s="317">
        <v>8.4820000000000206</v>
      </c>
      <c r="L347" s="318">
        <f t="shared" si="141"/>
        <v>-0.29639236029238314</v>
      </c>
      <c r="M347" s="318" t="b">
        <f t="shared" si="142"/>
        <v>0</v>
      </c>
      <c r="N347" s="318">
        <f t="shared" si="143"/>
        <v>-0.29639236029238314</v>
      </c>
      <c r="O347" s="319">
        <v>5.9680000000000302</v>
      </c>
      <c r="P347" s="317">
        <v>8.48200000000001</v>
      </c>
      <c r="Q347" s="318">
        <f t="shared" si="144"/>
        <v>-0.29639236029238114</v>
      </c>
      <c r="R347" s="318" t="b">
        <f t="shared" si="145"/>
        <v>0</v>
      </c>
      <c r="S347" s="318">
        <f t="shared" si="146"/>
        <v>-0.29639236029238114</v>
      </c>
      <c r="T347" s="319">
        <v>45.419999999999803</v>
      </c>
      <c r="U347" s="317">
        <v>47.933999999999997</v>
      </c>
      <c r="V347" s="318">
        <f t="shared" si="147"/>
        <v>-5.2447114782830484E-2</v>
      </c>
      <c r="W347" s="318" t="b">
        <f t="shared" si="148"/>
        <v>0</v>
      </c>
      <c r="X347" s="318">
        <f t="shared" si="149"/>
        <v>-5.2447114782830484E-2</v>
      </c>
      <c r="Y347" s="318"/>
      <c r="Z347" s="319">
        <v>93.769000000000204</v>
      </c>
      <c r="AA347" s="318">
        <f t="shared" si="150"/>
        <v>0.95621062293988013</v>
      </c>
      <c r="AB347" s="318" t="b">
        <f t="shared" si="151"/>
        <v>0</v>
      </c>
      <c r="AC347" s="747">
        <f t="shared" si="152"/>
        <v>0.95621062293988013</v>
      </c>
      <c r="AD347" s="809"/>
      <c r="AE347" s="811">
        <f t="shared" si="153"/>
        <v>2.0571861912066423E-2</v>
      </c>
      <c r="AF347" s="811">
        <f t="shared" si="154"/>
        <v>4.00765432682086E-2</v>
      </c>
    </row>
    <row r="348" spans="1:32" ht="15.75" customHeight="1">
      <c r="A348" s="440" t="s">
        <v>303</v>
      </c>
      <c r="B348" s="456" t="str">
        <f>'Aaro Inställningar'!B21</f>
        <v>NEBULA</v>
      </c>
      <c r="C348" s="42"/>
      <c r="D348" s="748" t="str">
        <f>'Aaro Inställningar'!C21</f>
        <v>Nebula</v>
      </c>
      <c r="E348" s="319">
        <v>2.5387621</v>
      </c>
      <c r="F348" s="317">
        <v>3.0771112999999901</v>
      </c>
      <c r="G348" s="318">
        <f t="shared" si="138"/>
        <v>-0.17495278770059175</v>
      </c>
      <c r="H348" s="318" t="b">
        <f t="shared" si="139"/>
        <v>0</v>
      </c>
      <c r="I348" s="318">
        <f t="shared" si="155"/>
        <v>-0.17495278770059175</v>
      </c>
      <c r="J348" s="319">
        <v>9.9491277999999994</v>
      </c>
      <c r="K348" s="317">
        <v>9.1776967999999997</v>
      </c>
      <c r="L348" s="318">
        <f t="shared" si="141"/>
        <v>8.4054966819126165E-2</v>
      </c>
      <c r="M348" s="318" t="b">
        <f t="shared" si="142"/>
        <v>0</v>
      </c>
      <c r="N348" s="318">
        <f t="shared" si="143"/>
        <v>8.4054966819126165E-2</v>
      </c>
      <c r="O348" s="319">
        <v>9.9491277999999994</v>
      </c>
      <c r="P348" s="317">
        <v>9.1776967999999997</v>
      </c>
      <c r="Q348" s="318">
        <f t="shared" si="144"/>
        <v>8.4054966819126165E-2</v>
      </c>
      <c r="R348" s="318" t="b">
        <f t="shared" si="145"/>
        <v>0</v>
      </c>
      <c r="S348" s="318">
        <f t="shared" si="146"/>
        <v>8.4054966819126165E-2</v>
      </c>
      <c r="T348" s="319">
        <v>51.030251399999997</v>
      </c>
      <c r="U348" s="317">
        <v>50.258820399999998</v>
      </c>
      <c r="V348" s="318">
        <f t="shared" si="147"/>
        <v>1.5349166451984697E-2</v>
      </c>
      <c r="W348" s="318" t="b">
        <f t="shared" si="148"/>
        <v>0</v>
      </c>
      <c r="X348" s="318">
        <f t="shared" si="149"/>
        <v>1.5349166451984697E-2</v>
      </c>
      <c r="Y348" s="318"/>
      <c r="Z348" s="319">
        <v>54.836131899999998</v>
      </c>
      <c r="AA348" s="318">
        <f t="shared" si="150"/>
        <v>9.1074789729844063E-2</v>
      </c>
      <c r="AB348" s="318" t="b">
        <f t="shared" si="151"/>
        <v>0</v>
      </c>
      <c r="AC348" s="747">
        <f t="shared" si="152"/>
        <v>9.1074789729844063E-2</v>
      </c>
      <c r="AD348" s="809"/>
      <c r="AE348" s="811">
        <f t="shared" si="153"/>
        <v>0.20650579119464929</v>
      </c>
      <c r="AF348" s="811">
        <f t="shared" si="154"/>
        <v>0.21585236330103069</v>
      </c>
    </row>
    <row r="349" spans="1:32" ht="15.75" customHeight="1">
      <c r="A349" s="438" t="s">
        <v>303</v>
      </c>
      <c r="B349" s="438" t="str">
        <f>'Aaro Inställningar'!B22</f>
        <v>NCGHO</v>
      </c>
      <c r="C349" s="42"/>
      <c r="D349" s="748" t="str">
        <f>'Aaro Inställningar'!C22</f>
        <v>Nordic Cinema Group</v>
      </c>
      <c r="E349" s="319">
        <v>17.5156797</v>
      </c>
      <c r="F349" s="317">
        <v>11.3095935</v>
      </c>
      <c r="G349" s="318">
        <f t="shared" si="138"/>
        <v>0.54874529310005693</v>
      </c>
      <c r="H349" s="318" t="b">
        <f t="shared" si="139"/>
        <v>0</v>
      </c>
      <c r="I349" s="318">
        <f t="shared" si="155"/>
        <v>0.54874529310005693</v>
      </c>
      <c r="J349" s="319">
        <v>81.238456400000004</v>
      </c>
      <c r="K349" s="317">
        <v>52.263475499999998</v>
      </c>
      <c r="L349" s="318">
        <f t="shared" si="141"/>
        <v>0.55440210630462206</v>
      </c>
      <c r="M349" s="318" t="b">
        <f t="shared" si="142"/>
        <v>0</v>
      </c>
      <c r="N349" s="318">
        <f t="shared" si="143"/>
        <v>0.55440210630462206</v>
      </c>
      <c r="O349" s="319">
        <v>81.238456400000103</v>
      </c>
      <c r="P349" s="317">
        <v>52.263475499999998</v>
      </c>
      <c r="Q349" s="318">
        <f t="shared" si="144"/>
        <v>0.55440210630462383</v>
      </c>
      <c r="R349" s="318" t="b">
        <f t="shared" si="145"/>
        <v>0</v>
      </c>
      <c r="S349" s="318">
        <f t="shared" si="146"/>
        <v>0.55440210630462383</v>
      </c>
      <c r="T349" s="319">
        <v>151.77789539999901</v>
      </c>
      <c r="U349" s="317">
        <v>122.8029145</v>
      </c>
      <c r="V349" s="318">
        <f t="shared" si="147"/>
        <v>0.23594701329339385</v>
      </c>
      <c r="W349" s="318" t="b">
        <f t="shared" si="148"/>
        <v>0</v>
      </c>
      <c r="X349" s="318">
        <f t="shared" si="149"/>
        <v>0.23594701329339385</v>
      </c>
      <c r="Y349" s="318"/>
      <c r="Z349" s="319">
        <v>173.38062149999999</v>
      </c>
      <c r="AA349" s="318">
        <f t="shared" si="150"/>
        <v>0.41186080318965068</v>
      </c>
      <c r="AB349" s="318" t="b">
        <f t="shared" si="151"/>
        <v>0</v>
      </c>
      <c r="AC349" s="763">
        <f t="shared" si="152"/>
        <v>0.41186080318965068</v>
      </c>
      <c r="AD349" s="809"/>
      <c r="AE349" s="811">
        <f t="shared" si="153"/>
        <v>0.17658379201728927</v>
      </c>
      <c r="AF349" s="811">
        <f t="shared" si="154"/>
        <v>0.12557687229378256</v>
      </c>
    </row>
    <row r="350" spans="1:32" ht="15.75" hidden="1" customHeight="1">
      <c r="A350" s="438" t="s">
        <v>303</v>
      </c>
      <c r="B350" s="438">
        <f>'Aaro Inställningar'!B23</f>
        <v>0</v>
      </c>
      <c r="C350" s="42"/>
      <c r="D350" s="748">
        <f>'Aaro Inställningar'!C23</f>
        <v>0</v>
      </c>
      <c r="E350" s="319">
        <v>0</v>
      </c>
      <c r="F350" s="317">
        <v>0</v>
      </c>
      <c r="G350" s="318" t="e">
        <f t="shared" si="138"/>
        <v>#DIV/0!</v>
      </c>
      <c r="H350" s="318" t="b">
        <f t="shared" si="139"/>
        <v>0</v>
      </c>
      <c r="I350" s="318" t="e">
        <f t="shared" si="155"/>
        <v>#DIV/0!</v>
      </c>
      <c r="J350" s="319">
        <v>0</v>
      </c>
      <c r="K350" s="317">
        <v>0</v>
      </c>
      <c r="L350" s="318" t="e">
        <f t="shared" si="141"/>
        <v>#DIV/0!</v>
      </c>
      <c r="M350" s="318" t="b">
        <f t="shared" si="142"/>
        <v>0</v>
      </c>
      <c r="N350" s="318" t="e">
        <f t="shared" si="143"/>
        <v>#DIV/0!</v>
      </c>
      <c r="O350" s="319">
        <v>0</v>
      </c>
      <c r="P350" s="317">
        <v>0</v>
      </c>
      <c r="Q350" s="318" t="e">
        <f t="shared" si="144"/>
        <v>#DIV/0!</v>
      </c>
      <c r="R350" s="318" t="b">
        <f t="shared" si="145"/>
        <v>0</v>
      </c>
      <c r="S350" s="318" t="e">
        <f t="shared" si="146"/>
        <v>#DIV/0!</v>
      </c>
      <c r="T350" s="319">
        <v>0</v>
      </c>
      <c r="U350" s="317">
        <v>0</v>
      </c>
      <c r="V350" s="318" t="e">
        <f t="shared" si="147"/>
        <v>#DIV/0!</v>
      </c>
      <c r="W350" s="318" t="b">
        <f t="shared" si="148"/>
        <v>0</v>
      </c>
      <c r="X350" s="318" t="e">
        <f t="shared" si="149"/>
        <v>#DIV/0!</v>
      </c>
      <c r="Y350" s="318"/>
      <c r="Z350" s="319">
        <v>0</v>
      </c>
      <c r="AA350" s="318" t="e">
        <f t="shared" si="150"/>
        <v>#DIV/0!</v>
      </c>
      <c r="AB350" s="318" t="b">
        <f t="shared" si="151"/>
        <v>0</v>
      </c>
      <c r="AC350" s="717" t="e">
        <f t="shared" si="152"/>
        <v>#DIV/0!</v>
      </c>
      <c r="AD350" s="809"/>
      <c r="AE350" s="811">
        <f t="shared" si="153"/>
        <v>0</v>
      </c>
      <c r="AF350" s="811">
        <f t="shared" si="154"/>
        <v>0</v>
      </c>
    </row>
    <row r="351" spans="1:32" ht="15.75" hidden="1" customHeight="1">
      <c r="A351" s="438" t="s">
        <v>303</v>
      </c>
      <c r="B351" s="438">
        <f>'Aaro Inställningar'!B24</f>
        <v>0</v>
      </c>
      <c r="C351" s="42"/>
      <c r="D351" s="748">
        <f>'Aaro Inställningar'!C24</f>
        <v>0</v>
      </c>
      <c r="E351" s="319">
        <v>0</v>
      </c>
      <c r="F351" s="317">
        <v>0</v>
      </c>
      <c r="G351" s="318" t="e">
        <f t="shared" si="138"/>
        <v>#DIV/0!</v>
      </c>
      <c r="H351" s="318" t="b">
        <f t="shared" si="139"/>
        <v>0</v>
      </c>
      <c r="I351" s="318" t="e">
        <f t="shared" si="155"/>
        <v>#DIV/0!</v>
      </c>
      <c r="J351" s="319">
        <v>0</v>
      </c>
      <c r="K351" s="317">
        <v>0</v>
      </c>
      <c r="L351" s="318" t="e">
        <f t="shared" si="141"/>
        <v>#DIV/0!</v>
      </c>
      <c r="M351" s="318" t="b">
        <f t="shared" si="142"/>
        <v>0</v>
      </c>
      <c r="N351" s="318" t="e">
        <f t="shared" si="143"/>
        <v>#DIV/0!</v>
      </c>
      <c r="O351" s="319">
        <v>0</v>
      </c>
      <c r="P351" s="317">
        <v>0</v>
      </c>
      <c r="Q351" s="318" t="e">
        <f t="shared" si="144"/>
        <v>#DIV/0!</v>
      </c>
      <c r="R351" s="318" t="b">
        <f t="shared" si="145"/>
        <v>0</v>
      </c>
      <c r="S351" s="318" t="e">
        <f t="shared" si="146"/>
        <v>#DIV/0!</v>
      </c>
      <c r="T351" s="319">
        <v>0</v>
      </c>
      <c r="U351" s="317">
        <v>0</v>
      </c>
      <c r="V351" s="318" t="e">
        <f t="shared" si="147"/>
        <v>#DIV/0!</v>
      </c>
      <c r="W351" s="318" t="b">
        <f t="shared" si="148"/>
        <v>0</v>
      </c>
      <c r="X351" s="318" t="e">
        <f t="shared" si="149"/>
        <v>#DIV/0!</v>
      </c>
      <c r="Y351" s="318"/>
      <c r="Z351" s="319">
        <v>0</v>
      </c>
      <c r="AA351" s="318" t="e">
        <f t="shared" si="150"/>
        <v>#DIV/0!</v>
      </c>
      <c r="AB351" s="318" t="b">
        <f t="shared" si="151"/>
        <v>0</v>
      </c>
      <c r="AC351" s="318" t="e">
        <f t="shared" si="152"/>
        <v>#DIV/0!</v>
      </c>
      <c r="AD351" s="809"/>
      <c r="AE351" s="811">
        <f t="shared" si="153"/>
        <v>0</v>
      </c>
      <c r="AF351" s="811">
        <f t="shared" si="154"/>
        <v>0</v>
      </c>
    </row>
    <row r="352" spans="1:32" ht="15.75" hidden="1" customHeight="1">
      <c r="A352" s="438" t="s">
        <v>303</v>
      </c>
      <c r="B352" s="438">
        <f>'Aaro Inställningar'!B25</f>
        <v>0</v>
      </c>
      <c r="C352" s="42"/>
      <c r="D352" s="748">
        <f>'Aaro Inställningar'!C25</f>
        <v>0</v>
      </c>
      <c r="E352" s="319">
        <v>0</v>
      </c>
      <c r="F352" s="317">
        <v>0</v>
      </c>
      <c r="G352" s="318" t="e">
        <f t="shared" si="138"/>
        <v>#DIV/0!</v>
      </c>
      <c r="H352" s="318" t="b">
        <f t="shared" si="139"/>
        <v>0</v>
      </c>
      <c r="I352" s="318" t="e">
        <f t="shared" si="155"/>
        <v>#DIV/0!</v>
      </c>
      <c r="J352" s="319">
        <v>0</v>
      </c>
      <c r="K352" s="317">
        <v>0</v>
      </c>
      <c r="L352" s="318" t="e">
        <f t="shared" si="141"/>
        <v>#DIV/0!</v>
      </c>
      <c r="M352" s="318" t="b">
        <f t="shared" si="142"/>
        <v>0</v>
      </c>
      <c r="N352" s="318" t="e">
        <f t="shared" si="143"/>
        <v>#DIV/0!</v>
      </c>
      <c r="O352" s="319">
        <v>0</v>
      </c>
      <c r="P352" s="317">
        <v>0</v>
      </c>
      <c r="Q352" s="318" t="e">
        <f t="shared" si="144"/>
        <v>#DIV/0!</v>
      </c>
      <c r="R352" s="318" t="b">
        <f t="shared" si="145"/>
        <v>0</v>
      </c>
      <c r="S352" s="318" t="e">
        <f t="shared" si="146"/>
        <v>#DIV/0!</v>
      </c>
      <c r="T352" s="319">
        <v>0</v>
      </c>
      <c r="U352" s="317">
        <v>0</v>
      </c>
      <c r="V352" s="318" t="e">
        <f t="shared" si="147"/>
        <v>#DIV/0!</v>
      </c>
      <c r="W352" s="318" t="b">
        <f t="shared" si="148"/>
        <v>0</v>
      </c>
      <c r="X352" s="318" t="e">
        <f t="shared" si="149"/>
        <v>#DIV/0!</v>
      </c>
      <c r="Y352" s="318"/>
      <c r="Z352" s="319">
        <v>0</v>
      </c>
      <c r="AA352" s="318" t="e">
        <f t="shared" si="150"/>
        <v>#DIV/0!</v>
      </c>
      <c r="AB352" s="318" t="b">
        <f t="shared" si="151"/>
        <v>0</v>
      </c>
      <c r="AC352" s="318" t="e">
        <f t="shared" si="152"/>
        <v>#DIV/0!</v>
      </c>
      <c r="AD352" s="809"/>
      <c r="AE352" s="811">
        <f t="shared" si="153"/>
        <v>0</v>
      </c>
      <c r="AF352" s="811">
        <f t="shared" si="154"/>
        <v>0</v>
      </c>
    </row>
    <row r="353" spans="1:32" ht="15.75" hidden="1" customHeight="1">
      <c r="A353" s="438" t="s">
        <v>303</v>
      </c>
      <c r="B353" s="438">
        <f>'Aaro Inställningar'!B26</f>
        <v>0</v>
      </c>
      <c r="C353" s="42"/>
      <c r="D353" s="748">
        <f>'Aaro Inställningar'!C26</f>
        <v>0</v>
      </c>
      <c r="E353" s="319">
        <v>0</v>
      </c>
      <c r="F353" s="317">
        <v>0</v>
      </c>
      <c r="G353" s="318" t="e">
        <f t="shared" si="138"/>
        <v>#DIV/0!</v>
      </c>
      <c r="H353" s="318" t="b">
        <f t="shared" si="139"/>
        <v>0</v>
      </c>
      <c r="I353" s="318" t="e">
        <f t="shared" si="155"/>
        <v>#DIV/0!</v>
      </c>
      <c r="J353" s="319">
        <v>0</v>
      </c>
      <c r="K353" s="317">
        <v>0</v>
      </c>
      <c r="L353" s="318" t="e">
        <f t="shared" si="141"/>
        <v>#DIV/0!</v>
      </c>
      <c r="M353" s="318" t="b">
        <f t="shared" si="142"/>
        <v>0</v>
      </c>
      <c r="N353" s="318" t="e">
        <f t="shared" si="143"/>
        <v>#DIV/0!</v>
      </c>
      <c r="O353" s="319">
        <v>0</v>
      </c>
      <c r="P353" s="317">
        <v>0</v>
      </c>
      <c r="Q353" s="318" t="e">
        <f t="shared" si="144"/>
        <v>#DIV/0!</v>
      </c>
      <c r="R353" s="318" t="b">
        <f t="shared" si="145"/>
        <v>0</v>
      </c>
      <c r="S353" s="318" t="e">
        <f t="shared" si="146"/>
        <v>#DIV/0!</v>
      </c>
      <c r="T353" s="319">
        <v>0</v>
      </c>
      <c r="U353" s="317">
        <v>0</v>
      </c>
      <c r="V353" s="318" t="e">
        <f t="shared" si="147"/>
        <v>#DIV/0!</v>
      </c>
      <c r="W353" s="318" t="b">
        <f t="shared" si="148"/>
        <v>0</v>
      </c>
      <c r="X353" s="318" t="e">
        <f t="shared" si="149"/>
        <v>#DIV/0!</v>
      </c>
      <c r="Y353" s="318"/>
      <c r="Z353" s="319">
        <v>0</v>
      </c>
      <c r="AA353" s="318" t="e">
        <f t="shared" si="150"/>
        <v>#DIV/0!</v>
      </c>
      <c r="AB353" s="318" t="b">
        <f t="shared" si="151"/>
        <v>0</v>
      </c>
      <c r="AC353" s="318" t="e">
        <f t="shared" si="152"/>
        <v>#DIV/0!</v>
      </c>
      <c r="AD353" s="809"/>
      <c r="AE353" s="811">
        <f t="shared" si="153"/>
        <v>0</v>
      </c>
      <c r="AF353" s="811">
        <f t="shared" si="154"/>
        <v>0</v>
      </c>
    </row>
    <row r="354" spans="1:32" ht="15.75" hidden="1" customHeight="1">
      <c r="A354" s="438" t="s">
        <v>303</v>
      </c>
      <c r="B354" s="438">
        <f>'Aaro Inställningar'!B27</f>
        <v>0</v>
      </c>
      <c r="C354" s="42"/>
      <c r="D354" s="748">
        <f>'Aaro Inställningar'!C27</f>
        <v>0</v>
      </c>
      <c r="E354" s="319">
        <v>0</v>
      </c>
      <c r="F354" s="317">
        <v>0</v>
      </c>
      <c r="G354" s="318" t="e">
        <f t="shared" si="138"/>
        <v>#DIV/0!</v>
      </c>
      <c r="H354" s="318" t="b">
        <f t="shared" si="139"/>
        <v>0</v>
      </c>
      <c r="I354" s="318" t="e">
        <f t="shared" si="155"/>
        <v>#DIV/0!</v>
      </c>
      <c r="J354" s="319">
        <v>0</v>
      </c>
      <c r="K354" s="317">
        <v>0</v>
      </c>
      <c r="L354" s="318" t="e">
        <f t="shared" si="141"/>
        <v>#DIV/0!</v>
      </c>
      <c r="M354" s="318" t="b">
        <f t="shared" si="142"/>
        <v>0</v>
      </c>
      <c r="N354" s="318" t="e">
        <f t="shared" si="143"/>
        <v>#DIV/0!</v>
      </c>
      <c r="O354" s="319">
        <v>0</v>
      </c>
      <c r="P354" s="317">
        <v>0</v>
      </c>
      <c r="Q354" s="318" t="e">
        <f t="shared" si="144"/>
        <v>#DIV/0!</v>
      </c>
      <c r="R354" s="318" t="b">
        <f t="shared" si="145"/>
        <v>0</v>
      </c>
      <c r="S354" s="318" t="e">
        <f t="shared" si="146"/>
        <v>#DIV/0!</v>
      </c>
      <c r="T354" s="319">
        <v>0</v>
      </c>
      <c r="U354" s="317">
        <v>0</v>
      </c>
      <c r="V354" s="318" t="e">
        <f t="shared" si="147"/>
        <v>#DIV/0!</v>
      </c>
      <c r="W354" s="318" t="b">
        <f t="shared" si="148"/>
        <v>0</v>
      </c>
      <c r="X354" s="318" t="e">
        <f t="shared" si="149"/>
        <v>#DIV/0!</v>
      </c>
      <c r="Y354" s="318"/>
      <c r="Z354" s="319">
        <v>0</v>
      </c>
      <c r="AA354" s="318" t="e">
        <f t="shared" si="150"/>
        <v>#DIV/0!</v>
      </c>
      <c r="AB354" s="318" t="b">
        <f t="shared" si="151"/>
        <v>0</v>
      </c>
      <c r="AC354" s="318" t="e">
        <f t="shared" si="152"/>
        <v>#DIV/0!</v>
      </c>
      <c r="AD354" s="809"/>
      <c r="AE354" s="811">
        <f t="shared" si="153"/>
        <v>0</v>
      </c>
      <c r="AF354" s="811">
        <f t="shared" si="154"/>
        <v>0</v>
      </c>
    </row>
    <row r="355" spans="1:32" ht="15.75" hidden="1" customHeight="1">
      <c r="A355" s="438" t="s">
        <v>303</v>
      </c>
      <c r="B355" s="438">
        <f>'Aaro Inställningar'!B28</f>
        <v>0</v>
      </c>
      <c r="C355" s="42"/>
      <c r="D355" s="748">
        <f>'Aaro Inställningar'!C28</f>
        <v>0</v>
      </c>
      <c r="E355" s="319">
        <v>0</v>
      </c>
      <c r="F355" s="317">
        <v>0</v>
      </c>
      <c r="G355" s="318" t="e">
        <f t="shared" si="138"/>
        <v>#DIV/0!</v>
      </c>
      <c r="H355" s="318" t="b">
        <f t="shared" si="139"/>
        <v>0</v>
      </c>
      <c r="I355" s="318" t="e">
        <f t="shared" si="155"/>
        <v>#DIV/0!</v>
      </c>
      <c r="J355" s="319">
        <v>0</v>
      </c>
      <c r="K355" s="317">
        <v>0</v>
      </c>
      <c r="L355" s="318" t="e">
        <f t="shared" si="141"/>
        <v>#DIV/0!</v>
      </c>
      <c r="M355" s="318" t="b">
        <f t="shared" si="142"/>
        <v>0</v>
      </c>
      <c r="N355" s="318" t="e">
        <f t="shared" si="143"/>
        <v>#DIV/0!</v>
      </c>
      <c r="O355" s="319">
        <v>0</v>
      </c>
      <c r="P355" s="317">
        <v>0</v>
      </c>
      <c r="Q355" s="318" t="e">
        <f t="shared" si="144"/>
        <v>#DIV/0!</v>
      </c>
      <c r="R355" s="318" t="b">
        <f t="shared" si="145"/>
        <v>0</v>
      </c>
      <c r="S355" s="318" t="e">
        <f t="shared" si="146"/>
        <v>#DIV/0!</v>
      </c>
      <c r="T355" s="319">
        <v>0</v>
      </c>
      <c r="U355" s="317">
        <v>0</v>
      </c>
      <c r="V355" s="318" t="e">
        <f t="shared" si="147"/>
        <v>#DIV/0!</v>
      </c>
      <c r="W355" s="318" t="b">
        <f t="shared" si="148"/>
        <v>0</v>
      </c>
      <c r="X355" s="318" t="e">
        <f t="shared" si="149"/>
        <v>#DIV/0!</v>
      </c>
      <c r="Y355" s="318"/>
      <c r="Z355" s="319">
        <v>0</v>
      </c>
      <c r="AA355" s="318" t="e">
        <f t="shared" si="150"/>
        <v>#DIV/0!</v>
      </c>
      <c r="AB355" s="318" t="b">
        <f t="shared" si="151"/>
        <v>0</v>
      </c>
      <c r="AC355" s="318" t="e">
        <f t="shared" si="152"/>
        <v>#DIV/0!</v>
      </c>
      <c r="AD355" s="809"/>
      <c r="AE355" s="811">
        <f t="shared" si="153"/>
        <v>0</v>
      </c>
      <c r="AF355" s="811">
        <f t="shared" si="154"/>
        <v>0</v>
      </c>
    </row>
    <row r="356" spans="1:32" ht="15.75" hidden="1" customHeight="1">
      <c r="A356" s="438" t="s">
        <v>303</v>
      </c>
      <c r="B356" s="438">
        <f>'Aaro Inställningar'!B29</f>
        <v>0</v>
      </c>
      <c r="C356" s="42"/>
      <c r="D356" s="748">
        <f>'Aaro Inställningar'!C29</f>
        <v>0</v>
      </c>
      <c r="E356" s="319">
        <v>0</v>
      </c>
      <c r="F356" s="317">
        <v>0</v>
      </c>
      <c r="G356" s="318" t="e">
        <f t="shared" si="138"/>
        <v>#DIV/0!</v>
      </c>
      <c r="H356" s="318" t="b">
        <f t="shared" si="139"/>
        <v>0</v>
      </c>
      <c r="I356" s="318" t="e">
        <f t="shared" si="155"/>
        <v>#DIV/0!</v>
      </c>
      <c r="J356" s="319">
        <v>0</v>
      </c>
      <c r="K356" s="317">
        <v>0</v>
      </c>
      <c r="L356" s="318" t="e">
        <f t="shared" si="141"/>
        <v>#DIV/0!</v>
      </c>
      <c r="M356" s="318" t="b">
        <f t="shared" si="142"/>
        <v>0</v>
      </c>
      <c r="N356" s="318" t="e">
        <f t="shared" si="143"/>
        <v>#DIV/0!</v>
      </c>
      <c r="O356" s="319">
        <v>0</v>
      </c>
      <c r="P356" s="317">
        <v>0</v>
      </c>
      <c r="Q356" s="318" t="e">
        <f t="shared" si="144"/>
        <v>#DIV/0!</v>
      </c>
      <c r="R356" s="318" t="b">
        <f t="shared" si="145"/>
        <v>0</v>
      </c>
      <c r="S356" s="318" t="e">
        <f t="shared" si="146"/>
        <v>#DIV/0!</v>
      </c>
      <c r="T356" s="319">
        <v>0</v>
      </c>
      <c r="U356" s="317">
        <v>0</v>
      </c>
      <c r="V356" s="318" t="e">
        <f t="shared" si="147"/>
        <v>#DIV/0!</v>
      </c>
      <c r="W356" s="318" t="b">
        <f t="shared" si="148"/>
        <v>0</v>
      </c>
      <c r="X356" s="318" t="e">
        <f t="shared" si="149"/>
        <v>#DIV/0!</v>
      </c>
      <c r="Y356" s="318"/>
      <c r="Z356" s="319">
        <v>0</v>
      </c>
      <c r="AA356" s="318" t="e">
        <f t="shared" si="150"/>
        <v>#DIV/0!</v>
      </c>
      <c r="AB356" s="318" t="b">
        <f t="shared" si="151"/>
        <v>0</v>
      </c>
      <c r="AC356" s="318" t="e">
        <f t="shared" si="152"/>
        <v>#DIV/0!</v>
      </c>
      <c r="AD356" s="809"/>
      <c r="AE356" s="811">
        <f t="shared" si="153"/>
        <v>0</v>
      </c>
      <c r="AF356" s="811">
        <f t="shared" si="154"/>
        <v>0</v>
      </c>
    </row>
    <row r="357" spans="1:32" ht="15.75" hidden="1" customHeight="1">
      <c r="A357" s="438" t="s">
        <v>303</v>
      </c>
      <c r="B357" s="438">
        <f>'Aaro Inställningar'!B30</f>
        <v>0</v>
      </c>
      <c r="C357" s="42"/>
      <c r="D357" s="748">
        <f>'Aaro Inställningar'!C30</f>
        <v>0</v>
      </c>
      <c r="E357" s="319">
        <v>0</v>
      </c>
      <c r="F357" s="317">
        <v>0</v>
      </c>
      <c r="G357" s="318" t="e">
        <f t="shared" si="138"/>
        <v>#DIV/0!</v>
      </c>
      <c r="H357" s="318" t="b">
        <f t="shared" si="139"/>
        <v>0</v>
      </c>
      <c r="I357" s="318" t="e">
        <f t="shared" si="155"/>
        <v>#DIV/0!</v>
      </c>
      <c r="J357" s="319">
        <v>0</v>
      </c>
      <c r="K357" s="317">
        <v>0</v>
      </c>
      <c r="L357" s="318" t="e">
        <f t="shared" si="141"/>
        <v>#DIV/0!</v>
      </c>
      <c r="M357" s="318" t="b">
        <f t="shared" si="142"/>
        <v>0</v>
      </c>
      <c r="N357" s="318" t="e">
        <f t="shared" si="143"/>
        <v>#DIV/0!</v>
      </c>
      <c r="O357" s="319">
        <v>0</v>
      </c>
      <c r="P357" s="317">
        <v>0</v>
      </c>
      <c r="Q357" s="318" t="e">
        <f t="shared" si="144"/>
        <v>#DIV/0!</v>
      </c>
      <c r="R357" s="318" t="b">
        <f t="shared" si="145"/>
        <v>0</v>
      </c>
      <c r="S357" s="318" t="e">
        <f t="shared" si="146"/>
        <v>#DIV/0!</v>
      </c>
      <c r="T357" s="319">
        <v>0</v>
      </c>
      <c r="U357" s="317">
        <v>0</v>
      </c>
      <c r="V357" s="318" t="e">
        <f t="shared" si="147"/>
        <v>#DIV/0!</v>
      </c>
      <c r="W357" s="318" t="b">
        <f t="shared" si="148"/>
        <v>0</v>
      </c>
      <c r="X357" s="318" t="e">
        <f t="shared" si="149"/>
        <v>#DIV/0!</v>
      </c>
      <c r="Y357" s="318"/>
      <c r="Z357" s="319">
        <v>0</v>
      </c>
      <c r="AA357" s="318" t="e">
        <f t="shared" si="150"/>
        <v>#DIV/0!</v>
      </c>
      <c r="AB357" s="318" t="b">
        <f t="shared" si="151"/>
        <v>0</v>
      </c>
      <c r="AC357" s="318" t="e">
        <f t="shared" si="152"/>
        <v>#DIV/0!</v>
      </c>
      <c r="AD357" s="809"/>
      <c r="AE357" s="811">
        <f t="shared" si="153"/>
        <v>0</v>
      </c>
      <c r="AF357" s="811">
        <f t="shared" si="154"/>
        <v>0</v>
      </c>
    </row>
    <row r="358" spans="1:32" ht="15.75" hidden="1" customHeight="1">
      <c r="A358" s="438" t="s">
        <v>303</v>
      </c>
      <c r="B358" s="438">
        <f>'Aaro Inställningar'!B31</f>
        <v>0</v>
      </c>
      <c r="C358" s="42"/>
      <c r="D358" s="748">
        <f>'Aaro Inställningar'!C31</f>
        <v>0</v>
      </c>
      <c r="E358" s="319">
        <v>0</v>
      </c>
      <c r="F358" s="317">
        <v>0</v>
      </c>
      <c r="G358" s="318" t="e">
        <f t="shared" si="138"/>
        <v>#DIV/0!</v>
      </c>
      <c r="H358" s="318" t="b">
        <f t="shared" si="139"/>
        <v>0</v>
      </c>
      <c r="I358" s="318" t="e">
        <f t="shared" si="155"/>
        <v>#DIV/0!</v>
      </c>
      <c r="J358" s="319">
        <v>0</v>
      </c>
      <c r="K358" s="317">
        <v>0</v>
      </c>
      <c r="L358" s="318" t="e">
        <f t="shared" si="141"/>
        <v>#DIV/0!</v>
      </c>
      <c r="M358" s="318" t="b">
        <f t="shared" si="142"/>
        <v>0</v>
      </c>
      <c r="N358" s="318" t="e">
        <f t="shared" si="143"/>
        <v>#DIV/0!</v>
      </c>
      <c r="O358" s="319">
        <v>0</v>
      </c>
      <c r="P358" s="317">
        <v>0</v>
      </c>
      <c r="Q358" s="318" t="e">
        <f t="shared" si="144"/>
        <v>#DIV/0!</v>
      </c>
      <c r="R358" s="318" t="b">
        <f t="shared" si="145"/>
        <v>0</v>
      </c>
      <c r="S358" s="318" t="e">
        <f t="shared" si="146"/>
        <v>#DIV/0!</v>
      </c>
      <c r="T358" s="319">
        <v>0</v>
      </c>
      <c r="U358" s="317">
        <v>0</v>
      </c>
      <c r="V358" s="318" t="e">
        <f t="shared" si="147"/>
        <v>#DIV/0!</v>
      </c>
      <c r="W358" s="318" t="b">
        <f t="shared" si="148"/>
        <v>0</v>
      </c>
      <c r="X358" s="318" t="e">
        <f t="shared" si="149"/>
        <v>#DIV/0!</v>
      </c>
      <c r="Y358" s="318"/>
      <c r="Z358" s="319">
        <v>0</v>
      </c>
      <c r="AA358" s="318" t="e">
        <f t="shared" si="150"/>
        <v>#DIV/0!</v>
      </c>
      <c r="AB358" s="318" t="b">
        <f t="shared" si="151"/>
        <v>0</v>
      </c>
      <c r="AC358" s="318" t="e">
        <f t="shared" si="152"/>
        <v>#DIV/0!</v>
      </c>
      <c r="AD358" s="809"/>
      <c r="AE358" s="811">
        <f t="shared" si="153"/>
        <v>0</v>
      </c>
      <c r="AF358" s="811">
        <f t="shared" si="154"/>
        <v>0</v>
      </c>
    </row>
    <row r="359" spans="1:32" ht="15.75" hidden="1" customHeight="1">
      <c r="A359" s="438" t="s">
        <v>303</v>
      </c>
      <c r="B359" s="438">
        <f>'Aaro Inställningar'!B32</f>
        <v>0</v>
      </c>
      <c r="C359" s="42"/>
      <c r="D359" s="748">
        <f>'Aaro Inställningar'!C32</f>
        <v>0</v>
      </c>
      <c r="E359" s="319">
        <v>0</v>
      </c>
      <c r="F359" s="317">
        <v>0</v>
      </c>
      <c r="G359" s="318" t="e">
        <f t="shared" si="138"/>
        <v>#DIV/0!</v>
      </c>
      <c r="H359" s="318" t="b">
        <f t="shared" si="139"/>
        <v>0</v>
      </c>
      <c r="I359" s="318" t="e">
        <f t="shared" si="155"/>
        <v>#DIV/0!</v>
      </c>
      <c r="J359" s="319">
        <v>0</v>
      </c>
      <c r="K359" s="317">
        <v>0</v>
      </c>
      <c r="L359" s="318" t="e">
        <f t="shared" si="141"/>
        <v>#DIV/0!</v>
      </c>
      <c r="M359" s="318" t="b">
        <f t="shared" si="142"/>
        <v>0</v>
      </c>
      <c r="N359" s="318" t="e">
        <f t="shared" si="143"/>
        <v>#DIV/0!</v>
      </c>
      <c r="O359" s="319">
        <v>0</v>
      </c>
      <c r="P359" s="317">
        <v>0</v>
      </c>
      <c r="Q359" s="318" t="e">
        <f t="shared" si="144"/>
        <v>#DIV/0!</v>
      </c>
      <c r="R359" s="318" t="b">
        <f t="shared" si="145"/>
        <v>0</v>
      </c>
      <c r="S359" s="318" t="e">
        <f t="shared" si="146"/>
        <v>#DIV/0!</v>
      </c>
      <c r="T359" s="319">
        <v>0</v>
      </c>
      <c r="U359" s="317">
        <v>0</v>
      </c>
      <c r="V359" s="318" t="e">
        <f t="shared" si="147"/>
        <v>#DIV/0!</v>
      </c>
      <c r="W359" s="318" t="b">
        <f t="shared" si="148"/>
        <v>0</v>
      </c>
      <c r="X359" s="318" t="e">
        <f t="shared" si="149"/>
        <v>#DIV/0!</v>
      </c>
      <c r="Y359" s="318"/>
      <c r="Z359" s="319">
        <v>0</v>
      </c>
      <c r="AA359" s="318" t="e">
        <f t="shared" si="150"/>
        <v>#DIV/0!</v>
      </c>
      <c r="AB359" s="318" t="b">
        <f t="shared" si="151"/>
        <v>0</v>
      </c>
      <c r="AC359" s="318" t="e">
        <f t="shared" si="152"/>
        <v>#DIV/0!</v>
      </c>
      <c r="AD359" s="809"/>
      <c r="AE359" s="811">
        <f t="shared" si="153"/>
        <v>0</v>
      </c>
      <c r="AF359" s="811">
        <f t="shared" si="154"/>
        <v>0</v>
      </c>
    </row>
    <row r="360" spans="1:32" ht="15.75" hidden="1" customHeight="1">
      <c r="A360" s="438" t="s">
        <v>303</v>
      </c>
      <c r="B360" s="438">
        <f>'Aaro Inställningar'!B33</f>
        <v>0</v>
      </c>
      <c r="C360" s="42"/>
      <c r="D360" s="748">
        <f>'Aaro Inställningar'!C33</f>
        <v>0</v>
      </c>
      <c r="E360" s="319">
        <v>0</v>
      </c>
      <c r="F360" s="317">
        <v>0</v>
      </c>
      <c r="G360" s="318" t="e">
        <f t="shared" si="138"/>
        <v>#DIV/0!</v>
      </c>
      <c r="H360" s="318" t="b">
        <f t="shared" si="139"/>
        <v>0</v>
      </c>
      <c r="I360" s="318" t="e">
        <f t="shared" si="155"/>
        <v>#DIV/0!</v>
      </c>
      <c r="J360" s="319">
        <v>0</v>
      </c>
      <c r="K360" s="317">
        <v>0</v>
      </c>
      <c r="L360" s="318" t="e">
        <f t="shared" si="141"/>
        <v>#DIV/0!</v>
      </c>
      <c r="M360" s="318" t="b">
        <f t="shared" si="142"/>
        <v>0</v>
      </c>
      <c r="N360" s="318" t="e">
        <f t="shared" si="143"/>
        <v>#DIV/0!</v>
      </c>
      <c r="O360" s="319">
        <v>0</v>
      </c>
      <c r="P360" s="317">
        <v>0</v>
      </c>
      <c r="Q360" s="318" t="e">
        <f t="shared" si="144"/>
        <v>#DIV/0!</v>
      </c>
      <c r="R360" s="318" t="b">
        <f t="shared" si="145"/>
        <v>0</v>
      </c>
      <c r="S360" s="318" t="e">
        <f t="shared" si="146"/>
        <v>#DIV/0!</v>
      </c>
      <c r="T360" s="319">
        <v>0</v>
      </c>
      <c r="U360" s="317">
        <v>0</v>
      </c>
      <c r="V360" s="318" t="e">
        <f t="shared" si="147"/>
        <v>#DIV/0!</v>
      </c>
      <c r="W360" s="318" t="b">
        <f t="shared" si="148"/>
        <v>0</v>
      </c>
      <c r="X360" s="318" t="e">
        <f t="shared" si="149"/>
        <v>#DIV/0!</v>
      </c>
      <c r="Y360" s="318"/>
      <c r="Z360" s="319">
        <v>0</v>
      </c>
      <c r="AA360" s="318" t="e">
        <f t="shared" si="150"/>
        <v>#DIV/0!</v>
      </c>
      <c r="AB360" s="318" t="b">
        <f t="shared" si="151"/>
        <v>0</v>
      </c>
      <c r="AC360" s="318" t="e">
        <f t="shared" si="152"/>
        <v>#DIV/0!</v>
      </c>
      <c r="AD360" s="809"/>
      <c r="AE360" s="811">
        <f t="shared" si="153"/>
        <v>0</v>
      </c>
      <c r="AF360" s="811">
        <f t="shared" si="154"/>
        <v>0</v>
      </c>
    </row>
    <row r="361" spans="1:32" ht="15.75" customHeight="1">
      <c r="A361" s="438" t="s">
        <v>303</v>
      </c>
      <c r="B361" s="438" t="str">
        <f>'Aaro Inställningar'!B34</f>
        <v>TOTAL</v>
      </c>
      <c r="C361" s="35"/>
      <c r="D361" s="798" t="str">
        <f>'Aaro Inställningar'!C34</f>
        <v>Summa exkl Aibel</v>
      </c>
      <c r="E361" s="799">
        <f>SUM(E333:E360)</f>
        <v>88.715699700000528</v>
      </c>
      <c r="F361" s="800">
        <f>SUM(F333:F360)</f>
        <v>56.476841900000167</v>
      </c>
      <c r="G361" s="801">
        <f t="shared" si="138"/>
        <v>0.57083322500722655</v>
      </c>
      <c r="H361" s="801" t="b">
        <f t="shared" si="139"/>
        <v>0</v>
      </c>
      <c r="I361" s="801">
        <f t="shared" si="155"/>
        <v>0.57083322500722655</v>
      </c>
      <c r="J361" s="799">
        <f>SUM(J333:J360)</f>
        <v>133.06692300000017</v>
      </c>
      <c r="K361" s="800">
        <f>SUM(K333:K360)</f>
        <v>75.189078800000118</v>
      </c>
      <c r="L361" s="801">
        <f t="shared" si="141"/>
        <v>0.76976397535010044</v>
      </c>
      <c r="M361" s="801" t="b">
        <f t="shared" si="142"/>
        <v>0</v>
      </c>
      <c r="N361" s="801">
        <f t="shared" si="143"/>
        <v>0.76976397535010044</v>
      </c>
      <c r="O361" s="799">
        <f>SUM(O333:O360)</f>
        <v>133.06692300000051</v>
      </c>
      <c r="P361" s="800">
        <f>SUM(P333:P360)</f>
        <v>75.189078800000431</v>
      </c>
      <c r="Q361" s="801">
        <f t="shared" si="144"/>
        <v>0.76976397535009777</v>
      </c>
      <c r="R361" s="801" t="b">
        <f t="shared" si="145"/>
        <v>0</v>
      </c>
      <c r="S361" s="801">
        <f t="shared" si="146"/>
        <v>0.76976397535009777</v>
      </c>
      <c r="T361" s="799">
        <f>SUM(T333:T360)</f>
        <v>821.0055132</v>
      </c>
      <c r="U361" s="800">
        <f>SUM(U333:U360)</f>
        <v>763.12766900000065</v>
      </c>
      <c r="V361" s="801">
        <f t="shared" si="147"/>
        <v>7.5842937625158147E-2</v>
      </c>
      <c r="W361" s="801" t="b">
        <f t="shared" si="148"/>
        <v>0</v>
      </c>
      <c r="X361" s="801">
        <f t="shared" si="149"/>
        <v>7.5842937625158147E-2</v>
      </c>
      <c r="Y361" s="801"/>
      <c r="Z361" s="799">
        <f>SUM(Z333:Z360)</f>
        <v>1256.7770917000003</v>
      </c>
      <c r="AA361" s="802">
        <f t="shared" si="150"/>
        <v>0.64687658795922798</v>
      </c>
      <c r="AB361" s="802" t="b">
        <f t="shared" si="151"/>
        <v>0</v>
      </c>
      <c r="AC361" s="818">
        <f t="shared" si="152"/>
        <v>0.64687658795922798</v>
      </c>
      <c r="AD361" s="809"/>
      <c r="AE361" s="814">
        <f t="shared" si="153"/>
        <v>2.501949446170635E-2</v>
      </c>
      <c r="AF361" s="814">
        <f t="shared" si="154"/>
        <v>1.5492780485816522E-2</v>
      </c>
    </row>
    <row r="362" spans="1:32" ht="4.5" customHeight="1">
      <c r="A362" s="438"/>
      <c r="B362" s="438"/>
      <c r="C362" s="35"/>
      <c r="D362" s="803"/>
      <c r="E362" s="746"/>
      <c r="F362" s="791"/>
      <c r="G362" s="791"/>
      <c r="H362" s="791"/>
      <c r="I362" s="804"/>
      <c r="J362" s="746"/>
      <c r="K362" s="791"/>
      <c r="L362" s="791"/>
      <c r="M362" s="791"/>
      <c r="N362" s="804"/>
      <c r="O362" s="746"/>
      <c r="P362" s="791"/>
      <c r="Q362" s="791"/>
      <c r="R362" s="791"/>
      <c r="S362" s="804"/>
      <c r="T362" s="746"/>
      <c r="U362" s="791"/>
      <c r="V362" s="791"/>
      <c r="W362" s="791"/>
      <c r="X362" s="804"/>
      <c r="Y362" s="804"/>
      <c r="Z362" s="746"/>
      <c r="AA362" s="791"/>
      <c r="AB362" s="791"/>
      <c r="AC362" s="747"/>
      <c r="AD362" s="809"/>
      <c r="AE362" s="815"/>
      <c r="AF362" s="815"/>
    </row>
    <row r="363" spans="1:32" ht="20.25" customHeight="1">
      <c r="A363" s="438" t="s">
        <v>303</v>
      </c>
      <c r="B363" s="438" t="str">
        <f>'Aaro Inställningar'!B36</f>
        <v>AIBEL</v>
      </c>
      <c r="C363" s="42"/>
      <c r="D363" s="748" t="str">
        <f>'Aaro Inställningar'!C36</f>
        <v>Aibel</v>
      </c>
      <c r="E363" s="319">
        <v>45.708925200000103</v>
      </c>
      <c r="F363" s="317">
        <v>8.2041725000000696</v>
      </c>
      <c r="G363" s="318">
        <f t="shared" ref="G363:G406" si="156">IF(OR(E363&lt;0,F363&lt;0),"-",E363/F363-1)</f>
        <v>4.5714241990889048</v>
      </c>
      <c r="H363" s="318" t="b">
        <f t="shared" ref="H363:H406" si="157">IF(AND(E363&lt;0,F363&lt;0),-(E363/F363-1))</f>
        <v>0</v>
      </c>
      <c r="I363" s="318">
        <f t="shared" ref="I363:I406" si="158">IF(AND(E363&lt;0,F363&lt;0),+H363,G363)</f>
        <v>4.5714241990889048</v>
      </c>
      <c r="J363" s="319">
        <v>11.2069740000001</v>
      </c>
      <c r="K363" s="317">
        <v>-5.2475775999999401</v>
      </c>
      <c r="L363" s="318" t="str">
        <f t="shared" ref="L363:L406" si="159">IF(OR(J363&lt;0,K363&lt;0),"-",J363/K363-1)</f>
        <v>-</v>
      </c>
      <c r="M363" s="318" t="b">
        <f t="shared" ref="M363:M406" si="160">IF(AND(J363&lt;0,K363&lt;0),-(J363/K363-1))</f>
        <v>0</v>
      </c>
      <c r="N363" s="318" t="str">
        <f t="shared" ref="N363:N406" si="161">IF(AND(J363&lt;0,K363&lt;0),+M363,L363)</f>
        <v>-</v>
      </c>
      <c r="O363" s="319">
        <v>11.2069740000001</v>
      </c>
      <c r="P363" s="317">
        <v>-5.2475775999999099</v>
      </c>
      <c r="Q363" s="318" t="str">
        <f t="shared" ref="Q363:Q406" si="162">IF(OR(O363&lt;0,P363&lt;0),"-",O363/P363-1)</f>
        <v>-</v>
      </c>
      <c r="R363" s="318" t="b">
        <f t="shared" ref="R363:R406" si="163">IF(AND(O363&lt;0,P363&lt;0),-(O363/P363-1))</f>
        <v>0</v>
      </c>
      <c r="S363" s="318" t="str">
        <f t="shared" ref="S363:S406" si="164">IF(AND(O363&lt;0,P363&lt;0),+R363,Q363)</f>
        <v>-</v>
      </c>
      <c r="T363" s="319">
        <v>11.6447935000005</v>
      </c>
      <c r="U363" s="317">
        <v>-4.8097581000000096</v>
      </c>
      <c r="V363" s="318" t="str">
        <f t="shared" ref="V363:V406" si="165">IF(OR(T363&lt;0,U363&lt;0),"-",T363/U363-1)</f>
        <v>-</v>
      </c>
      <c r="W363" s="318" t="b">
        <f t="shared" ref="W363:W406" si="166">IF(AND(T363&lt;0,U363&lt;0),-(T363/U363-1))</f>
        <v>0</v>
      </c>
      <c r="X363" s="318" t="str">
        <f t="shared" ref="X363:X406" si="167">IF(AND(T363&lt;0,U363&lt;0),+W363,V363)</f>
        <v>-</v>
      </c>
      <c r="Y363" s="318"/>
      <c r="Z363" s="319">
        <v>-33.299540500000298</v>
      </c>
      <c r="AA363" s="318" t="str">
        <f t="shared" ref="AA363:AA406" si="168">IF(OR(U363&lt;0,Z363&lt;0),"-",Z363/U363-1)</f>
        <v>-</v>
      </c>
      <c r="AB363" s="318">
        <f t="shared" ref="AB363:AB406" si="169">IF(AND(U363&lt;0,Z363&lt;0),-(Z363/U363-1))</f>
        <v>-5.9233295745164876</v>
      </c>
      <c r="AC363" s="717">
        <f t="shared" ref="AC363:AC406" si="170">IF(AND(U363&lt;0,Z363&lt;0),+AB363,AA363)</f>
        <v>-5.9233295745164876</v>
      </c>
      <c r="AD363" s="809"/>
      <c r="AE363" s="811">
        <f t="shared" ref="AE363:AE406" si="171">IF(O38&lt;&gt;0,IF(O363&lt;&gt;0,O363/O38,""),0)</f>
        <v>1.8592240962754802E-2</v>
      </c>
      <c r="AF363" s="811">
        <f t="shared" ref="AF363:AF406" si="172">IF(P38&lt;&gt;0,IF(P363&lt;&gt;0,P363/P38,""),0)</f>
        <v>-6.378097467490817E-3</v>
      </c>
    </row>
    <row r="364" spans="1:32" ht="15.75" hidden="1" customHeight="1">
      <c r="A364" s="438" t="s">
        <v>303</v>
      </c>
      <c r="B364" s="438">
        <f>'Aaro Inställningar'!B37</f>
        <v>0</v>
      </c>
      <c r="C364" s="42"/>
      <c r="D364" s="748">
        <f>'Aaro Inställningar'!C37</f>
        <v>0</v>
      </c>
      <c r="E364" s="319">
        <v>0</v>
      </c>
      <c r="F364" s="317">
        <v>0</v>
      </c>
      <c r="G364" s="318" t="e">
        <f t="shared" si="156"/>
        <v>#DIV/0!</v>
      </c>
      <c r="H364" s="318" t="b">
        <f t="shared" si="157"/>
        <v>0</v>
      </c>
      <c r="I364" s="318" t="e">
        <f t="shared" si="158"/>
        <v>#DIV/0!</v>
      </c>
      <c r="J364" s="319">
        <v>0</v>
      </c>
      <c r="K364" s="317">
        <v>0</v>
      </c>
      <c r="L364" s="318" t="e">
        <f t="shared" si="159"/>
        <v>#DIV/0!</v>
      </c>
      <c r="M364" s="318" t="b">
        <f t="shared" si="160"/>
        <v>0</v>
      </c>
      <c r="N364" s="318" t="e">
        <f t="shared" si="161"/>
        <v>#DIV/0!</v>
      </c>
      <c r="O364" s="319">
        <v>0</v>
      </c>
      <c r="P364" s="317">
        <v>0</v>
      </c>
      <c r="Q364" s="318" t="e">
        <f t="shared" si="162"/>
        <v>#DIV/0!</v>
      </c>
      <c r="R364" s="318" t="b">
        <f t="shared" si="163"/>
        <v>0</v>
      </c>
      <c r="S364" s="318" t="e">
        <f t="shared" si="164"/>
        <v>#DIV/0!</v>
      </c>
      <c r="T364" s="319">
        <v>0</v>
      </c>
      <c r="U364" s="317">
        <v>0</v>
      </c>
      <c r="V364" s="318" t="e">
        <f t="shared" si="165"/>
        <v>#DIV/0!</v>
      </c>
      <c r="W364" s="318" t="b">
        <f t="shared" si="166"/>
        <v>0</v>
      </c>
      <c r="X364" s="318" t="e">
        <f t="shared" si="167"/>
        <v>#DIV/0!</v>
      </c>
      <c r="Y364" s="318"/>
      <c r="Z364" s="319">
        <v>0</v>
      </c>
      <c r="AA364" s="318" t="e">
        <f t="shared" si="168"/>
        <v>#DIV/0!</v>
      </c>
      <c r="AB364" s="318" t="b">
        <f t="shared" si="169"/>
        <v>0</v>
      </c>
      <c r="AC364" s="318" t="e">
        <f t="shared" si="170"/>
        <v>#DIV/0!</v>
      </c>
      <c r="AD364" s="809"/>
      <c r="AE364" s="811">
        <f t="shared" si="171"/>
        <v>0</v>
      </c>
      <c r="AF364" s="811">
        <f t="shared" si="172"/>
        <v>0</v>
      </c>
    </row>
    <row r="365" spans="1:32" ht="15.75" hidden="1" customHeight="1">
      <c r="A365" s="438" t="s">
        <v>303</v>
      </c>
      <c r="B365" s="438">
        <f>'Aaro Inställningar'!B38</f>
        <v>0</v>
      </c>
      <c r="C365" s="42"/>
      <c r="D365" s="748">
        <f>'Aaro Inställningar'!C38</f>
        <v>0</v>
      </c>
      <c r="E365" s="319">
        <v>0</v>
      </c>
      <c r="F365" s="317">
        <v>0</v>
      </c>
      <c r="G365" s="318" t="e">
        <f t="shared" si="156"/>
        <v>#DIV/0!</v>
      </c>
      <c r="H365" s="318" t="b">
        <f t="shared" si="157"/>
        <v>0</v>
      </c>
      <c r="I365" s="318" t="e">
        <f t="shared" si="158"/>
        <v>#DIV/0!</v>
      </c>
      <c r="J365" s="319">
        <v>0</v>
      </c>
      <c r="K365" s="317">
        <v>0</v>
      </c>
      <c r="L365" s="318" t="e">
        <f t="shared" si="159"/>
        <v>#DIV/0!</v>
      </c>
      <c r="M365" s="318" t="b">
        <f t="shared" si="160"/>
        <v>0</v>
      </c>
      <c r="N365" s="318" t="e">
        <f t="shared" si="161"/>
        <v>#DIV/0!</v>
      </c>
      <c r="O365" s="319">
        <v>0</v>
      </c>
      <c r="P365" s="317">
        <v>0</v>
      </c>
      <c r="Q365" s="318" t="e">
        <f t="shared" si="162"/>
        <v>#DIV/0!</v>
      </c>
      <c r="R365" s="318" t="b">
        <f t="shared" si="163"/>
        <v>0</v>
      </c>
      <c r="S365" s="318" t="e">
        <f t="shared" si="164"/>
        <v>#DIV/0!</v>
      </c>
      <c r="T365" s="319">
        <v>0</v>
      </c>
      <c r="U365" s="317">
        <v>0</v>
      </c>
      <c r="V365" s="318" t="e">
        <f t="shared" si="165"/>
        <v>#DIV/0!</v>
      </c>
      <c r="W365" s="318" t="b">
        <f t="shared" si="166"/>
        <v>0</v>
      </c>
      <c r="X365" s="318" t="e">
        <f t="shared" si="167"/>
        <v>#DIV/0!</v>
      </c>
      <c r="Y365" s="318"/>
      <c r="Z365" s="319">
        <v>0</v>
      </c>
      <c r="AA365" s="318" t="e">
        <f t="shared" si="168"/>
        <v>#DIV/0!</v>
      </c>
      <c r="AB365" s="318" t="b">
        <f t="shared" si="169"/>
        <v>0</v>
      </c>
      <c r="AC365" s="318" t="e">
        <f t="shared" si="170"/>
        <v>#DIV/0!</v>
      </c>
      <c r="AD365" s="809"/>
      <c r="AE365" s="811">
        <f t="shared" si="171"/>
        <v>0</v>
      </c>
      <c r="AF365" s="811">
        <f t="shared" si="172"/>
        <v>0</v>
      </c>
    </row>
    <row r="366" spans="1:32" ht="15.75" hidden="1" customHeight="1">
      <c r="A366" s="438" t="s">
        <v>303</v>
      </c>
      <c r="B366" s="438">
        <f>'Aaro Inställningar'!B39</f>
        <v>0</v>
      </c>
      <c r="C366" s="42"/>
      <c r="D366" s="748">
        <f>'Aaro Inställningar'!C39</f>
        <v>0</v>
      </c>
      <c r="E366" s="319">
        <v>0</v>
      </c>
      <c r="F366" s="317">
        <v>0</v>
      </c>
      <c r="G366" s="318" t="e">
        <f t="shared" si="156"/>
        <v>#DIV/0!</v>
      </c>
      <c r="H366" s="318" t="b">
        <f t="shared" si="157"/>
        <v>0</v>
      </c>
      <c r="I366" s="318" t="e">
        <f t="shared" si="158"/>
        <v>#DIV/0!</v>
      </c>
      <c r="J366" s="319">
        <v>0</v>
      </c>
      <c r="K366" s="317">
        <v>0</v>
      </c>
      <c r="L366" s="318" t="e">
        <f t="shared" si="159"/>
        <v>#DIV/0!</v>
      </c>
      <c r="M366" s="318" t="b">
        <f t="shared" si="160"/>
        <v>0</v>
      </c>
      <c r="N366" s="318" t="e">
        <f t="shared" si="161"/>
        <v>#DIV/0!</v>
      </c>
      <c r="O366" s="319">
        <v>0</v>
      </c>
      <c r="P366" s="317">
        <v>0</v>
      </c>
      <c r="Q366" s="318" t="e">
        <f t="shared" si="162"/>
        <v>#DIV/0!</v>
      </c>
      <c r="R366" s="318" t="b">
        <f t="shared" si="163"/>
        <v>0</v>
      </c>
      <c r="S366" s="318" t="e">
        <f t="shared" si="164"/>
        <v>#DIV/0!</v>
      </c>
      <c r="T366" s="319">
        <v>0</v>
      </c>
      <c r="U366" s="317">
        <v>0</v>
      </c>
      <c r="V366" s="318" t="e">
        <f t="shared" si="165"/>
        <v>#DIV/0!</v>
      </c>
      <c r="W366" s="318" t="b">
        <f t="shared" si="166"/>
        <v>0</v>
      </c>
      <c r="X366" s="318" t="e">
        <f t="shared" si="167"/>
        <v>#DIV/0!</v>
      </c>
      <c r="Y366" s="318"/>
      <c r="Z366" s="319">
        <v>0</v>
      </c>
      <c r="AA366" s="318" t="e">
        <f t="shared" si="168"/>
        <v>#DIV/0!</v>
      </c>
      <c r="AB366" s="318" t="b">
        <f t="shared" si="169"/>
        <v>0</v>
      </c>
      <c r="AC366" s="318" t="e">
        <f t="shared" si="170"/>
        <v>#DIV/0!</v>
      </c>
      <c r="AD366" s="809"/>
      <c r="AE366" s="811">
        <f t="shared" si="171"/>
        <v>0</v>
      </c>
      <c r="AF366" s="811">
        <f t="shared" si="172"/>
        <v>0</v>
      </c>
    </row>
    <row r="367" spans="1:32" ht="15.75" hidden="1" customHeight="1">
      <c r="A367" s="438" t="s">
        <v>303</v>
      </c>
      <c r="B367" s="438">
        <f>'Aaro Inställningar'!B40</f>
        <v>0</v>
      </c>
      <c r="C367" s="42"/>
      <c r="D367" s="748">
        <f>'Aaro Inställningar'!C40</f>
        <v>0</v>
      </c>
      <c r="E367" s="319">
        <v>0</v>
      </c>
      <c r="F367" s="317">
        <v>0</v>
      </c>
      <c r="G367" s="318" t="e">
        <f t="shared" si="156"/>
        <v>#DIV/0!</v>
      </c>
      <c r="H367" s="318" t="b">
        <f t="shared" si="157"/>
        <v>0</v>
      </c>
      <c r="I367" s="318" t="e">
        <f t="shared" si="158"/>
        <v>#DIV/0!</v>
      </c>
      <c r="J367" s="319">
        <v>0</v>
      </c>
      <c r="K367" s="317">
        <v>0</v>
      </c>
      <c r="L367" s="318" t="e">
        <f t="shared" si="159"/>
        <v>#DIV/0!</v>
      </c>
      <c r="M367" s="318" t="b">
        <f t="shared" si="160"/>
        <v>0</v>
      </c>
      <c r="N367" s="318" t="e">
        <f t="shared" si="161"/>
        <v>#DIV/0!</v>
      </c>
      <c r="O367" s="319">
        <v>0</v>
      </c>
      <c r="P367" s="317">
        <v>0</v>
      </c>
      <c r="Q367" s="318" t="e">
        <f t="shared" si="162"/>
        <v>#DIV/0!</v>
      </c>
      <c r="R367" s="318" t="b">
        <f t="shared" si="163"/>
        <v>0</v>
      </c>
      <c r="S367" s="318" t="e">
        <f t="shared" si="164"/>
        <v>#DIV/0!</v>
      </c>
      <c r="T367" s="319">
        <v>0</v>
      </c>
      <c r="U367" s="317">
        <v>0</v>
      </c>
      <c r="V367" s="318" t="e">
        <f t="shared" si="165"/>
        <v>#DIV/0!</v>
      </c>
      <c r="W367" s="318" t="b">
        <f t="shared" si="166"/>
        <v>0</v>
      </c>
      <c r="X367" s="318" t="e">
        <f t="shared" si="167"/>
        <v>#DIV/0!</v>
      </c>
      <c r="Y367" s="318"/>
      <c r="Z367" s="319">
        <v>0</v>
      </c>
      <c r="AA367" s="318" t="e">
        <f t="shared" si="168"/>
        <v>#DIV/0!</v>
      </c>
      <c r="AB367" s="318" t="b">
        <f t="shared" si="169"/>
        <v>0</v>
      </c>
      <c r="AC367" s="318" t="e">
        <f t="shared" si="170"/>
        <v>#DIV/0!</v>
      </c>
      <c r="AD367" s="809"/>
      <c r="AE367" s="811">
        <f t="shared" si="171"/>
        <v>0</v>
      </c>
      <c r="AF367" s="811">
        <f t="shared" si="172"/>
        <v>0</v>
      </c>
    </row>
    <row r="368" spans="1:32" ht="15.75" hidden="1" customHeight="1">
      <c r="A368" s="438" t="s">
        <v>303</v>
      </c>
      <c r="B368" s="438">
        <f>'Aaro Inställningar'!B41</f>
        <v>0</v>
      </c>
      <c r="C368" s="42"/>
      <c r="D368" s="748">
        <f>'Aaro Inställningar'!C41</f>
        <v>0</v>
      </c>
      <c r="E368" s="319">
        <v>0</v>
      </c>
      <c r="F368" s="317">
        <v>0</v>
      </c>
      <c r="G368" s="318" t="e">
        <f t="shared" si="156"/>
        <v>#DIV/0!</v>
      </c>
      <c r="H368" s="318" t="b">
        <f t="shared" si="157"/>
        <v>0</v>
      </c>
      <c r="I368" s="318" t="e">
        <f t="shared" si="158"/>
        <v>#DIV/0!</v>
      </c>
      <c r="J368" s="319">
        <v>0</v>
      </c>
      <c r="K368" s="317">
        <v>0</v>
      </c>
      <c r="L368" s="318" t="e">
        <f t="shared" si="159"/>
        <v>#DIV/0!</v>
      </c>
      <c r="M368" s="318" t="b">
        <f t="shared" si="160"/>
        <v>0</v>
      </c>
      <c r="N368" s="318" t="e">
        <f t="shared" si="161"/>
        <v>#DIV/0!</v>
      </c>
      <c r="O368" s="319">
        <v>0</v>
      </c>
      <c r="P368" s="317">
        <v>0</v>
      </c>
      <c r="Q368" s="318" t="e">
        <f t="shared" si="162"/>
        <v>#DIV/0!</v>
      </c>
      <c r="R368" s="318" t="b">
        <f t="shared" si="163"/>
        <v>0</v>
      </c>
      <c r="S368" s="318" t="e">
        <f t="shared" si="164"/>
        <v>#DIV/0!</v>
      </c>
      <c r="T368" s="319">
        <v>0</v>
      </c>
      <c r="U368" s="317">
        <v>0</v>
      </c>
      <c r="V368" s="318" t="e">
        <f t="shared" si="165"/>
        <v>#DIV/0!</v>
      </c>
      <c r="W368" s="318" t="b">
        <f t="shared" si="166"/>
        <v>0</v>
      </c>
      <c r="X368" s="318" t="e">
        <f t="shared" si="167"/>
        <v>#DIV/0!</v>
      </c>
      <c r="Y368" s="318"/>
      <c r="Z368" s="319">
        <v>0</v>
      </c>
      <c r="AA368" s="318" t="e">
        <f t="shared" si="168"/>
        <v>#DIV/0!</v>
      </c>
      <c r="AB368" s="318" t="b">
        <f t="shared" si="169"/>
        <v>0</v>
      </c>
      <c r="AC368" s="318" t="e">
        <f t="shared" si="170"/>
        <v>#DIV/0!</v>
      </c>
      <c r="AD368" s="809"/>
      <c r="AE368" s="811">
        <f t="shared" si="171"/>
        <v>0</v>
      </c>
      <c r="AF368" s="811">
        <f t="shared" si="172"/>
        <v>0</v>
      </c>
    </row>
    <row r="369" spans="1:32" ht="15.75" hidden="1" customHeight="1">
      <c r="A369" s="438" t="s">
        <v>303</v>
      </c>
      <c r="B369" s="438">
        <f>'Aaro Inställningar'!B42</f>
        <v>0</v>
      </c>
      <c r="C369" s="42"/>
      <c r="D369" s="748">
        <f>'Aaro Inställningar'!C42</f>
        <v>0</v>
      </c>
      <c r="E369" s="319">
        <v>0</v>
      </c>
      <c r="F369" s="317">
        <v>0</v>
      </c>
      <c r="G369" s="318" t="e">
        <f t="shared" si="156"/>
        <v>#DIV/0!</v>
      </c>
      <c r="H369" s="318" t="b">
        <f t="shared" si="157"/>
        <v>0</v>
      </c>
      <c r="I369" s="318" t="e">
        <f t="shared" si="158"/>
        <v>#DIV/0!</v>
      </c>
      <c r="J369" s="319">
        <v>0</v>
      </c>
      <c r="K369" s="317">
        <v>0</v>
      </c>
      <c r="L369" s="318" t="e">
        <f t="shared" si="159"/>
        <v>#DIV/0!</v>
      </c>
      <c r="M369" s="318" t="b">
        <f t="shared" si="160"/>
        <v>0</v>
      </c>
      <c r="N369" s="318" t="e">
        <f t="shared" si="161"/>
        <v>#DIV/0!</v>
      </c>
      <c r="O369" s="319">
        <v>0</v>
      </c>
      <c r="P369" s="317">
        <v>0</v>
      </c>
      <c r="Q369" s="318" t="e">
        <f t="shared" si="162"/>
        <v>#DIV/0!</v>
      </c>
      <c r="R369" s="318" t="b">
        <f t="shared" si="163"/>
        <v>0</v>
      </c>
      <c r="S369" s="318" t="e">
        <f t="shared" si="164"/>
        <v>#DIV/0!</v>
      </c>
      <c r="T369" s="319">
        <v>0</v>
      </c>
      <c r="U369" s="317">
        <v>0</v>
      </c>
      <c r="V369" s="318" t="e">
        <f t="shared" si="165"/>
        <v>#DIV/0!</v>
      </c>
      <c r="W369" s="318" t="b">
        <f t="shared" si="166"/>
        <v>0</v>
      </c>
      <c r="X369" s="318" t="e">
        <f t="shared" si="167"/>
        <v>#DIV/0!</v>
      </c>
      <c r="Y369" s="318"/>
      <c r="Z369" s="319">
        <v>0</v>
      </c>
      <c r="AA369" s="318" t="e">
        <f t="shared" si="168"/>
        <v>#DIV/0!</v>
      </c>
      <c r="AB369" s="318" t="b">
        <f t="shared" si="169"/>
        <v>0</v>
      </c>
      <c r="AC369" s="318" t="e">
        <f t="shared" si="170"/>
        <v>#DIV/0!</v>
      </c>
      <c r="AD369" s="809"/>
      <c r="AE369" s="811">
        <f t="shared" si="171"/>
        <v>0</v>
      </c>
      <c r="AF369" s="811">
        <f t="shared" si="172"/>
        <v>0</v>
      </c>
    </row>
    <row r="370" spans="1:32" ht="15.75" hidden="1" customHeight="1">
      <c r="A370" s="438" t="s">
        <v>303</v>
      </c>
      <c r="B370" s="438">
        <f>'Aaro Inställningar'!B43</f>
        <v>0</v>
      </c>
      <c r="C370" s="42"/>
      <c r="D370" s="748">
        <f>'Aaro Inställningar'!C43</f>
        <v>0</v>
      </c>
      <c r="E370" s="319">
        <v>0</v>
      </c>
      <c r="F370" s="317">
        <v>0</v>
      </c>
      <c r="G370" s="318" t="e">
        <f t="shared" si="156"/>
        <v>#DIV/0!</v>
      </c>
      <c r="H370" s="318" t="b">
        <f t="shared" si="157"/>
        <v>0</v>
      </c>
      <c r="I370" s="318" t="e">
        <f t="shared" si="158"/>
        <v>#DIV/0!</v>
      </c>
      <c r="J370" s="319">
        <v>0</v>
      </c>
      <c r="K370" s="317">
        <v>0</v>
      </c>
      <c r="L370" s="318" t="e">
        <f t="shared" si="159"/>
        <v>#DIV/0!</v>
      </c>
      <c r="M370" s="318" t="b">
        <f t="shared" si="160"/>
        <v>0</v>
      </c>
      <c r="N370" s="318" t="e">
        <f t="shared" si="161"/>
        <v>#DIV/0!</v>
      </c>
      <c r="O370" s="319">
        <v>0</v>
      </c>
      <c r="P370" s="317">
        <v>0</v>
      </c>
      <c r="Q370" s="318" t="e">
        <f t="shared" si="162"/>
        <v>#DIV/0!</v>
      </c>
      <c r="R370" s="318" t="b">
        <f t="shared" si="163"/>
        <v>0</v>
      </c>
      <c r="S370" s="318" t="e">
        <f t="shared" si="164"/>
        <v>#DIV/0!</v>
      </c>
      <c r="T370" s="319">
        <v>0</v>
      </c>
      <c r="U370" s="317">
        <v>0</v>
      </c>
      <c r="V370" s="318" t="e">
        <f t="shared" si="165"/>
        <v>#DIV/0!</v>
      </c>
      <c r="W370" s="318" t="b">
        <f t="shared" si="166"/>
        <v>0</v>
      </c>
      <c r="X370" s="318" t="e">
        <f t="shared" si="167"/>
        <v>#DIV/0!</v>
      </c>
      <c r="Y370" s="318"/>
      <c r="Z370" s="319">
        <v>0</v>
      </c>
      <c r="AA370" s="318" t="e">
        <f t="shared" si="168"/>
        <v>#DIV/0!</v>
      </c>
      <c r="AB370" s="318" t="b">
        <f t="shared" si="169"/>
        <v>0</v>
      </c>
      <c r="AC370" s="318" t="e">
        <f t="shared" si="170"/>
        <v>#DIV/0!</v>
      </c>
      <c r="AD370" s="809"/>
      <c r="AE370" s="811">
        <f t="shared" si="171"/>
        <v>0</v>
      </c>
      <c r="AF370" s="811">
        <f t="shared" si="172"/>
        <v>0</v>
      </c>
    </row>
    <row r="371" spans="1:32" ht="15.75" hidden="1" customHeight="1">
      <c r="A371" s="438" t="s">
        <v>303</v>
      </c>
      <c r="B371" s="438">
        <f>'Aaro Inställningar'!B44</f>
        <v>0</v>
      </c>
      <c r="C371" s="42"/>
      <c r="D371" s="748">
        <f>'Aaro Inställningar'!C44</f>
        <v>0</v>
      </c>
      <c r="E371" s="319">
        <v>0</v>
      </c>
      <c r="F371" s="317">
        <v>0</v>
      </c>
      <c r="G371" s="318" t="e">
        <f t="shared" si="156"/>
        <v>#DIV/0!</v>
      </c>
      <c r="H371" s="318" t="b">
        <f t="shared" si="157"/>
        <v>0</v>
      </c>
      <c r="I371" s="318" t="e">
        <f t="shared" si="158"/>
        <v>#DIV/0!</v>
      </c>
      <c r="J371" s="319">
        <v>0</v>
      </c>
      <c r="K371" s="317">
        <v>0</v>
      </c>
      <c r="L371" s="318" t="e">
        <f t="shared" si="159"/>
        <v>#DIV/0!</v>
      </c>
      <c r="M371" s="318" t="b">
        <f t="shared" si="160"/>
        <v>0</v>
      </c>
      <c r="N371" s="318" t="e">
        <f t="shared" si="161"/>
        <v>#DIV/0!</v>
      </c>
      <c r="O371" s="319">
        <v>0</v>
      </c>
      <c r="P371" s="317">
        <v>0</v>
      </c>
      <c r="Q371" s="318" t="e">
        <f t="shared" si="162"/>
        <v>#DIV/0!</v>
      </c>
      <c r="R371" s="318" t="b">
        <f t="shared" si="163"/>
        <v>0</v>
      </c>
      <c r="S371" s="318" t="e">
        <f t="shared" si="164"/>
        <v>#DIV/0!</v>
      </c>
      <c r="T371" s="319">
        <v>0</v>
      </c>
      <c r="U371" s="317">
        <v>0</v>
      </c>
      <c r="V371" s="318" t="e">
        <f t="shared" si="165"/>
        <v>#DIV/0!</v>
      </c>
      <c r="W371" s="318" t="b">
        <f t="shared" si="166"/>
        <v>0</v>
      </c>
      <c r="X371" s="318" t="e">
        <f t="shared" si="167"/>
        <v>#DIV/0!</v>
      </c>
      <c r="Y371" s="318"/>
      <c r="Z371" s="319">
        <v>0</v>
      </c>
      <c r="AA371" s="318" t="e">
        <f t="shared" si="168"/>
        <v>#DIV/0!</v>
      </c>
      <c r="AB371" s="318" t="b">
        <f t="shared" si="169"/>
        <v>0</v>
      </c>
      <c r="AC371" s="318" t="e">
        <f t="shared" si="170"/>
        <v>#DIV/0!</v>
      </c>
      <c r="AD371" s="809"/>
      <c r="AE371" s="811">
        <f t="shared" si="171"/>
        <v>0</v>
      </c>
      <c r="AF371" s="811">
        <f t="shared" si="172"/>
        <v>0</v>
      </c>
    </row>
    <row r="372" spans="1:32" ht="15.75" hidden="1" customHeight="1">
      <c r="A372" s="438" t="s">
        <v>303</v>
      </c>
      <c r="B372" s="438">
        <f>'Aaro Inställningar'!B45</f>
        <v>0</v>
      </c>
      <c r="C372" s="42"/>
      <c r="D372" s="748">
        <f>'Aaro Inställningar'!C45</f>
        <v>0</v>
      </c>
      <c r="E372" s="319">
        <v>0</v>
      </c>
      <c r="F372" s="317">
        <v>0</v>
      </c>
      <c r="G372" s="318" t="e">
        <f t="shared" si="156"/>
        <v>#DIV/0!</v>
      </c>
      <c r="H372" s="318" t="b">
        <f t="shared" si="157"/>
        <v>0</v>
      </c>
      <c r="I372" s="318" t="e">
        <f t="shared" si="158"/>
        <v>#DIV/0!</v>
      </c>
      <c r="J372" s="319">
        <v>0</v>
      </c>
      <c r="K372" s="317">
        <v>0</v>
      </c>
      <c r="L372" s="318" t="e">
        <f t="shared" si="159"/>
        <v>#DIV/0!</v>
      </c>
      <c r="M372" s="318" t="b">
        <f t="shared" si="160"/>
        <v>0</v>
      </c>
      <c r="N372" s="318" t="e">
        <f t="shared" si="161"/>
        <v>#DIV/0!</v>
      </c>
      <c r="O372" s="319">
        <v>0</v>
      </c>
      <c r="P372" s="317">
        <v>0</v>
      </c>
      <c r="Q372" s="318" t="e">
        <f t="shared" si="162"/>
        <v>#DIV/0!</v>
      </c>
      <c r="R372" s="318" t="b">
        <f t="shared" si="163"/>
        <v>0</v>
      </c>
      <c r="S372" s="318" t="e">
        <f t="shared" si="164"/>
        <v>#DIV/0!</v>
      </c>
      <c r="T372" s="319">
        <v>0</v>
      </c>
      <c r="U372" s="317">
        <v>0</v>
      </c>
      <c r="V372" s="318" t="e">
        <f t="shared" si="165"/>
        <v>#DIV/0!</v>
      </c>
      <c r="W372" s="318" t="b">
        <f t="shared" si="166"/>
        <v>0</v>
      </c>
      <c r="X372" s="318" t="e">
        <f t="shared" si="167"/>
        <v>#DIV/0!</v>
      </c>
      <c r="Y372" s="318"/>
      <c r="Z372" s="319">
        <v>0</v>
      </c>
      <c r="AA372" s="318" t="e">
        <f t="shared" si="168"/>
        <v>#DIV/0!</v>
      </c>
      <c r="AB372" s="318" t="b">
        <f t="shared" si="169"/>
        <v>0</v>
      </c>
      <c r="AC372" s="318" t="e">
        <f t="shared" si="170"/>
        <v>#DIV/0!</v>
      </c>
      <c r="AD372" s="809"/>
      <c r="AE372" s="811">
        <f t="shared" si="171"/>
        <v>0</v>
      </c>
      <c r="AF372" s="811">
        <f t="shared" si="172"/>
        <v>0</v>
      </c>
    </row>
    <row r="373" spans="1:32" ht="15.75" hidden="1" customHeight="1">
      <c r="A373" s="438" t="s">
        <v>303</v>
      </c>
      <c r="B373" s="438">
        <f>'Aaro Inställningar'!B46</f>
        <v>0</v>
      </c>
      <c r="C373" s="42"/>
      <c r="D373" s="748">
        <f>'Aaro Inställningar'!C46</f>
        <v>0</v>
      </c>
      <c r="E373" s="319">
        <v>0</v>
      </c>
      <c r="F373" s="317">
        <v>0</v>
      </c>
      <c r="G373" s="318" t="e">
        <f t="shared" si="156"/>
        <v>#DIV/0!</v>
      </c>
      <c r="H373" s="318" t="b">
        <f t="shared" si="157"/>
        <v>0</v>
      </c>
      <c r="I373" s="318" t="e">
        <f t="shared" si="158"/>
        <v>#DIV/0!</v>
      </c>
      <c r="J373" s="319">
        <v>0</v>
      </c>
      <c r="K373" s="317">
        <v>0</v>
      </c>
      <c r="L373" s="318" t="e">
        <f t="shared" si="159"/>
        <v>#DIV/0!</v>
      </c>
      <c r="M373" s="318" t="b">
        <f t="shared" si="160"/>
        <v>0</v>
      </c>
      <c r="N373" s="318" t="e">
        <f t="shared" si="161"/>
        <v>#DIV/0!</v>
      </c>
      <c r="O373" s="319">
        <v>0</v>
      </c>
      <c r="P373" s="317">
        <v>0</v>
      </c>
      <c r="Q373" s="318" t="e">
        <f t="shared" si="162"/>
        <v>#DIV/0!</v>
      </c>
      <c r="R373" s="318" t="b">
        <f t="shared" si="163"/>
        <v>0</v>
      </c>
      <c r="S373" s="318" t="e">
        <f t="shared" si="164"/>
        <v>#DIV/0!</v>
      </c>
      <c r="T373" s="319">
        <v>0</v>
      </c>
      <c r="U373" s="317">
        <v>0</v>
      </c>
      <c r="V373" s="318" t="e">
        <f t="shared" si="165"/>
        <v>#DIV/0!</v>
      </c>
      <c r="W373" s="318" t="b">
        <f t="shared" si="166"/>
        <v>0</v>
      </c>
      <c r="X373" s="318" t="e">
        <f t="shared" si="167"/>
        <v>#DIV/0!</v>
      </c>
      <c r="Y373" s="318"/>
      <c r="Z373" s="319">
        <v>0</v>
      </c>
      <c r="AA373" s="318" t="e">
        <f t="shared" si="168"/>
        <v>#DIV/0!</v>
      </c>
      <c r="AB373" s="318" t="b">
        <f t="shared" si="169"/>
        <v>0</v>
      </c>
      <c r="AC373" s="318" t="e">
        <f t="shared" si="170"/>
        <v>#DIV/0!</v>
      </c>
      <c r="AD373" s="809"/>
      <c r="AE373" s="811">
        <f t="shared" si="171"/>
        <v>0</v>
      </c>
      <c r="AF373" s="811">
        <f t="shared" si="172"/>
        <v>0</v>
      </c>
    </row>
    <row r="374" spans="1:32" ht="15.75" hidden="1" customHeight="1">
      <c r="A374" s="438" t="s">
        <v>303</v>
      </c>
      <c r="B374" s="438">
        <f>'Aaro Inställningar'!B47</f>
        <v>0</v>
      </c>
      <c r="C374" s="42"/>
      <c r="D374" s="748">
        <f>'Aaro Inställningar'!C47</f>
        <v>0</v>
      </c>
      <c r="E374" s="319">
        <v>0</v>
      </c>
      <c r="F374" s="317">
        <v>0</v>
      </c>
      <c r="G374" s="318" t="e">
        <f t="shared" si="156"/>
        <v>#DIV/0!</v>
      </c>
      <c r="H374" s="318" t="b">
        <f t="shared" si="157"/>
        <v>0</v>
      </c>
      <c r="I374" s="318" t="e">
        <f t="shared" si="158"/>
        <v>#DIV/0!</v>
      </c>
      <c r="J374" s="319">
        <v>0</v>
      </c>
      <c r="K374" s="317">
        <v>0</v>
      </c>
      <c r="L374" s="318" t="e">
        <f t="shared" si="159"/>
        <v>#DIV/0!</v>
      </c>
      <c r="M374" s="318" t="b">
        <f t="shared" si="160"/>
        <v>0</v>
      </c>
      <c r="N374" s="318" t="e">
        <f t="shared" si="161"/>
        <v>#DIV/0!</v>
      </c>
      <c r="O374" s="319">
        <v>0</v>
      </c>
      <c r="P374" s="317">
        <v>0</v>
      </c>
      <c r="Q374" s="318" t="e">
        <f t="shared" si="162"/>
        <v>#DIV/0!</v>
      </c>
      <c r="R374" s="318" t="b">
        <f t="shared" si="163"/>
        <v>0</v>
      </c>
      <c r="S374" s="318" t="e">
        <f t="shared" si="164"/>
        <v>#DIV/0!</v>
      </c>
      <c r="T374" s="319">
        <v>0</v>
      </c>
      <c r="U374" s="317">
        <v>0</v>
      </c>
      <c r="V374" s="318" t="e">
        <f t="shared" si="165"/>
        <v>#DIV/0!</v>
      </c>
      <c r="W374" s="318" t="b">
        <f t="shared" si="166"/>
        <v>0</v>
      </c>
      <c r="X374" s="318" t="e">
        <f t="shared" si="167"/>
        <v>#DIV/0!</v>
      </c>
      <c r="Y374" s="318"/>
      <c r="Z374" s="319">
        <v>0</v>
      </c>
      <c r="AA374" s="318" t="e">
        <f t="shared" si="168"/>
        <v>#DIV/0!</v>
      </c>
      <c r="AB374" s="318" t="b">
        <f t="shared" si="169"/>
        <v>0</v>
      </c>
      <c r="AC374" s="318" t="e">
        <f t="shared" si="170"/>
        <v>#DIV/0!</v>
      </c>
      <c r="AD374" s="809"/>
      <c r="AE374" s="811">
        <f t="shared" si="171"/>
        <v>0</v>
      </c>
      <c r="AF374" s="811">
        <f t="shared" si="172"/>
        <v>0</v>
      </c>
    </row>
    <row r="375" spans="1:32" ht="15.75" hidden="1" customHeight="1">
      <c r="A375" s="438" t="s">
        <v>303</v>
      </c>
      <c r="B375" s="438">
        <f>'Aaro Inställningar'!B48</f>
        <v>0</v>
      </c>
      <c r="C375" s="42"/>
      <c r="D375" s="748">
        <f>'Aaro Inställningar'!C48</f>
        <v>0</v>
      </c>
      <c r="E375" s="319">
        <v>0</v>
      </c>
      <c r="F375" s="317">
        <v>0</v>
      </c>
      <c r="G375" s="318" t="e">
        <f t="shared" si="156"/>
        <v>#DIV/0!</v>
      </c>
      <c r="H375" s="318" t="b">
        <f t="shared" si="157"/>
        <v>0</v>
      </c>
      <c r="I375" s="318" t="e">
        <f t="shared" si="158"/>
        <v>#DIV/0!</v>
      </c>
      <c r="J375" s="319">
        <v>0</v>
      </c>
      <c r="K375" s="317">
        <v>0</v>
      </c>
      <c r="L375" s="318" t="e">
        <f t="shared" si="159"/>
        <v>#DIV/0!</v>
      </c>
      <c r="M375" s="318" t="b">
        <f t="shared" si="160"/>
        <v>0</v>
      </c>
      <c r="N375" s="318" t="e">
        <f t="shared" si="161"/>
        <v>#DIV/0!</v>
      </c>
      <c r="O375" s="319">
        <v>0</v>
      </c>
      <c r="P375" s="317">
        <v>0</v>
      </c>
      <c r="Q375" s="318" t="e">
        <f t="shared" si="162"/>
        <v>#DIV/0!</v>
      </c>
      <c r="R375" s="318" t="b">
        <f t="shared" si="163"/>
        <v>0</v>
      </c>
      <c r="S375" s="318" t="e">
        <f t="shared" si="164"/>
        <v>#DIV/0!</v>
      </c>
      <c r="T375" s="319">
        <v>0</v>
      </c>
      <c r="U375" s="317">
        <v>0</v>
      </c>
      <c r="V375" s="318" t="e">
        <f t="shared" si="165"/>
        <v>#DIV/0!</v>
      </c>
      <c r="W375" s="318" t="b">
        <f t="shared" si="166"/>
        <v>0</v>
      </c>
      <c r="X375" s="318" t="e">
        <f t="shared" si="167"/>
        <v>#DIV/0!</v>
      </c>
      <c r="Y375" s="318"/>
      <c r="Z375" s="319">
        <v>0</v>
      </c>
      <c r="AA375" s="318" t="e">
        <f t="shared" si="168"/>
        <v>#DIV/0!</v>
      </c>
      <c r="AB375" s="318" t="b">
        <f t="shared" si="169"/>
        <v>0</v>
      </c>
      <c r="AC375" s="318" t="e">
        <f t="shared" si="170"/>
        <v>#DIV/0!</v>
      </c>
      <c r="AD375" s="809"/>
      <c r="AE375" s="811">
        <f t="shared" si="171"/>
        <v>0</v>
      </c>
      <c r="AF375" s="811">
        <f t="shared" si="172"/>
        <v>0</v>
      </c>
    </row>
    <row r="376" spans="1:32" ht="15.75" hidden="1" customHeight="1">
      <c r="A376" s="438" t="s">
        <v>303</v>
      </c>
      <c r="B376" s="438">
        <f>'Aaro Inställningar'!B49</f>
        <v>0</v>
      </c>
      <c r="C376" s="42"/>
      <c r="D376" s="748">
        <f>'Aaro Inställningar'!C49</f>
        <v>0</v>
      </c>
      <c r="E376" s="319">
        <v>0</v>
      </c>
      <c r="F376" s="317">
        <v>0</v>
      </c>
      <c r="G376" s="318" t="e">
        <f t="shared" si="156"/>
        <v>#DIV/0!</v>
      </c>
      <c r="H376" s="318" t="b">
        <f t="shared" si="157"/>
        <v>0</v>
      </c>
      <c r="I376" s="318" t="e">
        <f t="shared" si="158"/>
        <v>#DIV/0!</v>
      </c>
      <c r="J376" s="319">
        <v>0</v>
      </c>
      <c r="K376" s="317">
        <v>0</v>
      </c>
      <c r="L376" s="318" t="e">
        <f t="shared" si="159"/>
        <v>#DIV/0!</v>
      </c>
      <c r="M376" s="318" t="b">
        <f t="shared" si="160"/>
        <v>0</v>
      </c>
      <c r="N376" s="318" t="e">
        <f t="shared" si="161"/>
        <v>#DIV/0!</v>
      </c>
      <c r="O376" s="319">
        <v>0</v>
      </c>
      <c r="P376" s="317">
        <v>0</v>
      </c>
      <c r="Q376" s="318" t="e">
        <f t="shared" si="162"/>
        <v>#DIV/0!</v>
      </c>
      <c r="R376" s="318" t="b">
        <f t="shared" si="163"/>
        <v>0</v>
      </c>
      <c r="S376" s="318" t="e">
        <f t="shared" si="164"/>
        <v>#DIV/0!</v>
      </c>
      <c r="T376" s="319">
        <v>0</v>
      </c>
      <c r="U376" s="317">
        <v>0</v>
      </c>
      <c r="V376" s="318" t="e">
        <f t="shared" si="165"/>
        <v>#DIV/0!</v>
      </c>
      <c r="W376" s="318" t="b">
        <f t="shared" si="166"/>
        <v>0</v>
      </c>
      <c r="X376" s="318" t="e">
        <f t="shared" si="167"/>
        <v>#DIV/0!</v>
      </c>
      <c r="Y376" s="318"/>
      <c r="Z376" s="319">
        <v>0</v>
      </c>
      <c r="AA376" s="318" t="e">
        <f t="shared" si="168"/>
        <v>#DIV/0!</v>
      </c>
      <c r="AB376" s="318" t="b">
        <f t="shared" si="169"/>
        <v>0</v>
      </c>
      <c r="AC376" s="318" t="e">
        <f t="shared" si="170"/>
        <v>#DIV/0!</v>
      </c>
      <c r="AD376" s="809"/>
      <c r="AE376" s="811">
        <f t="shared" si="171"/>
        <v>0</v>
      </c>
      <c r="AF376" s="811">
        <f t="shared" si="172"/>
        <v>0</v>
      </c>
    </row>
    <row r="377" spans="1:32" ht="15.75" hidden="1" customHeight="1">
      <c r="A377" s="438" t="s">
        <v>303</v>
      </c>
      <c r="B377" s="438">
        <f>'Aaro Inställningar'!B50</f>
        <v>0</v>
      </c>
      <c r="C377" s="42"/>
      <c r="D377" s="748">
        <f>'Aaro Inställningar'!C50</f>
        <v>0</v>
      </c>
      <c r="E377" s="319">
        <v>0</v>
      </c>
      <c r="F377" s="317">
        <v>0</v>
      </c>
      <c r="G377" s="318" t="e">
        <f t="shared" si="156"/>
        <v>#DIV/0!</v>
      </c>
      <c r="H377" s="318" t="b">
        <f t="shared" si="157"/>
        <v>0</v>
      </c>
      <c r="I377" s="318" t="e">
        <f t="shared" si="158"/>
        <v>#DIV/0!</v>
      </c>
      <c r="J377" s="319">
        <v>0</v>
      </c>
      <c r="K377" s="317">
        <v>0</v>
      </c>
      <c r="L377" s="318" t="e">
        <f t="shared" si="159"/>
        <v>#DIV/0!</v>
      </c>
      <c r="M377" s="318" t="b">
        <f t="shared" si="160"/>
        <v>0</v>
      </c>
      <c r="N377" s="318" t="e">
        <f t="shared" si="161"/>
        <v>#DIV/0!</v>
      </c>
      <c r="O377" s="319">
        <v>0</v>
      </c>
      <c r="P377" s="317">
        <v>0</v>
      </c>
      <c r="Q377" s="318" t="e">
        <f t="shared" si="162"/>
        <v>#DIV/0!</v>
      </c>
      <c r="R377" s="318" t="b">
        <f t="shared" si="163"/>
        <v>0</v>
      </c>
      <c r="S377" s="318" t="e">
        <f t="shared" si="164"/>
        <v>#DIV/0!</v>
      </c>
      <c r="T377" s="319">
        <v>0</v>
      </c>
      <c r="U377" s="317">
        <v>0</v>
      </c>
      <c r="V377" s="318" t="e">
        <f t="shared" si="165"/>
        <v>#DIV/0!</v>
      </c>
      <c r="W377" s="318" t="b">
        <f t="shared" si="166"/>
        <v>0</v>
      </c>
      <c r="X377" s="318" t="e">
        <f t="shared" si="167"/>
        <v>#DIV/0!</v>
      </c>
      <c r="Y377" s="318"/>
      <c r="Z377" s="319">
        <v>0</v>
      </c>
      <c r="AA377" s="318" t="e">
        <f t="shared" si="168"/>
        <v>#DIV/0!</v>
      </c>
      <c r="AB377" s="318" t="b">
        <f t="shared" si="169"/>
        <v>0</v>
      </c>
      <c r="AC377" s="318" t="e">
        <f t="shared" si="170"/>
        <v>#DIV/0!</v>
      </c>
      <c r="AD377" s="809"/>
      <c r="AE377" s="811">
        <f t="shared" si="171"/>
        <v>0</v>
      </c>
      <c r="AF377" s="811">
        <f t="shared" si="172"/>
        <v>0</v>
      </c>
    </row>
    <row r="378" spans="1:32" ht="15.75" hidden="1" customHeight="1">
      <c r="A378" s="438" t="s">
        <v>303</v>
      </c>
      <c r="B378" s="438">
        <f>'Aaro Inställningar'!B51</f>
        <v>0</v>
      </c>
      <c r="C378" s="42"/>
      <c r="D378" s="748">
        <f>'Aaro Inställningar'!C51</f>
        <v>0</v>
      </c>
      <c r="E378" s="319">
        <v>0</v>
      </c>
      <c r="F378" s="317">
        <v>0</v>
      </c>
      <c r="G378" s="318" t="e">
        <f t="shared" si="156"/>
        <v>#DIV/0!</v>
      </c>
      <c r="H378" s="318" t="b">
        <f t="shared" si="157"/>
        <v>0</v>
      </c>
      <c r="I378" s="318" t="e">
        <f t="shared" si="158"/>
        <v>#DIV/0!</v>
      </c>
      <c r="J378" s="319">
        <v>0</v>
      </c>
      <c r="K378" s="317">
        <v>0</v>
      </c>
      <c r="L378" s="318" t="e">
        <f t="shared" si="159"/>
        <v>#DIV/0!</v>
      </c>
      <c r="M378" s="318" t="b">
        <f t="shared" si="160"/>
        <v>0</v>
      </c>
      <c r="N378" s="318" t="e">
        <f t="shared" si="161"/>
        <v>#DIV/0!</v>
      </c>
      <c r="O378" s="319">
        <v>0</v>
      </c>
      <c r="P378" s="317">
        <v>0</v>
      </c>
      <c r="Q378" s="318" t="e">
        <f t="shared" si="162"/>
        <v>#DIV/0!</v>
      </c>
      <c r="R378" s="318" t="b">
        <f t="shared" si="163"/>
        <v>0</v>
      </c>
      <c r="S378" s="318" t="e">
        <f t="shared" si="164"/>
        <v>#DIV/0!</v>
      </c>
      <c r="T378" s="319">
        <v>0</v>
      </c>
      <c r="U378" s="317">
        <v>0</v>
      </c>
      <c r="V378" s="318" t="e">
        <f t="shared" si="165"/>
        <v>#DIV/0!</v>
      </c>
      <c r="W378" s="318" t="b">
        <f t="shared" si="166"/>
        <v>0</v>
      </c>
      <c r="X378" s="318" t="e">
        <f t="shared" si="167"/>
        <v>#DIV/0!</v>
      </c>
      <c r="Y378" s="318"/>
      <c r="Z378" s="319">
        <v>0</v>
      </c>
      <c r="AA378" s="318" t="e">
        <f t="shared" si="168"/>
        <v>#DIV/0!</v>
      </c>
      <c r="AB378" s="318" t="b">
        <f t="shared" si="169"/>
        <v>0</v>
      </c>
      <c r="AC378" s="318" t="e">
        <f t="shared" si="170"/>
        <v>#DIV/0!</v>
      </c>
      <c r="AD378" s="809"/>
      <c r="AE378" s="811">
        <f t="shared" si="171"/>
        <v>0</v>
      </c>
      <c r="AF378" s="811">
        <f t="shared" si="172"/>
        <v>0</v>
      </c>
    </row>
    <row r="379" spans="1:32" ht="15.75" hidden="1" customHeight="1">
      <c r="A379" s="438" t="s">
        <v>303</v>
      </c>
      <c r="B379" s="438">
        <f>'Aaro Inställningar'!B52</f>
        <v>0</v>
      </c>
      <c r="C379" s="42"/>
      <c r="D379" s="748">
        <f>'Aaro Inställningar'!C52</f>
        <v>0</v>
      </c>
      <c r="E379" s="319">
        <v>0</v>
      </c>
      <c r="F379" s="317">
        <v>0</v>
      </c>
      <c r="G379" s="318" t="e">
        <f t="shared" si="156"/>
        <v>#DIV/0!</v>
      </c>
      <c r="H379" s="318" t="b">
        <f t="shared" si="157"/>
        <v>0</v>
      </c>
      <c r="I379" s="318" t="e">
        <f t="shared" si="158"/>
        <v>#DIV/0!</v>
      </c>
      <c r="J379" s="319">
        <v>0</v>
      </c>
      <c r="K379" s="317">
        <v>0</v>
      </c>
      <c r="L379" s="318" t="e">
        <f t="shared" si="159"/>
        <v>#DIV/0!</v>
      </c>
      <c r="M379" s="318" t="b">
        <f t="shared" si="160"/>
        <v>0</v>
      </c>
      <c r="N379" s="318" t="e">
        <f t="shared" si="161"/>
        <v>#DIV/0!</v>
      </c>
      <c r="O379" s="319">
        <v>0</v>
      </c>
      <c r="P379" s="317">
        <v>0</v>
      </c>
      <c r="Q379" s="318" t="e">
        <f t="shared" si="162"/>
        <v>#DIV/0!</v>
      </c>
      <c r="R379" s="318" t="b">
        <f t="shared" si="163"/>
        <v>0</v>
      </c>
      <c r="S379" s="318" t="e">
        <f t="shared" si="164"/>
        <v>#DIV/0!</v>
      </c>
      <c r="T379" s="319">
        <v>0</v>
      </c>
      <c r="U379" s="317">
        <v>0</v>
      </c>
      <c r="V379" s="318" t="e">
        <f t="shared" si="165"/>
        <v>#DIV/0!</v>
      </c>
      <c r="W379" s="318" t="b">
        <f t="shared" si="166"/>
        <v>0</v>
      </c>
      <c r="X379" s="318" t="e">
        <f t="shared" si="167"/>
        <v>#DIV/0!</v>
      </c>
      <c r="Y379" s="318"/>
      <c r="Z379" s="319">
        <v>0</v>
      </c>
      <c r="AA379" s="318" t="e">
        <f t="shared" si="168"/>
        <v>#DIV/0!</v>
      </c>
      <c r="AB379" s="318" t="b">
        <f t="shared" si="169"/>
        <v>0</v>
      </c>
      <c r="AC379" s="318" t="e">
        <f t="shared" si="170"/>
        <v>#DIV/0!</v>
      </c>
      <c r="AD379" s="809"/>
      <c r="AE379" s="811">
        <f t="shared" si="171"/>
        <v>0</v>
      </c>
      <c r="AF379" s="811">
        <f t="shared" si="172"/>
        <v>0</v>
      </c>
    </row>
    <row r="380" spans="1:32" ht="15.75" hidden="1" customHeight="1">
      <c r="A380" s="438" t="s">
        <v>303</v>
      </c>
      <c r="B380" s="438">
        <f>'Aaro Inställningar'!B53</f>
        <v>0</v>
      </c>
      <c r="C380" s="42"/>
      <c r="D380" s="748">
        <f>'Aaro Inställningar'!C53</f>
        <v>0</v>
      </c>
      <c r="E380" s="319">
        <v>0</v>
      </c>
      <c r="F380" s="317">
        <v>0</v>
      </c>
      <c r="G380" s="318" t="e">
        <f t="shared" si="156"/>
        <v>#DIV/0!</v>
      </c>
      <c r="H380" s="318" t="b">
        <f t="shared" si="157"/>
        <v>0</v>
      </c>
      <c r="I380" s="318" t="e">
        <f t="shared" si="158"/>
        <v>#DIV/0!</v>
      </c>
      <c r="J380" s="319">
        <v>0</v>
      </c>
      <c r="K380" s="317">
        <v>0</v>
      </c>
      <c r="L380" s="318" t="e">
        <f t="shared" si="159"/>
        <v>#DIV/0!</v>
      </c>
      <c r="M380" s="318" t="b">
        <f t="shared" si="160"/>
        <v>0</v>
      </c>
      <c r="N380" s="318" t="e">
        <f t="shared" si="161"/>
        <v>#DIV/0!</v>
      </c>
      <c r="O380" s="319">
        <v>0</v>
      </c>
      <c r="P380" s="317">
        <v>0</v>
      </c>
      <c r="Q380" s="318" t="e">
        <f t="shared" si="162"/>
        <v>#DIV/0!</v>
      </c>
      <c r="R380" s="318" t="b">
        <f t="shared" si="163"/>
        <v>0</v>
      </c>
      <c r="S380" s="318" t="e">
        <f t="shared" si="164"/>
        <v>#DIV/0!</v>
      </c>
      <c r="T380" s="319">
        <v>0</v>
      </c>
      <c r="U380" s="317">
        <v>0</v>
      </c>
      <c r="V380" s="318" t="e">
        <f t="shared" si="165"/>
        <v>#DIV/0!</v>
      </c>
      <c r="W380" s="318" t="b">
        <f t="shared" si="166"/>
        <v>0</v>
      </c>
      <c r="X380" s="318" t="e">
        <f t="shared" si="167"/>
        <v>#DIV/0!</v>
      </c>
      <c r="Y380" s="318"/>
      <c r="Z380" s="319">
        <v>0</v>
      </c>
      <c r="AA380" s="318" t="e">
        <f t="shared" si="168"/>
        <v>#DIV/0!</v>
      </c>
      <c r="AB380" s="318" t="b">
        <f t="shared" si="169"/>
        <v>0</v>
      </c>
      <c r="AC380" s="318" t="e">
        <f t="shared" si="170"/>
        <v>#DIV/0!</v>
      </c>
      <c r="AD380" s="809"/>
      <c r="AE380" s="811">
        <f t="shared" si="171"/>
        <v>0</v>
      </c>
      <c r="AF380" s="811">
        <f t="shared" si="172"/>
        <v>0</v>
      </c>
    </row>
    <row r="381" spans="1:32" ht="15.75" hidden="1" customHeight="1">
      <c r="A381" s="438" t="s">
        <v>303</v>
      </c>
      <c r="B381" s="438">
        <f>'Aaro Inställningar'!B54</f>
        <v>0</v>
      </c>
      <c r="C381" s="42"/>
      <c r="D381" s="748">
        <f>'Aaro Inställningar'!C54</f>
        <v>0</v>
      </c>
      <c r="E381" s="319">
        <v>0</v>
      </c>
      <c r="F381" s="317">
        <v>0</v>
      </c>
      <c r="G381" s="318" t="e">
        <f t="shared" si="156"/>
        <v>#DIV/0!</v>
      </c>
      <c r="H381" s="318" t="b">
        <f t="shared" si="157"/>
        <v>0</v>
      </c>
      <c r="I381" s="318" t="e">
        <f t="shared" si="158"/>
        <v>#DIV/0!</v>
      </c>
      <c r="J381" s="319">
        <v>0</v>
      </c>
      <c r="K381" s="317">
        <v>0</v>
      </c>
      <c r="L381" s="318" t="e">
        <f t="shared" si="159"/>
        <v>#DIV/0!</v>
      </c>
      <c r="M381" s="318" t="b">
        <f t="shared" si="160"/>
        <v>0</v>
      </c>
      <c r="N381" s="318" t="e">
        <f t="shared" si="161"/>
        <v>#DIV/0!</v>
      </c>
      <c r="O381" s="319">
        <v>0</v>
      </c>
      <c r="P381" s="317">
        <v>0</v>
      </c>
      <c r="Q381" s="318" t="e">
        <f t="shared" si="162"/>
        <v>#DIV/0!</v>
      </c>
      <c r="R381" s="318" t="b">
        <f t="shared" si="163"/>
        <v>0</v>
      </c>
      <c r="S381" s="318" t="e">
        <f t="shared" si="164"/>
        <v>#DIV/0!</v>
      </c>
      <c r="T381" s="319">
        <v>0</v>
      </c>
      <c r="U381" s="317">
        <v>0</v>
      </c>
      <c r="V381" s="318" t="e">
        <f t="shared" si="165"/>
        <v>#DIV/0!</v>
      </c>
      <c r="W381" s="318" t="b">
        <f t="shared" si="166"/>
        <v>0</v>
      </c>
      <c r="X381" s="318" t="e">
        <f t="shared" si="167"/>
        <v>#DIV/0!</v>
      </c>
      <c r="Y381" s="318"/>
      <c r="Z381" s="319">
        <v>0</v>
      </c>
      <c r="AA381" s="318" t="e">
        <f t="shared" si="168"/>
        <v>#DIV/0!</v>
      </c>
      <c r="AB381" s="318" t="b">
        <f t="shared" si="169"/>
        <v>0</v>
      </c>
      <c r="AC381" s="318" t="e">
        <f t="shared" si="170"/>
        <v>#DIV/0!</v>
      </c>
      <c r="AD381" s="809"/>
      <c r="AE381" s="811">
        <f t="shared" si="171"/>
        <v>0</v>
      </c>
      <c r="AF381" s="811">
        <f t="shared" si="172"/>
        <v>0</v>
      </c>
    </row>
    <row r="382" spans="1:32" ht="15.75" hidden="1" customHeight="1">
      <c r="A382" s="438" t="s">
        <v>303</v>
      </c>
      <c r="B382" s="438">
        <f>'Aaro Inställningar'!B55</f>
        <v>0</v>
      </c>
      <c r="C382" s="42"/>
      <c r="D382" s="748">
        <f>'Aaro Inställningar'!C55</f>
        <v>0</v>
      </c>
      <c r="E382" s="319">
        <v>0</v>
      </c>
      <c r="F382" s="317">
        <v>0</v>
      </c>
      <c r="G382" s="318" t="e">
        <f t="shared" si="156"/>
        <v>#DIV/0!</v>
      </c>
      <c r="H382" s="318" t="b">
        <f t="shared" si="157"/>
        <v>0</v>
      </c>
      <c r="I382" s="318" t="e">
        <f t="shared" si="158"/>
        <v>#DIV/0!</v>
      </c>
      <c r="J382" s="319">
        <v>0</v>
      </c>
      <c r="K382" s="317">
        <v>0</v>
      </c>
      <c r="L382" s="318" t="e">
        <f t="shared" si="159"/>
        <v>#DIV/0!</v>
      </c>
      <c r="M382" s="318" t="b">
        <f t="shared" si="160"/>
        <v>0</v>
      </c>
      <c r="N382" s="318" t="e">
        <f t="shared" si="161"/>
        <v>#DIV/0!</v>
      </c>
      <c r="O382" s="319">
        <v>0</v>
      </c>
      <c r="P382" s="317">
        <v>0</v>
      </c>
      <c r="Q382" s="318" t="e">
        <f t="shared" si="162"/>
        <v>#DIV/0!</v>
      </c>
      <c r="R382" s="318" t="b">
        <f t="shared" si="163"/>
        <v>0</v>
      </c>
      <c r="S382" s="318" t="e">
        <f t="shared" si="164"/>
        <v>#DIV/0!</v>
      </c>
      <c r="T382" s="319">
        <v>0</v>
      </c>
      <c r="U382" s="317">
        <v>0</v>
      </c>
      <c r="V382" s="318" t="e">
        <f t="shared" si="165"/>
        <v>#DIV/0!</v>
      </c>
      <c r="W382" s="318" t="b">
        <f t="shared" si="166"/>
        <v>0</v>
      </c>
      <c r="X382" s="318" t="e">
        <f t="shared" si="167"/>
        <v>#DIV/0!</v>
      </c>
      <c r="Y382" s="318"/>
      <c r="Z382" s="319">
        <v>0</v>
      </c>
      <c r="AA382" s="318" t="e">
        <f t="shared" si="168"/>
        <v>#DIV/0!</v>
      </c>
      <c r="AB382" s="318" t="b">
        <f t="shared" si="169"/>
        <v>0</v>
      </c>
      <c r="AC382" s="318" t="e">
        <f t="shared" si="170"/>
        <v>#DIV/0!</v>
      </c>
      <c r="AD382" s="809"/>
      <c r="AE382" s="811">
        <f t="shared" si="171"/>
        <v>0</v>
      </c>
      <c r="AF382" s="811">
        <f t="shared" si="172"/>
        <v>0</v>
      </c>
    </row>
    <row r="383" spans="1:32" ht="15.75" hidden="1" customHeight="1">
      <c r="A383" s="438" t="s">
        <v>303</v>
      </c>
      <c r="B383" s="438">
        <f>'Aaro Inställningar'!B56</f>
        <v>0</v>
      </c>
      <c r="C383" s="42"/>
      <c r="D383" s="748">
        <f>'Aaro Inställningar'!C56</f>
        <v>0</v>
      </c>
      <c r="E383" s="319">
        <v>0</v>
      </c>
      <c r="F383" s="317">
        <v>0</v>
      </c>
      <c r="G383" s="318" t="e">
        <f t="shared" si="156"/>
        <v>#DIV/0!</v>
      </c>
      <c r="H383" s="318" t="b">
        <f t="shared" si="157"/>
        <v>0</v>
      </c>
      <c r="I383" s="318" t="e">
        <f t="shared" si="158"/>
        <v>#DIV/0!</v>
      </c>
      <c r="J383" s="319">
        <v>0</v>
      </c>
      <c r="K383" s="317">
        <v>0</v>
      </c>
      <c r="L383" s="318" t="e">
        <f t="shared" si="159"/>
        <v>#DIV/0!</v>
      </c>
      <c r="M383" s="318" t="b">
        <f t="shared" si="160"/>
        <v>0</v>
      </c>
      <c r="N383" s="318" t="e">
        <f t="shared" si="161"/>
        <v>#DIV/0!</v>
      </c>
      <c r="O383" s="319">
        <v>0</v>
      </c>
      <c r="P383" s="317">
        <v>0</v>
      </c>
      <c r="Q383" s="318" t="e">
        <f t="shared" si="162"/>
        <v>#DIV/0!</v>
      </c>
      <c r="R383" s="318" t="b">
        <f t="shared" si="163"/>
        <v>0</v>
      </c>
      <c r="S383" s="318" t="e">
        <f t="shared" si="164"/>
        <v>#DIV/0!</v>
      </c>
      <c r="T383" s="319">
        <v>0</v>
      </c>
      <c r="U383" s="317">
        <v>0</v>
      </c>
      <c r="V383" s="318" t="e">
        <f t="shared" si="165"/>
        <v>#DIV/0!</v>
      </c>
      <c r="W383" s="318" t="b">
        <f t="shared" si="166"/>
        <v>0</v>
      </c>
      <c r="X383" s="318" t="e">
        <f t="shared" si="167"/>
        <v>#DIV/0!</v>
      </c>
      <c r="Y383" s="318"/>
      <c r="Z383" s="319">
        <v>0</v>
      </c>
      <c r="AA383" s="318" t="e">
        <f t="shared" si="168"/>
        <v>#DIV/0!</v>
      </c>
      <c r="AB383" s="318" t="b">
        <f t="shared" si="169"/>
        <v>0</v>
      </c>
      <c r="AC383" s="747" t="e">
        <f t="shared" si="170"/>
        <v>#DIV/0!</v>
      </c>
      <c r="AD383" s="809"/>
      <c r="AE383" s="811">
        <f t="shared" si="171"/>
        <v>0</v>
      </c>
      <c r="AF383" s="811">
        <f t="shared" si="172"/>
        <v>0</v>
      </c>
    </row>
    <row r="384" spans="1:32" ht="16.8">
      <c r="A384" s="438" t="s">
        <v>303</v>
      </c>
      <c r="B384" s="438">
        <f>'Aaro Inställningar'!B57</f>
        <v>0</v>
      </c>
      <c r="C384" s="35"/>
      <c r="D384" s="798" t="str">
        <f>'Aaro Inställningar'!C57</f>
        <v>Aibel</v>
      </c>
      <c r="E384" s="799">
        <f>SUM(E363:E383)</f>
        <v>45.708925200000103</v>
      </c>
      <c r="F384" s="800">
        <f>SUM(F363:F383)</f>
        <v>8.2041725000000696</v>
      </c>
      <c r="G384" s="801">
        <f t="shared" si="156"/>
        <v>4.5714241990889048</v>
      </c>
      <c r="H384" s="801" t="b">
        <f t="shared" si="157"/>
        <v>0</v>
      </c>
      <c r="I384" s="801">
        <f t="shared" si="158"/>
        <v>4.5714241990889048</v>
      </c>
      <c r="J384" s="799">
        <f>SUM(J363:J383)</f>
        <v>11.2069740000001</v>
      </c>
      <c r="K384" s="800">
        <f>SUM(K363:K383)</f>
        <v>-5.2475775999999401</v>
      </c>
      <c r="L384" s="801" t="str">
        <f t="shared" si="159"/>
        <v>-</v>
      </c>
      <c r="M384" s="801" t="b">
        <f t="shared" si="160"/>
        <v>0</v>
      </c>
      <c r="N384" s="801" t="str">
        <f t="shared" si="161"/>
        <v>-</v>
      </c>
      <c r="O384" s="799">
        <f>SUM(O363:O383)</f>
        <v>11.2069740000001</v>
      </c>
      <c r="P384" s="800">
        <f>SUM(P363:P383)</f>
        <v>-5.2475775999999099</v>
      </c>
      <c r="Q384" s="801" t="str">
        <f t="shared" si="162"/>
        <v>-</v>
      </c>
      <c r="R384" s="801" t="b">
        <f t="shared" si="163"/>
        <v>0</v>
      </c>
      <c r="S384" s="801" t="str">
        <f t="shared" si="164"/>
        <v>-</v>
      </c>
      <c r="T384" s="799">
        <f>SUM(T363:T383)</f>
        <v>11.6447935000005</v>
      </c>
      <c r="U384" s="800">
        <f>SUM(U363:U383)</f>
        <v>-4.8097581000000096</v>
      </c>
      <c r="V384" s="801" t="str">
        <f t="shared" si="165"/>
        <v>-</v>
      </c>
      <c r="W384" s="801" t="b">
        <f t="shared" si="166"/>
        <v>0</v>
      </c>
      <c r="X384" s="801" t="str">
        <f t="shared" si="167"/>
        <v>-</v>
      </c>
      <c r="Y384" s="801"/>
      <c r="Z384" s="799">
        <f>SUM(Z363:Z383)</f>
        <v>-33.299540500000298</v>
      </c>
      <c r="AA384" s="802" t="str">
        <f t="shared" si="168"/>
        <v>-</v>
      </c>
      <c r="AB384" s="802">
        <f t="shared" si="169"/>
        <v>-5.9233295745164876</v>
      </c>
      <c r="AC384" s="818">
        <f t="shared" si="170"/>
        <v>-5.9233295745164876</v>
      </c>
      <c r="AD384" s="809"/>
      <c r="AE384" s="814">
        <f t="shared" si="171"/>
        <v>1.8592240962754802E-2</v>
      </c>
      <c r="AF384" s="814">
        <f t="shared" si="172"/>
        <v>-6.378097467490817E-3</v>
      </c>
    </row>
    <row r="385" spans="1:32" ht="15.75" hidden="1" customHeight="1">
      <c r="A385" s="438" t="s">
        <v>303</v>
      </c>
      <c r="B385" s="438">
        <f>'Aaro Inställningar'!B58</f>
        <v>0</v>
      </c>
      <c r="C385" s="35"/>
      <c r="D385" s="748">
        <f>'Aaro Inställningar'!C58</f>
        <v>0</v>
      </c>
      <c r="E385" s="319">
        <v>0</v>
      </c>
      <c r="F385" s="317">
        <v>0</v>
      </c>
      <c r="G385" s="801" t="e">
        <f t="shared" si="156"/>
        <v>#DIV/0!</v>
      </c>
      <c r="H385" s="801" t="b">
        <f t="shared" si="157"/>
        <v>0</v>
      </c>
      <c r="I385" s="801" t="e">
        <f t="shared" si="158"/>
        <v>#DIV/0!</v>
      </c>
      <c r="J385" s="319">
        <v>0</v>
      </c>
      <c r="K385" s="317">
        <v>0</v>
      </c>
      <c r="L385" s="801" t="e">
        <f t="shared" si="159"/>
        <v>#DIV/0!</v>
      </c>
      <c r="M385" s="801" t="b">
        <f t="shared" si="160"/>
        <v>0</v>
      </c>
      <c r="N385" s="318" t="e">
        <f t="shared" si="161"/>
        <v>#DIV/0!</v>
      </c>
      <c r="O385" s="319">
        <v>0</v>
      </c>
      <c r="P385" s="317">
        <v>0</v>
      </c>
      <c r="Q385" s="801" t="e">
        <f t="shared" si="162"/>
        <v>#DIV/0!</v>
      </c>
      <c r="R385" s="801" t="b">
        <f t="shared" si="163"/>
        <v>0</v>
      </c>
      <c r="S385" s="318" t="e">
        <f t="shared" si="164"/>
        <v>#DIV/0!</v>
      </c>
      <c r="T385" s="319">
        <v>0</v>
      </c>
      <c r="U385" s="317">
        <v>0</v>
      </c>
      <c r="V385" s="801" t="e">
        <f t="shared" si="165"/>
        <v>#DIV/0!</v>
      </c>
      <c r="W385" s="801" t="b">
        <f t="shared" si="166"/>
        <v>0</v>
      </c>
      <c r="X385" s="318" t="e">
        <f t="shared" si="167"/>
        <v>#DIV/0!</v>
      </c>
      <c r="Y385" s="318"/>
      <c r="Z385" s="319">
        <v>0</v>
      </c>
      <c r="AA385" s="318" t="e">
        <f t="shared" si="168"/>
        <v>#DIV/0!</v>
      </c>
      <c r="AB385" s="318" t="b">
        <f t="shared" si="169"/>
        <v>0</v>
      </c>
      <c r="AC385" s="318" t="e">
        <f t="shared" si="170"/>
        <v>#DIV/0!</v>
      </c>
      <c r="AD385" s="809"/>
      <c r="AE385" s="811">
        <f t="shared" si="171"/>
        <v>0</v>
      </c>
      <c r="AF385" s="811">
        <f t="shared" si="172"/>
        <v>0</v>
      </c>
    </row>
    <row r="386" spans="1:32" ht="15.75" hidden="1" customHeight="1">
      <c r="A386" s="438" t="s">
        <v>303</v>
      </c>
      <c r="B386" s="438">
        <f>'Aaro Inställningar'!B59</f>
        <v>0</v>
      </c>
      <c r="C386" s="42"/>
      <c r="D386" s="748">
        <f>'Aaro Inställningar'!C59</f>
        <v>0</v>
      </c>
      <c r="E386" s="319">
        <v>0</v>
      </c>
      <c r="F386" s="317">
        <v>0</v>
      </c>
      <c r="G386" s="801" t="e">
        <f t="shared" si="156"/>
        <v>#DIV/0!</v>
      </c>
      <c r="H386" s="801" t="b">
        <f t="shared" si="157"/>
        <v>0</v>
      </c>
      <c r="I386" s="801" t="e">
        <f t="shared" si="158"/>
        <v>#DIV/0!</v>
      </c>
      <c r="J386" s="319">
        <v>0</v>
      </c>
      <c r="K386" s="317">
        <v>0</v>
      </c>
      <c r="L386" s="801" t="e">
        <f t="shared" si="159"/>
        <v>#DIV/0!</v>
      </c>
      <c r="M386" s="801" t="b">
        <f t="shared" si="160"/>
        <v>0</v>
      </c>
      <c r="N386" s="318" t="e">
        <f t="shared" si="161"/>
        <v>#DIV/0!</v>
      </c>
      <c r="O386" s="319">
        <v>0</v>
      </c>
      <c r="P386" s="317">
        <v>0</v>
      </c>
      <c r="Q386" s="801" t="e">
        <f t="shared" si="162"/>
        <v>#DIV/0!</v>
      </c>
      <c r="R386" s="801" t="b">
        <f t="shared" si="163"/>
        <v>0</v>
      </c>
      <c r="S386" s="318" t="e">
        <f t="shared" si="164"/>
        <v>#DIV/0!</v>
      </c>
      <c r="T386" s="319">
        <v>0</v>
      </c>
      <c r="U386" s="317">
        <v>0</v>
      </c>
      <c r="V386" s="801" t="e">
        <f t="shared" si="165"/>
        <v>#DIV/0!</v>
      </c>
      <c r="W386" s="801" t="b">
        <f t="shared" si="166"/>
        <v>0</v>
      </c>
      <c r="X386" s="318" t="e">
        <f t="shared" si="167"/>
        <v>#DIV/0!</v>
      </c>
      <c r="Y386" s="318"/>
      <c r="Z386" s="319">
        <v>0</v>
      </c>
      <c r="AA386" s="318" t="e">
        <f t="shared" si="168"/>
        <v>#DIV/0!</v>
      </c>
      <c r="AB386" s="318" t="b">
        <f t="shared" si="169"/>
        <v>0</v>
      </c>
      <c r="AC386" s="318" t="e">
        <f t="shared" si="170"/>
        <v>#DIV/0!</v>
      </c>
      <c r="AD386" s="809"/>
      <c r="AE386" s="811">
        <f t="shared" si="171"/>
        <v>0</v>
      </c>
      <c r="AF386" s="811">
        <f t="shared" si="172"/>
        <v>0</v>
      </c>
    </row>
    <row r="387" spans="1:32" ht="15.75" hidden="1" customHeight="1">
      <c r="A387" s="438" t="s">
        <v>303</v>
      </c>
      <c r="B387" s="438">
        <f>'Aaro Inställningar'!B60</f>
        <v>0</v>
      </c>
      <c r="C387" s="42"/>
      <c r="D387" s="748">
        <f>'Aaro Inställningar'!C60</f>
        <v>0</v>
      </c>
      <c r="E387" s="319">
        <v>0</v>
      </c>
      <c r="F387" s="317">
        <v>0</v>
      </c>
      <c r="G387" s="801" t="e">
        <f t="shared" si="156"/>
        <v>#DIV/0!</v>
      </c>
      <c r="H387" s="801" t="b">
        <f t="shared" si="157"/>
        <v>0</v>
      </c>
      <c r="I387" s="801" t="e">
        <f t="shared" si="158"/>
        <v>#DIV/0!</v>
      </c>
      <c r="J387" s="319">
        <v>0</v>
      </c>
      <c r="K387" s="317">
        <v>0</v>
      </c>
      <c r="L387" s="801" t="e">
        <f t="shared" si="159"/>
        <v>#DIV/0!</v>
      </c>
      <c r="M387" s="801" t="b">
        <f t="shared" si="160"/>
        <v>0</v>
      </c>
      <c r="N387" s="318" t="e">
        <f t="shared" si="161"/>
        <v>#DIV/0!</v>
      </c>
      <c r="O387" s="319">
        <v>0</v>
      </c>
      <c r="P387" s="317">
        <v>0</v>
      </c>
      <c r="Q387" s="801" t="e">
        <f t="shared" si="162"/>
        <v>#DIV/0!</v>
      </c>
      <c r="R387" s="801" t="b">
        <f t="shared" si="163"/>
        <v>0</v>
      </c>
      <c r="S387" s="318" t="e">
        <f t="shared" si="164"/>
        <v>#DIV/0!</v>
      </c>
      <c r="T387" s="319">
        <v>0</v>
      </c>
      <c r="U387" s="317">
        <v>0</v>
      </c>
      <c r="V387" s="801" t="e">
        <f t="shared" si="165"/>
        <v>#DIV/0!</v>
      </c>
      <c r="W387" s="801" t="b">
        <f t="shared" si="166"/>
        <v>0</v>
      </c>
      <c r="X387" s="318" t="e">
        <f t="shared" si="167"/>
        <v>#DIV/0!</v>
      </c>
      <c r="Y387" s="318"/>
      <c r="Z387" s="319">
        <v>0</v>
      </c>
      <c r="AA387" s="318" t="e">
        <f t="shared" si="168"/>
        <v>#DIV/0!</v>
      </c>
      <c r="AB387" s="318" t="b">
        <f t="shared" si="169"/>
        <v>0</v>
      </c>
      <c r="AC387" s="318" t="e">
        <f t="shared" si="170"/>
        <v>#DIV/0!</v>
      </c>
      <c r="AD387" s="809"/>
      <c r="AE387" s="811">
        <f t="shared" si="171"/>
        <v>0</v>
      </c>
      <c r="AF387" s="811">
        <f t="shared" si="172"/>
        <v>0</v>
      </c>
    </row>
    <row r="388" spans="1:32" ht="15.75" hidden="1" customHeight="1">
      <c r="A388" s="438" t="s">
        <v>303</v>
      </c>
      <c r="B388" s="438">
        <f>'Aaro Inställningar'!B61</f>
        <v>0</v>
      </c>
      <c r="C388" s="42"/>
      <c r="D388" s="748">
        <f>'Aaro Inställningar'!C61</f>
        <v>0</v>
      </c>
      <c r="E388" s="319">
        <v>0</v>
      </c>
      <c r="F388" s="317">
        <v>0</v>
      </c>
      <c r="G388" s="801" t="e">
        <f t="shared" si="156"/>
        <v>#DIV/0!</v>
      </c>
      <c r="H388" s="801" t="b">
        <f t="shared" si="157"/>
        <v>0</v>
      </c>
      <c r="I388" s="801" t="e">
        <f t="shared" si="158"/>
        <v>#DIV/0!</v>
      </c>
      <c r="J388" s="319">
        <v>0</v>
      </c>
      <c r="K388" s="317">
        <v>0</v>
      </c>
      <c r="L388" s="801" t="e">
        <f t="shared" si="159"/>
        <v>#DIV/0!</v>
      </c>
      <c r="M388" s="801" t="b">
        <f t="shared" si="160"/>
        <v>0</v>
      </c>
      <c r="N388" s="318" t="e">
        <f t="shared" si="161"/>
        <v>#DIV/0!</v>
      </c>
      <c r="O388" s="319">
        <v>0</v>
      </c>
      <c r="P388" s="317">
        <v>0</v>
      </c>
      <c r="Q388" s="801" t="e">
        <f t="shared" si="162"/>
        <v>#DIV/0!</v>
      </c>
      <c r="R388" s="801" t="b">
        <f t="shared" si="163"/>
        <v>0</v>
      </c>
      <c r="S388" s="318" t="e">
        <f t="shared" si="164"/>
        <v>#DIV/0!</v>
      </c>
      <c r="T388" s="319">
        <v>0</v>
      </c>
      <c r="U388" s="317">
        <v>0</v>
      </c>
      <c r="V388" s="801" t="e">
        <f t="shared" si="165"/>
        <v>#DIV/0!</v>
      </c>
      <c r="W388" s="801" t="b">
        <f t="shared" si="166"/>
        <v>0</v>
      </c>
      <c r="X388" s="318" t="e">
        <f t="shared" si="167"/>
        <v>#DIV/0!</v>
      </c>
      <c r="Y388" s="318"/>
      <c r="Z388" s="319">
        <v>0</v>
      </c>
      <c r="AA388" s="318" t="e">
        <f t="shared" si="168"/>
        <v>#DIV/0!</v>
      </c>
      <c r="AB388" s="318" t="b">
        <f t="shared" si="169"/>
        <v>0</v>
      </c>
      <c r="AC388" s="318" t="e">
        <f t="shared" si="170"/>
        <v>#DIV/0!</v>
      </c>
      <c r="AD388" s="809"/>
      <c r="AE388" s="811">
        <f t="shared" si="171"/>
        <v>0</v>
      </c>
      <c r="AF388" s="811">
        <f t="shared" si="172"/>
        <v>0</v>
      </c>
    </row>
    <row r="389" spans="1:32" ht="15.75" hidden="1" customHeight="1">
      <c r="A389" s="438" t="s">
        <v>303</v>
      </c>
      <c r="B389" s="438">
        <f>'Aaro Inställningar'!B62</f>
        <v>0</v>
      </c>
      <c r="C389" s="42"/>
      <c r="D389" s="748">
        <f>'Aaro Inställningar'!C62</f>
        <v>0</v>
      </c>
      <c r="E389" s="319">
        <v>0</v>
      </c>
      <c r="F389" s="317">
        <v>0</v>
      </c>
      <c r="G389" s="801" t="e">
        <f t="shared" si="156"/>
        <v>#DIV/0!</v>
      </c>
      <c r="H389" s="801" t="b">
        <f t="shared" si="157"/>
        <v>0</v>
      </c>
      <c r="I389" s="801" t="e">
        <f t="shared" si="158"/>
        <v>#DIV/0!</v>
      </c>
      <c r="J389" s="319">
        <v>0</v>
      </c>
      <c r="K389" s="317">
        <v>0</v>
      </c>
      <c r="L389" s="801" t="e">
        <f t="shared" si="159"/>
        <v>#DIV/0!</v>
      </c>
      <c r="M389" s="801" t="b">
        <f t="shared" si="160"/>
        <v>0</v>
      </c>
      <c r="N389" s="318" t="e">
        <f t="shared" si="161"/>
        <v>#DIV/0!</v>
      </c>
      <c r="O389" s="319">
        <v>0</v>
      </c>
      <c r="P389" s="317">
        <v>0</v>
      </c>
      <c r="Q389" s="801" t="e">
        <f t="shared" si="162"/>
        <v>#DIV/0!</v>
      </c>
      <c r="R389" s="801" t="b">
        <f t="shared" si="163"/>
        <v>0</v>
      </c>
      <c r="S389" s="318" t="e">
        <f t="shared" si="164"/>
        <v>#DIV/0!</v>
      </c>
      <c r="T389" s="319">
        <v>0</v>
      </c>
      <c r="U389" s="317">
        <v>0</v>
      </c>
      <c r="V389" s="801" t="e">
        <f t="shared" si="165"/>
        <v>#DIV/0!</v>
      </c>
      <c r="W389" s="801" t="b">
        <f t="shared" si="166"/>
        <v>0</v>
      </c>
      <c r="X389" s="318" t="e">
        <f t="shared" si="167"/>
        <v>#DIV/0!</v>
      </c>
      <c r="Y389" s="318"/>
      <c r="Z389" s="319">
        <v>0</v>
      </c>
      <c r="AA389" s="318" t="e">
        <f t="shared" si="168"/>
        <v>#DIV/0!</v>
      </c>
      <c r="AB389" s="318" t="b">
        <f t="shared" si="169"/>
        <v>0</v>
      </c>
      <c r="AC389" s="318" t="e">
        <f t="shared" si="170"/>
        <v>#DIV/0!</v>
      </c>
      <c r="AD389" s="809"/>
      <c r="AE389" s="811">
        <f t="shared" si="171"/>
        <v>0</v>
      </c>
      <c r="AF389" s="811">
        <f t="shared" si="172"/>
        <v>0</v>
      </c>
    </row>
    <row r="390" spans="1:32" ht="15.75" hidden="1" customHeight="1">
      <c r="A390" s="438" t="s">
        <v>303</v>
      </c>
      <c r="B390" s="438">
        <f>'Aaro Inställningar'!B63</f>
        <v>0</v>
      </c>
      <c r="C390" s="42"/>
      <c r="D390" s="748">
        <f>'Aaro Inställningar'!C63</f>
        <v>0</v>
      </c>
      <c r="E390" s="319">
        <v>0</v>
      </c>
      <c r="F390" s="317">
        <v>0</v>
      </c>
      <c r="G390" s="801" t="e">
        <f t="shared" si="156"/>
        <v>#DIV/0!</v>
      </c>
      <c r="H390" s="801" t="b">
        <f t="shared" si="157"/>
        <v>0</v>
      </c>
      <c r="I390" s="801" t="e">
        <f t="shared" si="158"/>
        <v>#DIV/0!</v>
      </c>
      <c r="J390" s="319">
        <v>0</v>
      </c>
      <c r="K390" s="317">
        <v>0</v>
      </c>
      <c r="L390" s="801" t="e">
        <f t="shared" si="159"/>
        <v>#DIV/0!</v>
      </c>
      <c r="M390" s="801" t="b">
        <f t="shared" si="160"/>
        <v>0</v>
      </c>
      <c r="N390" s="318" t="e">
        <f t="shared" si="161"/>
        <v>#DIV/0!</v>
      </c>
      <c r="O390" s="319">
        <v>0</v>
      </c>
      <c r="P390" s="317">
        <v>0</v>
      </c>
      <c r="Q390" s="801" t="e">
        <f t="shared" si="162"/>
        <v>#DIV/0!</v>
      </c>
      <c r="R390" s="801" t="b">
        <f t="shared" si="163"/>
        <v>0</v>
      </c>
      <c r="S390" s="318" t="e">
        <f t="shared" si="164"/>
        <v>#DIV/0!</v>
      </c>
      <c r="T390" s="319">
        <v>0</v>
      </c>
      <c r="U390" s="317">
        <v>0</v>
      </c>
      <c r="V390" s="801" t="e">
        <f t="shared" si="165"/>
        <v>#DIV/0!</v>
      </c>
      <c r="W390" s="801" t="b">
        <f t="shared" si="166"/>
        <v>0</v>
      </c>
      <c r="X390" s="318" t="e">
        <f t="shared" si="167"/>
        <v>#DIV/0!</v>
      </c>
      <c r="Y390" s="318"/>
      <c r="Z390" s="319">
        <v>0</v>
      </c>
      <c r="AA390" s="318" t="e">
        <f t="shared" si="168"/>
        <v>#DIV/0!</v>
      </c>
      <c r="AB390" s="318" t="b">
        <f t="shared" si="169"/>
        <v>0</v>
      </c>
      <c r="AC390" s="318" t="e">
        <f t="shared" si="170"/>
        <v>#DIV/0!</v>
      </c>
      <c r="AD390" s="809"/>
      <c r="AE390" s="811">
        <f t="shared" si="171"/>
        <v>0</v>
      </c>
      <c r="AF390" s="811">
        <f t="shared" si="172"/>
        <v>0</v>
      </c>
    </row>
    <row r="391" spans="1:32" ht="15.75" hidden="1" customHeight="1">
      <c r="A391" s="438" t="s">
        <v>303</v>
      </c>
      <c r="B391" s="438">
        <f>'Aaro Inställningar'!B64</f>
        <v>0</v>
      </c>
      <c r="C391" s="42"/>
      <c r="D391" s="748">
        <f>'Aaro Inställningar'!C64</f>
        <v>0</v>
      </c>
      <c r="E391" s="319">
        <v>0</v>
      </c>
      <c r="F391" s="317">
        <v>0</v>
      </c>
      <c r="G391" s="801" t="e">
        <f t="shared" si="156"/>
        <v>#DIV/0!</v>
      </c>
      <c r="H391" s="801" t="b">
        <f t="shared" si="157"/>
        <v>0</v>
      </c>
      <c r="I391" s="801" t="e">
        <f t="shared" si="158"/>
        <v>#DIV/0!</v>
      </c>
      <c r="J391" s="319">
        <v>0</v>
      </c>
      <c r="K391" s="317">
        <v>0</v>
      </c>
      <c r="L391" s="801" t="e">
        <f t="shared" si="159"/>
        <v>#DIV/0!</v>
      </c>
      <c r="M391" s="801" t="b">
        <f t="shared" si="160"/>
        <v>0</v>
      </c>
      <c r="N391" s="318" t="e">
        <f t="shared" si="161"/>
        <v>#DIV/0!</v>
      </c>
      <c r="O391" s="319">
        <v>0</v>
      </c>
      <c r="P391" s="317">
        <v>0</v>
      </c>
      <c r="Q391" s="801" t="e">
        <f t="shared" si="162"/>
        <v>#DIV/0!</v>
      </c>
      <c r="R391" s="801" t="b">
        <f t="shared" si="163"/>
        <v>0</v>
      </c>
      <c r="S391" s="318" t="e">
        <f t="shared" si="164"/>
        <v>#DIV/0!</v>
      </c>
      <c r="T391" s="319">
        <v>0</v>
      </c>
      <c r="U391" s="317">
        <v>0</v>
      </c>
      <c r="V391" s="801" t="e">
        <f t="shared" si="165"/>
        <v>#DIV/0!</v>
      </c>
      <c r="W391" s="801" t="b">
        <f t="shared" si="166"/>
        <v>0</v>
      </c>
      <c r="X391" s="318" t="e">
        <f t="shared" si="167"/>
        <v>#DIV/0!</v>
      </c>
      <c r="Y391" s="318"/>
      <c r="Z391" s="319">
        <v>0</v>
      </c>
      <c r="AA391" s="318" t="e">
        <f t="shared" si="168"/>
        <v>#DIV/0!</v>
      </c>
      <c r="AB391" s="318" t="b">
        <f t="shared" si="169"/>
        <v>0</v>
      </c>
      <c r="AC391" s="318" t="e">
        <f t="shared" si="170"/>
        <v>#DIV/0!</v>
      </c>
      <c r="AD391" s="809"/>
      <c r="AE391" s="811">
        <f t="shared" si="171"/>
        <v>0</v>
      </c>
      <c r="AF391" s="811">
        <f t="shared" si="172"/>
        <v>0</v>
      </c>
    </row>
    <row r="392" spans="1:32" ht="15.75" hidden="1" customHeight="1">
      <c r="A392" s="438" t="s">
        <v>303</v>
      </c>
      <c r="B392" s="438">
        <f>'Aaro Inställningar'!B65</f>
        <v>0</v>
      </c>
      <c r="C392" s="42"/>
      <c r="D392" s="748">
        <f>'Aaro Inställningar'!C65</f>
        <v>0</v>
      </c>
      <c r="E392" s="319">
        <v>0</v>
      </c>
      <c r="F392" s="317">
        <v>0</v>
      </c>
      <c r="G392" s="801" t="e">
        <f t="shared" si="156"/>
        <v>#DIV/0!</v>
      </c>
      <c r="H392" s="801" t="b">
        <f t="shared" si="157"/>
        <v>0</v>
      </c>
      <c r="I392" s="801" t="e">
        <f t="shared" si="158"/>
        <v>#DIV/0!</v>
      </c>
      <c r="J392" s="319">
        <v>0</v>
      </c>
      <c r="K392" s="317">
        <v>0</v>
      </c>
      <c r="L392" s="801" t="e">
        <f t="shared" si="159"/>
        <v>#DIV/0!</v>
      </c>
      <c r="M392" s="801" t="b">
        <f t="shared" si="160"/>
        <v>0</v>
      </c>
      <c r="N392" s="318" t="e">
        <f t="shared" si="161"/>
        <v>#DIV/0!</v>
      </c>
      <c r="O392" s="319">
        <v>0</v>
      </c>
      <c r="P392" s="317">
        <v>0</v>
      </c>
      <c r="Q392" s="801" t="e">
        <f t="shared" si="162"/>
        <v>#DIV/0!</v>
      </c>
      <c r="R392" s="801" t="b">
        <f t="shared" si="163"/>
        <v>0</v>
      </c>
      <c r="S392" s="318" t="e">
        <f t="shared" si="164"/>
        <v>#DIV/0!</v>
      </c>
      <c r="T392" s="319">
        <v>0</v>
      </c>
      <c r="U392" s="317">
        <v>0</v>
      </c>
      <c r="V392" s="801" t="e">
        <f t="shared" si="165"/>
        <v>#DIV/0!</v>
      </c>
      <c r="W392" s="801" t="b">
        <f t="shared" si="166"/>
        <v>0</v>
      </c>
      <c r="X392" s="318" t="e">
        <f t="shared" si="167"/>
        <v>#DIV/0!</v>
      </c>
      <c r="Y392" s="318"/>
      <c r="Z392" s="319">
        <v>0</v>
      </c>
      <c r="AA392" s="318" t="e">
        <f t="shared" si="168"/>
        <v>#DIV/0!</v>
      </c>
      <c r="AB392" s="318" t="b">
        <f t="shared" si="169"/>
        <v>0</v>
      </c>
      <c r="AC392" s="318" t="e">
        <f t="shared" si="170"/>
        <v>#DIV/0!</v>
      </c>
      <c r="AD392" s="809"/>
      <c r="AE392" s="811">
        <f t="shared" si="171"/>
        <v>0</v>
      </c>
      <c r="AF392" s="811">
        <f t="shared" si="172"/>
        <v>0</v>
      </c>
    </row>
    <row r="393" spans="1:32" ht="15.75" hidden="1" customHeight="1">
      <c r="A393" s="438" t="s">
        <v>303</v>
      </c>
      <c r="B393" s="438">
        <f>'Aaro Inställningar'!B66</f>
        <v>0</v>
      </c>
      <c r="C393" s="42"/>
      <c r="D393" s="748">
        <f>'Aaro Inställningar'!C66</f>
        <v>0</v>
      </c>
      <c r="E393" s="319">
        <v>0</v>
      </c>
      <c r="F393" s="317">
        <v>0</v>
      </c>
      <c r="G393" s="801" t="e">
        <f t="shared" si="156"/>
        <v>#DIV/0!</v>
      </c>
      <c r="H393" s="801" t="b">
        <f t="shared" si="157"/>
        <v>0</v>
      </c>
      <c r="I393" s="801" t="e">
        <f t="shared" si="158"/>
        <v>#DIV/0!</v>
      </c>
      <c r="J393" s="319">
        <v>0</v>
      </c>
      <c r="K393" s="317">
        <v>0</v>
      </c>
      <c r="L393" s="801" t="e">
        <f t="shared" si="159"/>
        <v>#DIV/0!</v>
      </c>
      <c r="M393" s="801" t="b">
        <f t="shared" si="160"/>
        <v>0</v>
      </c>
      <c r="N393" s="318" t="e">
        <f t="shared" si="161"/>
        <v>#DIV/0!</v>
      </c>
      <c r="O393" s="319">
        <v>0</v>
      </c>
      <c r="P393" s="317">
        <v>0</v>
      </c>
      <c r="Q393" s="801" t="e">
        <f t="shared" si="162"/>
        <v>#DIV/0!</v>
      </c>
      <c r="R393" s="801" t="b">
        <f t="shared" si="163"/>
        <v>0</v>
      </c>
      <c r="S393" s="318" t="e">
        <f t="shared" si="164"/>
        <v>#DIV/0!</v>
      </c>
      <c r="T393" s="319">
        <v>0</v>
      </c>
      <c r="U393" s="317">
        <v>0</v>
      </c>
      <c r="V393" s="801" t="e">
        <f t="shared" si="165"/>
        <v>#DIV/0!</v>
      </c>
      <c r="W393" s="801" t="b">
        <f t="shared" si="166"/>
        <v>0</v>
      </c>
      <c r="X393" s="318" t="e">
        <f t="shared" si="167"/>
        <v>#DIV/0!</v>
      </c>
      <c r="Y393" s="318"/>
      <c r="Z393" s="319">
        <v>0</v>
      </c>
      <c r="AA393" s="318" t="e">
        <f t="shared" si="168"/>
        <v>#DIV/0!</v>
      </c>
      <c r="AB393" s="318" t="b">
        <f t="shared" si="169"/>
        <v>0</v>
      </c>
      <c r="AC393" s="318" t="e">
        <f t="shared" si="170"/>
        <v>#DIV/0!</v>
      </c>
      <c r="AD393" s="809"/>
      <c r="AE393" s="811">
        <f t="shared" si="171"/>
        <v>0</v>
      </c>
      <c r="AF393" s="811">
        <f t="shared" si="172"/>
        <v>0</v>
      </c>
    </row>
    <row r="394" spans="1:32" ht="15.75" hidden="1" customHeight="1">
      <c r="A394" s="438" t="s">
        <v>303</v>
      </c>
      <c r="B394" s="438">
        <f>'Aaro Inställningar'!B67</f>
        <v>0</v>
      </c>
      <c r="C394" s="42"/>
      <c r="D394" s="748">
        <f>'Aaro Inställningar'!C67</f>
        <v>0</v>
      </c>
      <c r="E394" s="319">
        <v>0</v>
      </c>
      <c r="F394" s="317">
        <v>0</v>
      </c>
      <c r="G394" s="801" t="e">
        <f t="shared" si="156"/>
        <v>#DIV/0!</v>
      </c>
      <c r="H394" s="801" t="b">
        <f t="shared" si="157"/>
        <v>0</v>
      </c>
      <c r="I394" s="801" t="e">
        <f t="shared" si="158"/>
        <v>#DIV/0!</v>
      </c>
      <c r="J394" s="319">
        <v>0</v>
      </c>
      <c r="K394" s="317">
        <v>0</v>
      </c>
      <c r="L394" s="801" t="e">
        <f t="shared" si="159"/>
        <v>#DIV/0!</v>
      </c>
      <c r="M394" s="801" t="b">
        <f t="shared" si="160"/>
        <v>0</v>
      </c>
      <c r="N394" s="318" t="e">
        <f t="shared" si="161"/>
        <v>#DIV/0!</v>
      </c>
      <c r="O394" s="319">
        <v>0</v>
      </c>
      <c r="P394" s="317">
        <v>0</v>
      </c>
      <c r="Q394" s="801" t="e">
        <f t="shared" si="162"/>
        <v>#DIV/0!</v>
      </c>
      <c r="R394" s="801" t="b">
        <f t="shared" si="163"/>
        <v>0</v>
      </c>
      <c r="S394" s="318" t="e">
        <f t="shared" si="164"/>
        <v>#DIV/0!</v>
      </c>
      <c r="T394" s="319">
        <v>0</v>
      </c>
      <c r="U394" s="317">
        <v>0</v>
      </c>
      <c r="V394" s="801" t="e">
        <f t="shared" si="165"/>
        <v>#DIV/0!</v>
      </c>
      <c r="W394" s="801" t="b">
        <f t="shared" si="166"/>
        <v>0</v>
      </c>
      <c r="X394" s="318" t="e">
        <f t="shared" si="167"/>
        <v>#DIV/0!</v>
      </c>
      <c r="Y394" s="318"/>
      <c r="Z394" s="319">
        <v>0</v>
      </c>
      <c r="AA394" s="318" t="e">
        <f t="shared" si="168"/>
        <v>#DIV/0!</v>
      </c>
      <c r="AB394" s="318" t="b">
        <f t="shared" si="169"/>
        <v>0</v>
      </c>
      <c r="AC394" s="318" t="e">
        <f t="shared" si="170"/>
        <v>#DIV/0!</v>
      </c>
      <c r="AD394" s="809"/>
      <c r="AE394" s="811">
        <f t="shared" si="171"/>
        <v>0</v>
      </c>
      <c r="AF394" s="811">
        <f t="shared" si="172"/>
        <v>0</v>
      </c>
    </row>
    <row r="395" spans="1:32" ht="15.75" hidden="1" customHeight="1">
      <c r="A395" s="438" t="s">
        <v>303</v>
      </c>
      <c r="B395" s="438">
        <f>'Aaro Inställningar'!B68</f>
        <v>0</v>
      </c>
      <c r="C395" s="42"/>
      <c r="D395" s="748">
        <f>'Aaro Inställningar'!C68</f>
        <v>0</v>
      </c>
      <c r="E395" s="319">
        <v>0</v>
      </c>
      <c r="F395" s="317">
        <v>0</v>
      </c>
      <c r="G395" s="801" t="e">
        <f t="shared" si="156"/>
        <v>#DIV/0!</v>
      </c>
      <c r="H395" s="801" t="b">
        <f t="shared" si="157"/>
        <v>0</v>
      </c>
      <c r="I395" s="801" t="e">
        <f t="shared" si="158"/>
        <v>#DIV/0!</v>
      </c>
      <c r="J395" s="319">
        <v>0</v>
      </c>
      <c r="K395" s="317">
        <v>0</v>
      </c>
      <c r="L395" s="801" t="e">
        <f t="shared" si="159"/>
        <v>#DIV/0!</v>
      </c>
      <c r="M395" s="801" t="b">
        <f t="shared" si="160"/>
        <v>0</v>
      </c>
      <c r="N395" s="318" t="e">
        <f t="shared" si="161"/>
        <v>#DIV/0!</v>
      </c>
      <c r="O395" s="319">
        <v>0</v>
      </c>
      <c r="P395" s="317">
        <v>0</v>
      </c>
      <c r="Q395" s="801" t="e">
        <f t="shared" si="162"/>
        <v>#DIV/0!</v>
      </c>
      <c r="R395" s="801" t="b">
        <f t="shared" si="163"/>
        <v>0</v>
      </c>
      <c r="S395" s="318" t="e">
        <f t="shared" si="164"/>
        <v>#DIV/0!</v>
      </c>
      <c r="T395" s="319">
        <v>0</v>
      </c>
      <c r="U395" s="317">
        <v>0</v>
      </c>
      <c r="V395" s="801" t="e">
        <f t="shared" si="165"/>
        <v>#DIV/0!</v>
      </c>
      <c r="W395" s="801" t="b">
        <f t="shared" si="166"/>
        <v>0</v>
      </c>
      <c r="X395" s="318" t="e">
        <f t="shared" si="167"/>
        <v>#DIV/0!</v>
      </c>
      <c r="Y395" s="318"/>
      <c r="Z395" s="319">
        <v>0</v>
      </c>
      <c r="AA395" s="318" t="e">
        <f t="shared" si="168"/>
        <v>#DIV/0!</v>
      </c>
      <c r="AB395" s="318" t="b">
        <f t="shared" si="169"/>
        <v>0</v>
      </c>
      <c r="AC395" s="318" t="e">
        <f t="shared" si="170"/>
        <v>#DIV/0!</v>
      </c>
      <c r="AD395" s="809"/>
      <c r="AE395" s="811">
        <f t="shared" si="171"/>
        <v>0</v>
      </c>
      <c r="AF395" s="811">
        <f t="shared" si="172"/>
        <v>0</v>
      </c>
    </row>
    <row r="396" spans="1:32" ht="15.75" hidden="1" customHeight="1">
      <c r="A396" s="438" t="s">
        <v>303</v>
      </c>
      <c r="B396" s="438">
        <f>'Aaro Inställningar'!B69</f>
        <v>0</v>
      </c>
      <c r="C396" s="42"/>
      <c r="D396" s="748">
        <f>'Aaro Inställningar'!C69</f>
        <v>0</v>
      </c>
      <c r="E396" s="319">
        <v>0</v>
      </c>
      <c r="F396" s="317">
        <v>0</v>
      </c>
      <c r="G396" s="801" t="e">
        <f t="shared" si="156"/>
        <v>#DIV/0!</v>
      </c>
      <c r="H396" s="801" t="b">
        <f t="shared" si="157"/>
        <v>0</v>
      </c>
      <c r="I396" s="801" t="e">
        <f t="shared" si="158"/>
        <v>#DIV/0!</v>
      </c>
      <c r="J396" s="319">
        <v>0</v>
      </c>
      <c r="K396" s="317">
        <v>0</v>
      </c>
      <c r="L396" s="801" t="e">
        <f t="shared" si="159"/>
        <v>#DIV/0!</v>
      </c>
      <c r="M396" s="801" t="b">
        <f t="shared" si="160"/>
        <v>0</v>
      </c>
      <c r="N396" s="318" t="e">
        <f t="shared" si="161"/>
        <v>#DIV/0!</v>
      </c>
      <c r="O396" s="319">
        <v>0</v>
      </c>
      <c r="P396" s="317">
        <v>0</v>
      </c>
      <c r="Q396" s="801" t="e">
        <f t="shared" si="162"/>
        <v>#DIV/0!</v>
      </c>
      <c r="R396" s="801" t="b">
        <f t="shared" si="163"/>
        <v>0</v>
      </c>
      <c r="S396" s="318" t="e">
        <f t="shared" si="164"/>
        <v>#DIV/0!</v>
      </c>
      <c r="T396" s="319">
        <v>0</v>
      </c>
      <c r="U396" s="317">
        <v>0</v>
      </c>
      <c r="V396" s="801" t="e">
        <f t="shared" si="165"/>
        <v>#DIV/0!</v>
      </c>
      <c r="W396" s="801" t="b">
        <f t="shared" si="166"/>
        <v>0</v>
      </c>
      <c r="X396" s="318" t="e">
        <f t="shared" si="167"/>
        <v>#DIV/0!</v>
      </c>
      <c r="Y396" s="318"/>
      <c r="Z396" s="319">
        <v>0</v>
      </c>
      <c r="AA396" s="318" t="e">
        <f t="shared" si="168"/>
        <v>#DIV/0!</v>
      </c>
      <c r="AB396" s="318" t="b">
        <f t="shared" si="169"/>
        <v>0</v>
      </c>
      <c r="AC396" s="318" t="e">
        <f t="shared" si="170"/>
        <v>#DIV/0!</v>
      </c>
      <c r="AD396" s="809"/>
      <c r="AE396" s="811">
        <f t="shared" si="171"/>
        <v>0</v>
      </c>
      <c r="AF396" s="811">
        <f t="shared" si="172"/>
        <v>0</v>
      </c>
    </row>
    <row r="397" spans="1:32" ht="15.75" hidden="1" customHeight="1">
      <c r="A397" s="438" t="s">
        <v>303</v>
      </c>
      <c r="B397" s="438">
        <f>'Aaro Inställningar'!B70</f>
        <v>0</v>
      </c>
      <c r="C397" s="42"/>
      <c r="D397" s="748">
        <f>'Aaro Inställningar'!C70</f>
        <v>0</v>
      </c>
      <c r="E397" s="319">
        <v>0</v>
      </c>
      <c r="F397" s="317">
        <v>0</v>
      </c>
      <c r="G397" s="801" t="e">
        <f t="shared" si="156"/>
        <v>#DIV/0!</v>
      </c>
      <c r="H397" s="801" t="b">
        <f t="shared" si="157"/>
        <v>0</v>
      </c>
      <c r="I397" s="801" t="e">
        <f t="shared" si="158"/>
        <v>#DIV/0!</v>
      </c>
      <c r="J397" s="319">
        <v>0</v>
      </c>
      <c r="K397" s="317">
        <v>0</v>
      </c>
      <c r="L397" s="801" t="e">
        <f t="shared" si="159"/>
        <v>#DIV/0!</v>
      </c>
      <c r="M397" s="801" t="b">
        <f t="shared" si="160"/>
        <v>0</v>
      </c>
      <c r="N397" s="318" t="e">
        <f t="shared" si="161"/>
        <v>#DIV/0!</v>
      </c>
      <c r="O397" s="319">
        <v>0</v>
      </c>
      <c r="P397" s="317">
        <v>0</v>
      </c>
      <c r="Q397" s="801" t="e">
        <f t="shared" si="162"/>
        <v>#DIV/0!</v>
      </c>
      <c r="R397" s="801" t="b">
        <f t="shared" si="163"/>
        <v>0</v>
      </c>
      <c r="S397" s="318" t="e">
        <f t="shared" si="164"/>
        <v>#DIV/0!</v>
      </c>
      <c r="T397" s="319">
        <v>0</v>
      </c>
      <c r="U397" s="317">
        <v>0</v>
      </c>
      <c r="V397" s="801" t="e">
        <f t="shared" si="165"/>
        <v>#DIV/0!</v>
      </c>
      <c r="W397" s="801" t="b">
        <f t="shared" si="166"/>
        <v>0</v>
      </c>
      <c r="X397" s="318" t="e">
        <f t="shared" si="167"/>
        <v>#DIV/0!</v>
      </c>
      <c r="Y397" s="318"/>
      <c r="Z397" s="319">
        <v>0</v>
      </c>
      <c r="AA397" s="318" t="e">
        <f t="shared" si="168"/>
        <v>#DIV/0!</v>
      </c>
      <c r="AB397" s="318" t="b">
        <f t="shared" si="169"/>
        <v>0</v>
      </c>
      <c r="AC397" s="318" t="e">
        <f t="shared" si="170"/>
        <v>#DIV/0!</v>
      </c>
      <c r="AD397" s="809"/>
      <c r="AE397" s="811">
        <f t="shared" si="171"/>
        <v>0</v>
      </c>
      <c r="AF397" s="811">
        <f t="shared" si="172"/>
        <v>0</v>
      </c>
    </row>
    <row r="398" spans="1:32" ht="15.75" hidden="1" customHeight="1">
      <c r="A398" s="438" t="s">
        <v>303</v>
      </c>
      <c r="B398" s="438">
        <f>'Aaro Inställningar'!B71</f>
        <v>0</v>
      </c>
      <c r="C398" s="42"/>
      <c r="D398" s="748">
        <f>'Aaro Inställningar'!C71</f>
        <v>0</v>
      </c>
      <c r="E398" s="319">
        <v>0</v>
      </c>
      <c r="F398" s="317">
        <v>0</v>
      </c>
      <c r="G398" s="801" t="e">
        <f t="shared" si="156"/>
        <v>#DIV/0!</v>
      </c>
      <c r="H398" s="801" t="b">
        <f t="shared" si="157"/>
        <v>0</v>
      </c>
      <c r="I398" s="801" t="e">
        <f t="shared" si="158"/>
        <v>#DIV/0!</v>
      </c>
      <c r="J398" s="319">
        <v>0</v>
      </c>
      <c r="K398" s="317">
        <v>0</v>
      </c>
      <c r="L398" s="801" t="e">
        <f t="shared" si="159"/>
        <v>#DIV/0!</v>
      </c>
      <c r="M398" s="801" t="b">
        <f t="shared" si="160"/>
        <v>0</v>
      </c>
      <c r="N398" s="318" t="e">
        <f t="shared" si="161"/>
        <v>#DIV/0!</v>
      </c>
      <c r="O398" s="319">
        <v>0</v>
      </c>
      <c r="P398" s="317">
        <v>0</v>
      </c>
      <c r="Q398" s="801" t="e">
        <f t="shared" si="162"/>
        <v>#DIV/0!</v>
      </c>
      <c r="R398" s="801" t="b">
        <f t="shared" si="163"/>
        <v>0</v>
      </c>
      <c r="S398" s="318" t="e">
        <f t="shared" si="164"/>
        <v>#DIV/0!</v>
      </c>
      <c r="T398" s="319">
        <v>0</v>
      </c>
      <c r="U398" s="317">
        <v>0</v>
      </c>
      <c r="V398" s="801" t="e">
        <f t="shared" si="165"/>
        <v>#DIV/0!</v>
      </c>
      <c r="W398" s="801" t="b">
        <f t="shared" si="166"/>
        <v>0</v>
      </c>
      <c r="X398" s="318" t="e">
        <f t="shared" si="167"/>
        <v>#DIV/0!</v>
      </c>
      <c r="Y398" s="318"/>
      <c r="Z398" s="319">
        <v>0</v>
      </c>
      <c r="AA398" s="318" t="e">
        <f t="shared" si="168"/>
        <v>#DIV/0!</v>
      </c>
      <c r="AB398" s="318" t="b">
        <f t="shared" si="169"/>
        <v>0</v>
      </c>
      <c r="AC398" s="318" t="e">
        <f t="shared" si="170"/>
        <v>#DIV/0!</v>
      </c>
      <c r="AD398" s="809"/>
      <c r="AE398" s="811">
        <f t="shared" si="171"/>
        <v>0</v>
      </c>
      <c r="AF398" s="811">
        <f t="shared" si="172"/>
        <v>0</v>
      </c>
    </row>
    <row r="399" spans="1:32" ht="15.75" hidden="1" customHeight="1">
      <c r="A399" s="438" t="s">
        <v>303</v>
      </c>
      <c r="B399" s="438">
        <f>'Aaro Inställningar'!B72</f>
        <v>0</v>
      </c>
      <c r="C399" s="42"/>
      <c r="D399" s="748">
        <f>'Aaro Inställningar'!C72</f>
        <v>0</v>
      </c>
      <c r="E399" s="319">
        <v>0</v>
      </c>
      <c r="F399" s="317">
        <v>0</v>
      </c>
      <c r="G399" s="801" t="e">
        <f t="shared" si="156"/>
        <v>#DIV/0!</v>
      </c>
      <c r="H399" s="801" t="b">
        <f t="shared" si="157"/>
        <v>0</v>
      </c>
      <c r="I399" s="801" t="e">
        <f t="shared" si="158"/>
        <v>#DIV/0!</v>
      </c>
      <c r="J399" s="319">
        <v>0</v>
      </c>
      <c r="K399" s="317">
        <v>0</v>
      </c>
      <c r="L399" s="801" t="e">
        <f t="shared" si="159"/>
        <v>#DIV/0!</v>
      </c>
      <c r="M399" s="801" t="b">
        <f t="shared" si="160"/>
        <v>0</v>
      </c>
      <c r="N399" s="318" t="e">
        <f t="shared" si="161"/>
        <v>#DIV/0!</v>
      </c>
      <c r="O399" s="319">
        <v>0</v>
      </c>
      <c r="P399" s="317">
        <v>0</v>
      </c>
      <c r="Q399" s="801" t="e">
        <f t="shared" si="162"/>
        <v>#DIV/0!</v>
      </c>
      <c r="R399" s="801" t="b">
        <f t="shared" si="163"/>
        <v>0</v>
      </c>
      <c r="S399" s="318" t="e">
        <f t="shared" si="164"/>
        <v>#DIV/0!</v>
      </c>
      <c r="T399" s="319">
        <v>0</v>
      </c>
      <c r="U399" s="317">
        <v>0</v>
      </c>
      <c r="V399" s="801" t="e">
        <f t="shared" si="165"/>
        <v>#DIV/0!</v>
      </c>
      <c r="W399" s="801" t="b">
        <f t="shared" si="166"/>
        <v>0</v>
      </c>
      <c r="X399" s="318" t="e">
        <f t="shared" si="167"/>
        <v>#DIV/0!</v>
      </c>
      <c r="Y399" s="318"/>
      <c r="Z399" s="319">
        <v>0</v>
      </c>
      <c r="AA399" s="318" t="e">
        <f t="shared" si="168"/>
        <v>#DIV/0!</v>
      </c>
      <c r="AB399" s="318" t="b">
        <f t="shared" si="169"/>
        <v>0</v>
      </c>
      <c r="AC399" s="318" t="e">
        <f t="shared" si="170"/>
        <v>#DIV/0!</v>
      </c>
      <c r="AD399" s="809"/>
      <c r="AE399" s="811">
        <f t="shared" si="171"/>
        <v>0</v>
      </c>
      <c r="AF399" s="811">
        <f t="shared" si="172"/>
        <v>0</v>
      </c>
    </row>
    <row r="400" spans="1:32" ht="15.75" hidden="1" customHeight="1">
      <c r="A400" s="438" t="s">
        <v>303</v>
      </c>
      <c r="B400" s="438">
        <f>'Aaro Inställningar'!B73</f>
        <v>0</v>
      </c>
      <c r="C400" s="42"/>
      <c r="D400" s="748">
        <f>'Aaro Inställningar'!C73</f>
        <v>0</v>
      </c>
      <c r="E400" s="319">
        <v>0</v>
      </c>
      <c r="F400" s="317">
        <v>0</v>
      </c>
      <c r="G400" s="801" t="e">
        <f t="shared" si="156"/>
        <v>#DIV/0!</v>
      </c>
      <c r="H400" s="801" t="b">
        <f t="shared" si="157"/>
        <v>0</v>
      </c>
      <c r="I400" s="801" t="e">
        <f t="shared" si="158"/>
        <v>#DIV/0!</v>
      </c>
      <c r="J400" s="319">
        <v>0</v>
      </c>
      <c r="K400" s="317">
        <v>0</v>
      </c>
      <c r="L400" s="801" t="e">
        <f t="shared" si="159"/>
        <v>#DIV/0!</v>
      </c>
      <c r="M400" s="801" t="b">
        <f t="shared" si="160"/>
        <v>0</v>
      </c>
      <c r="N400" s="318" t="e">
        <f t="shared" si="161"/>
        <v>#DIV/0!</v>
      </c>
      <c r="O400" s="319">
        <v>0</v>
      </c>
      <c r="P400" s="317">
        <v>0</v>
      </c>
      <c r="Q400" s="801" t="e">
        <f t="shared" si="162"/>
        <v>#DIV/0!</v>
      </c>
      <c r="R400" s="801" t="b">
        <f t="shared" si="163"/>
        <v>0</v>
      </c>
      <c r="S400" s="318" t="e">
        <f t="shared" si="164"/>
        <v>#DIV/0!</v>
      </c>
      <c r="T400" s="319">
        <v>0</v>
      </c>
      <c r="U400" s="317">
        <v>0</v>
      </c>
      <c r="V400" s="801" t="e">
        <f t="shared" si="165"/>
        <v>#DIV/0!</v>
      </c>
      <c r="W400" s="801" t="b">
        <f t="shared" si="166"/>
        <v>0</v>
      </c>
      <c r="X400" s="318" t="e">
        <f t="shared" si="167"/>
        <v>#DIV/0!</v>
      </c>
      <c r="Y400" s="318"/>
      <c r="Z400" s="319">
        <v>0</v>
      </c>
      <c r="AA400" s="318" t="e">
        <f t="shared" si="168"/>
        <v>#DIV/0!</v>
      </c>
      <c r="AB400" s="318" t="b">
        <f t="shared" si="169"/>
        <v>0</v>
      </c>
      <c r="AC400" s="318" t="e">
        <f t="shared" si="170"/>
        <v>#DIV/0!</v>
      </c>
      <c r="AD400" s="809"/>
      <c r="AE400" s="811">
        <f t="shared" si="171"/>
        <v>0</v>
      </c>
      <c r="AF400" s="811">
        <f t="shared" si="172"/>
        <v>0</v>
      </c>
    </row>
    <row r="401" spans="1:32" ht="15.75" hidden="1" customHeight="1">
      <c r="A401" s="438" t="s">
        <v>303</v>
      </c>
      <c r="B401" s="438">
        <f>'Aaro Inställningar'!B74</f>
        <v>0</v>
      </c>
      <c r="C401" s="42"/>
      <c r="D401" s="748">
        <f>'Aaro Inställningar'!C74</f>
        <v>0</v>
      </c>
      <c r="E401" s="319">
        <v>0</v>
      </c>
      <c r="F401" s="317">
        <v>0</v>
      </c>
      <c r="G401" s="801" t="e">
        <f t="shared" si="156"/>
        <v>#DIV/0!</v>
      </c>
      <c r="H401" s="801" t="b">
        <f t="shared" si="157"/>
        <v>0</v>
      </c>
      <c r="I401" s="801" t="e">
        <f t="shared" si="158"/>
        <v>#DIV/0!</v>
      </c>
      <c r="J401" s="319">
        <v>0</v>
      </c>
      <c r="K401" s="317">
        <v>0</v>
      </c>
      <c r="L401" s="801" t="e">
        <f t="shared" si="159"/>
        <v>#DIV/0!</v>
      </c>
      <c r="M401" s="801" t="b">
        <f t="shared" si="160"/>
        <v>0</v>
      </c>
      <c r="N401" s="318" t="e">
        <f t="shared" si="161"/>
        <v>#DIV/0!</v>
      </c>
      <c r="O401" s="319">
        <v>0</v>
      </c>
      <c r="P401" s="317">
        <v>0</v>
      </c>
      <c r="Q401" s="801" t="e">
        <f t="shared" si="162"/>
        <v>#DIV/0!</v>
      </c>
      <c r="R401" s="801" t="b">
        <f t="shared" si="163"/>
        <v>0</v>
      </c>
      <c r="S401" s="318" t="e">
        <f t="shared" si="164"/>
        <v>#DIV/0!</v>
      </c>
      <c r="T401" s="319">
        <v>0</v>
      </c>
      <c r="U401" s="317">
        <v>0</v>
      </c>
      <c r="V401" s="801" t="e">
        <f t="shared" si="165"/>
        <v>#DIV/0!</v>
      </c>
      <c r="W401" s="801" t="b">
        <f t="shared" si="166"/>
        <v>0</v>
      </c>
      <c r="X401" s="318" t="e">
        <f t="shared" si="167"/>
        <v>#DIV/0!</v>
      </c>
      <c r="Y401" s="318"/>
      <c r="Z401" s="319">
        <v>0</v>
      </c>
      <c r="AA401" s="318" t="e">
        <f t="shared" si="168"/>
        <v>#DIV/0!</v>
      </c>
      <c r="AB401" s="318" t="b">
        <f t="shared" si="169"/>
        <v>0</v>
      </c>
      <c r="AC401" s="318" t="e">
        <f t="shared" si="170"/>
        <v>#DIV/0!</v>
      </c>
      <c r="AD401" s="809"/>
      <c r="AE401" s="811">
        <f t="shared" si="171"/>
        <v>0</v>
      </c>
      <c r="AF401" s="811">
        <f t="shared" si="172"/>
        <v>0</v>
      </c>
    </row>
    <row r="402" spans="1:32" ht="15.75" hidden="1" customHeight="1">
      <c r="A402" s="438" t="s">
        <v>303</v>
      </c>
      <c r="B402" s="438">
        <f>'Aaro Inställningar'!B75</f>
        <v>0</v>
      </c>
      <c r="C402" s="42"/>
      <c r="D402" s="748">
        <f>'Aaro Inställningar'!C75</f>
        <v>0</v>
      </c>
      <c r="E402" s="319">
        <v>0</v>
      </c>
      <c r="F402" s="317">
        <v>0</v>
      </c>
      <c r="G402" s="801" t="e">
        <f t="shared" si="156"/>
        <v>#DIV/0!</v>
      </c>
      <c r="H402" s="801" t="b">
        <f t="shared" si="157"/>
        <v>0</v>
      </c>
      <c r="I402" s="801" t="e">
        <f t="shared" si="158"/>
        <v>#DIV/0!</v>
      </c>
      <c r="J402" s="319">
        <v>0</v>
      </c>
      <c r="K402" s="317">
        <v>0</v>
      </c>
      <c r="L402" s="801" t="e">
        <f t="shared" si="159"/>
        <v>#DIV/0!</v>
      </c>
      <c r="M402" s="801" t="b">
        <f t="shared" si="160"/>
        <v>0</v>
      </c>
      <c r="N402" s="318" t="e">
        <f t="shared" si="161"/>
        <v>#DIV/0!</v>
      </c>
      <c r="O402" s="319">
        <v>0</v>
      </c>
      <c r="P402" s="317">
        <v>0</v>
      </c>
      <c r="Q402" s="801" t="e">
        <f t="shared" si="162"/>
        <v>#DIV/0!</v>
      </c>
      <c r="R402" s="801" t="b">
        <f t="shared" si="163"/>
        <v>0</v>
      </c>
      <c r="S402" s="318" t="e">
        <f t="shared" si="164"/>
        <v>#DIV/0!</v>
      </c>
      <c r="T402" s="319">
        <v>0</v>
      </c>
      <c r="U402" s="317">
        <v>0</v>
      </c>
      <c r="V402" s="801" t="e">
        <f t="shared" si="165"/>
        <v>#DIV/0!</v>
      </c>
      <c r="W402" s="801" t="b">
        <f t="shared" si="166"/>
        <v>0</v>
      </c>
      <c r="X402" s="318" t="e">
        <f t="shared" si="167"/>
        <v>#DIV/0!</v>
      </c>
      <c r="Y402" s="318"/>
      <c r="Z402" s="319">
        <v>0</v>
      </c>
      <c r="AA402" s="318" t="e">
        <f t="shared" si="168"/>
        <v>#DIV/0!</v>
      </c>
      <c r="AB402" s="318" t="b">
        <f t="shared" si="169"/>
        <v>0</v>
      </c>
      <c r="AC402" s="318" t="e">
        <f t="shared" si="170"/>
        <v>#DIV/0!</v>
      </c>
      <c r="AD402" s="809"/>
      <c r="AE402" s="811">
        <f t="shared" si="171"/>
        <v>0</v>
      </c>
      <c r="AF402" s="811">
        <f t="shared" si="172"/>
        <v>0</v>
      </c>
    </row>
    <row r="403" spans="1:32" ht="15.75" hidden="1" customHeight="1">
      <c r="A403" s="438" t="s">
        <v>303</v>
      </c>
      <c r="B403" s="438">
        <f>'Aaro Inställningar'!B76</f>
        <v>0</v>
      </c>
      <c r="C403" s="42"/>
      <c r="D403" s="748">
        <f>'Aaro Inställningar'!C76</f>
        <v>0</v>
      </c>
      <c r="E403" s="319">
        <v>0</v>
      </c>
      <c r="F403" s="317">
        <v>0</v>
      </c>
      <c r="G403" s="801" t="e">
        <f t="shared" si="156"/>
        <v>#DIV/0!</v>
      </c>
      <c r="H403" s="801" t="b">
        <f t="shared" si="157"/>
        <v>0</v>
      </c>
      <c r="I403" s="801" t="e">
        <f t="shared" si="158"/>
        <v>#DIV/0!</v>
      </c>
      <c r="J403" s="319">
        <v>0</v>
      </c>
      <c r="K403" s="317">
        <v>0</v>
      </c>
      <c r="L403" s="801" t="e">
        <f t="shared" si="159"/>
        <v>#DIV/0!</v>
      </c>
      <c r="M403" s="801" t="b">
        <f t="shared" si="160"/>
        <v>0</v>
      </c>
      <c r="N403" s="318" t="e">
        <f t="shared" si="161"/>
        <v>#DIV/0!</v>
      </c>
      <c r="O403" s="319">
        <v>0</v>
      </c>
      <c r="P403" s="317">
        <v>0</v>
      </c>
      <c r="Q403" s="801" t="e">
        <f t="shared" si="162"/>
        <v>#DIV/0!</v>
      </c>
      <c r="R403" s="801" t="b">
        <f t="shared" si="163"/>
        <v>0</v>
      </c>
      <c r="S403" s="318" t="e">
        <f t="shared" si="164"/>
        <v>#DIV/0!</v>
      </c>
      <c r="T403" s="319">
        <v>0</v>
      </c>
      <c r="U403" s="317">
        <v>0</v>
      </c>
      <c r="V403" s="801" t="e">
        <f t="shared" si="165"/>
        <v>#DIV/0!</v>
      </c>
      <c r="W403" s="801" t="b">
        <f t="shared" si="166"/>
        <v>0</v>
      </c>
      <c r="X403" s="318" t="e">
        <f t="shared" si="167"/>
        <v>#DIV/0!</v>
      </c>
      <c r="Y403" s="318"/>
      <c r="Z403" s="319">
        <v>0</v>
      </c>
      <c r="AA403" s="318" t="e">
        <f t="shared" si="168"/>
        <v>#DIV/0!</v>
      </c>
      <c r="AB403" s="318" t="b">
        <f t="shared" si="169"/>
        <v>0</v>
      </c>
      <c r="AC403" s="318" t="e">
        <f t="shared" si="170"/>
        <v>#DIV/0!</v>
      </c>
      <c r="AD403" s="809"/>
      <c r="AE403" s="811">
        <f t="shared" si="171"/>
        <v>0</v>
      </c>
      <c r="AF403" s="811">
        <f t="shared" si="172"/>
        <v>0</v>
      </c>
    </row>
    <row r="404" spans="1:32" ht="15.75" hidden="1" customHeight="1">
      <c r="A404" s="438" t="s">
        <v>303</v>
      </c>
      <c r="B404" s="438">
        <f>'Aaro Inställningar'!B78</f>
        <v>0</v>
      </c>
      <c r="C404" s="42"/>
      <c r="D404" s="748">
        <f>'Aaro Inställningar'!C77</f>
        <v>0</v>
      </c>
      <c r="E404" s="319">
        <v>0</v>
      </c>
      <c r="F404" s="317">
        <v>0</v>
      </c>
      <c r="G404" s="801" t="e">
        <f t="shared" si="156"/>
        <v>#DIV/0!</v>
      </c>
      <c r="H404" s="801" t="b">
        <f t="shared" si="157"/>
        <v>0</v>
      </c>
      <c r="I404" s="801" t="e">
        <f t="shared" si="158"/>
        <v>#DIV/0!</v>
      </c>
      <c r="J404" s="319">
        <v>0</v>
      </c>
      <c r="K404" s="317">
        <v>0</v>
      </c>
      <c r="L404" s="801" t="e">
        <f t="shared" si="159"/>
        <v>#DIV/0!</v>
      </c>
      <c r="M404" s="801" t="b">
        <f t="shared" si="160"/>
        <v>0</v>
      </c>
      <c r="N404" s="318" t="e">
        <f t="shared" si="161"/>
        <v>#DIV/0!</v>
      </c>
      <c r="O404" s="319">
        <v>0</v>
      </c>
      <c r="P404" s="317">
        <v>0</v>
      </c>
      <c r="Q404" s="801" t="e">
        <f t="shared" si="162"/>
        <v>#DIV/0!</v>
      </c>
      <c r="R404" s="801" t="b">
        <f t="shared" si="163"/>
        <v>0</v>
      </c>
      <c r="S404" s="318" t="e">
        <f t="shared" si="164"/>
        <v>#DIV/0!</v>
      </c>
      <c r="T404" s="319">
        <v>0</v>
      </c>
      <c r="U404" s="317">
        <v>0</v>
      </c>
      <c r="V404" s="801" t="e">
        <f t="shared" si="165"/>
        <v>#DIV/0!</v>
      </c>
      <c r="W404" s="801" t="b">
        <f t="shared" si="166"/>
        <v>0</v>
      </c>
      <c r="X404" s="318" t="e">
        <f t="shared" si="167"/>
        <v>#DIV/0!</v>
      </c>
      <c r="Y404" s="318"/>
      <c r="Z404" s="319">
        <v>0</v>
      </c>
      <c r="AA404" s="318" t="e">
        <f t="shared" si="168"/>
        <v>#DIV/0!</v>
      </c>
      <c r="AB404" s="318" t="b">
        <f t="shared" si="169"/>
        <v>0</v>
      </c>
      <c r="AC404" s="318" t="e">
        <f t="shared" si="170"/>
        <v>#DIV/0!</v>
      </c>
      <c r="AD404" s="809"/>
      <c r="AE404" s="811">
        <f t="shared" si="171"/>
        <v>0</v>
      </c>
      <c r="AF404" s="811">
        <f t="shared" si="172"/>
        <v>0</v>
      </c>
    </row>
    <row r="405" spans="1:32" ht="15.75" hidden="1" customHeight="1">
      <c r="A405" s="438" t="s">
        <v>303</v>
      </c>
      <c r="B405" s="438">
        <f>'Aaro Inställningar'!B79</f>
        <v>0</v>
      </c>
      <c r="C405" s="42"/>
      <c r="D405" s="748">
        <f>'Aaro Inställningar'!C78</f>
        <v>0</v>
      </c>
      <c r="E405" s="319">
        <v>0</v>
      </c>
      <c r="F405" s="317">
        <v>0</v>
      </c>
      <c r="G405" s="801" t="e">
        <f t="shared" si="156"/>
        <v>#DIV/0!</v>
      </c>
      <c r="H405" s="801" t="b">
        <f t="shared" si="157"/>
        <v>0</v>
      </c>
      <c r="I405" s="801" t="e">
        <f t="shared" si="158"/>
        <v>#DIV/0!</v>
      </c>
      <c r="J405" s="319">
        <v>0</v>
      </c>
      <c r="K405" s="317">
        <v>0</v>
      </c>
      <c r="L405" s="801" t="e">
        <f t="shared" si="159"/>
        <v>#DIV/0!</v>
      </c>
      <c r="M405" s="801" t="b">
        <f t="shared" si="160"/>
        <v>0</v>
      </c>
      <c r="N405" s="318" t="e">
        <f t="shared" si="161"/>
        <v>#DIV/0!</v>
      </c>
      <c r="O405" s="319">
        <v>0</v>
      </c>
      <c r="P405" s="317">
        <v>0</v>
      </c>
      <c r="Q405" s="801" t="e">
        <f t="shared" si="162"/>
        <v>#DIV/0!</v>
      </c>
      <c r="R405" s="801" t="b">
        <f t="shared" si="163"/>
        <v>0</v>
      </c>
      <c r="S405" s="318" t="e">
        <f t="shared" si="164"/>
        <v>#DIV/0!</v>
      </c>
      <c r="T405" s="319">
        <v>0</v>
      </c>
      <c r="U405" s="317">
        <v>0</v>
      </c>
      <c r="V405" s="801" t="e">
        <f t="shared" si="165"/>
        <v>#DIV/0!</v>
      </c>
      <c r="W405" s="801" t="b">
        <f t="shared" si="166"/>
        <v>0</v>
      </c>
      <c r="X405" s="318" t="e">
        <f t="shared" si="167"/>
        <v>#DIV/0!</v>
      </c>
      <c r="Y405" s="318"/>
      <c r="Z405" s="319">
        <v>0</v>
      </c>
      <c r="AA405" s="318" t="e">
        <f t="shared" si="168"/>
        <v>#DIV/0!</v>
      </c>
      <c r="AB405" s="318" t="b">
        <f t="shared" si="169"/>
        <v>0</v>
      </c>
      <c r="AC405" s="318" t="e">
        <f t="shared" si="170"/>
        <v>#DIV/0!</v>
      </c>
      <c r="AD405" s="809"/>
      <c r="AE405" s="811">
        <f t="shared" si="171"/>
        <v>0</v>
      </c>
      <c r="AF405" s="811">
        <f t="shared" si="172"/>
        <v>0</v>
      </c>
    </row>
    <row r="406" spans="1:32" ht="15.75" hidden="1" customHeight="1">
      <c r="A406" s="438" t="s">
        <v>303</v>
      </c>
      <c r="B406" s="438">
        <f>'Aaro Inställningar'!B80</f>
        <v>0</v>
      </c>
      <c r="C406" s="42"/>
      <c r="D406" s="798" t="str">
        <f>'Aaro Inställningar'!C80</f>
        <v>SUMMA FRÅGETECKEN</v>
      </c>
      <c r="E406" s="799">
        <f>SUM(E385:E405)</f>
        <v>0</v>
      </c>
      <c r="F406" s="800">
        <f>SUM(F385:F405)</f>
        <v>0</v>
      </c>
      <c r="G406" s="801" t="e">
        <f t="shared" si="156"/>
        <v>#DIV/0!</v>
      </c>
      <c r="H406" s="801" t="b">
        <f t="shared" si="157"/>
        <v>0</v>
      </c>
      <c r="I406" s="801" t="e">
        <f t="shared" si="158"/>
        <v>#DIV/0!</v>
      </c>
      <c r="J406" s="799">
        <f>SUM(J385:J405)</f>
        <v>0</v>
      </c>
      <c r="K406" s="800">
        <f>SUM(K385:K405)</f>
        <v>0</v>
      </c>
      <c r="L406" s="801" t="e">
        <f t="shared" si="159"/>
        <v>#DIV/0!</v>
      </c>
      <c r="M406" s="801" t="b">
        <f t="shared" si="160"/>
        <v>0</v>
      </c>
      <c r="N406" s="801" t="e">
        <f t="shared" si="161"/>
        <v>#DIV/0!</v>
      </c>
      <c r="O406" s="799">
        <f>SUM(O385:O405)</f>
        <v>0</v>
      </c>
      <c r="P406" s="800">
        <f>SUM(P385:P405)</f>
        <v>0</v>
      </c>
      <c r="Q406" s="801" t="e">
        <f t="shared" si="162"/>
        <v>#DIV/0!</v>
      </c>
      <c r="R406" s="801" t="b">
        <f t="shared" si="163"/>
        <v>0</v>
      </c>
      <c r="S406" s="801" t="e">
        <f t="shared" si="164"/>
        <v>#DIV/0!</v>
      </c>
      <c r="T406" s="799">
        <f>SUM(T385:T405)</f>
        <v>0</v>
      </c>
      <c r="U406" s="800">
        <f>SUM(U385:U405)</f>
        <v>0</v>
      </c>
      <c r="V406" s="801" t="e">
        <f t="shared" si="165"/>
        <v>#DIV/0!</v>
      </c>
      <c r="W406" s="801" t="b">
        <f t="shared" si="166"/>
        <v>0</v>
      </c>
      <c r="X406" s="801" t="e">
        <f t="shared" si="167"/>
        <v>#DIV/0!</v>
      </c>
      <c r="Y406" s="801"/>
      <c r="Z406" s="799">
        <f>SUM(Z385:Z405)</f>
        <v>0</v>
      </c>
      <c r="AA406" s="802" t="e">
        <f t="shared" si="168"/>
        <v>#DIV/0!</v>
      </c>
      <c r="AB406" s="802" t="b">
        <f t="shared" si="169"/>
        <v>0</v>
      </c>
      <c r="AC406" s="818" t="e">
        <f t="shared" si="170"/>
        <v>#DIV/0!</v>
      </c>
      <c r="AD406" s="809"/>
      <c r="AE406" s="814">
        <f t="shared" si="171"/>
        <v>0</v>
      </c>
      <c r="AF406" s="814">
        <f t="shared" si="172"/>
        <v>0</v>
      </c>
    </row>
    <row r="407" spans="1:32" ht="11.25" customHeight="1">
      <c r="A407" s="438"/>
      <c r="B407" s="438"/>
      <c r="C407" s="35"/>
      <c r="D407" s="805"/>
      <c r="E407" s="775"/>
      <c r="F407" s="806"/>
      <c r="G407" s="801"/>
      <c r="H407" s="801"/>
      <c r="I407" s="918"/>
      <c r="J407" s="775"/>
      <c r="K407" s="806"/>
      <c r="L407" s="801"/>
      <c r="M407" s="801"/>
      <c r="N407" s="752"/>
      <c r="O407" s="775"/>
      <c r="P407" s="806"/>
      <c r="Q407" s="801"/>
      <c r="R407" s="801"/>
      <c r="S407" s="752"/>
      <c r="T407" s="775"/>
      <c r="U407" s="806"/>
      <c r="V407" s="801"/>
      <c r="W407" s="801"/>
      <c r="X407" s="752"/>
      <c r="Y407" s="752"/>
      <c r="Z407" s="775"/>
      <c r="AA407" s="806"/>
      <c r="AB407" s="806"/>
      <c r="AC407" s="717"/>
      <c r="AD407" s="809"/>
      <c r="AE407" s="816"/>
      <c r="AF407" s="816"/>
    </row>
    <row r="408" spans="1:32" ht="16.5" customHeight="1">
      <c r="A408" s="438" t="s">
        <v>303</v>
      </c>
      <c r="B408" s="438">
        <f>'Aaro Inställningar'!B82</f>
        <v>0</v>
      </c>
      <c r="C408" s="35"/>
      <c r="D408" s="759" t="str">
        <f>'Aaro Inställningar'!C82</f>
        <v>Summa totalt</v>
      </c>
      <c r="E408" s="773">
        <f>+E406+E384+E361</f>
        <v>134.42462490000062</v>
      </c>
      <c r="F408" s="807">
        <f>+F406+F384+F361</f>
        <v>64.681014400000237</v>
      </c>
      <c r="G408" s="801">
        <f>IF(OR(E408&lt;0,F408&lt;0),"-",E408/F408-1)</f>
        <v>1.0782702025774062</v>
      </c>
      <c r="H408" s="801" t="b">
        <f>IF(AND(E408&lt;0,F408&lt;0),-(E408/F408-1))</f>
        <v>0</v>
      </c>
      <c r="I408" s="808">
        <f>IF(AND(E408&lt;0,F408&lt;0),+H408,G408)</f>
        <v>1.0782702025774062</v>
      </c>
      <c r="J408" s="773">
        <f>+J406+J384+J361</f>
        <v>144.27389700000026</v>
      </c>
      <c r="K408" s="807">
        <f>+K406+K384+K361</f>
        <v>69.941501200000175</v>
      </c>
      <c r="L408" s="801">
        <f>IF(OR(J408&lt;0,K408&lt;0),"-",J408/K408-1)</f>
        <v>1.0627795303884597</v>
      </c>
      <c r="M408" s="801" t="b">
        <f>IF(AND(J408&lt;0,K408&lt;0),-(J408/K408-1))</f>
        <v>0</v>
      </c>
      <c r="N408" s="808">
        <f>IF(AND(J408&lt;0,K408&lt;0),+M408,L408)</f>
        <v>1.0627795303884597</v>
      </c>
      <c r="O408" s="773">
        <f>+O406+O384+O361</f>
        <v>144.2738970000006</v>
      </c>
      <c r="P408" s="807">
        <f>+P406+P384+P361</f>
        <v>69.941501200000516</v>
      </c>
      <c r="Q408" s="801">
        <f>IF(OR(O408&lt;0,P408&lt;0),"-",O408/P408-1)</f>
        <v>1.0627795303884549</v>
      </c>
      <c r="R408" s="801" t="b">
        <f>IF(AND(O408&lt;0,P408&lt;0),-(O408/P408-1))</f>
        <v>0</v>
      </c>
      <c r="S408" s="808">
        <f>IF(AND(O408&lt;0,P408&lt;0),+R408,Q408)</f>
        <v>1.0627795303884549</v>
      </c>
      <c r="T408" s="773">
        <f>+T406+T384+T361</f>
        <v>832.65030670000044</v>
      </c>
      <c r="U408" s="807">
        <f>+U406+U384+U361</f>
        <v>758.3179109000007</v>
      </c>
      <c r="V408" s="801">
        <f>IF(OR(T408&lt;0,U408&lt;0),"-",T408/U408-1)</f>
        <v>9.8022735229581048E-2</v>
      </c>
      <c r="W408" s="801" t="b">
        <f>IF(AND(T408&lt;0,U408&lt;0),-(T408/U408-1))</f>
        <v>0</v>
      </c>
      <c r="X408" s="808">
        <f>IF(AND(T408&lt;0,U408&lt;0),+W408,V408)</f>
        <v>9.8022735229581048E-2</v>
      </c>
      <c r="Y408" s="808"/>
      <c r="Z408" s="773">
        <f>+Z406+Z384+Z361</f>
        <v>1223.4775511999999</v>
      </c>
      <c r="AA408" s="809">
        <f>IF(OR(U408&lt;0,Z408&lt;0),"-",Z408/U408-1)</f>
        <v>0.61340980295181202</v>
      </c>
      <c r="AB408" s="809" t="b">
        <f>IF(AND(U408&lt;0,Z408&lt;0),-(Z408/U408-1))</f>
        <v>0</v>
      </c>
      <c r="AC408" s="818">
        <f>IF(AND(U408&lt;0,Z408&lt;0),+AB408,AA408)</f>
        <v>0.61340980295181202</v>
      </c>
      <c r="AD408" s="809"/>
      <c r="AE408" s="817">
        <f>IF(O83&lt;&gt;0,IF(O408&lt;&gt;0,O408/O83,""),0)</f>
        <v>2.4365213163274904E-2</v>
      </c>
      <c r="AF408" s="817">
        <f>IF(P83&lt;&gt;0,IF(P408&lt;&gt;0,P408/P83,""),0)</f>
        <v>1.2322499275957358E-2</v>
      </c>
    </row>
    <row r="410" spans="1:32">
      <c r="AD410" s="77"/>
      <c r="AE410" s="77"/>
      <c r="AF410" s="77"/>
    </row>
  </sheetData>
  <mergeCells count="4">
    <mergeCell ref="AE89:AF89"/>
    <mergeCell ref="AE251:AF251"/>
    <mergeCell ref="AE169:AF169"/>
    <mergeCell ref="AE331:AF331"/>
  </mergeCells>
  <pageMargins left="0.70866141732283472" right="0.11811023622047245" top="0.55118110236220474" bottom="0.35433070866141736" header="0.31496062992125984" footer="0.31496062992125984"/>
  <pageSetup paperSize="9" scale="60" fitToHeight="0" orientation="landscape" r:id="rId1"/>
  <headerFooter alignWithMargins="0">
    <oddFooter>&amp;LRatos Ekonomi/150422&amp;R&amp;P/&amp;N</oddFooter>
  </headerFooter>
  <rowBreaks count="2" manualBreakCount="2">
    <brk id="85" min="2" max="31" man="1"/>
    <brk id="247" min="2" max="3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1"/>
  <sheetViews>
    <sheetView showGridLines="0" showZeros="0" topLeftCell="B4" zoomScale="96" zoomScaleNormal="96" zoomScaleSheetLayoutView="90" workbookViewId="0"/>
  </sheetViews>
  <sheetFormatPr defaultColWidth="9.109375" defaultRowHeight="13.8" outlineLevelRow="1" outlineLevelCol="1"/>
  <cols>
    <col min="1" max="1" width="14.6640625" style="474" hidden="1" customWidth="1" outlineLevel="1"/>
    <col min="2" max="2" width="2.5546875" style="33" customWidth="1" collapsed="1"/>
    <col min="3" max="3" width="28" style="33" customWidth="1"/>
    <col min="4" max="8" width="11.44140625" style="33" hidden="1" customWidth="1"/>
    <col min="9" max="10" width="11.88671875" style="33" customWidth="1"/>
    <col min="11" max="12" width="11.44140625" style="33" hidden="1" customWidth="1"/>
    <col min="13" max="13" width="11.6640625" style="33" customWidth="1"/>
    <col min="14" max="15" width="15.6640625" style="33" customWidth="1"/>
    <col min="16" max="16" width="11.44140625" style="33" hidden="1" customWidth="1"/>
    <col min="17" max="17" width="1.5546875" style="33" hidden="1" customWidth="1"/>
    <col min="18" max="18" width="12.5546875" style="33" customWidth="1"/>
    <col min="19" max="20" width="15.6640625" style="33" customWidth="1"/>
    <col min="21" max="23" width="11.44140625" style="33" hidden="1" customWidth="1"/>
    <col min="24" max="24" width="12.5546875" style="33" customWidth="1"/>
    <col min="25" max="26" width="15.6640625" style="33" customWidth="1"/>
    <col min="27" max="29" width="11.44140625" style="33" hidden="1" customWidth="1"/>
    <col min="30" max="30" width="12.5546875" style="33" customWidth="1"/>
    <col min="31" max="32" width="11" style="33" customWidth="1"/>
    <col min="33" max="33" width="3.6640625" style="33" customWidth="1"/>
    <col min="34" max="34" width="9.109375" style="33"/>
    <col min="35" max="37" width="11" style="33" customWidth="1"/>
    <col min="38" max="38" width="9.109375" style="33"/>
    <col min="39" max="41" width="11" style="33" customWidth="1"/>
    <col min="42" max="42" width="9.109375" style="33"/>
    <col min="43" max="44" width="12.44140625" style="33" customWidth="1"/>
    <col min="45" max="16384" width="9.109375" style="33"/>
  </cols>
  <sheetData>
    <row r="1" spans="1:33" s="474" customFormat="1" hidden="1" outlineLevel="1">
      <c r="A1" s="473"/>
      <c r="B1" s="473"/>
      <c r="C1" s="473"/>
      <c r="I1" s="474" t="s">
        <v>331</v>
      </c>
      <c r="J1" s="474" t="s">
        <v>331</v>
      </c>
      <c r="K1" s="474" t="s">
        <v>363</v>
      </c>
      <c r="L1" s="474" t="s">
        <v>363</v>
      </c>
      <c r="M1" s="474" t="s">
        <v>331</v>
      </c>
      <c r="N1" s="474" t="s">
        <v>364</v>
      </c>
      <c r="O1" s="474" t="s">
        <v>365</v>
      </c>
      <c r="R1" s="474" t="s">
        <v>366</v>
      </c>
      <c r="S1" s="474" t="s">
        <v>364</v>
      </c>
      <c r="T1" s="474" t="s">
        <v>365</v>
      </c>
      <c r="X1" s="474" t="s">
        <v>366</v>
      </c>
      <c r="Y1" s="474" t="s">
        <v>364</v>
      </c>
      <c r="Z1" s="474" t="s">
        <v>365</v>
      </c>
      <c r="AD1" s="474" t="s">
        <v>366</v>
      </c>
    </row>
    <row r="2" spans="1:33" s="556" customFormat="1" hidden="1" outlineLevel="1">
      <c r="A2" s="554" t="str">
        <f>'Meny Aaro'!D11</f>
        <v>MSEK</v>
      </c>
      <c r="B2" s="554"/>
      <c r="C2" s="554"/>
      <c r="I2" s="488" t="s">
        <v>541</v>
      </c>
      <c r="J2" s="488" t="s">
        <v>542</v>
      </c>
      <c r="M2" s="488" t="s">
        <v>544</v>
      </c>
      <c r="N2" s="488" t="s">
        <v>565</v>
      </c>
      <c r="O2" s="488" t="s">
        <v>565</v>
      </c>
      <c r="R2" s="488" t="s">
        <v>565</v>
      </c>
      <c r="S2" s="488" t="s">
        <v>566</v>
      </c>
      <c r="T2" s="488" t="s">
        <v>566</v>
      </c>
      <c r="X2" s="488" t="s">
        <v>566</v>
      </c>
      <c r="Y2" s="488" t="s">
        <v>567</v>
      </c>
      <c r="Z2" s="488" t="s">
        <v>567</v>
      </c>
      <c r="AD2" s="488" t="s">
        <v>567</v>
      </c>
    </row>
    <row r="3" spans="1:33" ht="6" hidden="1" customHeight="1" outlineLevel="1">
      <c r="A3" s="550"/>
      <c r="B3" s="35"/>
      <c r="C3" s="35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X3" s="34"/>
      <c r="Y3" s="34"/>
      <c r="Z3" s="34"/>
      <c r="AA3" s="34"/>
      <c r="AB3" s="34"/>
      <c r="AD3" s="34"/>
    </row>
    <row r="4" spans="1:33" ht="28.2" collapsed="1">
      <c r="A4" s="550" t="s">
        <v>299</v>
      </c>
      <c r="B4" s="35"/>
      <c r="C4" s="95" t="s">
        <v>213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9"/>
      <c r="X4" s="34"/>
      <c r="Y4" s="34"/>
      <c r="Z4" s="34"/>
      <c r="AA4" s="34"/>
      <c r="AB4" s="34"/>
      <c r="AC4" s="39"/>
      <c r="AD4" s="34"/>
      <c r="AE4" s="39"/>
      <c r="AF4" s="39"/>
      <c r="AG4" s="39"/>
    </row>
    <row r="5" spans="1:33" ht="10.5" customHeight="1">
      <c r="A5" s="550"/>
      <c r="B5" s="35"/>
      <c r="C5" s="40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41"/>
      <c r="T5" s="34"/>
      <c r="U5" s="34"/>
      <c r="V5" s="34"/>
      <c r="W5" s="39"/>
      <c r="X5" s="34"/>
      <c r="Y5" s="41"/>
      <c r="Z5" s="34"/>
      <c r="AA5" s="34"/>
      <c r="AB5" s="34"/>
      <c r="AC5" s="39"/>
      <c r="AD5" s="34"/>
      <c r="AE5" s="39"/>
      <c r="AF5" s="39"/>
      <c r="AG5" s="39"/>
    </row>
    <row r="6" spans="1:33" ht="19.2">
      <c r="A6" s="473">
        <v>100</v>
      </c>
      <c r="B6" s="35"/>
      <c r="C6" s="601" t="str">
        <f>VVAL</f>
        <v>Mkr</v>
      </c>
      <c r="D6" s="602"/>
      <c r="E6" s="603"/>
      <c r="F6" s="603"/>
      <c r="G6" s="603"/>
      <c r="H6" s="603"/>
      <c r="I6" s="603"/>
      <c r="J6" s="603"/>
      <c r="K6" s="603"/>
      <c r="L6" s="603"/>
      <c r="M6" s="603"/>
      <c r="N6" s="1040" t="s">
        <v>210</v>
      </c>
      <c r="O6" s="1041"/>
      <c r="P6" s="1041"/>
      <c r="Q6" s="1041"/>
      <c r="R6" s="1041"/>
      <c r="S6" s="1040" t="s">
        <v>210</v>
      </c>
      <c r="T6" s="1041"/>
      <c r="U6" s="1041"/>
      <c r="V6" s="1041"/>
      <c r="W6" s="1041"/>
      <c r="X6" s="1042"/>
      <c r="Y6" s="1043" t="s">
        <v>210</v>
      </c>
      <c r="Z6" s="1041"/>
      <c r="AA6" s="1041"/>
      <c r="AB6" s="1041"/>
      <c r="AC6" s="1041"/>
      <c r="AD6" s="1044"/>
      <c r="AE6" s="39"/>
      <c r="AF6" s="39"/>
      <c r="AG6" s="39"/>
    </row>
    <row r="7" spans="1:33" ht="16.5" customHeight="1">
      <c r="A7" s="551"/>
      <c r="B7" s="42"/>
      <c r="C7" s="604"/>
      <c r="D7" s="326">
        <v>2014</v>
      </c>
      <c r="E7" s="326">
        <v>2013</v>
      </c>
      <c r="F7" s="326"/>
      <c r="G7" s="326"/>
      <c r="H7" s="326" t="s">
        <v>3</v>
      </c>
      <c r="I7" s="1036" t="s">
        <v>160</v>
      </c>
      <c r="J7" s="1036"/>
      <c r="K7" s="1036"/>
      <c r="L7" s="1036"/>
      <c r="M7" s="1036"/>
      <c r="N7" s="1037" t="str">
        <f>'Meny Aaro'!I58</f>
        <v>2015  kv 1</v>
      </c>
      <c r="O7" s="1036"/>
      <c r="P7" s="1036"/>
      <c r="Q7" s="1036"/>
      <c r="R7" s="1036"/>
      <c r="S7" s="1037" t="str">
        <f>'Meny Aaro'!J58</f>
        <v>2014  kv 1</v>
      </c>
      <c r="T7" s="1036"/>
      <c r="U7" s="1036"/>
      <c r="V7" s="1036"/>
      <c r="W7" s="1036"/>
      <c r="X7" s="1036"/>
      <c r="Y7" s="1037" t="str">
        <f>"Helår "&amp;VFGÅR</f>
        <v>Helår 2014</v>
      </c>
      <c r="Z7" s="1036"/>
      <c r="AA7" s="1036"/>
      <c r="AB7" s="1036"/>
      <c r="AC7" s="1036"/>
      <c r="AD7" s="1038"/>
      <c r="AE7" s="1039"/>
      <c r="AF7" s="1039"/>
      <c r="AG7" s="39"/>
    </row>
    <row r="8" spans="1:33" ht="57.75" customHeight="1">
      <c r="A8" s="552" t="s">
        <v>16</v>
      </c>
      <c r="B8" s="47"/>
      <c r="C8" s="604"/>
      <c r="D8" s="326" t="s">
        <v>159</v>
      </c>
      <c r="E8" s="326" t="s">
        <v>159</v>
      </c>
      <c r="F8" s="326"/>
      <c r="G8" s="326"/>
      <c r="H8" s="326"/>
      <c r="I8" s="328" t="str">
        <f>'Aaro Inställningar'!H14</f>
        <v>2015-03-31</v>
      </c>
      <c r="J8" s="328" t="str">
        <f>'Aaro Inställningar'!H15</f>
        <v>2014-03-31</v>
      </c>
      <c r="K8" s="326"/>
      <c r="L8" s="326"/>
      <c r="M8" s="328" t="str">
        <f>CONCATENATE(VFGÅR,"-12-31")</f>
        <v>2014-12-31</v>
      </c>
      <c r="N8" s="329" t="s">
        <v>211</v>
      </c>
      <c r="O8" s="330" t="s">
        <v>212</v>
      </c>
      <c r="P8" s="331" t="s">
        <v>536</v>
      </c>
      <c r="Q8" s="331" t="s">
        <v>533</v>
      </c>
      <c r="R8" s="330" t="s">
        <v>6</v>
      </c>
      <c r="S8" s="329" t="s">
        <v>211</v>
      </c>
      <c r="T8" s="330" t="s">
        <v>212</v>
      </c>
      <c r="U8" s="331" t="s">
        <v>536</v>
      </c>
      <c r="V8" s="331" t="s">
        <v>533</v>
      </c>
      <c r="W8" s="333" t="s">
        <v>6</v>
      </c>
      <c r="X8" s="330" t="s">
        <v>6</v>
      </c>
      <c r="Y8" s="329" t="s">
        <v>211</v>
      </c>
      <c r="Z8" s="330" t="s">
        <v>212</v>
      </c>
      <c r="AA8" s="326"/>
      <c r="AB8" s="326"/>
      <c r="AC8" s="326" t="e">
        <f>IF(#REF!="",#REF!,#REF!)</f>
        <v>#REF!</v>
      </c>
      <c r="AD8" s="609" t="s">
        <v>6</v>
      </c>
      <c r="AE8" s="48"/>
      <c r="AF8" s="48"/>
      <c r="AG8" s="39"/>
    </row>
    <row r="9" spans="1:33" ht="15.75" customHeight="1">
      <c r="A9" s="553" t="str">
        <f>'Aaro Inställningar'!G20</f>
        <v>AHIAS</v>
      </c>
      <c r="B9" s="43"/>
      <c r="C9" s="605" t="str">
        <f>'Aaro Inställningar'!H20</f>
        <v>AH Industries</v>
      </c>
      <c r="D9" s="317">
        <v>101.11532370099999</v>
      </c>
      <c r="E9" s="317">
        <v>94.658000625000099</v>
      </c>
      <c r="F9" s="318">
        <v>6.8217404058442205E-2</v>
      </c>
      <c r="G9" s="318" t="b">
        <v>0</v>
      </c>
      <c r="H9" s="318">
        <v>6.8217404058442205E-2</v>
      </c>
      <c r="I9" s="319">
        <v>313.15691090000001</v>
      </c>
      <c r="J9" s="555">
        <v>374.7988843</v>
      </c>
      <c r="K9" s="320"/>
      <c r="L9" s="320"/>
      <c r="M9" s="555">
        <v>323.28060379999999</v>
      </c>
      <c r="N9" s="319">
        <v>5.8308410999999802</v>
      </c>
      <c r="O9" s="319">
        <v>0.41675839999999598</v>
      </c>
      <c r="P9" s="318"/>
      <c r="Q9" s="318"/>
      <c r="R9" s="317">
        <v>6.2475994999999998</v>
      </c>
      <c r="S9" s="319">
        <v>4.4784093</v>
      </c>
      <c r="T9" s="319">
        <v>-11.648616000000001</v>
      </c>
      <c r="U9" s="318"/>
      <c r="V9" s="318"/>
      <c r="W9" s="317"/>
      <c r="X9" s="555">
        <v>-7.1702066999999996</v>
      </c>
      <c r="Y9" s="319">
        <v>25.617209199999898</v>
      </c>
      <c r="Z9" s="319">
        <v>33.820281000000001</v>
      </c>
      <c r="AA9" s="318">
        <v>67</v>
      </c>
      <c r="AB9" s="318">
        <v>27</v>
      </c>
      <c r="AC9" s="317">
        <v>40</v>
      </c>
      <c r="AD9" s="610">
        <v>59.437490199999999</v>
      </c>
      <c r="AE9" s="54"/>
      <c r="AF9" s="55"/>
      <c r="AG9" s="39"/>
    </row>
    <row r="10" spans="1:33" ht="15.75" customHeight="1">
      <c r="A10" s="553" t="str">
        <f>'Aaro Inställningar'!G21</f>
        <v>AIBEL</v>
      </c>
      <c r="B10" s="43"/>
      <c r="C10" s="605" t="str">
        <f>'Aaro Inställningar'!H21</f>
        <v>Aibel</v>
      </c>
      <c r="D10" s="317">
        <v>237.41228034</v>
      </c>
      <c r="E10" s="317">
        <v>226.17413450699999</v>
      </c>
      <c r="F10" s="318">
        <v>4.96880240417268E-2</v>
      </c>
      <c r="G10" s="318" t="b">
        <v>0</v>
      </c>
      <c r="H10" s="318">
        <v>4.96880240417268E-2</v>
      </c>
      <c r="I10" s="319">
        <v>4549.1474760999999</v>
      </c>
      <c r="J10" s="317">
        <v>4296.6398175000004</v>
      </c>
      <c r="K10" s="317"/>
      <c r="L10" s="317"/>
      <c r="M10" s="317">
        <v>4787.9364845</v>
      </c>
      <c r="N10" s="319">
        <v>159.84153040000001</v>
      </c>
      <c r="O10" s="319">
        <v>131.04750430000001</v>
      </c>
      <c r="P10" s="332"/>
      <c r="Q10" s="332"/>
      <c r="R10" s="317">
        <v>290.88903470000002</v>
      </c>
      <c r="S10" s="319">
        <v>135.45944700000101</v>
      </c>
      <c r="T10" s="319">
        <v>-199.90554159999999</v>
      </c>
      <c r="U10" s="318"/>
      <c r="V10" s="318"/>
      <c r="W10" s="317"/>
      <c r="X10" s="317">
        <v>-64.446094599999498</v>
      </c>
      <c r="Y10" s="319">
        <v>-258.15791529999802</v>
      </c>
      <c r="Z10" s="319">
        <v>-533.49491079999996</v>
      </c>
      <c r="AA10" s="318">
        <v>-946.26900000000001</v>
      </c>
      <c r="AB10" s="318">
        <v>99.45</v>
      </c>
      <c r="AC10" s="317">
        <v>-1045.7</v>
      </c>
      <c r="AD10" s="611">
        <v>-791.65282609999804</v>
      </c>
      <c r="AE10" s="52"/>
      <c r="AF10" s="52"/>
      <c r="AG10" s="39"/>
    </row>
    <row r="11" spans="1:33" ht="15.75" customHeight="1">
      <c r="A11" s="553" t="str">
        <f>'Aaro Inställningar'!G22</f>
        <v>ARCUS</v>
      </c>
      <c r="B11" s="43"/>
      <c r="C11" s="605" t="str">
        <f>'Aaro Inställningar'!H22</f>
        <v>Arcus-Gruppen</v>
      </c>
      <c r="D11" s="317">
        <v>25.876999999999999</v>
      </c>
      <c r="E11" s="317">
        <v>17.975000000000001</v>
      </c>
      <c r="F11" s="318">
        <v>0.43961057023643901</v>
      </c>
      <c r="G11" s="318" t="b">
        <v>0</v>
      </c>
      <c r="H11" s="318">
        <v>0.43961057023643901</v>
      </c>
      <c r="I11" s="319">
        <v>1433.4979291</v>
      </c>
      <c r="J11" s="317">
        <v>1346.9736369</v>
      </c>
      <c r="K11" s="317"/>
      <c r="L11" s="317"/>
      <c r="M11" s="317">
        <v>1100.2437702</v>
      </c>
      <c r="N11" s="319">
        <v>-52.9769705</v>
      </c>
      <c r="O11" s="319">
        <v>-154.7268163</v>
      </c>
      <c r="P11" s="332"/>
      <c r="Q11" s="332"/>
      <c r="R11" s="317">
        <v>-207.70378679999999</v>
      </c>
      <c r="S11" s="319">
        <v>-58.590369699999997</v>
      </c>
      <c r="T11" s="319">
        <v>-81.376522199999997</v>
      </c>
      <c r="U11" s="318"/>
      <c r="V11" s="318"/>
      <c r="W11" s="317"/>
      <c r="X11" s="317">
        <v>-139.96689190000001</v>
      </c>
      <c r="Y11" s="319">
        <v>87.041469699999993</v>
      </c>
      <c r="Z11" s="319">
        <v>68.254404399999999</v>
      </c>
      <c r="AA11" s="318">
        <v>-36</v>
      </c>
      <c r="AB11" s="318">
        <v>70</v>
      </c>
      <c r="AC11" s="317">
        <v>-106</v>
      </c>
      <c r="AD11" s="611">
        <v>155.29587409999999</v>
      </c>
      <c r="AE11" s="54"/>
      <c r="AF11" s="54"/>
      <c r="AG11" s="39"/>
    </row>
    <row r="12" spans="1:33" ht="15.75" customHeight="1">
      <c r="A12" s="553" t="str">
        <f>'Aaro Inställningar'!G23</f>
        <v>BIOLIN</v>
      </c>
      <c r="B12" s="43"/>
      <c r="C12" s="605" t="str">
        <f>'Aaro Inställningar'!H23</f>
        <v>Biolin Scientific</v>
      </c>
      <c r="D12" s="317">
        <v>314.28800000000001</v>
      </c>
      <c r="E12" s="317">
        <v>313.60000000000002</v>
      </c>
      <c r="F12" s="318">
        <v>2.1938775510206301E-3</v>
      </c>
      <c r="G12" s="318" t="b">
        <v>0</v>
      </c>
      <c r="H12" s="318">
        <v>2.1938775510206301E-3</v>
      </c>
      <c r="I12" s="319">
        <v>137.58304999999999</v>
      </c>
      <c r="J12" s="317">
        <v>136.23699999999999</v>
      </c>
      <c r="K12" s="317"/>
      <c r="L12" s="317"/>
      <c r="M12" s="317">
        <v>142.67099999999999</v>
      </c>
      <c r="N12" s="319">
        <v>-0.247700000000006</v>
      </c>
      <c r="O12" s="319">
        <v>10.962</v>
      </c>
      <c r="P12" s="332"/>
      <c r="Q12" s="332"/>
      <c r="R12" s="317">
        <v>10.7143</v>
      </c>
      <c r="S12" s="319" t="s">
        <v>499</v>
      </c>
      <c r="T12" s="319" t="s">
        <v>499</v>
      </c>
      <c r="U12" s="318"/>
      <c r="V12" s="318"/>
      <c r="W12" s="317"/>
      <c r="X12" s="317" t="s">
        <v>499</v>
      </c>
      <c r="Y12" s="319" t="s">
        <v>499</v>
      </c>
      <c r="Z12" s="319" t="s">
        <v>499</v>
      </c>
      <c r="AA12" s="318">
        <v>0</v>
      </c>
      <c r="AB12" s="318"/>
      <c r="AC12" s="317"/>
      <c r="AD12" s="611" t="s">
        <v>499</v>
      </c>
      <c r="AE12" s="52"/>
      <c r="AF12" s="52"/>
      <c r="AG12" s="39"/>
    </row>
    <row r="13" spans="1:33" ht="15.75" customHeight="1">
      <c r="A13" s="553" t="str">
        <f>'Aaro Inställningar'!G24</f>
        <v>BISNODE</v>
      </c>
      <c r="B13" s="43"/>
      <c r="C13" s="605" t="str">
        <f>'Aaro Inställningar'!H24</f>
        <v>Bisnode</v>
      </c>
      <c r="D13" s="317">
        <v>93.903000000000006</v>
      </c>
      <c r="E13" s="317">
        <v>69.683999999999997</v>
      </c>
      <c r="F13" s="318">
        <v>0.34755467539176899</v>
      </c>
      <c r="G13" s="318" t="b">
        <v>0</v>
      </c>
      <c r="H13" s="318">
        <v>0.34755467539176899</v>
      </c>
      <c r="I13" s="319">
        <v>1964.2368346999999</v>
      </c>
      <c r="J13" s="317">
        <v>1890.23</v>
      </c>
      <c r="K13" s="317"/>
      <c r="L13" s="317"/>
      <c r="M13" s="317">
        <v>1982.8019999999999</v>
      </c>
      <c r="N13" s="319">
        <v>30.5692001</v>
      </c>
      <c r="O13" s="319">
        <v>18.920000000000002</v>
      </c>
      <c r="P13" s="332"/>
      <c r="Q13" s="332"/>
      <c r="R13" s="317">
        <v>49.489200099999898</v>
      </c>
      <c r="S13" s="319">
        <v>31.895000000000099</v>
      </c>
      <c r="T13" s="319">
        <v>-7.7729999999999997</v>
      </c>
      <c r="U13" s="318"/>
      <c r="V13" s="318"/>
      <c r="W13" s="317"/>
      <c r="X13" s="317">
        <v>24.122000000000099</v>
      </c>
      <c r="Y13" s="319">
        <v>250.42099999999999</v>
      </c>
      <c r="Z13" s="319">
        <v>-11.17</v>
      </c>
      <c r="AA13" s="318">
        <v>89</v>
      </c>
      <c r="AB13" s="318">
        <v>106</v>
      </c>
      <c r="AC13" s="317">
        <v>-17</v>
      </c>
      <c r="AD13" s="611">
        <v>239.251</v>
      </c>
      <c r="AE13" s="54"/>
      <c r="AF13" s="54"/>
      <c r="AG13" s="39"/>
    </row>
    <row r="14" spans="1:33" ht="15.75" customHeight="1">
      <c r="A14" s="553" t="str">
        <f>'Aaro Inställningar'!G25</f>
        <v>DIAB</v>
      </c>
      <c r="B14" s="43"/>
      <c r="C14" s="605" t="str">
        <f>'Aaro Inställningar'!H25</f>
        <v>DIAB</v>
      </c>
      <c r="D14" s="317">
        <v>176.88800000000001</v>
      </c>
      <c r="E14" s="317">
        <v>197.917</v>
      </c>
      <c r="F14" s="318">
        <v>-0.10625161052360201</v>
      </c>
      <c r="G14" s="318" t="b">
        <v>0</v>
      </c>
      <c r="H14" s="318">
        <v>-0.10625161052360201</v>
      </c>
      <c r="I14" s="319">
        <v>833.83799999999997</v>
      </c>
      <c r="J14" s="317">
        <v>747.62699999999995</v>
      </c>
      <c r="K14" s="317"/>
      <c r="L14" s="317"/>
      <c r="M14" s="317">
        <v>800.40800000000002</v>
      </c>
      <c r="N14" s="319">
        <v>49.658999999999999</v>
      </c>
      <c r="O14" s="319">
        <v>-54.195</v>
      </c>
      <c r="P14" s="332"/>
      <c r="Q14" s="332"/>
      <c r="R14" s="317">
        <v>-4.5359999999999703</v>
      </c>
      <c r="S14" s="319">
        <v>-0.27999999999999697</v>
      </c>
      <c r="T14" s="319">
        <v>-40.655999999999999</v>
      </c>
      <c r="U14" s="318"/>
      <c r="V14" s="318"/>
      <c r="W14" s="317"/>
      <c r="X14" s="317">
        <v>-40.936</v>
      </c>
      <c r="Y14" s="319">
        <v>20.5429999999998</v>
      </c>
      <c r="Z14" s="319">
        <v>-45.938000000000002</v>
      </c>
      <c r="AA14" s="318">
        <v>-50</v>
      </c>
      <c r="AB14" s="318">
        <v>17</v>
      </c>
      <c r="AC14" s="317">
        <v>-67</v>
      </c>
      <c r="AD14" s="611">
        <v>-25.395000000000099</v>
      </c>
      <c r="AE14" s="52"/>
      <c r="AF14" s="52"/>
      <c r="AG14" s="39"/>
    </row>
    <row r="15" spans="1:33" ht="15.75" customHeight="1">
      <c r="A15" s="553" t="str">
        <f>'Aaro Inställningar'!G26</f>
        <v>EMGR</v>
      </c>
      <c r="B15" s="43"/>
      <c r="C15" s="605" t="str">
        <f>'Aaro Inställningar'!H26</f>
        <v>Euromaint</v>
      </c>
      <c r="D15" s="317">
        <v>116.55981490000001</v>
      </c>
      <c r="E15" s="317">
        <v>112.0062159</v>
      </c>
      <c r="F15" s="318">
        <v>4.0654877619160597E-2</v>
      </c>
      <c r="G15" s="318" t="b">
        <v>0</v>
      </c>
      <c r="H15" s="318">
        <v>4.0654877619160597E-2</v>
      </c>
      <c r="I15" s="319">
        <v>552.58100000000002</v>
      </c>
      <c r="J15" s="317">
        <v>566.32399999999996</v>
      </c>
      <c r="K15" s="317"/>
      <c r="L15" s="317"/>
      <c r="M15" s="317">
        <v>514.11599999999999</v>
      </c>
      <c r="N15" s="319">
        <v>3.9840000000000302</v>
      </c>
      <c r="O15" s="319">
        <v>-40.045000000000002</v>
      </c>
      <c r="P15" s="332"/>
      <c r="Q15" s="332"/>
      <c r="R15" s="317">
        <v>-36.061</v>
      </c>
      <c r="S15" s="319">
        <v>1.75599999999996</v>
      </c>
      <c r="T15" s="319">
        <v>-19.603000000000002</v>
      </c>
      <c r="U15" s="318"/>
      <c r="V15" s="318"/>
      <c r="W15" s="317"/>
      <c r="X15" s="317">
        <v>-17.847000000000001</v>
      </c>
      <c r="Y15" s="319">
        <v>19.4080000000003</v>
      </c>
      <c r="Z15" s="319">
        <v>4.4379999999999997</v>
      </c>
      <c r="AA15" s="318">
        <v>-7</v>
      </c>
      <c r="AB15" s="318">
        <v>28</v>
      </c>
      <c r="AC15" s="317">
        <v>-35</v>
      </c>
      <c r="AD15" s="611">
        <v>23.846</v>
      </c>
      <c r="AE15" s="54"/>
      <c r="AF15" s="54"/>
      <c r="AG15" s="39"/>
    </row>
    <row r="16" spans="1:33" ht="15.75" customHeight="1">
      <c r="A16" s="553" t="str">
        <f>'Aaro Inställningar'!G27</f>
        <v>GSHYDRO</v>
      </c>
      <c r="B16" s="43"/>
      <c r="C16" s="605" t="str">
        <f>'Aaro Inställningar'!H27</f>
        <v>GS-Hydro</v>
      </c>
      <c r="D16" s="317">
        <v>15.154</v>
      </c>
      <c r="E16" s="317">
        <v>18.797000000000001</v>
      </c>
      <c r="F16" s="318">
        <v>-0.19380752247699001</v>
      </c>
      <c r="G16" s="318" t="b">
        <v>0</v>
      </c>
      <c r="H16" s="318">
        <v>-0.19380752247699001</v>
      </c>
      <c r="I16" s="319">
        <v>383.86472459999999</v>
      </c>
      <c r="J16" s="317">
        <v>395.46569899999997</v>
      </c>
      <c r="K16" s="317"/>
      <c r="L16" s="317"/>
      <c r="M16" s="317">
        <v>404.78937000000002</v>
      </c>
      <c r="N16" s="319">
        <v>0.14069550000006401</v>
      </c>
      <c r="O16" s="319">
        <v>15.542162899999999</v>
      </c>
      <c r="P16" s="332"/>
      <c r="Q16" s="332"/>
      <c r="R16" s="317">
        <v>15.6828584000001</v>
      </c>
      <c r="S16" s="319">
        <v>9.8852555000000102</v>
      </c>
      <c r="T16" s="319">
        <v>28.290448699999999</v>
      </c>
      <c r="U16" s="318"/>
      <c r="V16" s="318"/>
      <c r="W16" s="317"/>
      <c r="X16" s="317">
        <v>38.175704199999998</v>
      </c>
      <c r="Y16" s="319">
        <v>83.153848800000006</v>
      </c>
      <c r="Z16" s="319">
        <v>-3.6114296000000001</v>
      </c>
      <c r="AA16" s="318">
        <v>63</v>
      </c>
      <c r="AB16" s="318">
        <v>59</v>
      </c>
      <c r="AC16" s="317">
        <v>4</v>
      </c>
      <c r="AD16" s="611">
        <v>79.542419199999998</v>
      </c>
      <c r="AE16" s="52"/>
      <c r="AF16" s="52"/>
      <c r="AG16" s="39"/>
    </row>
    <row r="17" spans="1:33" ht="15.75" customHeight="1">
      <c r="A17" s="553" t="str">
        <f>'Aaro Inställningar'!G28</f>
        <v>HAFA</v>
      </c>
      <c r="B17" s="43"/>
      <c r="C17" s="605" t="str">
        <f>'Aaro Inställningar'!H28</f>
        <v>Hafa Bathroom Group</v>
      </c>
      <c r="D17" s="317">
        <v>424.95632612600002</v>
      </c>
      <c r="E17" s="317">
        <v>365.42367300500001</v>
      </c>
      <c r="F17" s="318">
        <v>0.16291405707638801</v>
      </c>
      <c r="G17" s="318" t="b">
        <v>0</v>
      </c>
      <c r="H17" s="318">
        <v>0.16291405707638801</v>
      </c>
      <c r="I17" s="319">
        <v>42.734000000000002</v>
      </c>
      <c r="J17" s="317">
        <v>62.722999999999999</v>
      </c>
      <c r="K17" s="317"/>
      <c r="L17" s="317"/>
      <c r="M17" s="317">
        <v>40.296999999999997</v>
      </c>
      <c r="N17" s="319">
        <v>2.0550000000000002</v>
      </c>
      <c r="O17" s="319">
        <v>-5.3650000000000002</v>
      </c>
      <c r="P17" s="332"/>
      <c r="Q17" s="332"/>
      <c r="R17" s="317">
        <v>-3.31</v>
      </c>
      <c r="S17" s="319">
        <v>2.258</v>
      </c>
      <c r="T17" s="319">
        <v>-9.6760000000000002</v>
      </c>
      <c r="U17" s="318"/>
      <c r="V17" s="318"/>
      <c r="W17" s="317"/>
      <c r="X17" s="317">
        <v>-7.4180000000000099</v>
      </c>
      <c r="Y17" s="319">
        <v>-6.9419999999999797</v>
      </c>
      <c r="Z17" s="319">
        <v>7.5090000000000003</v>
      </c>
      <c r="AA17" s="318">
        <v>-4</v>
      </c>
      <c r="AB17" s="318">
        <v>-5</v>
      </c>
      <c r="AC17" s="317">
        <v>1</v>
      </c>
      <c r="AD17" s="611">
        <v>0.56700000000003303</v>
      </c>
      <c r="AE17" s="54"/>
      <c r="AF17" s="54"/>
      <c r="AG17" s="39"/>
    </row>
    <row r="18" spans="1:33" ht="15.75" customHeight="1">
      <c r="A18" s="553" t="str">
        <f>'Aaro Inställningar'!G29</f>
        <v>HENT</v>
      </c>
      <c r="B18" s="43"/>
      <c r="C18" s="605" t="str">
        <f>'Aaro Inställningar'!H29</f>
        <v>HENT</v>
      </c>
      <c r="D18" s="317">
        <v>143.11600000000001</v>
      </c>
      <c r="E18" s="317">
        <v>127.47</v>
      </c>
      <c r="F18" s="318">
        <v>0.122742606103398</v>
      </c>
      <c r="G18" s="318" t="b">
        <v>0</v>
      </c>
      <c r="H18" s="318">
        <v>0.122742606103398</v>
      </c>
      <c r="I18" s="319">
        <v>-626.02837179999995</v>
      </c>
      <c r="J18" s="317">
        <v>-544.91137349999997</v>
      </c>
      <c r="K18" s="317"/>
      <c r="L18" s="317"/>
      <c r="M18" s="317">
        <v>-487.43289249999998</v>
      </c>
      <c r="N18" s="319">
        <v>67.546872400000197</v>
      </c>
      <c r="O18" s="319">
        <v>144.70141810000001</v>
      </c>
      <c r="P18" s="332"/>
      <c r="Q18" s="332"/>
      <c r="R18" s="317">
        <v>212.2482905</v>
      </c>
      <c r="S18" s="319">
        <v>57.503838999999999</v>
      </c>
      <c r="T18" s="319">
        <v>68.668284799999995</v>
      </c>
      <c r="U18" s="318"/>
      <c r="V18" s="318"/>
      <c r="W18" s="317"/>
      <c r="X18" s="317">
        <v>126.17212379999999</v>
      </c>
      <c r="Y18" s="319">
        <v>178.02228580000099</v>
      </c>
      <c r="Z18" s="319">
        <v>-79.775031599999906</v>
      </c>
      <c r="AA18" s="318">
        <v>12</v>
      </c>
      <c r="AB18" s="318">
        <v>123</v>
      </c>
      <c r="AC18" s="317">
        <v>-111</v>
      </c>
      <c r="AD18" s="611">
        <v>98.247254200000796</v>
      </c>
      <c r="AE18" s="52"/>
      <c r="AF18" s="52"/>
      <c r="AG18" s="39"/>
    </row>
    <row r="19" spans="1:33" ht="15.75" customHeight="1">
      <c r="A19" s="553" t="str">
        <f>'Aaro Inställningar'!G30</f>
        <v>HLDISP</v>
      </c>
      <c r="B19" s="43"/>
      <c r="C19" s="605" t="str">
        <f>'Aaro Inställningar'!H30</f>
        <v xml:space="preserve">HL Display </v>
      </c>
      <c r="D19" s="317">
        <v>496.8</v>
      </c>
      <c r="E19" s="317">
        <v>393.32100000000003</v>
      </c>
      <c r="F19" s="318">
        <v>0.263090452836233</v>
      </c>
      <c r="G19" s="318" t="b">
        <v>0</v>
      </c>
      <c r="H19" s="318">
        <v>0.263090452836233</v>
      </c>
      <c r="I19" s="319">
        <v>666.71100000000001</v>
      </c>
      <c r="J19" s="317">
        <v>695.49800000000005</v>
      </c>
      <c r="K19" s="317"/>
      <c r="L19" s="317"/>
      <c r="M19" s="317">
        <v>634.79999999999995</v>
      </c>
      <c r="N19" s="319">
        <v>-2.41700000000003</v>
      </c>
      <c r="O19" s="319">
        <v>-13.882</v>
      </c>
      <c r="P19" s="332"/>
      <c r="Q19" s="332"/>
      <c r="R19" s="317">
        <v>-16.299000000000099</v>
      </c>
      <c r="S19" s="319">
        <v>8.6470000000000606</v>
      </c>
      <c r="T19" s="319">
        <v>-45.024999999999999</v>
      </c>
      <c r="U19" s="318"/>
      <c r="V19" s="318"/>
      <c r="W19" s="317"/>
      <c r="X19" s="317">
        <v>-36.3780000000001</v>
      </c>
      <c r="Y19" s="319">
        <v>65.822000000000202</v>
      </c>
      <c r="Z19" s="319">
        <v>16.353999999999999</v>
      </c>
      <c r="AA19" s="318">
        <v>1</v>
      </c>
      <c r="AB19" s="318">
        <v>57</v>
      </c>
      <c r="AC19" s="317">
        <v>-56</v>
      </c>
      <c r="AD19" s="611">
        <v>82.1760000000003</v>
      </c>
      <c r="AE19" s="54"/>
      <c r="AF19" s="54"/>
      <c r="AG19" s="39"/>
    </row>
    <row r="20" spans="1:33" ht="15.75" customHeight="1">
      <c r="A20" s="553" t="str">
        <f>'Aaro Inställningar'!G31</f>
        <v>INWIDO</v>
      </c>
      <c r="B20" s="43"/>
      <c r="C20" s="605" t="str">
        <f>'Aaro Inställningar'!H31</f>
        <v>Inwido</v>
      </c>
      <c r="D20" s="317">
        <v>58.927331961</v>
      </c>
      <c r="E20" s="317">
        <v>51.655189328999903</v>
      </c>
      <c r="F20" s="318">
        <v>0.14078242140751299</v>
      </c>
      <c r="G20" s="318" t="b">
        <v>0</v>
      </c>
      <c r="H20" s="318">
        <v>0.14078242140751299</v>
      </c>
      <c r="I20" s="319">
        <v>1274.8720000000001</v>
      </c>
      <c r="J20" s="317">
        <v>1256.7919999999999</v>
      </c>
      <c r="K20" s="317"/>
      <c r="L20" s="317"/>
      <c r="M20" s="317">
        <v>1130.98</v>
      </c>
      <c r="N20" s="319">
        <v>38.571999999999797</v>
      </c>
      <c r="O20" s="319">
        <v>-168.202</v>
      </c>
      <c r="P20" s="332"/>
      <c r="Q20" s="332"/>
      <c r="R20" s="317">
        <v>-129.63</v>
      </c>
      <c r="S20" s="319">
        <v>-62.806999999999903</v>
      </c>
      <c r="T20" s="319">
        <v>-135.179</v>
      </c>
      <c r="U20" s="318"/>
      <c r="V20" s="318"/>
      <c r="W20" s="317"/>
      <c r="X20" s="317">
        <v>-197.98599999999999</v>
      </c>
      <c r="Y20" s="319">
        <v>294.58699999999999</v>
      </c>
      <c r="Z20" s="319">
        <v>15.005000000000001</v>
      </c>
      <c r="AA20" s="318">
        <v>0</v>
      </c>
      <c r="AB20" s="318">
        <v>160</v>
      </c>
      <c r="AC20" s="317">
        <v>-160</v>
      </c>
      <c r="AD20" s="611">
        <v>309.59199999999998</v>
      </c>
      <c r="AE20" s="52"/>
      <c r="AF20" s="52"/>
      <c r="AG20" s="39"/>
    </row>
    <row r="21" spans="1:33" ht="15.75" customHeight="1">
      <c r="A21" s="553" t="str">
        <f>'Aaro Inställningar'!G32</f>
        <v>JOTUL</v>
      </c>
      <c r="B21" s="43"/>
      <c r="C21" s="605" t="str">
        <f>'Aaro Inställningar'!H32</f>
        <v>Jøtul</v>
      </c>
      <c r="D21" s="317">
        <v>28.25</v>
      </c>
      <c r="E21" s="317">
        <v>25.082000000000001</v>
      </c>
      <c r="F21" s="318">
        <v>0.12630571724742801</v>
      </c>
      <c r="G21" s="318" t="b">
        <v>0</v>
      </c>
      <c r="H21" s="318">
        <v>0.12630571724742801</v>
      </c>
      <c r="I21" s="319">
        <v>558.13023380000004</v>
      </c>
      <c r="J21" s="317">
        <v>570.70655829999998</v>
      </c>
      <c r="K21" s="317"/>
      <c r="L21" s="317"/>
      <c r="M21" s="317">
        <v>564.80981970000005</v>
      </c>
      <c r="N21" s="319">
        <v>-12.545707800000001</v>
      </c>
      <c r="O21" s="319">
        <v>-6.5031933000000004</v>
      </c>
      <c r="P21" s="332"/>
      <c r="Q21" s="332"/>
      <c r="R21" s="317">
        <v>-19.048901100000101</v>
      </c>
      <c r="S21" s="319">
        <v>-15.6612066</v>
      </c>
      <c r="T21" s="319">
        <v>-37.765740399999999</v>
      </c>
      <c r="U21" s="318"/>
      <c r="V21" s="318"/>
      <c r="W21" s="317"/>
      <c r="X21" s="317">
        <v>-53.426946999999998</v>
      </c>
      <c r="Y21" s="319">
        <v>-6.5920866000001404</v>
      </c>
      <c r="Z21" s="319">
        <v>-10.2383785</v>
      </c>
      <c r="AA21" s="318">
        <v>-118</v>
      </c>
      <c r="AB21" s="318">
        <v>-35</v>
      </c>
      <c r="AC21" s="317">
        <v>-83</v>
      </c>
      <c r="AD21" s="611">
        <v>-16.8304651000002</v>
      </c>
      <c r="AE21" s="54"/>
      <c r="AF21" s="54"/>
      <c r="AG21" s="39"/>
    </row>
    <row r="22" spans="1:33" ht="15.75" customHeight="1">
      <c r="A22" s="553" t="str">
        <f>'Aaro Inställningar'!G33</f>
        <v>KVD</v>
      </c>
      <c r="B22" s="43"/>
      <c r="C22" s="605" t="str">
        <f>'Aaro Inställningar'!H33</f>
        <v xml:space="preserve">KVD </v>
      </c>
      <c r="D22" s="317">
        <v>97.850999999999999</v>
      </c>
      <c r="E22" s="317">
        <v>92.915000000000006</v>
      </c>
      <c r="F22" s="318">
        <v>5.31238228488407E-2</v>
      </c>
      <c r="G22" s="318" t="b">
        <v>0</v>
      </c>
      <c r="H22" s="318">
        <v>5.31238228488407E-2</v>
      </c>
      <c r="I22" s="319">
        <v>179.42099999999999</v>
      </c>
      <c r="J22" s="317">
        <v>198.82400000000001</v>
      </c>
      <c r="K22" s="317"/>
      <c r="L22" s="317"/>
      <c r="M22" s="317">
        <v>176.24</v>
      </c>
      <c r="N22" s="319">
        <v>1.1800000000000299</v>
      </c>
      <c r="O22" s="319">
        <v>-1.036</v>
      </c>
      <c r="P22" s="332"/>
      <c r="Q22" s="332"/>
      <c r="R22" s="317">
        <v>0.144000000000025</v>
      </c>
      <c r="S22" s="319">
        <v>4.6289999999999996</v>
      </c>
      <c r="T22" s="319">
        <v>2.8439999999999999</v>
      </c>
      <c r="U22" s="318"/>
      <c r="V22" s="318"/>
      <c r="W22" s="317"/>
      <c r="X22" s="317">
        <v>7.4730000000000096</v>
      </c>
      <c r="Y22" s="319">
        <v>29.297000000000001</v>
      </c>
      <c r="Z22" s="319">
        <v>10.039</v>
      </c>
      <c r="AA22" s="318">
        <v>17</v>
      </c>
      <c r="AB22" s="318">
        <v>18</v>
      </c>
      <c r="AC22" s="317">
        <v>-1</v>
      </c>
      <c r="AD22" s="611">
        <v>39.335999999999999</v>
      </c>
      <c r="AE22" s="52"/>
      <c r="AF22" s="52"/>
      <c r="AG22" s="39"/>
    </row>
    <row r="23" spans="1:33" ht="15.75" customHeight="1">
      <c r="A23" s="553" t="str">
        <f>'Aaro Inställningar'!G34</f>
        <v>LEDIL</v>
      </c>
      <c r="B23" s="43"/>
      <c r="C23" s="605" t="str">
        <f>'Aaro Inställningar'!H34</f>
        <v>Ledil</v>
      </c>
      <c r="D23" s="317">
        <v>22.033339600000001</v>
      </c>
      <c r="E23" s="317">
        <v>19.6033711</v>
      </c>
      <c r="F23" s="318">
        <v>0.123956664779967</v>
      </c>
      <c r="G23" s="318" t="b">
        <v>0</v>
      </c>
      <c r="H23" s="318">
        <v>0.123956664779967</v>
      </c>
      <c r="I23" s="319">
        <v>215.17747299999999</v>
      </c>
      <c r="J23" s="317" t="s">
        <v>499</v>
      </c>
      <c r="K23" s="317"/>
      <c r="L23" s="317"/>
      <c r="M23" s="317">
        <v>189.529729</v>
      </c>
      <c r="N23" s="319">
        <v>18.496768400000001</v>
      </c>
      <c r="O23" s="319">
        <v>-27.135472100000001</v>
      </c>
      <c r="P23" s="332"/>
      <c r="Q23" s="332"/>
      <c r="R23" s="317">
        <v>-8.6387037000000095</v>
      </c>
      <c r="S23" s="319" t="s">
        <v>499</v>
      </c>
      <c r="T23" s="319" t="s">
        <v>499</v>
      </c>
      <c r="U23" s="318"/>
      <c r="V23" s="318"/>
      <c r="W23" s="317"/>
      <c r="X23" s="317" t="s">
        <v>499</v>
      </c>
      <c r="Y23" s="319" t="s">
        <v>499</v>
      </c>
      <c r="Z23" s="319" t="s">
        <v>499</v>
      </c>
      <c r="AA23" s="318">
        <v>37</v>
      </c>
      <c r="AB23" s="318">
        <v>50</v>
      </c>
      <c r="AC23" s="317">
        <v>-13</v>
      </c>
      <c r="AD23" s="611" t="s">
        <v>499</v>
      </c>
      <c r="AE23" s="54"/>
      <c r="AF23" s="54"/>
      <c r="AG23" s="39"/>
    </row>
    <row r="24" spans="1:33" ht="15.75" customHeight="1">
      <c r="A24" s="553" t="str">
        <f>'Aaro Inställningar'!G35</f>
        <v>MCC</v>
      </c>
      <c r="B24" s="43"/>
      <c r="C24" s="605" t="str">
        <f>'Aaro Inställningar'!H35</f>
        <v>Mobile Climate Control</v>
      </c>
      <c r="D24" s="317">
        <v>179.364</v>
      </c>
      <c r="E24" s="317">
        <v>162.03299999999999</v>
      </c>
      <c r="F24" s="318">
        <v>0.10695969339579101</v>
      </c>
      <c r="G24" s="318" t="b">
        <v>0</v>
      </c>
      <c r="H24" s="318">
        <v>0.10695969339579101</v>
      </c>
      <c r="I24" s="319">
        <v>481.50599999999997</v>
      </c>
      <c r="J24" s="317">
        <v>482.553</v>
      </c>
      <c r="K24" s="317"/>
      <c r="L24" s="317"/>
      <c r="M24" s="317">
        <v>464.928</v>
      </c>
      <c r="N24" s="319">
        <v>20.004000000000001</v>
      </c>
      <c r="O24" s="319">
        <v>-39.29</v>
      </c>
      <c r="P24" s="332"/>
      <c r="Q24" s="332"/>
      <c r="R24" s="317">
        <v>-19.286000000000001</v>
      </c>
      <c r="S24" s="319">
        <v>2.5960000000000201</v>
      </c>
      <c r="T24" s="319">
        <v>-18.132000000000001</v>
      </c>
      <c r="U24" s="318"/>
      <c r="V24" s="318"/>
      <c r="W24" s="317"/>
      <c r="X24" s="317">
        <v>-15.536</v>
      </c>
      <c r="Y24" s="319">
        <v>65.382000000000005</v>
      </c>
      <c r="Z24" s="319">
        <v>5.194</v>
      </c>
      <c r="AA24" s="318">
        <v>56</v>
      </c>
      <c r="AB24" s="318">
        <v>58</v>
      </c>
      <c r="AC24" s="317">
        <v>-2</v>
      </c>
      <c r="AD24" s="611">
        <v>70.575999999999894</v>
      </c>
      <c r="AE24" s="52"/>
      <c r="AF24" s="52"/>
      <c r="AG24" s="39"/>
    </row>
    <row r="25" spans="1:33" ht="15.75" customHeight="1">
      <c r="A25" s="553" t="str">
        <f>'Aaro Inställningar'!G36</f>
        <v>NEBULA</v>
      </c>
      <c r="B25" s="43"/>
      <c r="C25" s="605" t="str">
        <f>'Aaro Inställningar'!H36</f>
        <v>Nebula</v>
      </c>
      <c r="D25" s="317">
        <v>179.364</v>
      </c>
      <c r="E25" s="317">
        <v>162.03299999999999</v>
      </c>
      <c r="F25" s="318">
        <v>1.1069596933957899</v>
      </c>
      <c r="G25" s="318" t="b">
        <v>0</v>
      </c>
      <c r="H25" s="318">
        <v>1.1069596933957899</v>
      </c>
      <c r="I25" s="319">
        <v>260.70340770000001</v>
      </c>
      <c r="J25" s="317">
        <v>306.42216079999997</v>
      </c>
      <c r="K25" s="317"/>
      <c r="L25" s="317"/>
      <c r="M25" s="317">
        <v>292.70629550000001</v>
      </c>
      <c r="N25" s="319">
        <v>14.9138074</v>
      </c>
      <c r="O25" s="319">
        <v>14.5010162</v>
      </c>
      <c r="P25" s="332"/>
      <c r="Q25" s="332"/>
      <c r="R25" s="317">
        <v>29.414823599999998</v>
      </c>
      <c r="S25" s="319">
        <v>17.261517900000001</v>
      </c>
      <c r="T25" s="319">
        <v>8.8391029000000003</v>
      </c>
      <c r="U25" s="318"/>
      <c r="V25" s="318"/>
      <c r="W25" s="317"/>
      <c r="X25" s="317">
        <v>26.100620800000002</v>
      </c>
      <c r="Y25" s="319">
        <v>75.257826399999999</v>
      </c>
      <c r="Z25" s="319">
        <v>-9.8791247999999996</v>
      </c>
      <c r="AA25" s="318">
        <v>56</v>
      </c>
      <c r="AB25" s="318">
        <v>58</v>
      </c>
      <c r="AC25" s="317">
        <v>-1</v>
      </c>
      <c r="AD25" s="611">
        <v>65.378701599999999</v>
      </c>
      <c r="AE25" s="52"/>
      <c r="AF25" s="52"/>
      <c r="AG25" s="39"/>
    </row>
    <row r="26" spans="1:33" ht="15.75" customHeight="1">
      <c r="A26" s="553" t="str">
        <f>'Aaro Inställningar'!G37</f>
        <v>NCGHO</v>
      </c>
      <c r="B26" s="43"/>
      <c r="C26" s="605" t="str">
        <f>'Aaro Inställningar'!H37</f>
        <v>Nordic Cinema Group</v>
      </c>
      <c r="D26" s="317">
        <v>179.364</v>
      </c>
      <c r="E26" s="317">
        <v>162.03299999999999</v>
      </c>
      <c r="F26" s="318">
        <v>2.1069596933957899</v>
      </c>
      <c r="G26" s="318" t="b">
        <v>0</v>
      </c>
      <c r="H26" s="318">
        <v>2.1069596933957899</v>
      </c>
      <c r="I26" s="319">
        <v>1836.597</v>
      </c>
      <c r="J26" s="317">
        <v>2003.748</v>
      </c>
      <c r="K26" s="317"/>
      <c r="L26" s="317"/>
      <c r="M26" s="317">
        <v>1843.74</v>
      </c>
      <c r="N26" s="319">
        <v>-48.293828000000097</v>
      </c>
      <c r="O26" s="319">
        <v>174.292</v>
      </c>
      <c r="P26" s="332"/>
      <c r="Q26" s="332"/>
      <c r="R26" s="317">
        <v>125.998172</v>
      </c>
      <c r="S26" s="319">
        <v>-30.310000000000102</v>
      </c>
      <c r="T26" s="319">
        <v>6.2430000000000101</v>
      </c>
      <c r="U26" s="318"/>
      <c r="V26" s="318"/>
      <c r="W26" s="317"/>
      <c r="X26" s="317">
        <v>-24.067</v>
      </c>
      <c r="Y26" s="319">
        <v>-180.523</v>
      </c>
      <c r="Z26" s="319">
        <v>427.90499999999997</v>
      </c>
      <c r="AA26" s="318">
        <v>56</v>
      </c>
      <c r="AB26" s="318">
        <v>58</v>
      </c>
      <c r="AC26" s="317">
        <v>0</v>
      </c>
      <c r="AD26" s="611">
        <v>247.38200000000001</v>
      </c>
      <c r="AE26" s="52"/>
      <c r="AF26" s="52"/>
      <c r="AG26" s="39"/>
    </row>
    <row r="27" spans="1:33" ht="16.8" hidden="1">
      <c r="A27" s="553"/>
      <c r="B27" s="43"/>
      <c r="C27" s="605">
        <f>'Aaro Inställningar'!H38</f>
        <v>0</v>
      </c>
      <c r="D27" s="317">
        <v>179.364</v>
      </c>
      <c r="E27" s="317">
        <v>162.03299999999999</v>
      </c>
      <c r="F27" s="318">
        <v>3.1069596933957899</v>
      </c>
      <c r="G27" s="318" t="b">
        <v>0</v>
      </c>
      <c r="H27" s="318">
        <v>3.1069596933957899</v>
      </c>
      <c r="I27" s="319">
        <v>15057.729668100001</v>
      </c>
      <c r="J27" s="317">
        <v>14260.642818</v>
      </c>
      <c r="K27" s="317"/>
      <c r="L27" s="317"/>
      <c r="M27" s="317">
        <v>14906.8451802</v>
      </c>
      <c r="N27" s="319">
        <v>296.31250899999799</v>
      </c>
      <c r="O27" s="319">
        <v>2.3781999999528099E-3</v>
      </c>
      <c r="P27" s="332"/>
      <c r="Q27" s="332"/>
      <c r="R27" s="317">
        <v>296.31488719999902</v>
      </c>
      <c r="S27" s="319">
        <v>578.437948599999</v>
      </c>
      <c r="T27" s="319">
        <v>-546.99319920000005</v>
      </c>
      <c r="U27" s="318"/>
      <c r="V27" s="318"/>
      <c r="W27" s="317"/>
      <c r="X27" s="317">
        <v>31.444749399998798</v>
      </c>
      <c r="Y27" s="319">
        <v>844.94911249999996</v>
      </c>
      <c r="Z27" s="319">
        <v>-125.3295878</v>
      </c>
      <c r="AA27" s="318">
        <v>56</v>
      </c>
      <c r="AB27" s="318">
        <v>58</v>
      </c>
      <c r="AC27" s="317">
        <v>1</v>
      </c>
      <c r="AD27" s="611">
        <v>719.61952469999903</v>
      </c>
      <c r="AE27" s="52"/>
      <c r="AF27" s="52"/>
      <c r="AG27" s="39"/>
    </row>
    <row r="28" spans="1:33" ht="16.8" hidden="1">
      <c r="A28" s="553"/>
      <c r="B28" s="43"/>
      <c r="C28" s="605">
        <f>'Aaro Inställningar'!H39</f>
        <v>0</v>
      </c>
      <c r="D28" s="317">
        <v>179.364</v>
      </c>
      <c r="E28" s="317">
        <v>162.03299999999999</v>
      </c>
      <c r="F28" s="318">
        <v>4.1069596933957904</v>
      </c>
      <c r="G28" s="318" t="b">
        <v>0</v>
      </c>
      <c r="H28" s="318">
        <v>4.1069596933957904</v>
      </c>
      <c r="I28" s="319">
        <v>15057.729668100001</v>
      </c>
      <c r="J28" s="317">
        <v>14260.642818</v>
      </c>
      <c r="K28" s="317"/>
      <c r="L28" s="317"/>
      <c r="M28" s="317">
        <v>14906.8451802</v>
      </c>
      <c r="N28" s="319">
        <v>296.31250899999799</v>
      </c>
      <c r="O28" s="319">
        <v>2.3781999999528099E-3</v>
      </c>
      <c r="P28" s="332"/>
      <c r="Q28" s="332"/>
      <c r="R28" s="317">
        <v>296.31488719999902</v>
      </c>
      <c r="S28" s="319">
        <v>578.437948599999</v>
      </c>
      <c r="T28" s="319">
        <v>-546.99319920000005</v>
      </c>
      <c r="U28" s="318"/>
      <c r="V28" s="318"/>
      <c r="W28" s="317"/>
      <c r="X28" s="317">
        <v>31.444749399998798</v>
      </c>
      <c r="Y28" s="319">
        <v>844.94911249999996</v>
      </c>
      <c r="Z28" s="319">
        <v>-125.3295878</v>
      </c>
      <c r="AA28" s="318">
        <v>56</v>
      </c>
      <c r="AB28" s="318">
        <v>58</v>
      </c>
      <c r="AC28" s="317">
        <v>2</v>
      </c>
      <c r="AD28" s="611">
        <v>719.61952469999903</v>
      </c>
      <c r="AE28" s="52"/>
      <c r="AF28" s="52"/>
      <c r="AG28" s="39"/>
    </row>
    <row r="29" spans="1:33" ht="16.8" hidden="1">
      <c r="A29" s="553"/>
      <c r="B29" s="43"/>
      <c r="C29" s="605">
        <f>'Aaro Inställningar'!H40</f>
        <v>0</v>
      </c>
      <c r="D29" s="317">
        <v>179.364</v>
      </c>
      <c r="E29" s="317">
        <v>162.03299999999999</v>
      </c>
      <c r="F29" s="318">
        <v>5.1069596933957904</v>
      </c>
      <c r="G29" s="318" t="b">
        <v>0</v>
      </c>
      <c r="H29" s="318">
        <v>5.1069596933957904</v>
      </c>
      <c r="I29" s="319">
        <v>15057.729668100001</v>
      </c>
      <c r="J29" s="317">
        <v>14260.642818</v>
      </c>
      <c r="K29" s="317"/>
      <c r="L29" s="317"/>
      <c r="M29" s="317">
        <v>14906.8451802</v>
      </c>
      <c r="N29" s="319">
        <v>296.31250899999799</v>
      </c>
      <c r="O29" s="319">
        <v>2.3781999999528099E-3</v>
      </c>
      <c r="P29" s="332"/>
      <c r="Q29" s="332"/>
      <c r="R29" s="317">
        <v>296.31488719999902</v>
      </c>
      <c r="S29" s="319">
        <v>578.437948599999</v>
      </c>
      <c r="T29" s="319">
        <v>-546.99319920000005</v>
      </c>
      <c r="U29" s="318"/>
      <c r="V29" s="318"/>
      <c r="W29" s="317"/>
      <c r="X29" s="317">
        <v>31.444749399998798</v>
      </c>
      <c r="Y29" s="319">
        <v>844.94911249999996</v>
      </c>
      <c r="Z29" s="319">
        <v>-125.3295878</v>
      </c>
      <c r="AA29" s="318">
        <v>56</v>
      </c>
      <c r="AB29" s="318">
        <v>58</v>
      </c>
      <c r="AC29" s="317">
        <v>3</v>
      </c>
      <c r="AD29" s="611">
        <v>719.61952469999903</v>
      </c>
      <c r="AE29" s="52"/>
      <c r="AF29" s="52"/>
      <c r="AG29" s="39"/>
    </row>
    <row r="30" spans="1:33" ht="16.8" hidden="1">
      <c r="A30" s="553"/>
      <c r="B30" s="43"/>
      <c r="C30" s="605">
        <f>'Aaro Inställningar'!H41</f>
        <v>0</v>
      </c>
      <c r="D30" s="317">
        <v>179.364</v>
      </c>
      <c r="E30" s="317">
        <v>162.03299999999999</v>
      </c>
      <c r="F30" s="318">
        <v>6.1069596933957904</v>
      </c>
      <c r="G30" s="318" t="b">
        <v>0</v>
      </c>
      <c r="H30" s="318">
        <v>6.1069596933957904</v>
      </c>
      <c r="I30" s="319">
        <v>15057.729668100001</v>
      </c>
      <c r="J30" s="317">
        <v>14260.642818</v>
      </c>
      <c r="K30" s="317"/>
      <c r="L30" s="317"/>
      <c r="M30" s="317">
        <v>14906.8451802</v>
      </c>
      <c r="N30" s="319">
        <v>296.31250899999799</v>
      </c>
      <c r="O30" s="319">
        <v>2.3781999999528099E-3</v>
      </c>
      <c r="P30" s="332"/>
      <c r="Q30" s="332"/>
      <c r="R30" s="317">
        <v>296.31488719999902</v>
      </c>
      <c r="S30" s="319">
        <v>578.437948599999</v>
      </c>
      <c r="T30" s="319">
        <v>-546.99319920000005</v>
      </c>
      <c r="U30" s="318"/>
      <c r="V30" s="318"/>
      <c r="W30" s="317"/>
      <c r="X30" s="317">
        <v>31.444749399998798</v>
      </c>
      <c r="Y30" s="319">
        <v>844.94911249999996</v>
      </c>
      <c r="Z30" s="319">
        <v>-125.3295878</v>
      </c>
      <c r="AA30" s="318">
        <v>56</v>
      </c>
      <c r="AB30" s="318">
        <v>58</v>
      </c>
      <c r="AC30" s="317">
        <v>4</v>
      </c>
      <c r="AD30" s="611">
        <v>719.61952469999903</v>
      </c>
      <c r="AE30" s="52"/>
      <c r="AF30" s="52"/>
      <c r="AG30" s="39"/>
    </row>
    <row r="31" spans="1:33" ht="16.8" hidden="1">
      <c r="A31" s="553"/>
      <c r="B31" s="43"/>
      <c r="C31" s="605">
        <f>'Aaro Inställningar'!H42</f>
        <v>0</v>
      </c>
      <c r="D31" s="317">
        <v>179.364</v>
      </c>
      <c r="E31" s="317">
        <v>162.03299999999999</v>
      </c>
      <c r="F31" s="318">
        <v>7.1069596933957904</v>
      </c>
      <c r="G31" s="318" t="b">
        <v>0</v>
      </c>
      <c r="H31" s="318">
        <v>7.1069596933957904</v>
      </c>
      <c r="I31" s="319">
        <v>15057.729668100001</v>
      </c>
      <c r="J31" s="317">
        <v>14260.642818</v>
      </c>
      <c r="K31" s="317"/>
      <c r="L31" s="317"/>
      <c r="M31" s="317">
        <v>14906.8451802</v>
      </c>
      <c r="N31" s="319">
        <v>296.31250899999799</v>
      </c>
      <c r="O31" s="319">
        <v>2.3781999999528099E-3</v>
      </c>
      <c r="P31" s="332"/>
      <c r="Q31" s="332"/>
      <c r="R31" s="317">
        <v>296.31488719999902</v>
      </c>
      <c r="S31" s="319">
        <v>578.437948599999</v>
      </c>
      <c r="T31" s="319">
        <v>-546.99319920000005</v>
      </c>
      <c r="U31" s="318"/>
      <c r="V31" s="318"/>
      <c r="W31" s="317"/>
      <c r="X31" s="317">
        <v>31.444749399998798</v>
      </c>
      <c r="Y31" s="319">
        <v>844.94911249999996</v>
      </c>
      <c r="Z31" s="319">
        <v>-125.3295878</v>
      </c>
      <c r="AA31" s="318">
        <v>56</v>
      </c>
      <c r="AB31" s="318">
        <v>58</v>
      </c>
      <c r="AC31" s="317">
        <v>5</v>
      </c>
      <c r="AD31" s="611">
        <v>719.61952469999903</v>
      </c>
      <c r="AE31" s="52"/>
      <c r="AF31" s="52"/>
      <c r="AG31" s="39"/>
    </row>
    <row r="32" spans="1:33" ht="16.8" hidden="1">
      <c r="A32" s="553"/>
      <c r="B32" s="43"/>
      <c r="C32" s="605">
        <f>'Aaro Inställningar'!H43</f>
        <v>0</v>
      </c>
      <c r="D32" s="317">
        <v>179.364</v>
      </c>
      <c r="E32" s="317">
        <v>162.03299999999999</v>
      </c>
      <c r="F32" s="318">
        <v>8.1069596933957904</v>
      </c>
      <c r="G32" s="318" t="b">
        <v>0</v>
      </c>
      <c r="H32" s="318">
        <v>8.1069596933957904</v>
      </c>
      <c r="I32" s="319">
        <v>15057.729668100001</v>
      </c>
      <c r="J32" s="317">
        <v>14260.642818</v>
      </c>
      <c r="K32" s="317"/>
      <c r="L32" s="317"/>
      <c r="M32" s="317">
        <v>14906.8451802</v>
      </c>
      <c r="N32" s="319">
        <v>296.31250899999799</v>
      </c>
      <c r="O32" s="319">
        <v>2.3781999999528099E-3</v>
      </c>
      <c r="P32" s="332"/>
      <c r="Q32" s="332"/>
      <c r="R32" s="317">
        <v>296.31488719999902</v>
      </c>
      <c r="S32" s="319">
        <v>578.437948599999</v>
      </c>
      <c r="T32" s="319">
        <v>-546.99319920000005</v>
      </c>
      <c r="U32" s="318"/>
      <c r="V32" s="318"/>
      <c r="W32" s="317"/>
      <c r="X32" s="317">
        <v>31.444749399998798</v>
      </c>
      <c r="Y32" s="319">
        <v>844.94911249999996</v>
      </c>
      <c r="Z32" s="319">
        <v>-125.3295878</v>
      </c>
      <c r="AA32" s="318">
        <v>56</v>
      </c>
      <c r="AB32" s="318">
        <v>58</v>
      </c>
      <c r="AC32" s="317">
        <v>6</v>
      </c>
      <c r="AD32" s="611">
        <v>719.61952469999903</v>
      </c>
      <c r="AE32" s="52"/>
      <c r="AF32" s="52"/>
      <c r="AG32" s="39"/>
    </row>
    <row r="33" spans="1:37" ht="16.8" hidden="1">
      <c r="A33" s="553"/>
      <c r="B33" s="43"/>
      <c r="C33" s="605">
        <f>'Aaro Inställningar'!H44</f>
        <v>0</v>
      </c>
      <c r="D33" s="317">
        <v>179.364</v>
      </c>
      <c r="E33" s="317">
        <v>162.03299999999999</v>
      </c>
      <c r="F33" s="318">
        <v>9.1069596933957904</v>
      </c>
      <c r="G33" s="318" t="b">
        <v>0</v>
      </c>
      <c r="H33" s="318">
        <v>9.1069596933957904</v>
      </c>
      <c r="I33" s="319">
        <v>15057.729668100001</v>
      </c>
      <c r="J33" s="317">
        <v>14260.642818</v>
      </c>
      <c r="K33" s="317"/>
      <c r="L33" s="317"/>
      <c r="M33" s="317">
        <v>14906.8451802</v>
      </c>
      <c r="N33" s="319">
        <v>296.31250899999799</v>
      </c>
      <c r="O33" s="319">
        <v>2.3781999999528099E-3</v>
      </c>
      <c r="P33" s="332"/>
      <c r="Q33" s="332"/>
      <c r="R33" s="317">
        <v>296.31488719999902</v>
      </c>
      <c r="S33" s="319">
        <v>578.437948599999</v>
      </c>
      <c r="T33" s="319">
        <v>-546.99319920000005</v>
      </c>
      <c r="U33" s="318"/>
      <c r="V33" s="318"/>
      <c r="W33" s="317"/>
      <c r="X33" s="317">
        <v>31.444749399998798</v>
      </c>
      <c r="Y33" s="319">
        <v>844.94911249999996</v>
      </c>
      <c r="Z33" s="319">
        <v>-125.3295878</v>
      </c>
      <c r="AA33" s="318">
        <v>56</v>
      </c>
      <c r="AB33" s="318">
        <v>58</v>
      </c>
      <c r="AC33" s="317">
        <v>7</v>
      </c>
      <c r="AD33" s="611">
        <v>719.61952469999903</v>
      </c>
      <c r="AE33" s="52"/>
      <c r="AF33" s="52"/>
      <c r="AG33" s="39"/>
    </row>
    <row r="34" spans="1:37" ht="16.8" hidden="1">
      <c r="A34" s="553"/>
      <c r="B34" s="43"/>
      <c r="C34" s="605">
        <f>'Aaro Inställningar'!H45</f>
        <v>0</v>
      </c>
      <c r="D34" s="317">
        <v>179.364</v>
      </c>
      <c r="E34" s="317">
        <v>162.03299999999999</v>
      </c>
      <c r="F34" s="318">
        <v>10.106959693395799</v>
      </c>
      <c r="G34" s="318" t="b">
        <v>0</v>
      </c>
      <c r="H34" s="318">
        <v>10.106959693395799</v>
      </c>
      <c r="I34" s="319">
        <v>15057.729668100001</v>
      </c>
      <c r="J34" s="317">
        <v>14260.642818</v>
      </c>
      <c r="K34" s="317"/>
      <c r="L34" s="317"/>
      <c r="M34" s="317">
        <v>14906.8451802</v>
      </c>
      <c r="N34" s="319">
        <v>296.31250899999799</v>
      </c>
      <c r="O34" s="319">
        <v>2.3781999999528099E-3</v>
      </c>
      <c r="P34" s="332"/>
      <c r="Q34" s="332"/>
      <c r="R34" s="317">
        <v>296.31488719999902</v>
      </c>
      <c r="S34" s="319">
        <v>578.437948599999</v>
      </c>
      <c r="T34" s="319">
        <v>-546.99319920000005</v>
      </c>
      <c r="U34" s="318"/>
      <c r="V34" s="318"/>
      <c r="W34" s="317"/>
      <c r="X34" s="317">
        <v>31.444749399998798</v>
      </c>
      <c r="Y34" s="319">
        <v>844.94911249999996</v>
      </c>
      <c r="Z34" s="319">
        <v>-125.3295878</v>
      </c>
      <c r="AA34" s="318">
        <v>56</v>
      </c>
      <c r="AB34" s="318">
        <v>58</v>
      </c>
      <c r="AC34" s="317">
        <v>8</v>
      </c>
      <c r="AD34" s="611">
        <v>719.61952469999903</v>
      </c>
      <c r="AE34" s="52"/>
      <c r="AF34" s="52"/>
      <c r="AG34" s="39"/>
    </row>
    <row r="35" spans="1:37" ht="16.8" hidden="1">
      <c r="A35" s="553"/>
      <c r="B35" s="43"/>
      <c r="C35" s="605">
        <f>'Aaro Inställningar'!H46</f>
        <v>0</v>
      </c>
      <c r="D35" s="317">
        <v>179.364</v>
      </c>
      <c r="E35" s="317">
        <v>162.03299999999999</v>
      </c>
      <c r="F35" s="318">
        <v>11.106959693395799</v>
      </c>
      <c r="G35" s="318" t="b">
        <v>0</v>
      </c>
      <c r="H35" s="318">
        <v>11.106959693395799</v>
      </c>
      <c r="I35" s="319">
        <v>15057.729668100001</v>
      </c>
      <c r="J35" s="317">
        <v>14260.642818</v>
      </c>
      <c r="K35" s="317"/>
      <c r="L35" s="317"/>
      <c r="M35" s="317">
        <v>14906.8451802</v>
      </c>
      <c r="N35" s="319">
        <v>296.31250899999799</v>
      </c>
      <c r="O35" s="319">
        <v>2.3781999999528099E-3</v>
      </c>
      <c r="P35" s="332"/>
      <c r="Q35" s="332"/>
      <c r="R35" s="317">
        <v>296.31488719999902</v>
      </c>
      <c r="S35" s="319">
        <v>578.437948599999</v>
      </c>
      <c r="T35" s="319">
        <v>-546.99319920000005</v>
      </c>
      <c r="U35" s="318"/>
      <c r="V35" s="318"/>
      <c r="W35" s="317"/>
      <c r="X35" s="317">
        <v>31.444749399998798</v>
      </c>
      <c r="Y35" s="319">
        <v>844.94911249999996</v>
      </c>
      <c r="Z35" s="319">
        <v>-125.3295878</v>
      </c>
      <c r="AA35" s="318">
        <v>56</v>
      </c>
      <c r="AB35" s="318">
        <v>58</v>
      </c>
      <c r="AC35" s="317">
        <v>9</v>
      </c>
      <c r="AD35" s="611">
        <v>719.61952469999903</v>
      </c>
      <c r="AE35" s="52"/>
      <c r="AF35" s="52"/>
      <c r="AG35" s="39"/>
    </row>
    <row r="36" spans="1:37" ht="16.8" hidden="1">
      <c r="A36" s="553"/>
      <c r="B36" s="43"/>
      <c r="C36" s="606">
        <f>'Aaro Inställningar'!H47</f>
        <v>0</v>
      </c>
      <c r="D36" s="608">
        <v>179.364</v>
      </c>
      <c r="E36" s="608">
        <v>162.03299999999999</v>
      </c>
      <c r="F36" s="717">
        <v>12.106959693395799</v>
      </c>
      <c r="G36" s="717" t="b">
        <v>0</v>
      </c>
      <c r="H36" s="717">
        <v>12.106959693395799</v>
      </c>
      <c r="I36" s="607">
        <v>15057.729668100001</v>
      </c>
      <c r="J36" s="608">
        <v>14260.642818</v>
      </c>
      <c r="K36" s="608"/>
      <c r="L36" s="608"/>
      <c r="M36" s="608">
        <v>14906.8451802</v>
      </c>
      <c r="N36" s="607">
        <v>296.31250899999799</v>
      </c>
      <c r="O36" s="607">
        <v>2.3781999999528099E-3</v>
      </c>
      <c r="P36" s="718"/>
      <c r="Q36" s="718"/>
      <c r="R36" s="608">
        <v>296.31488719999902</v>
      </c>
      <c r="S36" s="607">
        <v>578.437948599999</v>
      </c>
      <c r="T36" s="607">
        <v>-546.99319920000005</v>
      </c>
      <c r="U36" s="717"/>
      <c r="V36" s="717"/>
      <c r="W36" s="608"/>
      <c r="X36" s="608">
        <v>31.444749399998798</v>
      </c>
      <c r="Y36" s="607">
        <v>844.94911249999996</v>
      </c>
      <c r="Z36" s="607">
        <v>-125.3295878</v>
      </c>
      <c r="AA36" s="717">
        <v>56</v>
      </c>
      <c r="AB36" s="717">
        <v>58</v>
      </c>
      <c r="AC36" s="608">
        <v>10</v>
      </c>
      <c r="AD36" s="612">
        <v>719.61952469999903</v>
      </c>
      <c r="AE36" s="54"/>
      <c r="AF36" s="54"/>
      <c r="AG36" s="39"/>
    </row>
    <row r="37" spans="1:37" ht="16.8">
      <c r="A37" s="550"/>
      <c r="B37" s="35"/>
      <c r="C37" s="719"/>
      <c r="D37" s="720"/>
      <c r="E37" s="720"/>
      <c r="F37" s="721"/>
      <c r="G37" s="721"/>
      <c r="H37" s="722"/>
      <c r="I37" s="720"/>
      <c r="J37" s="720"/>
      <c r="K37" s="721"/>
      <c r="L37" s="721"/>
      <c r="M37" s="720"/>
      <c r="N37" s="723"/>
      <c r="O37" s="724"/>
      <c r="P37" s="725"/>
      <c r="Q37" s="725"/>
      <c r="R37" s="724"/>
      <c r="S37" s="720"/>
      <c r="T37" s="720"/>
      <c r="U37" s="721"/>
      <c r="V37" s="721"/>
      <c r="W37" s="720"/>
      <c r="X37" s="720"/>
      <c r="Y37" s="720"/>
      <c r="Z37" s="720"/>
      <c r="AA37" s="721"/>
      <c r="AB37" s="721"/>
      <c r="AC37" s="720"/>
      <c r="AD37" s="720"/>
      <c r="AE37" s="70"/>
      <c r="AF37" s="70"/>
      <c r="AG37" s="50"/>
      <c r="AH37" s="62"/>
      <c r="AI37" s="62"/>
      <c r="AJ37" s="62"/>
      <c r="AK37" s="62"/>
    </row>
    <row r="38" spans="1:37" ht="16.8">
      <c r="A38" s="550"/>
      <c r="B38" s="35"/>
      <c r="C38" s="335"/>
      <c r="D38" s="334"/>
      <c r="E38" s="334"/>
      <c r="F38" s="334"/>
      <c r="G38" s="334"/>
      <c r="H38" s="336"/>
      <c r="I38" s="334"/>
      <c r="J38" s="334"/>
      <c r="K38" s="334"/>
      <c r="L38" s="334"/>
      <c r="M38" s="334"/>
      <c r="N38" s="337"/>
      <c r="O38" s="338"/>
      <c r="P38" s="338"/>
      <c r="Q38" s="338"/>
      <c r="R38" s="338"/>
      <c r="S38" s="334"/>
      <c r="T38" s="334"/>
      <c r="U38" s="334"/>
      <c r="V38" s="334"/>
      <c r="W38" s="339"/>
      <c r="X38" s="334"/>
      <c r="Y38" s="334"/>
      <c r="Z38" s="334"/>
      <c r="AA38" s="334"/>
      <c r="AB38" s="334"/>
      <c r="AC38" s="339"/>
      <c r="AD38" s="334"/>
      <c r="AE38" s="39"/>
      <c r="AF38" s="39"/>
      <c r="AG38" s="39"/>
    </row>
    <row r="39" spans="1:37" ht="16.8">
      <c r="A39" s="550"/>
      <c r="B39" s="35"/>
      <c r="C39" s="321"/>
      <c r="D39" s="321"/>
      <c r="E39" s="321"/>
      <c r="F39" s="321"/>
      <c r="G39" s="321"/>
      <c r="H39" s="321"/>
      <c r="I39" s="321"/>
      <c r="J39" s="321"/>
      <c r="K39" s="321"/>
      <c r="L39" s="321"/>
      <c r="M39" s="321"/>
      <c r="N39" s="321"/>
      <c r="O39" s="321"/>
      <c r="P39" s="321"/>
      <c r="Q39" s="321"/>
      <c r="R39" s="321"/>
      <c r="S39" s="321"/>
      <c r="T39" s="321"/>
      <c r="U39" s="321"/>
      <c r="V39" s="321"/>
      <c r="W39" s="321"/>
      <c r="X39" s="321"/>
      <c r="Y39" s="321"/>
      <c r="Z39" s="321"/>
      <c r="AA39" s="321"/>
      <c r="AB39" s="321"/>
      <c r="AC39" s="321"/>
      <c r="AD39" s="321"/>
      <c r="AE39" s="39"/>
      <c r="AF39" s="39"/>
      <c r="AG39" s="39"/>
    </row>
    <row r="40" spans="1:37" ht="16.8">
      <c r="A40" s="550"/>
      <c r="B40" s="35"/>
      <c r="C40" s="258"/>
      <c r="D40" s="321"/>
      <c r="E40" s="321"/>
      <c r="F40" s="321"/>
      <c r="G40" s="321"/>
      <c r="H40" s="321"/>
      <c r="I40" s="321"/>
      <c r="J40" s="321"/>
      <c r="K40" s="321"/>
      <c r="L40" s="321"/>
      <c r="M40" s="321"/>
      <c r="N40" s="321"/>
      <c r="O40" s="321"/>
      <c r="P40" s="321"/>
      <c r="Q40" s="321"/>
      <c r="R40" s="321"/>
      <c r="S40" s="321"/>
      <c r="T40" s="321"/>
      <c r="U40" s="321"/>
      <c r="V40" s="321"/>
      <c r="W40" s="321"/>
      <c r="X40" s="321"/>
      <c r="Y40" s="321"/>
      <c r="Z40" s="321"/>
      <c r="AA40" s="321"/>
      <c r="AB40" s="321"/>
      <c r="AC40" s="321"/>
      <c r="AD40" s="321"/>
      <c r="AE40" s="39"/>
      <c r="AF40" s="39"/>
      <c r="AG40" s="39"/>
    </row>
    <row r="41" spans="1:37" ht="16.8">
      <c r="A41" s="550"/>
      <c r="B41" s="35"/>
      <c r="C41" s="258"/>
      <c r="D41" s="321"/>
      <c r="E41" s="321"/>
      <c r="F41" s="321"/>
      <c r="G41" s="321"/>
      <c r="H41" s="321"/>
      <c r="I41" s="321"/>
      <c r="J41" s="321"/>
      <c r="K41" s="321"/>
      <c r="L41" s="321"/>
      <c r="M41" s="321"/>
      <c r="N41" s="321"/>
      <c r="O41" s="321"/>
      <c r="P41" s="321"/>
      <c r="Q41" s="321"/>
      <c r="R41" s="321"/>
      <c r="S41" s="321"/>
      <c r="T41" s="321"/>
      <c r="U41" s="321"/>
      <c r="V41" s="321"/>
      <c r="W41" s="321"/>
      <c r="X41" s="321"/>
      <c r="Y41" s="321"/>
      <c r="Z41" s="321"/>
      <c r="AA41" s="321"/>
      <c r="AB41" s="321"/>
      <c r="AC41" s="321"/>
      <c r="AD41" s="321"/>
      <c r="AE41" s="39"/>
      <c r="AF41" s="39"/>
      <c r="AG41" s="39"/>
    </row>
  </sheetData>
  <mergeCells count="8">
    <mergeCell ref="N6:R6"/>
    <mergeCell ref="S6:X6"/>
    <mergeCell ref="Y6:AD6"/>
    <mergeCell ref="I7:M7"/>
    <mergeCell ref="Y7:AD7"/>
    <mergeCell ref="AE7:AF7"/>
    <mergeCell ref="S7:X7"/>
    <mergeCell ref="N7:R7"/>
  </mergeCells>
  <pageMargins left="0.70866141732283472" right="0.11811023622047245" top="0.74803149606299213" bottom="0.35433070866141736" header="0.23622047244094491" footer="0.15748031496062992"/>
  <pageSetup paperSize="9" scale="60" orientation="landscape" r:id="rId1"/>
  <headerFooter alignWithMargins="0">
    <oddFooter>&amp;LRatos Ekonomi/150422&amp;R&amp;P/&amp;N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5"/>
  <sheetViews>
    <sheetView showGridLines="0" showZeros="0" topLeftCell="C4" zoomScale="80" zoomScaleNormal="80" zoomScaleSheetLayoutView="82" workbookViewId="0"/>
  </sheetViews>
  <sheetFormatPr defaultColWidth="9.109375" defaultRowHeight="14.4" outlineLevelRow="1" outlineLevelCol="1"/>
  <cols>
    <col min="1" max="1" width="16.6640625" hidden="1" customWidth="1" outlineLevel="1"/>
    <col min="2" max="2" width="9.109375" style="33" hidden="1" customWidth="1" outlineLevel="1"/>
    <col min="3" max="3" width="2.6640625" style="33" customWidth="1" collapsed="1"/>
    <col min="4" max="4" width="43.6640625" style="78" customWidth="1"/>
    <col min="5" max="6" width="11.6640625" style="33" customWidth="1" outlineLevel="1"/>
    <col min="7" max="8" width="11.6640625" style="33" hidden="1" customWidth="1"/>
    <col min="9" max="13" width="11.6640625" style="33" customWidth="1"/>
    <col min="14" max="14" width="9.109375" style="33"/>
    <col min="15" max="17" width="11" style="33" customWidth="1"/>
    <col min="18" max="18" width="9.109375" style="33"/>
    <col min="19" max="21" width="11" style="33" customWidth="1"/>
    <col min="22" max="22" width="9.109375" style="33"/>
    <col min="23" max="24" width="12.44140625" style="33" customWidth="1"/>
    <col min="25" max="16384" width="9.109375" style="33"/>
  </cols>
  <sheetData>
    <row r="1" spans="1:15" s="474" customFormat="1" ht="15.75" hidden="1" customHeight="1" outlineLevel="1">
      <c r="A1" s="5"/>
      <c r="B1" s="583"/>
      <c r="C1" s="550"/>
      <c r="D1" s="489"/>
      <c r="E1" s="661" t="s">
        <v>537</v>
      </c>
      <c r="F1" s="661" t="s">
        <v>538</v>
      </c>
      <c r="G1" s="661" t="s">
        <v>539</v>
      </c>
      <c r="H1" s="661" t="s">
        <v>540</v>
      </c>
      <c r="I1" s="661" t="s">
        <v>541</v>
      </c>
      <c r="J1" s="661" t="s">
        <v>542</v>
      </c>
      <c r="K1" s="661" t="s">
        <v>543</v>
      </c>
      <c r="L1" s="661" t="s">
        <v>544</v>
      </c>
      <c r="M1" s="488" t="s">
        <v>545</v>
      </c>
    </row>
    <row r="2" spans="1:15" ht="15.75" hidden="1" customHeight="1" outlineLevel="1">
      <c r="A2" s="434">
        <v>100</v>
      </c>
    </row>
    <row r="3" spans="1:15" ht="15.75" hidden="1" customHeight="1" outlineLevel="1">
      <c r="A3" s="435" t="s">
        <v>299</v>
      </c>
      <c r="C3" s="35"/>
    </row>
    <row r="4" spans="1:15" ht="32.25" customHeight="1" collapsed="1">
      <c r="A4" s="435" t="str">
        <f>'Meny Aaro'!D11</f>
        <v>MSEK</v>
      </c>
      <c r="C4" s="35"/>
      <c r="D4" s="127" t="s">
        <v>116</v>
      </c>
      <c r="E4" s="34"/>
      <c r="F4" s="34"/>
      <c r="G4" s="34"/>
      <c r="H4" s="34"/>
      <c r="I4" s="34"/>
      <c r="J4" s="34"/>
      <c r="K4" s="34"/>
      <c r="L4" s="34"/>
      <c r="M4" s="39"/>
    </row>
    <row r="5" spans="1:15" ht="10.5" customHeight="1">
      <c r="B5" s="11"/>
      <c r="C5" s="35"/>
      <c r="D5" s="38"/>
      <c r="E5" s="34"/>
      <c r="F5" s="34"/>
      <c r="G5" s="34"/>
      <c r="H5" s="34"/>
      <c r="I5" s="34"/>
      <c r="J5" s="34"/>
      <c r="K5" s="34"/>
      <c r="L5" s="34"/>
      <c r="M5" s="39"/>
    </row>
    <row r="6" spans="1:15" ht="18">
      <c r="C6" s="35"/>
      <c r="D6" s="448" t="s">
        <v>200</v>
      </c>
      <c r="E6" s="460">
        <f>VÅR</f>
        <v>2015</v>
      </c>
      <c r="F6" s="460">
        <f>VFGÅR</f>
        <v>2014</v>
      </c>
      <c r="G6" s="460">
        <f>VÅR</f>
        <v>2015</v>
      </c>
      <c r="H6" s="460">
        <f>VFGÅR</f>
        <v>2014</v>
      </c>
      <c r="I6" s="345">
        <f>VÅR</f>
        <v>2015</v>
      </c>
      <c r="J6" s="345">
        <f>VFGÅR</f>
        <v>2014</v>
      </c>
      <c r="K6" s="345" t="str">
        <f>VLTM</f>
        <v>15/14</v>
      </c>
      <c r="L6" s="345">
        <f>VFGÅR</f>
        <v>2014</v>
      </c>
      <c r="M6" s="468">
        <f>VÅR</f>
        <v>2015</v>
      </c>
      <c r="O6" s="522"/>
    </row>
    <row r="7" spans="1:15" ht="15" customHeight="1">
      <c r="C7" s="35"/>
      <c r="D7" s="469"/>
      <c r="E7" s="460" t="str">
        <f>VMÅN</f>
        <v>mar</v>
      </c>
      <c r="F7" s="460" t="str">
        <f>VMÅN</f>
        <v>mar</v>
      </c>
      <c r="G7" s="460" t="str">
        <f>VKV</f>
        <v>kv 1</v>
      </c>
      <c r="H7" s="460" t="str">
        <f>G7</f>
        <v>kv 1</v>
      </c>
      <c r="I7" s="345" t="str">
        <f>NamnAcc</f>
        <v>kv 1</v>
      </c>
      <c r="J7" s="345" t="str">
        <f>I7</f>
        <v>kv 1</v>
      </c>
      <c r="K7" s="345" t="s">
        <v>7</v>
      </c>
      <c r="L7" s="345"/>
      <c r="M7" s="345" t="str">
        <f>'Aaro Inställningar'!H12</f>
        <v>Prognos mar</v>
      </c>
      <c r="O7" s="522"/>
    </row>
    <row r="8" spans="1:15" ht="15.75" customHeight="1">
      <c r="A8" s="1" t="s">
        <v>306</v>
      </c>
      <c r="B8" s="155" t="str">
        <f>'Aaro Inställningar'!B6</f>
        <v>AHIAS</v>
      </c>
      <c r="C8" s="42"/>
      <c r="D8" s="820" t="str">
        <f>'Aaro Inställningar'!C6</f>
        <v>AH Industries</v>
      </c>
      <c r="E8" s="319">
        <v>0</v>
      </c>
      <c r="F8" s="317">
        <v>0</v>
      </c>
      <c r="G8" s="319">
        <v>0</v>
      </c>
      <c r="H8" s="317">
        <v>0</v>
      </c>
      <c r="I8" s="319">
        <v>0</v>
      </c>
      <c r="J8" s="317">
        <v>0</v>
      </c>
      <c r="K8" s="319">
        <v>0.72243650000000004</v>
      </c>
      <c r="L8" s="317">
        <v>0.72243650000000004</v>
      </c>
      <c r="M8" s="319">
        <v>0</v>
      </c>
      <c r="O8" s="522"/>
    </row>
    <row r="9" spans="1:15" ht="15.75" customHeight="1">
      <c r="A9" s="1" t="s">
        <v>306</v>
      </c>
      <c r="B9" s="155" t="str">
        <f>'Aaro Inställningar'!B7</f>
        <v>ARCUS</v>
      </c>
      <c r="C9" s="35"/>
      <c r="D9" s="820" t="str">
        <f>'Aaro Inställningar'!C7</f>
        <v>Arcus-Gruppen</v>
      </c>
      <c r="E9" s="319">
        <v>-0.82578530000000006</v>
      </c>
      <c r="F9" s="317">
        <v>-2.6004076999999999</v>
      </c>
      <c r="G9" s="319">
        <v>-0.82578530000000006</v>
      </c>
      <c r="H9" s="317">
        <v>-2.6004076999999999</v>
      </c>
      <c r="I9" s="319">
        <v>-0.82578530000000006</v>
      </c>
      <c r="J9" s="317">
        <v>-2.6004076999999999</v>
      </c>
      <c r="K9" s="319">
        <v>8.1194103000000002</v>
      </c>
      <c r="L9" s="317">
        <v>6.3447879</v>
      </c>
      <c r="M9" s="319">
        <v>-16.107645000000002</v>
      </c>
      <c r="O9" s="522"/>
    </row>
    <row r="10" spans="1:15" ht="15.75" customHeight="1">
      <c r="A10" s="1" t="s">
        <v>306</v>
      </c>
      <c r="B10" s="155" t="str">
        <f>'Aaro Inställningar'!B8</f>
        <v>BIOLIN</v>
      </c>
      <c r="C10" s="35"/>
      <c r="D10" s="820" t="str">
        <f>'Aaro Inställningar'!C8</f>
        <v>Biolin Scientific</v>
      </c>
      <c r="E10" s="319">
        <v>4.0000000000000001E-3</v>
      </c>
      <c r="F10" s="317">
        <v>0</v>
      </c>
      <c r="G10" s="319">
        <v>-0.499</v>
      </c>
      <c r="H10" s="317">
        <v>0</v>
      </c>
      <c r="I10" s="319">
        <v>-0.499</v>
      </c>
      <c r="J10" s="317">
        <v>0</v>
      </c>
      <c r="K10" s="319">
        <v>-0.499</v>
      </c>
      <c r="L10" s="317">
        <v>0</v>
      </c>
      <c r="M10" s="319">
        <v>-0.499</v>
      </c>
      <c r="O10" s="522"/>
    </row>
    <row r="11" spans="1:15" ht="15.75" customHeight="1">
      <c r="A11" s="1" t="s">
        <v>306</v>
      </c>
      <c r="B11" s="155" t="str">
        <f>'Aaro Inställningar'!B9</f>
        <v>BISNODE</v>
      </c>
      <c r="C11" s="35"/>
      <c r="D11" s="820" t="str">
        <f>'Aaro Inställningar'!C9</f>
        <v>Bisnode</v>
      </c>
      <c r="E11" s="319">
        <v>-11.7</v>
      </c>
      <c r="F11" s="317">
        <v>-5</v>
      </c>
      <c r="G11" s="319">
        <v>-11.7</v>
      </c>
      <c r="H11" s="317">
        <v>-0.8</v>
      </c>
      <c r="I11" s="319">
        <v>-11.7</v>
      </c>
      <c r="J11" s="317">
        <v>-0.8</v>
      </c>
      <c r="K11" s="319">
        <v>-58.9</v>
      </c>
      <c r="L11" s="317">
        <v>-48</v>
      </c>
      <c r="M11" s="319">
        <v>-11.7</v>
      </c>
      <c r="O11" s="522"/>
    </row>
    <row r="12" spans="1:15" ht="15.75" customHeight="1">
      <c r="A12" s="1" t="s">
        <v>306</v>
      </c>
      <c r="B12" s="155" t="str">
        <f>'Aaro Inställningar'!B10</f>
        <v>DIAB</v>
      </c>
      <c r="C12" s="35"/>
      <c r="D12" s="820" t="str">
        <f>'Aaro Inställningar'!C10</f>
        <v>DIAB</v>
      </c>
      <c r="E12" s="319">
        <v>0</v>
      </c>
      <c r="F12" s="317">
        <v>0</v>
      </c>
      <c r="G12" s="319">
        <v>0</v>
      </c>
      <c r="H12" s="317">
        <v>0</v>
      </c>
      <c r="I12" s="319">
        <v>0</v>
      </c>
      <c r="J12" s="317">
        <v>0</v>
      </c>
      <c r="K12" s="319">
        <v>-23.4</v>
      </c>
      <c r="L12" s="317">
        <v>-23.4</v>
      </c>
      <c r="M12" s="319">
        <v>0</v>
      </c>
    </row>
    <row r="13" spans="1:15" ht="15.75" customHeight="1">
      <c r="A13" s="1" t="s">
        <v>306</v>
      </c>
      <c r="B13" s="155" t="str">
        <f>'Aaro Inställningar'!B11</f>
        <v>EMGR</v>
      </c>
      <c r="C13" s="35"/>
      <c r="D13" s="820" t="str">
        <f>'Aaro Inställningar'!C11</f>
        <v>Euromaint</v>
      </c>
      <c r="E13" s="319">
        <v>0</v>
      </c>
      <c r="F13" s="317">
        <v>-5.5</v>
      </c>
      <c r="G13" s="319">
        <v>0</v>
      </c>
      <c r="H13" s="317">
        <v>-8.4</v>
      </c>
      <c r="I13" s="319">
        <v>0</v>
      </c>
      <c r="J13" s="317">
        <v>-8.4</v>
      </c>
      <c r="K13" s="319">
        <v>-11.7</v>
      </c>
      <c r="L13" s="317">
        <v>-20.100000000000001</v>
      </c>
      <c r="M13" s="319">
        <v>0</v>
      </c>
    </row>
    <row r="14" spans="1:15" ht="15.75" customHeight="1">
      <c r="A14" s="1" t="s">
        <v>306</v>
      </c>
      <c r="B14" s="155" t="str">
        <f>'Aaro Inställningar'!B12</f>
        <v>GSHYDRO</v>
      </c>
      <c r="C14" s="35"/>
      <c r="D14" s="820" t="str">
        <f>'Aaro Inställningar'!C12</f>
        <v>GS-Hydro</v>
      </c>
      <c r="E14" s="319">
        <v>-2.5231393</v>
      </c>
      <c r="F14" s="317">
        <v>0</v>
      </c>
      <c r="G14" s="319">
        <v>-2.5231393</v>
      </c>
      <c r="H14" s="317">
        <v>0</v>
      </c>
      <c r="I14" s="319">
        <v>-2.5231393</v>
      </c>
      <c r="J14" s="317">
        <v>0</v>
      </c>
      <c r="K14" s="319">
        <v>-4.8246297</v>
      </c>
      <c r="L14" s="317">
        <v>-2.3014904</v>
      </c>
      <c r="M14" s="319">
        <v>-2.5231393</v>
      </c>
    </row>
    <row r="15" spans="1:15" ht="15.75" customHeight="1">
      <c r="A15" s="1" t="s">
        <v>306</v>
      </c>
      <c r="B15" s="155" t="str">
        <f>'Aaro Inställningar'!B13</f>
        <v>HAFA</v>
      </c>
      <c r="C15" s="35"/>
      <c r="D15" s="820" t="str">
        <f>'Aaro Inställningar'!C13</f>
        <v>Hafa Bathroom Group</v>
      </c>
      <c r="E15" s="319">
        <v>0.9</v>
      </c>
      <c r="F15" s="317">
        <v>0</v>
      </c>
      <c r="G15" s="319">
        <v>0.9</v>
      </c>
      <c r="H15" s="317">
        <v>0</v>
      </c>
      <c r="I15" s="319">
        <v>0.9</v>
      </c>
      <c r="J15" s="317">
        <v>0</v>
      </c>
      <c r="K15" s="319">
        <v>-5</v>
      </c>
      <c r="L15" s="317">
        <v>-5.9</v>
      </c>
      <c r="M15" s="319">
        <v>0.9</v>
      </c>
    </row>
    <row r="16" spans="1:15" ht="15.75" customHeight="1">
      <c r="A16" s="1" t="s">
        <v>306</v>
      </c>
      <c r="B16" s="155" t="str">
        <f>'Aaro Inställningar'!B14</f>
        <v>HENT</v>
      </c>
      <c r="C16" s="35"/>
      <c r="D16" s="820" t="str">
        <f>'Aaro Inställningar'!C14</f>
        <v>HENT</v>
      </c>
      <c r="E16" s="319">
        <v>0</v>
      </c>
      <c r="F16" s="317">
        <v>0.119905999999999</v>
      </c>
      <c r="G16" s="319">
        <v>0</v>
      </c>
      <c r="H16" s="317">
        <v>10.6815433</v>
      </c>
      <c r="I16" s="319">
        <v>0</v>
      </c>
      <c r="J16" s="317">
        <v>10.6815433</v>
      </c>
      <c r="K16" s="319">
        <v>-0.73730839999999997</v>
      </c>
      <c r="L16" s="317">
        <v>9.9442348999999997</v>
      </c>
      <c r="M16" s="319">
        <v>0</v>
      </c>
    </row>
    <row r="17" spans="1:13" ht="15.75" customHeight="1">
      <c r="A17" s="1" t="s">
        <v>306</v>
      </c>
      <c r="B17" s="155" t="str">
        <f>'Aaro Inställningar'!B15</f>
        <v>HLDISP</v>
      </c>
      <c r="C17" s="35"/>
      <c r="D17" s="820" t="str">
        <f>'Aaro Inställningar'!C15</f>
        <v xml:space="preserve">HL Display </v>
      </c>
      <c r="E17" s="319">
        <v>-0.79999999999999905</v>
      </c>
      <c r="F17" s="317">
        <v>0</v>
      </c>
      <c r="G17" s="319">
        <v>-12.1</v>
      </c>
      <c r="H17" s="317">
        <v>-3.2</v>
      </c>
      <c r="I17" s="319">
        <v>-12.1</v>
      </c>
      <c r="J17" s="317">
        <v>-3.2</v>
      </c>
      <c r="K17" s="319">
        <v>-26.5</v>
      </c>
      <c r="L17" s="317">
        <v>-17.600000000000001</v>
      </c>
      <c r="M17" s="319">
        <v>-55</v>
      </c>
    </row>
    <row r="18" spans="1:13" ht="15.75" customHeight="1">
      <c r="A18" s="1" t="s">
        <v>306</v>
      </c>
      <c r="B18" s="155" t="str">
        <f>'Aaro Inställningar'!B16</f>
        <v>INWIDO</v>
      </c>
      <c r="C18" s="35"/>
      <c r="D18" s="820" t="str">
        <f>'Aaro Inställningar'!C16</f>
        <v>Inwido</v>
      </c>
      <c r="E18" s="319">
        <v>0</v>
      </c>
      <c r="F18" s="317"/>
      <c r="G18" s="319">
        <v>0</v>
      </c>
      <c r="H18" s="317">
        <v>-74.86</v>
      </c>
      <c r="I18" s="319">
        <v>0</v>
      </c>
      <c r="J18" s="317">
        <v>-74.86</v>
      </c>
      <c r="K18" s="319">
        <v>-50.345999999999997</v>
      </c>
      <c r="L18" s="317">
        <v>-125.206</v>
      </c>
      <c r="M18" s="319">
        <v>-50</v>
      </c>
    </row>
    <row r="19" spans="1:13" ht="15.75" customHeight="1">
      <c r="A19" s="1" t="s">
        <v>306</v>
      </c>
      <c r="B19" s="155" t="str">
        <f>'Aaro Inställningar'!B17</f>
        <v>JOTUL</v>
      </c>
      <c r="C19" s="35"/>
      <c r="D19" s="820" t="str">
        <f>'Aaro Inställningar'!C17</f>
        <v>Jøtul</v>
      </c>
      <c r="E19" s="319">
        <v>-0.64202099999999995</v>
      </c>
      <c r="F19" s="317">
        <v>0</v>
      </c>
      <c r="G19" s="319">
        <v>-1.3959959</v>
      </c>
      <c r="H19" s="317">
        <v>0</v>
      </c>
      <c r="I19" s="319">
        <v>-1.3959959</v>
      </c>
      <c r="J19" s="317">
        <v>0</v>
      </c>
      <c r="K19" s="319">
        <v>-6.0805062000000003</v>
      </c>
      <c r="L19" s="317">
        <v>-4.6845103000000003</v>
      </c>
      <c r="M19" s="319">
        <v>-9.6645869999999992</v>
      </c>
    </row>
    <row r="20" spans="1:13" ht="15.75" customHeight="1">
      <c r="A20" s="1" t="s">
        <v>306</v>
      </c>
      <c r="B20" s="155" t="str">
        <f>'Aaro Inställningar'!B18</f>
        <v>KVD</v>
      </c>
      <c r="C20" s="35"/>
      <c r="D20" s="820" t="str">
        <f>'Aaro Inställningar'!C18</f>
        <v xml:space="preserve">KVD </v>
      </c>
      <c r="E20" s="319">
        <v>-1.073</v>
      </c>
      <c r="F20" s="317">
        <v>-0.26400000000000001</v>
      </c>
      <c r="G20" s="319">
        <v>-1.3129999999999999</v>
      </c>
      <c r="H20" s="317">
        <v>-0.26400000000000001</v>
      </c>
      <c r="I20" s="319">
        <v>-1.3129999999999999</v>
      </c>
      <c r="J20" s="317">
        <v>-0.26400000000000001</v>
      </c>
      <c r="K20" s="319">
        <v>-7.274</v>
      </c>
      <c r="L20" s="317">
        <v>-6.2249999999999996</v>
      </c>
      <c r="M20" s="319">
        <v>-3</v>
      </c>
    </row>
    <row r="21" spans="1:13" ht="15.75" customHeight="1">
      <c r="A21" s="1" t="s">
        <v>306</v>
      </c>
      <c r="B21" s="155" t="str">
        <f>'Aaro Inställningar'!B19</f>
        <v>LEDIL</v>
      </c>
      <c r="C21" s="35"/>
      <c r="D21" s="820" t="str">
        <f>'Aaro Inställningar'!C19</f>
        <v>Ledil</v>
      </c>
      <c r="E21" s="319">
        <v>0</v>
      </c>
      <c r="F21" s="317">
        <v>0</v>
      </c>
      <c r="G21" s="319">
        <v>0</v>
      </c>
      <c r="H21" s="317">
        <v>0</v>
      </c>
      <c r="I21" s="319">
        <v>0</v>
      </c>
      <c r="J21" s="317">
        <v>0</v>
      </c>
      <c r="K21" s="319">
        <v>-12.781003999999999</v>
      </c>
      <c r="L21" s="317">
        <v>-12.781003999999999</v>
      </c>
      <c r="M21" s="319">
        <v>-5.6278199999999998</v>
      </c>
    </row>
    <row r="22" spans="1:13" ht="15.75" customHeight="1">
      <c r="A22" s="1" t="s">
        <v>306</v>
      </c>
      <c r="B22" s="155" t="str">
        <f>'Aaro Inställningar'!B20</f>
        <v>MCC</v>
      </c>
      <c r="C22" s="35"/>
      <c r="D22" s="820" t="str">
        <f>'Aaro Inställningar'!C20</f>
        <v>Mobile Climate Control</v>
      </c>
      <c r="E22" s="319">
        <v>-0.60099999999999998</v>
      </c>
      <c r="F22" s="317">
        <v>0</v>
      </c>
      <c r="G22" s="319">
        <v>-0.82199999999999995</v>
      </c>
      <c r="H22" s="317">
        <v>0</v>
      </c>
      <c r="I22" s="319">
        <v>-0.82199999999999995</v>
      </c>
      <c r="J22" s="317">
        <v>0</v>
      </c>
      <c r="K22" s="319">
        <v>-1.9710000000000001</v>
      </c>
      <c r="L22" s="317">
        <v>-1.149</v>
      </c>
      <c r="M22" s="319">
        <v>-2.8889999999999998</v>
      </c>
    </row>
    <row r="23" spans="1:13" ht="15.75" customHeight="1">
      <c r="A23" s="1" t="s">
        <v>306</v>
      </c>
      <c r="B23" s="155" t="str">
        <f>'Aaro Inställningar'!B21</f>
        <v>NEBULA</v>
      </c>
      <c r="C23" s="35"/>
      <c r="D23" s="820" t="str">
        <f>'Aaro Inställningar'!C21</f>
        <v>Nebula</v>
      </c>
      <c r="E23" s="319">
        <v>-0.1031767</v>
      </c>
      <c r="F23" s="317">
        <v>-6.7500000000003701E-4</v>
      </c>
      <c r="G23" s="319">
        <v>-0.1031767</v>
      </c>
      <c r="H23" s="317">
        <v>-0.44328499999999998</v>
      </c>
      <c r="I23" s="319">
        <v>-0.1031767</v>
      </c>
      <c r="J23" s="317">
        <v>-0.44328499999999998</v>
      </c>
      <c r="K23" s="319">
        <v>-1.5156388999999999</v>
      </c>
      <c r="L23" s="317">
        <v>-1.8557471999999999</v>
      </c>
      <c r="M23" s="319">
        <v>-0.58154139999999999</v>
      </c>
    </row>
    <row r="24" spans="1:13" ht="15.75" customHeight="1">
      <c r="A24" s="1" t="s">
        <v>306</v>
      </c>
      <c r="B24" s="155" t="str">
        <f>'Aaro Inställningar'!B22</f>
        <v>NCGHO</v>
      </c>
      <c r="C24" s="35"/>
      <c r="D24" s="820" t="str">
        <f>'Aaro Inställningar'!C22</f>
        <v>Nordic Cinema Group</v>
      </c>
      <c r="E24" s="319">
        <v>-3.423</v>
      </c>
      <c r="F24" s="317">
        <v>0</v>
      </c>
      <c r="G24" s="319">
        <v>-7.4619999999999997</v>
      </c>
      <c r="H24" s="317">
        <v>0</v>
      </c>
      <c r="I24" s="319">
        <v>-7.4619999999999997</v>
      </c>
      <c r="J24" s="317">
        <v>0</v>
      </c>
      <c r="K24" s="319">
        <v>-10.715</v>
      </c>
      <c r="L24" s="317">
        <v>-3.2530000000000001</v>
      </c>
      <c r="M24" s="319">
        <v>-7.6619999999999999</v>
      </c>
    </row>
    <row r="25" spans="1:13" ht="15.75" hidden="1" customHeight="1">
      <c r="A25" s="1" t="s">
        <v>306</v>
      </c>
      <c r="B25" s="155">
        <f>'Aaro Inställningar'!B23</f>
        <v>0</v>
      </c>
      <c r="C25" s="35"/>
      <c r="D25" s="820">
        <f>'Aaro Inställningar'!C23</f>
        <v>0</v>
      </c>
      <c r="E25" s="319">
        <v>0</v>
      </c>
      <c r="F25" s="317">
        <v>0</v>
      </c>
      <c r="G25" s="319">
        <v>0</v>
      </c>
      <c r="H25" s="317">
        <v>0</v>
      </c>
      <c r="I25" s="319">
        <v>0</v>
      </c>
      <c r="J25" s="317">
        <v>0</v>
      </c>
      <c r="K25" s="319">
        <v>0</v>
      </c>
      <c r="L25" s="317">
        <v>0</v>
      </c>
      <c r="M25" s="319">
        <v>0</v>
      </c>
    </row>
    <row r="26" spans="1:13" ht="15.75" hidden="1" customHeight="1">
      <c r="A26" s="1" t="s">
        <v>306</v>
      </c>
      <c r="B26" s="155">
        <f>'Aaro Inställningar'!B24</f>
        <v>0</v>
      </c>
      <c r="C26" s="35"/>
      <c r="D26" s="820">
        <f>'Aaro Inställningar'!C24</f>
        <v>0</v>
      </c>
      <c r="E26" s="319">
        <v>0</v>
      </c>
      <c r="F26" s="317">
        <v>0</v>
      </c>
      <c r="G26" s="319">
        <v>0</v>
      </c>
      <c r="H26" s="317">
        <v>0</v>
      </c>
      <c r="I26" s="319">
        <v>0</v>
      </c>
      <c r="J26" s="317">
        <v>0</v>
      </c>
      <c r="K26" s="319">
        <v>0</v>
      </c>
      <c r="L26" s="317">
        <v>0</v>
      </c>
      <c r="M26" s="319">
        <v>0</v>
      </c>
    </row>
    <row r="27" spans="1:13" ht="15.75" hidden="1" customHeight="1">
      <c r="A27" s="1" t="s">
        <v>306</v>
      </c>
      <c r="B27" s="155">
        <f>'Aaro Inställningar'!B25</f>
        <v>0</v>
      </c>
      <c r="C27" s="35"/>
      <c r="D27" s="820">
        <f>'Aaro Inställningar'!C25</f>
        <v>0</v>
      </c>
      <c r="E27" s="319">
        <v>0</v>
      </c>
      <c r="F27" s="317">
        <v>0</v>
      </c>
      <c r="G27" s="319">
        <v>0</v>
      </c>
      <c r="H27" s="317">
        <v>0</v>
      </c>
      <c r="I27" s="319">
        <v>0</v>
      </c>
      <c r="J27" s="317">
        <v>0</v>
      </c>
      <c r="K27" s="319">
        <v>0</v>
      </c>
      <c r="L27" s="317">
        <v>0</v>
      </c>
      <c r="M27" s="319">
        <v>0</v>
      </c>
    </row>
    <row r="28" spans="1:13" ht="15.75" hidden="1" customHeight="1">
      <c r="A28" s="1" t="s">
        <v>306</v>
      </c>
      <c r="B28" s="155">
        <f>'Aaro Inställningar'!B26</f>
        <v>0</v>
      </c>
      <c r="C28" s="35"/>
      <c r="D28" s="820">
        <f>'Aaro Inställningar'!C26</f>
        <v>0</v>
      </c>
      <c r="E28" s="319">
        <v>0</v>
      </c>
      <c r="F28" s="317">
        <v>0</v>
      </c>
      <c r="G28" s="319">
        <v>0</v>
      </c>
      <c r="H28" s="317">
        <v>0</v>
      </c>
      <c r="I28" s="319">
        <v>0</v>
      </c>
      <c r="J28" s="317">
        <v>0</v>
      </c>
      <c r="K28" s="319">
        <v>0</v>
      </c>
      <c r="L28" s="317">
        <v>0</v>
      </c>
      <c r="M28" s="319">
        <v>0</v>
      </c>
    </row>
    <row r="29" spans="1:13" ht="15.75" hidden="1" customHeight="1">
      <c r="A29" s="1" t="s">
        <v>306</v>
      </c>
      <c r="B29" s="155">
        <f>'Aaro Inställningar'!B27</f>
        <v>0</v>
      </c>
      <c r="C29" s="35"/>
      <c r="D29" s="820">
        <f>'Aaro Inställningar'!C27</f>
        <v>0</v>
      </c>
      <c r="E29" s="319">
        <v>0</v>
      </c>
      <c r="F29" s="317">
        <v>0</v>
      </c>
      <c r="G29" s="319">
        <v>0</v>
      </c>
      <c r="H29" s="317">
        <v>0</v>
      </c>
      <c r="I29" s="319">
        <v>0</v>
      </c>
      <c r="J29" s="317">
        <v>0</v>
      </c>
      <c r="K29" s="319">
        <v>0</v>
      </c>
      <c r="L29" s="317">
        <v>0</v>
      </c>
      <c r="M29" s="319">
        <v>0</v>
      </c>
    </row>
    <row r="30" spans="1:13" ht="15.75" hidden="1" customHeight="1">
      <c r="A30" s="1" t="s">
        <v>306</v>
      </c>
      <c r="B30" s="155">
        <f>'Aaro Inställningar'!B28</f>
        <v>0</v>
      </c>
      <c r="C30" s="35"/>
      <c r="D30" s="820">
        <f>'Aaro Inställningar'!C28</f>
        <v>0</v>
      </c>
      <c r="E30" s="319">
        <v>0</v>
      </c>
      <c r="F30" s="317">
        <v>0</v>
      </c>
      <c r="G30" s="319">
        <v>0</v>
      </c>
      <c r="H30" s="317">
        <v>0</v>
      </c>
      <c r="I30" s="319">
        <v>0</v>
      </c>
      <c r="J30" s="317">
        <v>0</v>
      </c>
      <c r="K30" s="319">
        <v>0</v>
      </c>
      <c r="L30" s="317">
        <v>0</v>
      </c>
      <c r="M30" s="319">
        <v>0</v>
      </c>
    </row>
    <row r="31" spans="1:13" ht="15.75" hidden="1" customHeight="1">
      <c r="A31" s="1" t="s">
        <v>306</v>
      </c>
      <c r="B31" s="155">
        <f>'Aaro Inställningar'!B29</f>
        <v>0</v>
      </c>
      <c r="C31" s="35"/>
      <c r="D31" s="820">
        <f>'Aaro Inställningar'!C29</f>
        <v>0</v>
      </c>
      <c r="E31" s="319">
        <v>0</v>
      </c>
      <c r="F31" s="317">
        <v>0</v>
      </c>
      <c r="G31" s="319">
        <v>0</v>
      </c>
      <c r="H31" s="317">
        <v>0</v>
      </c>
      <c r="I31" s="319">
        <v>0</v>
      </c>
      <c r="J31" s="317">
        <v>0</v>
      </c>
      <c r="K31" s="319">
        <v>0</v>
      </c>
      <c r="L31" s="317">
        <v>0</v>
      </c>
      <c r="M31" s="319">
        <v>0</v>
      </c>
    </row>
    <row r="32" spans="1:13" ht="15.75" hidden="1" customHeight="1">
      <c r="A32" s="1" t="s">
        <v>306</v>
      </c>
      <c r="B32" s="155">
        <f>'Aaro Inställningar'!B30</f>
        <v>0</v>
      </c>
      <c r="C32" s="35"/>
      <c r="D32" s="820">
        <f>'Aaro Inställningar'!C30</f>
        <v>0</v>
      </c>
      <c r="E32" s="319">
        <v>0</v>
      </c>
      <c r="F32" s="317">
        <v>0</v>
      </c>
      <c r="G32" s="319">
        <v>0</v>
      </c>
      <c r="H32" s="317">
        <v>0</v>
      </c>
      <c r="I32" s="319">
        <v>0</v>
      </c>
      <c r="J32" s="317">
        <v>0</v>
      </c>
      <c r="K32" s="319">
        <v>0</v>
      </c>
      <c r="L32" s="317">
        <v>0</v>
      </c>
      <c r="M32" s="319">
        <v>0</v>
      </c>
    </row>
    <row r="33" spans="1:13" ht="15.75" hidden="1" customHeight="1">
      <c r="A33" s="1" t="s">
        <v>306</v>
      </c>
      <c r="B33" s="155">
        <f>'Aaro Inställningar'!B31</f>
        <v>0</v>
      </c>
      <c r="C33" s="35"/>
      <c r="D33" s="820">
        <f>'Aaro Inställningar'!C31</f>
        <v>0</v>
      </c>
      <c r="E33" s="319">
        <v>0</v>
      </c>
      <c r="F33" s="317">
        <v>0</v>
      </c>
      <c r="G33" s="319">
        <v>0</v>
      </c>
      <c r="H33" s="317">
        <v>0</v>
      </c>
      <c r="I33" s="319">
        <v>0</v>
      </c>
      <c r="J33" s="317">
        <v>0</v>
      </c>
      <c r="K33" s="319">
        <v>0</v>
      </c>
      <c r="L33" s="317">
        <v>0</v>
      </c>
      <c r="M33" s="319">
        <v>0</v>
      </c>
    </row>
    <row r="34" spans="1:13" ht="15.75" hidden="1" customHeight="1">
      <c r="A34" s="1" t="s">
        <v>306</v>
      </c>
      <c r="B34" s="155">
        <f>'Aaro Inställningar'!B32</f>
        <v>0</v>
      </c>
      <c r="C34" s="35"/>
      <c r="D34" s="820">
        <f>'Aaro Inställningar'!C32</f>
        <v>0</v>
      </c>
      <c r="E34" s="319">
        <v>0</v>
      </c>
      <c r="F34" s="317">
        <v>0</v>
      </c>
      <c r="G34" s="319">
        <v>0</v>
      </c>
      <c r="H34" s="317">
        <v>0</v>
      </c>
      <c r="I34" s="319">
        <v>0</v>
      </c>
      <c r="J34" s="317">
        <v>0</v>
      </c>
      <c r="K34" s="319">
        <v>0</v>
      </c>
      <c r="L34" s="317">
        <v>0</v>
      </c>
      <c r="M34" s="319">
        <v>0</v>
      </c>
    </row>
    <row r="35" spans="1:13" ht="15.75" hidden="1" customHeight="1">
      <c r="A35" s="1" t="s">
        <v>306</v>
      </c>
      <c r="B35" s="155">
        <f>'Aaro Inställningar'!B33</f>
        <v>0</v>
      </c>
      <c r="C35" s="35"/>
      <c r="D35" s="820">
        <f>'Aaro Inställningar'!C33</f>
        <v>0</v>
      </c>
      <c r="E35" s="319">
        <v>0</v>
      </c>
      <c r="F35" s="317">
        <v>0</v>
      </c>
      <c r="G35" s="319">
        <v>0</v>
      </c>
      <c r="H35" s="317">
        <v>0</v>
      </c>
      <c r="I35" s="319">
        <v>0</v>
      </c>
      <c r="J35" s="317">
        <v>0</v>
      </c>
      <c r="K35" s="319">
        <v>0</v>
      </c>
      <c r="L35" s="317">
        <v>0</v>
      </c>
      <c r="M35" s="319">
        <v>0</v>
      </c>
    </row>
    <row r="36" spans="1:13" s="125" customFormat="1" ht="16.8">
      <c r="A36" s="1" t="s">
        <v>306</v>
      </c>
      <c r="B36" s="467" t="str">
        <f>'Aaro Inställningar'!B34</f>
        <v>TOTAL</v>
      </c>
      <c r="C36" s="40"/>
      <c r="D36" s="798" t="str">
        <f>'Aaro Inställningar'!C34</f>
        <v>Summa exkl Aibel</v>
      </c>
      <c r="E36" s="799">
        <f t="shared" ref="E36:M36" si="0">SUM(E8:E35)</f>
        <v>-20.787122299999993</v>
      </c>
      <c r="F36" s="821">
        <f t="shared" si="0"/>
        <v>-13.2451767</v>
      </c>
      <c r="G36" s="799">
        <f t="shared" si="0"/>
        <v>-37.844097199999993</v>
      </c>
      <c r="H36" s="821">
        <f t="shared" si="0"/>
        <v>-79.886149399999994</v>
      </c>
      <c r="I36" s="799">
        <f t="shared" si="0"/>
        <v>-37.844097199999993</v>
      </c>
      <c r="J36" s="821">
        <f t="shared" si="0"/>
        <v>-79.886149399999994</v>
      </c>
      <c r="K36" s="799">
        <f t="shared" si="0"/>
        <v>-213.40224040000001</v>
      </c>
      <c r="L36" s="821">
        <f t="shared" si="0"/>
        <v>-255.44429259999998</v>
      </c>
      <c r="M36" s="799">
        <f t="shared" si="0"/>
        <v>-164.35473270000003</v>
      </c>
    </row>
    <row r="37" spans="1:13" ht="4.5" customHeight="1">
      <c r="A37" s="1"/>
      <c r="B37" s="155">
        <f>'Aaro Inställningar'!B35</f>
        <v>0</v>
      </c>
      <c r="C37" s="35"/>
      <c r="D37" s="803">
        <f>'Aaro Inställningar'!C35</f>
        <v>0</v>
      </c>
      <c r="E37" s="746"/>
      <c r="F37" s="822"/>
      <c r="G37" s="746"/>
      <c r="H37" s="822"/>
      <c r="I37" s="746"/>
      <c r="J37" s="822"/>
      <c r="K37" s="746"/>
      <c r="L37" s="822"/>
      <c r="M37" s="746"/>
    </row>
    <row r="38" spans="1:13" ht="19.5" customHeight="1">
      <c r="A38" s="1" t="s">
        <v>306</v>
      </c>
      <c r="B38" s="155" t="str">
        <f>'Aaro Inställningar'!B36</f>
        <v>AIBEL</v>
      </c>
      <c r="C38" s="35"/>
      <c r="D38" s="803" t="str">
        <f>'Aaro Inställningar'!C36</f>
        <v>Aibel</v>
      </c>
      <c r="E38" s="746">
        <v>-15.033802</v>
      </c>
      <c r="F38" s="791">
        <v>-64.102080000000001</v>
      </c>
      <c r="G38" s="746">
        <v>-15.033802</v>
      </c>
      <c r="H38" s="791">
        <v>-64.102080000000001</v>
      </c>
      <c r="I38" s="746">
        <v>-15.033802</v>
      </c>
      <c r="J38" s="791">
        <v>-64.102080000000001</v>
      </c>
      <c r="K38" s="746">
        <v>-412.846226</v>
      </c>
      <c r="L38" s="791">
        <v>-461.91450400000002</v>
      </c>
      <c r="M38" s="746">
        <v>-2.1476860000000002</v>
      </c>
    </row>
    <row r="39" spans="1:13" ht="16.8" hidden="1">
      <c r="A39" s="1" t="s">
        <v>306</v>
      </c>
      <c r="B39" s="155">
        <f>'Aaro Inställningar'!B37</f>
        <v>0</v>
      </c>
      <c r="C39" s="35"/>
      <c r="D39" s="820">
        <f>'Aaro Inställningar'!C37</f>
        <v>0</v>
      </c>
      <c r="E39" s="319">
        <v>0</v>
      </c>
      <c r="F39" s="317">
        <v>0</v>
      </c>
      <c r="G39" s="319">
        <v>0</v>
      </c>
      <c r="H39" s="317">
        <v>0</v>
      </c>
      <c r="I39" s="319">
        <v>0</v>
      </c>
      <c r="J39" s="317">
        <v>0</v>
      </c>
      <c r="K39" s="319">
        <v>0</v>
      </c>
      <c r="L39" s="317">
        <v>0</v>
      </c>
      <c r="M39" s="319">
        <v>0</v>
      </c>
    </row>
    <row r="40" spans="1:13" ht="16.8" hidden="1">
      <c r="A40" s="1" t="s">
        <v>306</v>
      </c>
      <c r="B40" s="155">
        <f>'Aaro Inställningar'!B38</f>
        <v>0</v>
      </c>
      <c r="C40" s="35"/>
      <c r="D40" s="820">
        <f>'Aaro Inställningar'!C38</f>
        <v>0</v>
      </c>
      <c r="E40" s="319">
        <v>0</v>
      </c>
      <c r="F40" s="317">
        <v>0</v>
      </c>
      <c r="G40" s="319">
        <v>0</v>
      </c>
      <c r="H40" s="317">
        <v>0</v>
      </c>
      <c r="I40" s="319">
        <v>0</v>
      </c>
      <c r="J40" s="317">
        <v>0</v>
      </c>
      <c r="K40" s="319">
        <v>0</v>
      </c>
      <c r="L40" s="317">
        <v>0</v>
      </c>
      <c r="M40" s="319">
        <v>0</v>
      </c>
    </row>
    <row r="41" spans="1:13" ht="16.8" hidden="1">
      <c r="A41" s="1" t="s">
        <v>306</v>
      </c>
      <c r="B41" s="155">
        <f>'Aaro Inställningar'!B39</f>
        <v>0</v>
      </c>
      <c r="C41" s="35"/>
      <c r="D41" s="820">
        <f>'Aaro Inställningar'!C39</f>
        <v>0</v>
      </c>
      <c r="E41" s="319">
        <v>0</v>
      </c>
      <c r="F41" s="317">
        <v>0</v>
      </c>
      <c r="G41" s="319">
        <v>0</v>
      </c>
      <c r="H41" s="317">
        <v>0</v>
      </c>
      <c r="I41" s="319">
        <v>0</v>
      </c>
      <c r="J41" s="317">
        <v>0</v>
      </c>
      <c r="K41" s="319">
        <v>0</v>
      </c>
      <c r="L41" s="317">
        <v>0</v>
      </c>
      <c r="M41" s="319">
        <v>0</v>
      </c>
    </row>
    <row r="42" spans="1:13" ht="16.8" hidden="1">
      <c r="A42" s="1" t="s">
        <v>306</v>
      </c>
      <c r="B42" s="155">
        <f>'Aaro Inställningar'!B40</f>
        <v>0</v>
      </c>
      <c r="C42" s="35"/>
      <c r="D42" s="820">
        <f>'Aaro Inställningar'!C40</f>
        <v>0</v>
      </c>
      <c r="E42" s="319">
        <v>0</v>
      </c>
      <c r="F42" s="317">
        <v>0</v>
      </c>
      <c r="G42" s="319">
        <v>0</v>
      </c>
      <c r="H42" s="317">
        <v>0</v>
      </c>
      <c r="I42" s="319">
        <v>0</v>
      </c>
      <c r="J42" s="317">
        <v>0</v>
      </c>
      <c r="K42" s="319">
        <v>0</v>
      </c>
      <c r="L42" s="317">
        <v>0</v>
      </c>
      <c r="M42" s="319">
        <v>0</v>
      </c>
    </row>
    <row r="43" spans="1:13" ht="16.8" hidden="1">
      <c r="A43" s="1" t="s">
        <v>306</v>
      </c>
      <c r="B43" s="155">
        <f>'Aaro Inställningar'!B41</f>
        <v>0</v>
      </c>
      <c r="C43" s="35"/>
      <c r="D43" s="820">
        <f>'Aaro Inställningar'!C41</f>
        <v>0</v>
      </c>
      <c r="E43" s="319">
        <v>0</v>
      </c>
      <c r="F43" s="317">
        <v>0</v>
      </c>
      <c r="G43" s="319">
        <v>0</v>
      </c>
      <c r="H43" s="317">
        <v>0</v>
      </c>
      <c r="I43" s="319">
        <v>0</v>
      </c>
      <c r="J43" s="317">
        <v>0</v>
      </c>
      <c r="K43" s="319">
        <v>0</v>
      </c>
      <c r="L43" s="317">
        <v>0</v>
      </c>
      <c r="M43" s="319">
        <v>0</v>
      </c>
    </row>
    <row r="44" spans="1:13" ht="16.8" hidden="1">
      <c r="A44" s="1" t="s">
        <v>306</v>
      </c>
      <c r="B44" s="155">
        <f>'Aaro Inställningar'!B42</f>
        <v>0</v>
      </c>
      <c r="C44" s="35"/>
      <c r="D44" s="820">
        <f>'Aaro Inställningar'!C42</f>
        <v>0</v>
      </c>
      <c r="E44" s="319">
        <v>0</v>
      </c>
      <c r="F44" s="317">
        <v>0</v>
      </c>
      <c r="G44" s="319">
        <v>0</v>
      </c>
      <c r="H44" s="317">
        <v>0</v>
      </c>
      <c r="I44" s="319">
        <v>0</v>
      </c>
      <c r="J44" s="317">
        <v>0</v>
      </c>
      <c r="K44" s="319">
        <v>0</v>
      </c>
      <c r="L44" s="317">
        <v>0</v>
      </c>
      <c r="M44" s="319">
        <v>0</v>
      </c>
    </row>
    <row r="45" spans="1:13" ht="16.8" hidden="1">
      <c r="A45" s="1" t="s">
        <v>306</v>
      </c>
      <c r="B45" s="155">
        <f>'Aaro Inställningar'!B43</f>
        <v>0</v>
      </c>
      <c r="C45" s="35"/>
      <c r="D45" s="820">
        <f>'Aaro Inställningar'!C43</f>
        <v>0</v>
      </c>
      <c r="E45" s="319">
        <v>0</v>
      </c>
      <c r="F45" s="317">
        <v>0</v>
      </c>
      <c r="G45" s="319">
        <v>0</v>
      </c>
      <c r="H45" s="317">
        <v>0</v>
      </c>
      <c r="I45" s="319">
        <v>0</v>
      </c>
      <c r="J45" s="317">
        <v>0</v>
      </c>
      <c r="K45" s="319">
        <v>0</v>
      </c>
      <c r="L45" s="317">
        <v>0</v>
      </c>
      <c r="M45" s="319">
        <v>0</v>
      </c>
    </row>
    <row r="46" spans="1:13" ht="16.8" hidden="1">
      <c r="A46" s="1" t="s">
        <v>306</v>
      </c>
      <c r="B46" s="155">
        <f>'Aaro Inställningar'!B44</f>
        <v>0</v>
      </c>
      <c r="C46" s="35"/>
      <c r="D46" s="820">
        <f>'Aaro Inställningar'!C44</f>
        <v>0</v>
      </c>
      <c r="E46" s="319">
        <v>0</v>
      </c>
      <c r="F46" s="317">
        <v>0</v>
      </c>
      <c r="G46" s="319">
        <v>0</v>
      </c>
      <c r="H46" s="317">
        <v>0</v>
      </c>
      <c r="I46" s="319">
        <v>0</v>
      </c>
      <c r="J46" s="317">
        <v>0</v>
      </c>
      <c r="K46" s="319">
        <v>0</v>
      </c>
      <c r="L46" s="317">
        <v>0</v>
      </c>
      <c r="M46" s="319">
        <v>0</v>
      </c>
    </row>
    <row r="47" spans="1:13" ht="16.8" hidden="1">
      <c r="A47" s="1" t="s">
        <v>306</v>
      </c>
      <c r="B47" s="155">
        <f>'Aaro Inställningar'!B45</f>
        <v>0</v>
      </c>
      <c r="C47" s="35"/>
      <c r="D47" s="820">
        <f>'Aaro Inställningar'!C45</f>
        <v>0</v>
      </c>
      <c r="E47" s="319">
        <v>0</v>
      </c>
      <c r="F47" s="317">
        <v>0</v>
      </c>
      <c r="G47" s="319">
        <v>0</v>
      </c>
      <c r="H47" s="317">
        <v>0</v>
      </c>
      <c r="I47" s="319">
        <v>0</v>
      </c>
      <c r="J47" s="317">
        <v>0</v>
      </c>
      <c r="K47" s="319">
        <v>0</v>
      </c>
      <c r="L47" s="317">
        <v>0</v>
      </c>
      <c r="M47" s="319">
        <v>0</v>
      </c>
    </row>
    <row r="48" spans="1:13" ht="16.8" hidden="1">
      <c r="A48" s="1" t="s">
        <v>306</v>
      </c>
      <c r="B48" s="155">
        <f>'Aaro Inställningar'!B46</f>
        <v>0</v>
      </c>
      <c r="C48" s="35"/>
      <c r="D48" s="820">
        <f>'Aaro Inställningar'!C46</f>
        <v>0</v>
      </c>
      <c r="E48" s="319">
        <v>0</v>
      </c>
      <c r="F48" s="317">
        <v>0</v>
      </c>
      <c r="G48" s="319">
        <v>0</v>
      </c>
      <c r="H48" s="317">
        <v>0</v>
      </c>
      <c r="I48" s="319">
        <v>0</v>
      </c>
      <c r="J48" s="317">
        <v>0</v>
      </c>
      <c r="K48" s="319">
        <v>0</v>
      </c>
      <c r="L48" s="317">
        <v>0</v>
      </c>
      <c r="M48" s="319">
        <v>0</v>
      </c>
    </row>
    <row r="49" spans="1:13" ht="16.8" hidden="1">
      <c r="A49" s="1" t="s">
        <v>306</v>
      </c>
      <c r="B49" s="155">
        <f>'Aaro Inställningar'!B47</f>
        <v>0</v>
      </c>
      <c r="C49" s="35"/>
      <c r="D49" s="820">
        <f>'Aaro Inställningar'!C47</f>
        <v>0</v>
      </c>
      <c r="E49" s="319">
        <v>0</v>
      </c>
      <c r="F49" s="317">
        <v>0</v>
      </c>
      <c r="G49" s="319">
        <v>0</v>
      </c>
      <c r="H49" s="317">
        <v>0</v>
      </c>
      <c r="I49" s="319">
        <v>0</v>
      </c>
      <c r="J49" s="317">
        <v>0</v>
      </c>
      <c r="K49" s="319">
        <v>0</v>
      </c>
      <c r="L49" s="317">
        <v>0</v>
      </c>
      <c r="M49" s="319">
        <v>0</v>
      </c>
    </row>
    <row r="50" spans="1:13" ht="16.8" hidden="1">
      <c r="A50" s="1" t="s">
        <v>306</v>
      </c>
      <c r="B50" s="155">
        <f>'Aaro Inställningar'!B48</f>
        <v>0</v>
      </c>
      <c r="C50" s="35"/>
      <c r="D50" s="820">
        <f>'Aaro Inställningar'!C48</f>
        <v>0</v>
      </c>
      <c r="E50" s="319">
        <v>0</v>
      </c>
      <c r="F50" s="317">
        <v>0</v>
      </c>
      <c r="G50" s="319">
        <v>0</v>
      </c>
      <c r="H50" s="317">
        <v>0</v>
      </c>
      <c r="I50" s="319">
        <v>0</v>
      </c>
      <c r="J50" s="317">
        <v>0</v>
      </c>
      <c r="K50" s="319">
        <v>0</v>
      </c>
      <c r="L50" s="317">
        <v>0</v>
      </c>
      <c r="M50" s="319">
        <v>0</v>
      </c>
    </row>
    <row r="51" spans="1:13" ht="16.8" hidden="1">
      <c r="A51" s="1" t="s">
        <v>306</v>
      </c>
      <c r="B51" s="155">
        <f>'Aaro Inställningar'!B49</f>
        <v>0</v>
      </c>
      <c r="C51" s="35"/>
      <c r="D51" s="820">
        <f>'Aaro Inställningar'!C49</f>
        <v>0</v>
      </c>
      <c r="E51" s="319">
        <v>0</v>
      </c>
      <c r="F51" s="317">
        <v>0</v>
      </c>
      <c r="G51" s="319">
        <v>0</v>
      </c>
      <c r="H51" s="317">
        <v>0</v>
      </c>
      <c r="I51" s="319">
        <v>0</v>
      </c>
      <c r="J51" s="317">
        <v>0</v>
      </c>
      <c r="K51" s="319">
        <v>0</v>
      </c>
      <c r="L51" s="317">
        <v>0</v>
      </c>
      <c r="M51" s="319">
        <v>0</v>
      </c>
    </row>
    <row r="52" spans="1:13" ht="16.8" hidden="1">
      <c r="A52" s="1" t="s">
        <v>306</v>
      </c>
      <c r="B52" s="155">
        <f>'Aaro Inställningar'!B50</f>
        <v>0</v>
      </c>
      <c r="C52" s="35"/>
      <c r="D52" s="820">
        <f>'Aaro Inställningar'!C50</f>
        <v>0</v>
      </c>
      <c r="E52" s="319">
        <v>0</v>
      </c>
      <c r="F52" s="317">
        <v>0</v>
      </c>
      <c r="G52" s="319">
        <v>0</v>
      </c>
      <c r="H52" s="317">
        <v>0</v>
      </c>
      <c r="I52" s="319">
        <v>0</v>
      </c>
      <c r="J52" s="317">
        <v>0</v>
      </c>
      <c r="K52" s="319">
        <v>0</v>
      </c>
      <c r="L52" s="317">
        <v>0</v>
      </c>
      <c r="M52" s="319">
        <v>0</v>
      </c>
    </row>
    <row r="53" spans="1:13" ht="16.8" hidden="1">
      <c r="A53" s="1" t="s">
        <v>306</v>
      </c>
      <c r="B53" s="155">
        <f>'Aaro Inställningar'!B51</f>
        <v>0</v>
      </c>
      <c r="C53" s="35"/>
      <c r="D53" s="820">
        <f>'Aaro Inställningar'!C51</f>
        <v>0</v>
      </c>
      <c r="E53" s="319">
        <v>0</v>
      </c>
      <c r="F53" s="317">
        <v>0</v>
      </c>
      <c r="G53" s="319">
        <v>0</v>
      </c>
      <c r="H53" s="317">
        <v>0</v>
      </c>
      <c r="I53" s="319">
        <v>0</v>
      </c>
      <c r="J53" s="317">
        <v>0</v>
      </c>
      <c r="K53" s="319">
        <v>0</v>
      </c>
      <c r="L53" s="317">
        <v>0</v>
      </c>
      <c r="M53" s="319">
        <v>0</v>
      </c>
    </row>
    <row r="54" spans="1:13" ht="16.8" hidden="1">
      <c r="A54" s="1" t="s">
        <v>306</v>
      </c>
      <c r="B54" s="155">
        <f>'Aaro Inställningar'!B52</f>
        <v>0</v>
      </c>
      <c r="C54" s="35"/>
      <c r="D54" s="820">
        <f>'Aaro Inställningar'!C52</f>
        <v>0</v>
      </c>
      <c r="E54" s="319">
        <v>0</v>
      </c>
      <c r="F54" s="317">
        <v>0</v>
      </c>
      <c r="G54" s="319">
        <v>0</v>
      </c>
      <c r="H54" s="317">
        <v>0</v>
      </c>
      <c r="I54" s="319">
        <v>0</v>
      </c>
      <c r="J54" s="317">
        <v>0</v>
      </c>
      <c r="K54" s="319">
        <v>0</v>
      </c>
      <c r="L54" s="317">
        <v>0</v>
      </c>
      <c r="M54" s="319">
        <v>0</v>
      </c>
    </row>
    <row r="55" spans="1:13" ht="16.8" hidden="1">
      <c r="A55" s="1" t="s">
        <v>306</v>
      </c>
      <c r="B55" s="155">
        <f>'Aaro Inställningar'!B53</f>
        <v>0</v>
      </c>
      <c r="C55" s="35"/>
      <c r="D55" s="820">
        <f>'Aaro Inställningar'!C53</f>
        <v>0</v>
      </c>
      <c r="E55" s="319">
        <v>0</v>
      </c>
      <c r="F55" s="317">
        <v>0</v>
      </c>
      <c r="G55" s="319">
        <v>0</v>
      </c>
      <c r="H55" s="317">
        <v>0</v>
      </c>
      <c r="I55" s="319">
        <v>0</v>
      </c>
      <c r="J55" s="317">
        <v>0</v>
      </c>
      <c r="K55" s="319">
        <v>0</v>
      </c>
      <c r="L55" s="317">
        <v>0</v>
      </c>
      <c r="M55" s="319">
        <v>0</v>
      </c>
    </row>
    <row r="56" spans="1:13" ht="16.8" hidden="1">
      <c r="A56" s="1" t="s">
        <v>306</v>
      </c>
      <c r="B56" s="155">
        <f>'Aaro Inställningar'!B54</f>
        <v>0</v>
      </c>
      <c r="C56" s="35"/>
      <c r="D56" s="820">
        <f>'Aaro Inställningar'!C54</f>
        <v>0</v>
      </c>
      <c r="E56" s="319">
        <v>0</v>
      </c>
      <c r="F56" s="317">
        <v>0</v>
      </c>
      <c r="G56" s="319">
        <v>0</v>
      </c>
      <c r="H56" s="317">
        <v>0</v>
      </c>
      <c r="I56" s="319">
        <v>0</v>
      </c>
      <c r="J56" s="317">
        <v>0</v>
      </c>
      <c r="K56" s="319">
        <v>0</v>
      </c>
      <c r="L56" s="317">
        <v>0</v>
      </c>
      <c r="M56" s="319">
        <v>0</v>
      </c>
    </row>
    <row r="57" spans="1:13" ht="16.8" hidden="1">
      <c r="A57" s="1" t="s">
        <v>306</v>
      </c>
      <c r="B57" s="155">
        <f>'Aaro Inställningar'!B55</f>
        <v>0</v>
      </c>
      <c r="C57" s="35"/>
      <c r="D57" s="820">
        <f>'Aaro Inställningar'!C55</f>
        <v>0</v>
      </c>
      <c r="E57" s="319">
        <v>0</v>
      </c>
      <c r="F57" s="317">
        <v>0</v>
      </c>
      <c r="G57" s="319">
        <v>0</v>
      </c>
      <c r="H57" s="317">
        <v>0</v>
      </c>
      <c r="I57" s="319">
        <v>0</v>
      </c>
      <c r="J57" s="317">
        <v>0</v>
      </c>
      <c r="K57" s="319">
        <v>0</v>
      </c>
      <c r="L57" s="317">
        <v>0</v>
      </c>
      <c r="M57" s="319">
        <v>0</v>
      </c>
    </row>
    <row r="58" spans="1:13" ht="16.8" hidden="1">
      <c r="A58" s="1" t="s">
        <v>306</v>
      </c>
      <c r="B58" s="155">
        <f>'Aaro Inställningar'!B56</f>
        <v>0</v>
      </c>
      <c r="C58" s="35"/>
      <c r="D58" s="820">
        <f>'Aaro Inställningar'!C56</f>
        <v>0</v>
      </c>
      <c r="E58" s="319">
        <v>0</v>
      </c>
      <c r="F58" s="317">
        <v>0</v>
      </c>
      <c r="G58" s="319">
        <v>0</v>
      </c>
      <c r="H58" s="317">
        <v>0</v>
      </c>
      <c r="I58" s="319">
        <v>0</v>
      </c>
      <c r="J58" s="317">
        <v>0</v>
      </c>
      <c r="K58" s="319">
        <v>0</v>
      </c>
      <c r="L58" s="317">
        <v>0</v>
      </c>
      <c r="M58" s="319">
        <v>0</v>
      </c>
    </row>
    <row r="59" spans="1:13" s="125" customFormat="1" ht="15.75" customHeight="1">
      <c r="A59" s="1" t="s">
        <v>306</v>
      </c>
      <c r="B59" s="467">
        <f>'Aaro Inställningar'!B57</f>
        <v>0</v>
      </c>
      <c r="C59" s="40"/>
      <c r="D59" s="798" t="str">
        <f>'Aaro Inställningar'!C57</f>
        <v>Aibel</v>
      </c>
      <c r="E59" s="799">
        <f t="shared" ref="E59:M59" si="1">SUM(E38:E58)</f>
        <v>-15.033802</v>
      </c>
      <c r="F59" s="800">
        <f t="shared" si="1"/>
        <v>-64.102080000000001</v>
      </c>
      <c r="G59" s="799">
        <f t="shared" si="1"/>
        <v>-15.033802</v>
      </c>
      <c r="H59" s="800">
        <f t="shared" si="1"/>
        <v>-64.102080000000001</v>
      </c>
      <c r="I59" s="799">
        <f t="shared" si="1"/>
        <v>-15.033802</v>
      </c>
      <c r="J59" s="800">
        <f t="shared" si="1"/>
        <v>-64.102080000000001</v>
      </c>
      <c r="K59" s="799">
        <f t="shared" si="1"/>
        <v>-412.846226</v>
      </c>
      <c r="L59" s="800">
        <f t="shared" si="1"/>
        <v>-461.91450400000002</v>
      </c>
      <c r="M59" s="799">
        <f t="shared" si="1"/>
        <v>-2.1476860000000002</v>
      </c>
    </row>
    <row r="60" spans="1:13" ht="16.8" hidden="1">
      <c r="A60" s="1" t="s">
        <v>306</v>
      </c>
      <c r="B60" s="155">
        <f>'Aaro Inställningar'!B58</f>
        <v>0</v>
      </c>
      <c r="C60" s="35"/>
      <c r="D60" s="820">
        <f>'Aaro Inställningar'!C58</f>
        <v>0</v>
      </c>
      <c r="E60" s="319">
        <v>0</v>
      </c>
      <c r="F60" s="317">
        <v>0</v>
      </c>
      <c r="G60" s="319">
        <v>0</v>
      </c>
      <c r="H60" s="317">
        <v>0</v>
      </c>
      <c r="I60" s="319">
        <v>0</v>
      </c>
      <c r="J60" s="317">
        <v>0</v>
      </c>
      <c r="K60" s="319">
        <v>0</v>
      </c>
      <c r="L60" s="317">
        <v>0</v>
      </c>
      <c r="M60" s="319">
        <v>0</v>
      </c>
    </row>
    <row r="61" spans="1:13" ht="16.8" hidden="1">
      <c r="A61" s="1" t="s">
        <v>306</v>
      </c>
      <c r="B61" s="155">
        <f>'Aaro Inställningar'!B59</f>
        <v>0</v>
      </c>
      <c r="C61" s="35"/>
      <c r="D61" s="820">
        <f>'Aaro Inställningar'!C59</f>
        <v>0</v>
      </c>
      <c r="E61" s="319">
        <v>0</v>
      </c>
      <c r="F61" s="317">
        <v>0</v>
      </c>
      <c r="G61" s="319">
        <v>0</v>
      </c>
      <c r="H61" s="317">
        <v>0</v>
      </c>
      <c r="I61" s="319">
        <v>0</v>
      </c>
      <c r="J61" s="317">
        <v>0</v>
      </c>
      <c r="K61" s="319">
        <v>0</v>
      </c>
      <c r="L61" s="317">
        <v>0</v>
      </c>
      <c r="M61" s="319">
        <v>0</v>
      </c>
    </row>
    <row r="62" spans="1:13" ht="16.8" hidden="1">
      <c r="A62" s="1" t="s">
        <v>306</v>
      </c>
      <c r="B62" s="155">
        <f>'Aaro Inställningar'!B60</f>
        <v>0</v>
      </c>
      <c r="C62" s="35"/>
      <c r="D62" s="820">
        <f>'Aaro Inställningar'!C60</f>
        <v>0</v>
      </c>
      <c r="E62" s="319">
        <v>0</v>
      </c>
      <c r="F62" s="317">
        <v>0</v>
      </c>
      <c r="G62" s="319">
        <v>0</v>
      </c>
      <c r="H62" s="317">
        <v>0</v>
      </c>
      <c r="I62" s="319">
        <v>0</v>
      </c>
      <c r="J62" s="317">
        <v>0</v>
      </c>
      <c r="K62" s="319">
        <v>0</v>
      </c>
      <c r="L62" s="317">
        <v>0</v>
      </c>
      <c r="M62" s="319">
        <v>0</v>
      </c>
    </row>
    <row r="63" spans="1:13" ht="16.8" hidden="1">
      <c r="A63" s="1" t="s">
        <v>306</v>
      </c>
      <c r="B63" s="155">
        <f>'Aaro Inställningar'!B61</f>
        <v>0</v>
      </c>
      <c r="C63" s="35"/>
      <c r="D63" s="820">
        <f>'Aaro Inställningar'!C61</f>
        <v>0</v>
      </c>
      <c r="E63" s="319">
        <v>0</v>
      </c>
      <c r="F63" s="317">
        <v>0</v>
      </c>
      <c r="G63" s="319">
        <v>0</v>
      </c>
      <c r="H63" s="317">
        <v>0</v>
      </c>
      <c r="I63" s="319">
        <v>0</v>
      </c>
      <c r="J63" s="317">
        <v>0</v>
      </c>
      <c r="K63" s="319">
        <v>0</v>
      </c>
      <c r="L63" s="317">
        <v>0</v>
      </c>
      <c r="M63" s="319">
        <v>0</v>
      </c>
    </row>
    <row r="64" spans="1:13" ht="16.8" hidden="1">
      <c r="A64" s="1" t="s">
        <v>306</v>
      </c>
      <c r="B64" s="155">
        <f>'Aaro Inställningar'!B62</f>
        <v>0</v>
      </c>
      <c r="C64" s="35"/>
      <c r="D64" s="820">
        <f>'Aaro Inställningar'!C62</f>
        <v>0</v>
      </c>
      <c r="E64" s="319">
        <v>0</v>
      </c>
      <c r="F64" s="317">
        <v>0</v>
      </c>
      <c r="G64" s="319">
        <v>0</v>
      </c>
      <c r="H64" s="317">
        <v>0</v>
      </c>
      <c r="I64" s="319">
        <v>0</v>
      </c>
      <c r="J64" s="317">
        <v>0</v>
      </c>
      <c r="K64" s="319">
        <v>0</v>
      </c>
      <c r="L64" s="317">
        <v>0</v>
      </c>
      <c r="M64" s="319">
        <v>0</v>
      </c>
    </row>
    <row r="65" spans="1:13" ht="16.8" hidden="1">
      <c r="A65" s="1" t="s">
        <v>306</v>
      </c>
      <c r="B65" s="155">
        <f>'Aaro Inställningar'!B63</f>
        <v>0</v>
      </c>
      <c r="C65" s="35"/>
      <c r="D65" s="820">
        <f>'Aaro Inställningar'!C63</f>
        <v>0</v>
      </c>
      <c r="E65" s="319">
        <v>0</v>
      </c>
      <c r="F65" s="317">
        <v>0</v>
      </c>
      <c r="G65" s="319">
        <v>0</v>
      </c>
      <c r="H65" s="317">
        <v>0</v>
      </c>
      <c r="I65" s="319">
        <v>0</v>
      </c>
      <c r="J65" s="317">
        <v>0</v>
      </c>
      <c r="K65" s="319">
        <v>0</v>
      </c>
      <c r="L65" s="317">
        <v>0</v>
      </c>
      <c r="M65" s="319">
        <v>0</v>
      </c>
    </row>
    <row r="66" spans="1:13" ht="16.8" hidden="1">
      <c r="A66" s="1" t="s">
        <v>306</v>
      </c>
      <c r="B66" s="155">
        <f>'Aaro Inställningar'!B64</f>
        <v>0</v>
      </c>
      <c r="C66" s="35"/>
      <c r="D66" s="820">
        <f>'Aaro Inställningar'!C64</f>
        <v>0</v>
      </c>
      <c r="E66" s="319">
        <v>0</v>
      </c>
      <c r="F66" s="317">
        <v>0</v>
      </c>
      <c r="G66" s="319">
        <v>0</v>
      </c>
      <c r="H66" s="317">
        <v>0</v>
      </c>
      <c r="I66" s="319">
        <v>0</v>
      </c>
      <c r="J66" s="317">
        <v>0</v>
      </c>
      <c r="K66" s="319">
        <v>0</v>
      </c>
      <c r="L66" s="317">
        <v>0</v>
      </c>
      <c r="M66" s="319">
        <v>0</v>
      </c>
    </row>
    <row r="67" spans="1:13" ht="16.8" hidden="1">
      <c r="A67" s="1" t="s">
        <v>306</v>
      </c>
      <c r="B67" s="155">
        <f>'Aaro Inställningar'!B65</f>
        <v>0</v>
      </c>
      <c r="C67" s="35"/>
      <c r="D67" s="820">
        <f>'Aaro Inställningar'!C65</f>
        <v>0</v>
      </c>
      <c r="E67" s="319">
        <v>0</v>
      </c>
      <c r="F67" s="317">
        <v>0</v>
      </c>
      <c r="G67" s="319">
        <v>0</v>
      </c>
      <c r="H67" s="317">
        <v>0</v>
      </c>
      <c r="I67" s="319">
        <v>0</v>
      </c>
      <c r="J67" s="317">
        <v>0</v>
      </c>
      <c r="K67" s="319">
        <v>0</v>
      </c>
      <c r="L67" s="317">
        <v>0</v>
      </c>
      <c r="M67" s="319">
        <v>0</v>
      </c>
    </row>
    <row r="68" spans="1:13" ht="16.8" hidden="1">
      <c r="A68" s="1" t="s">
        <v>306</v>
      </c>
      <c r="B68" s="155">
        <f>'Aaro Inställningar'!B66</f>
        <v>0</v>
      </c>
      <c r="C68" s="35"/>
      <c r="D68" s="820">
        <f>'Aaro Inställningar'!C66</f>
        <v>0</v>
      </c>
      <c r="E68" s="319">
        <v>0</v>
      </c>
      <c r="F68" s="317">
        <v>0</v>
      </c>
      <c r="G68" s="319">
        <v>0</v>
      </c>
      <c r="H68" s="317">
        <v>0</v>
      </c>
      <c r="I68" s="319">
        <v>0</v>
      </c>
      <c r="J68" s="317">
        <v>0</v>
      </c>
      <c r="K68" s="319">
        <v>0</v>
      </c>
      <c r="L68" s="317">
        <v>0</v>
      </c>
      <c r="M68" s="319">
        <v>0</v>
      </c>
    </row>
    <row r="69" spans="1:13" ht="16.8" hidden="1">
      <c r="A69" s="1" t="s">
        <v>306</v>
      </c>
      <c r="B69" s="155">
        <f>'Aaro Inställningar'!B67</f>
        <v>0</v>
      </c>
      <c r="C69" s="35"/>
      <c r="D69" s="820">
        <f>'Aaro Inställningar'!C67</f>
        <v>0</v>
      </c>
      <c r="E69" s="319">
        <v>0</v>
      </c>
      <c r="F69" s="317">
        <v>0</v>
      </c>
      <c r="G69" s="319">
        <v>0</v>
      </c>
      <c r="H69" s="317">
        <v>0</v>
      </c>
      <c r="I69" s="319">
        <v>0</v>
      </c>
      <c r="J69" s="317">
        <v>0</v>
      </c>
      <c r="K69" s="319">
        <v>0</v>
      </c>
      <c r="L69" s="317">
        <v>0</v>
      </c>
      <c r="M69" s="319">
        <v>0</v>
      </c>
    </row>
    <row r="70" spans="1:13" ht="16.8" hidden="1">
      <c r="A70" s="1" t="s">
        <v>306</v>
      </c>
      <c r="B70" s="155">
        <f>'Aaro Inställningar'!B68</f>
        <v>0</v>
      </c>
      <c r="C70" s="35"/>
      <c r="D70" s="820">
        <f>'Aaro Inställningar'!C68</f>
        <v>0</v>
      </c>
      <c r="E70" s="319">
        <v>0</v>
      </c>
      <c r="F70" s="317">
        <v>0</v>
      </c>
      <c r="G70" s="319">
        <v>0</v>
      </c>
      <c r="H70" s="317">
        <v>0</v>
      </c>
      <c r="I70" s="319">
        <v>0</v>
      </c>
      <c r="J70" s="317">
        <v>0</v>
      </c>
      <c r="K70" s="319">
        <v>0</v>
      </c>
      <c r="L70" s="317">
        <v>0</v>
      </c>
      <c r="M70" s="319">
        <v>0</v>
      </c>
    </row>
    <row r="71" spans="1:13" ht="16.8" hidden="1">
      <c r="A71" s="1" t="s">
        <v>306</v>
      </c>
      <c r="B71" s="155">
        <f>'Aaro Inställningar'!B69</f>
        <v>0</v>
      </c>
      <c r="C71" s="35"/>
      <c r="D71" s="820">
        <f>'Aaro Inställningar'!C69</f>
        <v>0</v>
      </c>
      <c r="E71" s="319">
        <v>0</v>
      </c>
      <c r="F71" s="317">
        <v>0</v>
      </c>
      <c r="G71" s="319">
        <v>0</v>
      </c>
      <c r="H71" s="317">
        <v>0</v>
      </c>
      <c r="I71" s="319">
        <v>0</v>
      </c>
      <c r="J71" s="317">
        <v>0</v>
      </c>
      <c r="K71" s="319">
        <v>0</v>
      </c>
      <c r="L71" s="317">
        <v>0</v>
      </c>
      <c r="M71" s="319">
        <v>0</v>
      </c>
    </row>
    <row r="72" spans="1:13" ht="16.8" hidden="1">
      <c r="A72" s="1" t="s">
        <v>306</v>
      </c>
      <c r="B72" s="155">
        <f>'Aaro Inställningar'!B70</f>
        <v>0</v>
      </c>
      <c r="C72" s="35"/>
      <c r="D72" s="820">
        <f>'Aaro Inställningar'!C70</f>
        <v>0</v>
      </c>
      <c r="E72" s="319">
        <v>0</v>
      </c>
      <c r="F72" s="317">
        <v>0</v>
      </c>
      <c r="G72" s="319">
        <v>0</v>
      </c>
      <c r="H72" s="317">
        <v>0</v>
      </c>
      <c r="I72" s="319">
        <v>0</v>
      </c>
      <c r="J72" s="317">
        <v>0</v>
      </c>
      <c r="K72" s="319">
        <v>0</v>
      </c>
      <c r="L72" s="317">
        <v>0</v>
      </c>
      <c r="M72" s="319">
        <v>0</v>
      </c>
    </row>
    <row r="73" spans="1:13" ht="16.8" hidden="1">
      <c r="A73" s="1" t="s">
        <v>306</v>
      </c>
      <c r="B73" s="155">
        <f>'Aaro Inställningar'!B71</f>
        <v>0</v>
      </c>
      <c r="C73" s="35"/>
      <c r="D73" s="820">
        <f>'Aaro Inställningar'!C71</f>
        <v>0</v>
      </c>
      <c r="E73" s="319">
        <v>0</v>
      </c>
      <c r="F73" s="317">
        <v>0</v>
      </c>
      <c r="G73" s="319">
        <v>0</v>
      </c>
      <c r="H73" s="317">
        <v>0</v>
      </c>
      <c r="I73" s="319">
        <v>0</v>
      </c>
      <c r="J73" s="317">
        <v>0</v>
      </c>
      <c r="K73" s="319">
        <v>0</v>
      </c>
      <c r="L73" s="317">
        <v>0</v>
      </c>
      <c r="M73" s="319">
        <v>0</v>
      </c>
    </row>
    <row r="74" spans="1:13" ht="16.8" hidden="1">
      <c r="A74" s="1" t="s">
        <v>306</v>
      </c>
      <c r="B74" s="155">
        <f>'Aaro Inställningar'!B72</f>
        <v>0</v>
      </c>
      <c r="C74" s="35"/>
      <c r="D74" s="820">
        <f>'Aaro Inställningar'!C72</f>
        <v>0</v>
      </c>
      <c r="E74" s="319">
        <v>0</v>
      </c>
      <c r="F74" s="317">
        <v>0</v>
      </c>
      <c r="G74" s="319">
        <v>0</v>
      </c>
      <c r="H74" s="317">
        <v>0</v>
      </c>
      <c r="I74" s="319">
        <v>0</v>
      </c>
      <c r="J74" s="317">
        <v>0</v>
      </c>
      <c r="K74" s="319">
        <v>0</v>
      </c>
      <c r="L74" s="317">
        <v>0</v>
      </c>
      <c r="M74" s="319">
        <v>0</v>
      </c>
    </row>
    <row r="75" spans="1:13" ht="16.8" hidden="1">
      <c r="A75" s="1" t="s">
        <v>306</v>
      </c>
      <c r="B75" s="155">
        <f>'Aaro Inställningar'!B73</f>
        <v>0</v>
      </c>
      <c r="C75" s="35"/>
      <c r="D75" s="820">
        <f>'Aaro Inställningar'!C73</f>
        <v>0</v>
      </c>
      <c r="E75" s="319">
        <v>0</v>
      </c>
      <c r="F75" s="317">
        <v>0</v>
      </c>
      <c r="G75" s="319">
        <v>0</v>
      </c>
      <c r="H75" s="317">
        <v>0</v>
      </c>
      <c r="I75" s="319">
        <v>0</v>
      </c>
      <c r="J75" s="317">
        <v>0</v>
      </c>
      <c r="K75" s="319">
        <v>0</v>
      </c>
      <c r="L75" s="317">
        <v>0</v>
      </c>
      <c r="M75" s="319">
        <v>0</v>
      </c>
    </row>
    <row r="76" spans="1:13" ht="16.8" hidden="1">
      <c r="A76" s="1" t="s">
        <v>306</v>
      </c>
      <c r="B76" s="155">
        <f>'Aaro Inställningar'!B74</f>
        <v>0</v>
      </c>
      <c r="C76" s="35"/>
      <c r="D76" s="820">
        <f>'Aaro Inställningar'!C74</f>
        <v>0</v>
      </c>
      <c r="E76" s="319">
        <v>0</v>
      </c>
      <c r="F76" s="317">
        <v>0</v>
      </c>
      <c r="G76" s="319">
        <v>0</v>
      </c>
      <c r="H76" s="317">
        <v>0</v>
      </c>
      <c r="I76" s="319">
        <v>0</v>
      </c>
      <c r="J76" s="317">
        <v>0</v>
      </c>
      <c r="K76" s="319">
        <v>0</v>
      </c>
      <c r="L76" s="317">
        <v>0</v>
      </c>
      <c r="M76" s="319">
        <v>0</v>
      </c>
    </row>
    <row r="77" spans="1:13" ht="16.8" hidden="1">
      <c r="A77" s="1" t="s">
        <v>306</v>
      </c>
      <c r="B77" s="155">
        <f>'Aaro Inställningar'!B75</f>
        <v>0</v>
      </c>
      <c r="C77" s="35"/>
      <c r="D77" s="820">
        <f>'Aaro Inställningar'!C75</f>
        <v>0</v>
      </c>
      <c r="E77" s="319">
        <v>0</v>
      </c>
      <c r="F77" s="317">
        <v>0</v>
      </c>
      <c r="G77" s="319">
        <v>0</v>
      </c>
      <c r="H77" s="317">
        <v>0</v>
      </c>
      <c r="I77" s="319">
        <v>0</v>
      </c>
      <c r="J77" s="317">
        <v>0</v>
      </c>
      <c r="K77" s="319">
        <v>0</v>
      </c>
      <c r="L77" s="317">
        <v>0</v>
      </c>
      <c r="M77" s="319">
        <v>0</v>
      </c>
    </row>
    <row r="78" spans="1:13" ht="16.8" hidden="1">
      <c r="A78" s="1" t="s">
        <v>306</v>
      </c>
      <c r="B78" s="155">
        <f>'Aaro Inställningar'!B76</f>
        <v>0</v>
      </c>
      <c r="C78" s="35"/>
      <c r="D78" s="820">
        <f>'Aaro Inställningar'!C76</f>
        <v>0</v>
      </c>
      <c r="E78" s="319">
        <v>0</v>
      </c>
      <c r="F78" s="317">
        <v>0</v>
      </c>
      <c r="G78" s="319">
        <v>0</v>
      </c>
      <c r="H78" s="317">
        <v>0</v>
      </c>
      <c r="I78" s="319">
        <v>0</v>
      </c>
      <c r="J78" s="317">
        <v>0</v>
      </c>
      <c r="K78" s="319">
        <v>0</v>
      </c>
      <c r="L78" s="317">
        <v>0</v>
      </c>
      <c r="M78" s="319">
        <v>0</v>
      </c>
    </row>
    <row r="79" spans="1:13" ht="16.8" hidden="1">
      <c r="A79" s="1" t="s">
        <v>306</v>
      </c>
      <c r="B79" s="155">
        <f>'Aaro Inställningar'!B77</f>
        <v>0</v>
      </c>
      <c r="C79" s="35"/>
      <c r="D79" s="820">
        <f>'Aaro Inställningar'!C77</f>
        <v>0</v>
      </c>
      <c r="E79" s="319">
        <v>0</v>
      </c>
      <c r="F79" s="317">
        <v>0</v>
      </c>
      <c r="G79" s="319">
        <v>0</v>
      </c>
      <c r="H79" s="317">
        <v>0</v>
      </c>
      <c r="I79" s="319">
        <v>0</v>
      </c>
      <c r="J79" s="317">
        <v>0</v>
      </c>
      <c r="K79" s="319">
        <v>0</v>
      </c>
      <c r="L79" s="317">
        <v>0</v>
      </c>
      <c r="M79" s="319">
        <v>0</v>
      </c>
    </row>
    <row r="80" spans="1:13" ht="16.8" hidden="1">
      <c r="A80" s="1" t="s">
        <v>306</v>
      </c>
      <c r="B80" s="155">
        <f>'Aaro Inställningar'!B78</f>
        <v>0</v>
      </c>
      <c r="C80" s="35"/>
      <c r="D80" s="820">
        <f>'Aaro Inställningar'!C78</f>
        <v>0</v>
      </c>
      <c r="E80" s="319">
        <v>0</v>
      </c>
      <c r="F80" s="317">
        <v>0</v>
      </c>
      <c r="G80" s="319">
        <v>0</v>
      </c>
      <c r="H80" s="317">
        <v>0</v>
      </c>
      <c r="I80" s="319">
        <v>0</v>
      </c>
      <c r="J80" s="317">
        <v>0</v>
      </c>
      <c r="K80" s="319">
        <v>0</v>
      </c>
      <c r="L80" s="317">
        <v>0</v>
      </c>
      <c r="M80" s="319">
        <v>0</v>
      </c>
    </row>
    <row r="81" spans="1:15" ht="16.8" hidden="1">
      <c r="A81" s="1" t="s">
        <v>306</v>
      </c>
      <c r="B81" s="155">
        <f>'Aaro Inställningar'!B79</f>
        <v>0</v>
      </c>
      <c r="C81" s="35"/>
      <c r="D81" s="820">
        <f>'Aaro Inställningar'!C79</f>
        <v>0</v>
      </c>
      <c r="E81" s="319">
        <v>0</v>
      </c>
      <c r="F81" s="317">
        <v>0</v>
      </c>
      <c r="G81" s="319">
        <v>0</v>
      </c>
      <c r="H81" s="317">
        <v>0</v>
      </c>
      <c r="I81" s="319">
        <v>0</v>
      </c>
      <c r="J81" s="317">
        <v>0</v>
      </c>
      <c r="K81" s="319">
        <v>0</v>
      </c>
      <c r="L81" s="317">
        <v>0</v>
      </c>
      <c r="M81" s="319">
        <v>0</v>
      </c>
    </row>
    <row r="82" spans="1:15" s="125" customFormat="1" ht="16.8" hidden="1">
      <c r="A82" s="1" t="s">
        <v>306</v>
      </c>
      <c r="B82" s="467">
        <f>'Aaro Inställningar'!B80</f>
        <v>0</v>
      </c>
      <c r="C82" s="40"/>
      <c r="D82" s="798" t="str">
        <f>'Aaro Inställningar'!C80</f>
        <v>SUMMA FRÅGETECKEN</v>
      </c>
      <c r="E82" s="799">
        <f t="shared" ref="E82:M82" si="2">SUM(E61:E81)</f>
        <v>0</v>
      </c>
      <c r="F82" s="800">
        <f t="shared" si="2"/>
        <v>0</v>
      </c>
      <c r="G82" s="799">
        <f t="shared" si="2"/>
        <v>0</v>
      </c>
      <c r="H82" s="800">
        <f t="shared" si="2"/>
        <v>0</v>
      </c>
      <c r="I82" s="799">
        <f t="shared" si="2"/>
        <v>0</v>
      </c>
      <c r="J82" s="800">
        <f t="shared" si="2"/>
        <v>0</v>
      </c>
      <c r="K82" s="799">
        <f t="shared" si="2"/>
        <v>0</v>
      </c>
      <c r="L82" s="800">
        <f t="shared" si="2"/>
        <v>0</v>
      </c>
      <c r="M82" s="799">
        <f t="shared" si="2"/>
        <v>0</v>
      </c>
    </row>
    <row r="83" spans="1:15" ht="11.25" customHeight="1">
      <c r="A83" s="1"/>
      <c r="B83" s="155"/>
      <c r="C83" s="35"/>
      <c r="D83" s="805"/>
      <c r="E83" s="775"/>
      <c r="F83" s="774"/>
      <c r="G83" s="775"/>
      <c r="H83" s="774"/>
      <c r="I83" s="775"/>
      <c r="J83" s="774"/>
      <c r="K83" s="775"/>
      <c r="L83" s="774"/>
      <c r="M83" s="775"/>
    </row>
    <row r="84" spans="1:15" s="125" customFormat="1" ht="16.8">
      <c r="A84" s="1" t="s">
        <v>306</v>
      </c>
      <c r="B84" s="467">
        <f>'Aaro Inställningar'!B82</f>
        <v>0</v>
      </c>
      <c r="C84" s="40"/>
      <c r="D84" s="759" t="str">
        <f>'Aaro Inställningar'!C82</f>
        <v>Summa totalt</v>
      </c>
      <c r="E84" s="773">
        <f t="shared" ref="E84:M84" si="3">+E36+E59+E82</f>
        <v>-35.820924299999994</v>
      </c>
      <c r="F84" s="807">
        <f t="shared" si="3"/>
        <v>-77.347256700000003</v>
      </c>
      <c r="G84" s="773">
        <f t="shared" si="3"/>
        <v>-52.877899199999995</v>
      </c>
      <c r="H84" s="807">
        <f t="shared" si="3"/>
        <v>-143.98822939999999</v>
      </c>
      <c r="I84" s="773">
        <f t="shared" si="3"/>
        <v>-52.877899199999995</v>
      </c>
      <c r="J84" s="807">
        <f t="shared" si="3"/>
        <v>-143.98822939999999</v>
      </c>
      <c r="K84" s="773">
        <f t="shared" si="3"/>
        <v>-626.24846639999998</v>
      </c>
      <c r="L84" s="807">
        <f t="shared" si="3"/>
        <v>-717.35879660000001</v>
      </c>
      <c r="M84" s="773">
        <f t="shared" si="3"/>
        <v>-166.50241870000002</v>
      </c>
    </row>
    <row r="85" spans="1:15" ht="14.25" customHeight="1">
      <c r="B85" s="13"/>
      <c r="C85" s="35"/>
      <c r="D85" s="759"/>
      <c r="E85" s="807"/>
      <c r="F85" s="772"/>
      <c r="G85" s="807"/>
      <c r="H85" s="772"/>
      <c r="I85" s="807"/>
      <c r="J85" s="772"/>
      <c r="K85" s="772"/>
      <c r="L85" s="772"/>
      <c r="M85" s="321"/>
    </row>
    <row r="86" spans="1:15" ht="16.8">
      <c r="C86" s="35"/>
      <c r="D86" s="823" t="s">
        <v>340</v>
      </c>
      <c r="E86" s="824">
        <f t="shared" ref="E86:M86" si="4">E6</f>
        <v>2015</v>
      </c>
      <c r="F86" s="824">
        <f t="shared" si="4"/>
        <v>2014</v>
      </c>
      <c r="G86" s="824">
        <f t="shared" si="4"/>
        <v>2015</v>
      </c>
      <c r="H86" s="824">
        <f t="shared" si="4"/>
        <v>2014</v>
      </c>
      <c r="I86" s="824">
        <f t="shared" si="4"/>
        <v>2015</v>
      </c>
      <c r="J86" s="824">
        <f t="shared" si="4"/>
        <v>2014</v>
      </c>
      <c r="K86" s="824" t="str">
        <f t="shared" si="4"/>
        <v>15/14</v>
      </c>
      <c r="L86" s="824">
        <f t="shared" si="4"/>
        <v>2014</v>
      </c>
      <c r="M86" s="825">
        <f t="shared" si="4"/>
        <v>2015</v>
      </c>
      <c r="O86" s="522"/>
    </row>
    <row r="87" spans="1:15" ht="15" customHeight="1">
      <c r="C87" s="35"/>
      <c r="D87" s="826"/>
      <c r="E87" s="824" t="str">
        <f t="shared" ref="E87:K87" si="5">E7</f>
        <v>mar</v>
      </c>
      <c r="F87" s="824" t="str">
        <f t="shared" si="5"/>
        <v>mar</v>
      </c>
      <c r="G87" s="824" t="str">
        <f t="shared" si="5"/>
        <v>kv 1</v>
      </c>
      <c r="H87" s="824" t="str">
        <f t="shared" si="5"/>
        <v>kv 1</v>
      </c>
      <c r="I87" s="824" t="str">
        <f t="shared" si="5"/>
        <v>kv 1</v>
      </c>
      <c r="J87" s="824" t="str">
        <f t="shared" si="5"/>
        <v>kv 1</v>
      </c>
      <c r="K87" s="824" t="str">
        <f t="shared" si="5"/>
        <v>LTM</v>
      </c>
      <c r="L87" s="824"/>
      <c r="M87" s="824" t="str">
        <f>M7</f>
        <v>Prognos mar</v>
      </c>
      <c r="O87" s="522"/>
    </row>
    <row r="88" spans="1:15" ht="15.75" customHeight="1">
      <c r="A88" s="1" t="s">
        <v>307</v>
      </c>
      <c r="B88" s="155" t="str">
        <f>'Aaro Inställningar'!B6</f>
        <v>AHIAS</v>
      </c>
      <c r="C88" s="42"/>
      <c r="D88" s="820" t="str">
        <f>'Aaro Inställningar'!C6</f>
        <v>AH Industries</v>
      </c>
      <c r="E88" s="319">
        <v>0</v>
      </c>
      <c r="F88" s="317">
        <v>0</v>
      </c>
      <c r="G88" s="319">
        <v>0</v>
      </c>
      <c r="H88" s="317">
        <v>0</v>
      </c>
      <c r="I88" s="319">
        <v>0</v>
      </c>
      <c r="J88" s="317">
        <v>0</v>
      </c>
      <c r="K88" s="319">
        <v>0</v>
      </c>
      <c r="L88" s="317">
        <v>0</v>
      </c>
      <c r="M88" s="319">
        <v>0</v>
      </c>
      <c r="O88" s="522"/>
    </row>
    <row r="89" spans="1:15" ht="15.75" customHeight="1">
      <c r="A89" s="1" t="s">
        <v>307</v>
      </c>
      <c r="B89" s="155" t="str">
        <f>'Aaro Inställningar'!B7</f>
        <v>ARCUS</v>
      </c>
      <c r="C89" s="35"/>
      <c r="D89" s="820" t="str">
        <f>'Aaro Inställningar'!C7</f>
        <v>Arcus-Gruppen</v>
      </c>
      <c r="E89" s="319">
        <v>-1.5033802000000001</v>
      </c>
      <c r="F89" s="317">
        <v>1.068368</v>
      </c>
      <c r="G89" s="319">
        <v>-1.5033802000000001</v>
      </c>
      <c r="H89" s="317">
        <v>1.068368</v>
      </c>
      <c r="I89" s="319">
        <v>-1.5033802000000001</v>
      </c>
      <c r="J89" s="317">
        <v>1.068368</v>
      </c>
      <c r="K89" s="319">
        <v>6.8157926</v>
      </c>
      <c r="L89" s="317">
        <v>9.3875408</v>
      </c>
      <c r="M89" s="319">
        <v>0</v>
      </c>
      <c r="O89" s="522"/>
    </row>
    <row r="90" spans="1:15" ht="15.75" customHeight="1">
      <c r="A90" s="1" t="s">
        <v>307</v>
      </c>
      <c r="B90" s="155" t="str">
        <f>'Aaro Inställningar'!B8</f>
        <v>BIOLIN</v>
      </c>
      <c r="C90" s="35"/>
      <c r="D90" s="820" t="str">
        <f>'Aaro Inställningar'!C8</f>
        <v>Biolin Scientific</v>
      </c>
      <c r="E90" s="319">
        <v>0</v>
      </c>
      <c r="F90" s="317">
        <v>0</v>
      </c>
      <c r="G90" s="319">
        <v>0</v>
      </c>
      <c r="H90" s="317">
        <v>0</v>
      </c>
      <c r="I90" s="319">
        <v>0</v>
      </c>
      <c r="J90" s="317">
        <v>0</v>
      </c>
      <c r="K90" s="319">
        <v>0</v>
      </c>
      <c r="L90" s="317">
        <v>0</v>
      </c>
      <c r="M90" s="319">
        <v>0</v>
      </c>
      <c r="O90" s="522"/>
    </row>
    <row r="91" spans="1:15" ht="15.75" customHeight="1">
      <c r="A91" s="1" t="s">
        <v>307</v>
      </c>
      <c r="B91" s="155" t="str">
        <f>'Aaro Inställningar'!B9</f>
        <v>BISNODE</v>
      </c>
      <c r="C91" s="35"/>
      <c r="D91" s="820" t="str">
        <f>'Aaro Inställningar'!C9</f>
        <v>Bisnode</v>
      </c>
      <c r="E91" s="319">
        <v>0</v>
      </c>
      <c r="F91" s="317">
        <v>0</v>
      </c>
      <c r="G91" s="319">
        <v>0</v>
      </c>
      <c r="H91" s="317">
        <v>0</v>
      </c>
      <c r="I91" s="319">
        <v>0</v>
      </c>
      <c r="J91" s="317">
        <v>0</v>
      </c>
      <c r="K91" s="319">
        <v>0</v>
      </c>
      <c r="L91" s="317">
        <v>0</v>
      </c>
      <c r="M91" s="319">
        <v>0</v>
      </c>
      <c r="O91" s="522"/>
    </row>
    <row r="92" spans="1:15" ht="15.75" customHeight="1">
      <c r="A92" s="1" t="s">
        <v>307</v>
      </c>
      <c r="B92" s="155" t="str">
        <f>'Aaro Inställningar'!B10</f>
        <v>DIAB</v>
      </c>
      <c r="C92" s="35"/>
      <c r="D92" s="820" t="str">
        <f>'Aaro Inställningar'!C10</f>
        <v>DIAB</v>
      </c>
      <c r="E92" s="319">
        <v>0</v>
      </c>
      <c r="F92" s="317">
        <v>0</v>
      </c>
      <c r="G92" s="319">
        <v>0</v>
      </c>
      <c r="H92" s="317">
        <v>0</v>
      </c>
      <c r="I92" s="319">
        <v>0</v>
      </c>
      <c r="J92" s="317">
        <v>0</v>
      </c>
      <c r="K92" s="319">
        <v>0</v>
      </c>
      <c r="L92" s="317">
        <v>0</v>
      </c>
      <c r="M92" s="319">
        <v>0</v>
      </c>
    </row>
    <row r="93" spans="1:15" ht="15.75" customHeight="1">
      <c r="A93" s="1" t="s">
        <v>307</v>
      </c>
      <c r="B93" s="155" t="str">
        <f>'Aaro Inställningar'!B11</f>
        <v>EMGR</v>
      </c>
      <c r="C93" s="35"/>
      <c r="D93" s="820" t="str">
        <f>'Aaro Inställningar'!C11</f>
        <v>Euromaint</v>
      </c>
      <c r="E93" s="319">
        <v>0</v>
      </c>
      <c r="F93" s="317">
        <v>0</v>
      </c>
      <c r="G93" s="319">
        <v>0</v>
      </c>
      <c r="H93" s="317">
        <v>0</v>
      </c>
      <c r="I93" s="319">
        <v>0</v>
      </c>
      <c r="J93" s="317">
        <v>0</v>
      </c>
      <c r="K93" s="319">
        <v>0</v>
      </c>
      <c r="L93" s="317">
        <v>0</v>
      </c>
      <c r="M93" s="319">
        <v>0</v>
      </c>
    </row>
    <row r="94" spans="1:15" ht="15.75" customHeight="1">
      <c r="A94" s="1" t="s">
        <v>307</v>
      </c>
      <c r="B94" s="155" t="str">
        <f>'Aaro Inställningar'!B12</f>
        <v>GSHYDRO</v>
      </c>
      <c r="C94" s="35"/>
      <c r="D94" s="820" t="str">
        <f>'Aaro Inställningar'!C12</f>
        <v>GS-Hydro</v>
      </c>
      <c r="E94" s="319">
        <v>0</v>
      </c>
      <c r="F94" s="317">
        <v>0</v>
      </c>
      <c r="G94" s="319">
        <v>0</v>
      </c>
      <c r="H94" s="317">
        <v>0</v>
      </c>
      <c r="I94" s="319">
        <v>0</v>
      </c>
      <c r="J94" s="317">
        <v>0</v>
      </c>
      <c r="K94" s="319">
        <v>0</v>
      </c>
      <c r="L94" s="317">
        <v>0</v>
      </c>
      <c r="M94" s="319">
        <v>0</v>
      </c>
    </row>
    <row r="95" spans="1:15" ht="15.75" customHeight="1">
      <c r="A95" s="1" t="s">
        <v>307</v>
      </c>
      <c r="B95" s="155" t="str">
        <f>'Aaro Inställningar'!B13</f>
        <v>HAFA</v>
      </c>
      <c r="C95" s="35"/>
      <c r="D95" s="820" t="str">
        <f>'Aaro Inställningar'!C13</f>
        <v>Hafa Bathroom Group</v>
      </c>
      <c r="E95" s="319">
        <v>0</v>
      </c>
      <c r="F95" s="317">
        <v>0</v>
      </c>
      <c r="G95" s="319">
        <v>0</v>
      </c>
      <c r="H95" s="317">
        <v>0</v>
      </c>
      <c r="I95" s="319">
        <v>0</v>
      </c>
      <c r="J95" s="317">
        <v>0</v>
      </c>
      <c r="K95" s="319">
        <v>0</v>
      </c>
      <c r="L95" s="317">
        <v>0</v>
      </c>
      <c r="M95" s="319">
        <v>0</v>
      </c>
    </row>
    <row r="96" spans="1:15" ht="15.75" customHeight="1">
      <c r="A96" s="1" t="s">
        <v>307</v>
      </c>
      <c r="B96" s="155" t="str">
        <f>'Aaro Inställningar'!B14</f>
        <v>HENT</v>
      </c>
      <c r="C96" s="35"/>
      <c r="D96" s="820" t="str">
        <f>'Aaro Inställningar'!C14</f>
        <v>HENT</v>
      </c>
      <c r="E96" s="319">
        <v>0</v>
      </c>
      <c r="F96" s="317">
        <v>0</v>
      </c>
      <c r="G96" s="319">
        <v>0</v>
      </c>
      <c r="H96" s="317">
        <v>0</v>
      </c>
      <c r="I96" s="319">
        <v>0</v>
      </c>
      <c r="J96" s="317">
        <v>0</v>
      </c>
      <c r="K96" s="319">
        <v>0</v>
      </c>
      <c r="L96" s="317">
        <v>0</v>
      </c>
      <c r="M96" s="319">
        <v>0</v>
      </c>
    </row>
    <row r="97" spans="1:13" ht="15.75" customHeight="1">
      <c r="A97" s="1" t="s">
        <v>307</v>
      </c>
      <c r="B97" s="155" t="str">
        <f>'Aaro Inställningar'!B15</f>
        <v>HLDISP</v>
      </c>
      <c r="C97" s="35"/>
      <c r="D97" s="820" t="str">
        <f>'Aaro Inställningar'!C15</f>
        <v xml:space="preserve">HL Display </v>
      </c>
      <c r="E97" s="319">
        <v>0</v>
      </c>
      <c r="F97" s="317">
        <v>-3.8</v>
      </c>
      <c r="G97" s="319">
        <v>0</v>
      </c>
      <c r="H97" s="317">
        <v>-3.8</v>
      </c>
      <c r="I97" s="319">
        <v>0</v>
      </c>
      <c r="J97" s="317">
        <v>-3.8</v>
      </c>
      <c r="K97" s="319">
        <v>-4.5999999999999996</v>
      </c>
      <c r="L97" s="317">
        <v>-8.4</v>
      </c>
      <c r="M97" s="319">
        <v>0</v>
      </c>
    </row>
    <row r="98" spans="1:13" ht="15.75" customHeight="1">
      <c r="A98" s="1" t="s">
        <v>307</v>
      </c>
      <c r="B98" s="155" t="str">
        <f>'Aaro Inställningar'!B16</f>
        <v>INWIDO</v>
      </c>
      <c r="C98" s="35"/>
      <c r="D98" s="820" t="str">
        <f>'Aaro Inställningar'!C16</f>
        <v>Inwido</v>
      </c>
      <c r="E98" s="319">
        <v>0</v>
      </c>
      <c r="F98" s="317">
        <v>0</v>
      </c>
      <c r="G98" s="319">
        <v>0</v>
      </c>
      <c r="H98" s="317">
        <v>0</v>
      </c>
      <c r="I98" s="319">
        <v>0</v>
      </c>
      <c r="J98" s="317">
        <v>0</v>
      </c>
      <c r="K98" s="319">
        <v>-51.381</v>
      </c>
      <c r="L98" s="317">
        <v>-51.381</v>
      </c>
      <c r="M98" s="319">
        <v>0</v>
      </c>
    </row>
    <row r="99" spans="1:13" ht="15.75" customHeight="1">
      <c r="A99" s="1" t="s">
        <v>307</v>
      </c>
      <c r="B99" s="155" t="str">
        <f>'Aaro Inställningar'!B17</f>
        <v>JOTUL</v>
      </c>
      <c r="C99" s="35"/>
      <c r="D99" s="820" t="str">
        <f>'Aaro Inställningar'!C17</f>
        <v>Jøtul</v>
      </c>
      <c r="E99" s="319">
        <v>0</v>
      </c>
      <c r="F99" s="317">
        <v>0</v>
      </c>
      <c r="G99" s="319">
        <v>0</v>
      </c>
      <c r="H99" s="317">
        <v>0</v>
      </c>
      <c r="I99" s="319">
        <v>0</v>
      </c>
      <c r="J99" s="317">
        <v>0</v>
      </c>
      <c r="K99" s="319">
        <v>-108.9421</v>
      </c>
      <c r="L99" s="317">
        <v>-108.9421</v>
      </c>
      <c r="M99" s="319">
        <v>0</v>
      </c>
    </row>
    <row r="100" spans="1:13" ht="15.75" customHeight="1">
      <c r="A100" s="1" t="s">
        <v>307</v>
      </c>
      <c r="B100" s="155" t="str">
        <f>'Aaro Inställningar'!B18</f>
        <v>KVD</v>
      </c>
      <c r="C100" s="35"/>
      <c r="D100" s="820" t="str">
        <f>'Aaro Inställningar'!C18</f>
        <v xml:space="preserve">KVD </v>
      </c>
      <c r="E100" s="319">
        <v>0</v>
      </c>
      <c r="F100" s="317">
        <v>0</v>
      </c>
      <c r="G100" s="319">
        <v>0</v>
      </c>
      <c r="H100" s="317">
        <v>0</v>
      </c>
      <c r="I100" s="319">
        <v>0</v>
      </c>
      <c r="J100" s="317">
        <v>0</v>
      </c>
      <c r="K100" s="319">
        <v>0</v>
      </c>
      <c r="L100" s="317">
        <v>0</v>
      </c>
      <c r="M100" s="319">
        <v>0</v>
      </c>
    </row>
    <row r="101" spans="1:13" ht="15.75" customHeight="1">
      <c r="A101" s="1" t="s">
        <v>307</v>
      </c>
      <c r="B101" s="155" t="str">
        <f>'Aaro Inställningar'!B19</f>
        <v>LEDIL</v>
      </c>
      <c r="C101" s="35"/>
      <c r="D101" s="820" t="str">
        <f>'Aaro Inställningar'!C19</f>
        <v>Ledil</v>
      </c>
      <c r="E101" s="319">
        <v>0</v>
      </c>
      <c r="F101" s="317">
        <v>0</v>
      </c>
      <c r="G101" s="319">
        <v>0</v>
      </c>
      <c r="H101" s="317">
        <v>0</v>
      </c>
      <c r="I101" s="319">
        <v>0</v>
      </c>
      <c r="J101" s="317">
        <v>0</v>
      </c>
      <c r="K101" s="319">
        <v>0</v>
      </c>
      <c r="L101" s="317">
        <v>0</v>
      </c>
      <c r="M101" s="319">
        <v>0</v>
      </c>
    </row>
    <row r="102" spans="1:13" ht="15.75" customHeight="1">
      <c r="A102" s="1" t="s">
        <v>307</v>
      </c>
      <c r="B102" s="155" t="str">
        <f>'Aaro Inställningar'!B20</f>
        <v>MCC</v>
      </c>
      <c r="C102" s="35"/>
      <c r="D102" s="820" t="str">
        <f>'Aaro Inställningar'!C20</f>
        <v>Mobile Climate Control</v>
      </c>
      <c r="E102" s="319">
        <v>0</v>
      </c>
      <c r="F102" s="317">
        <v>0</v>
      </c>
      <c r="G102" s="319">
        <v>0</v>
      </c>
      <c r="H102" s="317">
        <v>0</v>
      </c>
      <c r="I102" s="319">
        <v>0</v>
      </c>
      <c r="J102" s="317">
        <v>0</v>
      </c>
      <c r="K102" s="319">
        <v>0</v>
      </c>
      <c r="L102" s="317">
        <v>0</v>
      </c>
      <c r="M102" s="319">
        <v>0</v>
      </c>
    </row>
    <row r="103" spans="1:13" ht="15.75" customHeight="1">
      <c r="A103" s="1" t="s">
        <v>307</v>
      </c>
      <c r="B103" s="155" t="str">
        <f>'Aaro Inställningar'!B21</f>
        <v>NEBULA</v>
      </c>
      <c r="C103" s="35"/>
      <c r="D103" s="820" t="str">
        <f>'Aaro Inställningar'!C21</f>
        <v>Nebula</v>
      </c>
      <c r="E103" s="319">
        <v>0</v>
      </c>
      <c r="F103" s="317">
        <v>0</v>
      </c>
      <c r="G103" s="319">
        <v>0</v>
      </c>
      <c r="H103" s="317">
        <v>0</v>
      </c>
      <c r="I103" s="319">
        <v>0</v>
      </c>
      <c r="J103" s="317">
        <v>0</v>
      </c>
      <c r="K103" s="319">
        <v>0</v>
      </c>
      <c r="L103" s="317">
        <v>0</v>
      </c>
      <c r="M103" s="319">
        <v>0</v>
      </c>
    </row>
    <row r="104" spans="1:13" ht="15.75" customHeight="1">
      <c r="A104" s="1" t="s">
        <v>307</v>
      </c>
      <c r="B104" s="155" t="str">
        <f>'Aaro Inställningar'!B22</f>
        <v>NCGHO</v>
      </c>
      <c r="C104" s="35"/>
      <c r="D104" s="820" t="str">
        <f>'Aaro Inställningar'!C22</f>
        <v>Nordic Cinema Group</v>
      </c>
      <c r="E104" s="319">
        <v>0</v>
      </c>
      <c r="F104" s="317">
        <v>0</v>
      </c>
      <c r="G104" s="319">
        <v>0</v>
      </c>
      <c r="H104" s="317">
        <v>0</v>
      </c>
      <c r="I104" s="319">
        <v>0</v>
      </c>
      <c r="J104" s="317">
        <v>0</v>
      </c>
      <c r="K104" s="319">
        <v>0</v>
      </c>
      <c r="L104" s="317">
        <v>0</v>
      </c>
      <c r="M104" s="319">
        <v>0</v>
      </c>
    </row>
    <row r="105" spans="1:13" ht="15.75" hidden="1" customHeight="1">
      <c r="A105" s="1" t="s">
        <v>307</v>
      </c>
      <c r="B105" s="155">
        <f>'Aaro Inställningar'!B23</f>
        <v>0</v>
      </c>
      <c r="C105" s="35"/>
      <c r="D105" s="820">
        <f>'Aaro Inställningar'!C23</f>
        <v>0</v>
      </c>
      <c r="E105" s="319">
        <v>0</v>
      </c>
      <c r="F105" s="317">
        <v>0</v>
      </c>
      <c r="G105" s="319">
        <v>0</v>
      </c>
      <c r="H105" s="317">
        <v>0</v>
      </c>
      <c r="I105" s="319">
        <v>0</v>
      </c>
      <c r="J105" s="317">
        <v>0</v>
      </c>
      <c r="K105" s="319">
        <v>0</v>
      </c>
      <c r="L105" s="317">
        <v>0</v>
      </c>
      <c r="M105" s="319">
        <v>0</v>
      </c>
    </row>
    <row r="106" spans="1:13" ht="15.75" hidden="1" customHeight="1">
      <c r="A106" s="1" t="s">
        <v>307</v>
      </c>
      <c r="B106" s="155">
        <f>'Aaro Inställningar'!B24</f>
        <v>0</v>
      </c>
      <c r="C106" s="35"/>
      <c r="D106" s="820">
        <f>'Aaro Inställningar'!C24</f>
        <v>0</v>
      </c>
      <c r="E106" s="319">
        <v>0</v>
      </c>
      <c r="F106" s="317">
        <v>0</v>
      </c>
      <c r="G106" s="319">
        <v>0</v>
      </c>
      <c r="H106" s="317">
        <v>0</v>
      </c>
      <c r="I106" s="319">
        <v>0</v>
      </c>
      <c r="J106" s="317">
        <v>0</v>
      </c>
      <c r="K106" s="319">
        <v>0</v>
      </c>
      <c r="L106" s="317">
        <v>0</v>
      </c>
      <c r="M106" s="319">
        <v>0</v>
      </c>
    </row>
    <row r="107" spans="1:13" ht="15.75" hidden="1" customHeight="1">
      <c r="A107" s="1" t="s">
        <v>307</v>
      </c>
      <c r="B107" s="155">
        <f>'Aaro Inställningar'!B25</f>
        <v>0</v>
      </c>
      <c r="C107" s="35"/>
      <c r="D107" s="820">
        <f>'Aaro Inställningar'!C25</f>
        <v>0</v>
      </c>
      <c r="E107" s="319">
        <v>0</v>
      </c>
      <c r="F107" s="317">
        <v>0</v>
      </c>
      <c r="G107" s="319">
        <v>0</v>
      </c>
      <c r="H107" s="317">
        <v>0</v>
      </c>
      <c r="I107" s="319">
        <v>0</v>
      </c>
      <c r="J107" s="317">
        <v>0</v>
      </c>
      <c r="K107" s="319">
        <v>0</v>
      </c>
      <c r="L107" s="317">
        <v>0</v>
      </c>
      <c r="M107" s="319">
        <v>0</v>
      </c>
    </row>
    <row r="108" spans="1:13" ht="15.75" hidden="1" customHeight="1">
      <c r="A108" s="1" t="s">
        <v>307</v>
      </c>
      <c r="B108" s="155">
        <f>'Aaro Inställningar'!B26</f>
        <v>0</v>
      </c>
      <c r="C108" s="35"/>
      <c r="D108" s="820">
        <f>'Aaro Inställningar'!C26</f>
        <v>0</v>
      </c>
      <c r="E108" s="319">
        <v>0</v>
      </c>
      <c r="F108" s="317">
        <v>0</v>
      </c>
      <c r="G108" s="319">
        <v>0</v>
      </c>
      <c r="H108" s="317">
        <v>0</v>
      </c>
      <c r="I108" s="319">
        <v>0</v>
      </c>
      <c r="J108" s="317">
        <v>0</v>
      </c>
      <c r="K108" s="319">
        <v>0</v>
      </c>
      <c r="L108" s="317">
        <v>0</v>
      </c>
      <c r="M108" s="319">
        <v>0</v>
      </c>
    </row>
    <row r="109" spans="1:13" ht="15.75" hidden="1" customHeight="1">
      <c r="A109" s="1" t="s">
        <v>307</v>
      </c>
      <c r="B109" s="155">
        <f>'Aaro Inställningar'!B27</f>
        <v>0</v>
      </c>
      <c r="C109" s="35"/>
      <c r="D109" s="820">
        <f>'Aaro Inställningar'!C27</f>
        <v>0</v>
      </c>
      <c r="E109" s="319">
        <v>0</v>
      </c>
      <c r="F109" s="317">
        <v>0</v>
      </c>
      <c r="G109" s="319">
        <v>0</v>
      </c>
      <c r="H109" s="317">
        <v>0</v>
      </c>
      <c r="I109" s="319">
        <v>0</v>
      </c>
      <c r="J109" s="317">
        <v>0</v>
      </c>
      <c r="K109" s="319">
        <v>0</v>
      </c>
      <c r="L109" s="317">
        <v>0</v>
      </c>
      <c r="M109" s="319">
        <v>0</v>
      </c>
    </row>
    <row r="110" spans="1:13" ht="15.75" hidden="1" customHeight="1">
      <c r="A110" s="1" t="s">
        <v>307</v>
      </c>
      <c r="B110" s="155">
        <f>'Aaro Inställningar'!B28</f>
        <v>0</v>
      </c>
      <c r="C110" s="35"/>
      <c r="D110" s="820">
        <f>'Aaro Inställningar'!C28</f>
        <v>0</v>
      </c>
      <c r="E110" s="319">
        <v>0</v>
      </c>
      <c r="F110" s="317">
        <v>0</v>
      </c>
      <c r="G110" s="319">
        <v>0</v>
      </c>
      <c r="H110" s="317">
        <v>0</v>
      </c>
      <c r="I110" s="319">
        <v>0</v>
      </c>
      <c r="J110" s="317">
        <v>0</v>
      </c>
      <c r="K110" s="319">
        <v>0</v>
      </c>
      <c r="L110" s="317">
        <v>0</v>
      </c>
      <c r="M110" s="319">
        <v>0</v>
      </c>
    </row>
    <row r="111" spans="1:13" ht="15.75" hidden="1" customHeight="1">
      <c r="A111" s="1" t="s">
        <v>307</v>
      </c>
      <c r="B111" s="155">
        <f>'Aaro Inställningar'!B29</f>
        <v>0</v>
      </c>
      <c r="C111" s="35"/>
      <c r="D111" s="820">
        <f>'Aaro Inställningar'!C29</f>
        <v>0</v>
      </c>
      <c r="E111" s="319">
        <v>0</v>
      </c>
      <c r="F111" s="317">
        <v>0</v>
      </c>
      <c r="G111" s="319">
        <v>0</v>
      </c>
      <c r="H111" s="317">
        <v>0</v>
      </c>
      <c r="I111" s="319">
        <v>0</v>
      </c>
      <c r="J111" s="317">
        <v>0</v>
      </c>
      <c r="K111" s="319">
        <v>0</v>
      </c>
      <c r="L111" s="317">
        <v>0</v>
      </c>
      <c r="M111" s="319">
        <v>0</v>
      </c>
    </row>
    <row r="112" spans="1:13" ht="15.75" hidden="1" customHeight="1">
      <c r="A112" s="1" t="s">
        <v>307</v>
      </c>
      <c r="B112" s="155">
        <f>'Aaro Inställningar'!B30</f>
        <v>0</v>
      </c>
      <c r="C112" s="35"/>
      <c r="D112" s="820">
        <f>'Aaro Inställningar'!C30</f>
        <v>0</v>
      </c>
      <c r="E112" s="319">
        <v>0</v>
      </c>
      <c r="F112" s="317">
        <v>0</v>
      </c>
      <c r="G112" s="319">
        <v>0</v>
      </c>
      <c r="H112" s="317">
        <v>0</v>
      </c>
      <c r="I112" s="319">
        <v>0</v>
      </c>
      <c r="J112" s="317">
        <v>0</v>
      </c>
      <c r="K112" s="319">
        <v>0</v>
      </c>
      <c r="L112" s="317">
        <v>0</v>
      </c>
      <c r="M112" s="319">
        <v>0</v>
      </c>
    </row>
    <row r="113" spans="1:13" ht="15.75" hidden="1" customHeight="1">
      <c r="A113" s="1" t="s">
        <v>307</v>
      </c>
      <c r="B113" s="155">
        <f>'Aaro Inställningar'!B31</f>
        <v>0</v>
      </c>
      <c r="C113" s="35"/>
      <c r="D113" s="820">
        <f>'Aaro Inställningar'!C31</f>
        <v>0</v>
      </c>
      <c r="E113" s="319">
        <v>0</v>
      </c>
      <c r="F113" s="317">
        <v>0</v>
      </c>
      <c r="G113" s="319">
        <v>0</v>
      </c>
      <c r="H113" s="317">
        <v>0</v>
      </c>
      <c r="I113" s="319">
        <v>0</v>
      </c>
      <c r="J113" s="317">
        <v>0</v>
      </c>
      <c r="K113" s="319">
        <v>0</v>
      </c>
      <c r="L113" s="317">
        <v>0</v>
      </c>
      <c r="M113" s="319">
        <v>0</v>
      </c>
    </row>
    <row r="114" spans="1:13" ht="15.75" hidden="1" customHeight="1">
      <c r="A114" s="1" t="s">
        <v>307</v>
      </c>
      <c r="B114" s="155">
        <f>'Aaro Inställningar'!B32</f>
        <v>0</v>
      </c>
      <c r="C114" s="35"/>
      <c r="D114" s="820">
        <f>'Aaro Inställningar'!C32</f>
        <v>0</v>
      </c>
      <c r="E114" s="319">
        <v>0</v>
      </c>
      <c r="F114" s="317">
        <v>0</v>
      </c>
      <c r="G114" s="319">
        <v>0</v>
      </c>
      <c r="H114" s="317">
        <v>0</v>
      </c>
      <c r="I114" s="319">
        <v>0</v>
      </c>
      <c r="J114" s="317">
        <v>0</v>
      </c>
      <c r="K114" s="319">
        <v>0</v>
      </c>
      <c r="L114" s="317">
        <v>0</v>
      </c>
      <c r="M114" s="319">
        <v>0</v>
      </c>
    </row>
    <row r="115" spans="1:13" ht="15.75" hidden="1" customHeight="1">
      <c r="A115" s="1" t="s">
        <v>307</v>
      </c>
      <c r="B115" s="155">
        <f>'Aaro Inställningar'!B33</f>
        <v>0</v>
      </c>
      <c r="C115" s="35"/>
      <c r="D115" s="820">
        <f>'Aaro Inställningar'!C33</f>
        <v>0</v>
      </c>
      <c r="E115" s="319">
        <v>0</v>
      </c>
      <c r="F115" s="317">
        <v>0</v>
      </c>
      <c r="G115" s="319">
        <v>0</v>
      </c>
      <c r="H115" s="317">
        <v>0</v>
      </c>
      <c r="I115" s="319">
        <v>0</v>
      </c>
      <c r="J115" s="317">
        <v>0</v>
      </c>
      <c r="K115" s="319">
        <v>0</v>
      </c>
      <c r="L115" s="317">
        <v>0</v>
      </c>
      <c r="M115" s="319">
        <v>0</v>
      </c>
    </row>
    <row r="116" spans="1:13" s="125" customFormat="1" ht="16.8">
      <c r="A116" s="1" t="s">
        <v>307</v>
      </c>
      <c r="B116" s="467" t="str">
        <f>'Aaro Inställningar'!B34</f>
        <v>TOTAL</v>
      </c>
      <c r="C116" s="40"/>
      <c r="D116" s="798" t="str">
        <f>'Aaro Inställningar'!C34</f>
        <v>Summa exkl Aibel</v>
      </c>
      <c r="E116" s="799">
        <f t="shared" ref="E116:M116" si="6">SUM(E88:E115)</f>
        <v>-1.5033802000000001</v>
      </c>
      <c r="F116" s="821">
        <f t="shared" si="6"/>
        <v>-2.7316319999999998</v>
      </c>
      <c r="G116" s="799">
        <f t="shared" si="6"/>
        <v>-1.5033802000000001</v>
      </c>
      <c r="H116" s="821">
        <f t="shared" si="6"/>
        <v>-2.7316319999999998</v>
      </c>
      <c r="I116" s="799">
        <f t="shared" si="6"/>
        <v>-1.5033802000000001</v>
      </c>
      <c r="J116" s="821">
        <f t="shared" si="6"/>
        <v>-2.7316319999999998</v>
      </c>
      <c r="K116" s="799">
        <f t="shared" si="6"/>
        <v>-158.1073074</v>
      </c>
      <c r="L116" s="821">
        <f t="shared" si="6"/>
        <v>-159.33555920000001</v>
      </c>
      <c r="M116" s="799">
        <f t="shared" si="6"/>
        <v>0</v>
      </c>
    </row>
    <row r="117" spans="1:13" ht="4.5" customHeight="1">
      <c r="A117" s="1"/>
      <c r="B117" s="155"/>
      <c r="C117" s="35"/>
      <c r="D117" s="803"/>
      <c r="E117" s="746"/>
      <c r="F117" s="822"/>
      <c r="G117" s="746"/>
      <c r="H117" s="822"/>
      <c r="I117" s="746"/>
      <c r="J117" s="822"/>
      <c r="K117" s="746"/>
      <c r="L117" s="822"/>
      <c r="M117" s="746"/>
    </row>
    <row r="118" spans="1:13" ht="19.5" customHeight="1">
      <c r="A118" s="1" t="s">
        <v>307</v>
      </c>
      <c r="B118" s="155" t="str">
        <f>'Aaro Inställningar'!B36</f>
        <v>AIBEL</v>
      </c>
      <c r="C118" s="35"/>
      <c r="D118" s="803" t="str">
        <f>'Aaro Inställningar'!C36</f>
        <v>Aibel</v>
      </c>
      <c r="E118" s="746">
        <v>0</v>
      </c>
      <c r="F118" s="791">
        <v>0</v>
      </c>
      <c r="G118" s="746">
        <v>0</v>
      </c>
      <c r="H118" s="791">
        <v>0</v>
      </c>
      <c r="I118" s="746">
        <v>0</v>
      </c>
      <c r="J118" s="791">
        <v>0</v>
      </c>
      <c r="K118" s="746">
        <v>0</v>
      </c>
      <c r="L118" s="791">
        <v>0</v>
      </c>
      <c r="M118" s="746">
        <v>0</v>
      </c>
    </row>
    <row r="119" spans="1:13" ht="16.8" hidden="1">
      <c r="A119" s="1" t="s">
        <v>307</v>
      </c>
      <c r="B119" s="155">
        <f>'Aaro Inställningar'!B37</f>
        <v>0</v>
      </c>
      <c r="C119" s="35"/>
      <c r="D119" s="820">
        <f>'Aaro Inställningar'!C37</f>
        <v>0</v>
      </c>
      <c r="E119" s="319">
        <v>0</v>
      </c>
      <c r="F119" s="317">
        <v>0</v>
      </c>
      <c r="G119" s="319">
        <v>0</v>
      </c>
      <c r="H119" s="317">
        <v>0</v>
      </c>
      <c r="I119" s="319">
        <v>0</v>
      </c>
      <c r="J119" s="317">
        <v>0</v>
      </c>
      <c r="K119" s="319">
        <v>0</v>
      </c>
      <c r="L119" s="317">
        <v>0</v>
      </c>
      <c r="M119" s="319">
        <v>0</v>
      </c>
    </row>
    <row r="120" spans="1:13" ht="16.8" hidden="1">
      <c r="A120" s="1" t="s">
        <v>307</v>
      </c>
      <c r="B120" s="155">
        <f>'Aaro Inställningar'!B38</f>
        <v>0</v>
      </c>
      <c r="C120" s="35"/>
      <c r="D120" s="820">
        <f>'Aaro Inställningar'!C38</f>
        <v>0</v>
      </c>
      <c r="E120" s="319">
        <v>0</v>
      </c>
      <c r="F120" s="317">
        <v>0</v>
      </c>
      <c r="G120" s="319">
        <v>0</v>
      </c>
      <c r="H120" s="317">
        <v>0</v>
      </c>
      <c r="I120" s="319">
        <v>0</v>
      </c>
      <c r="J120" s="317">
        <v>0</v>
      </c>
      <c r="K120" s="319">
        <v>0</v>
      </c>
      <c r="L120" s="317">
        <v>0</v>
      </c>
      <c r="M120" s="319">
        <v>0</v>
      </c>
    </row>
    <row r="121" spans="1:13" ht="16.8" hidden="1">
      <c r="A121" s="1" t="s">
        <v>307</v>
      </c>
      <c r="B121" s="155">
        <f>'Aaro Inställningar'!B39</f>
        <v>0</v>
      </c>
      <c r="C121" s="35"/>
      <c r="D121" s="820">
        <f>'Aaro Inställningar'!C39</f>
        <v>0</v>
      </c>
      <c r="E121" s="319">
        <v>0</v>
      </c>
      <c r="F121" s="317">
        <v>0</v>
      </c>
      <c r="G121" s="319">
        <v>0</v>
      </c>
      <c r="H121" s="317">
        <v>0</v>
      </c>
      <c r="I121" s="319">
        <v>0</v>
      </c>
      <c r="J121" s="317">
        <v>0</v>
      </c>
      <c r="K121" s="319">
        <v>0</v>
      </c>
      <c r="L121" s="317">
        <v>0</v>
      </c>
      <c r="M121" s="319">
        <v>0</v>
      </c>
    </row>
    <row r="122" spans="1:13" ht="16.8" hidden="1">
      <c r="A122" s="1" t="s">
        <v>307</v>
      </c>
      <c r="B122" s="155">
        <f>'Aaro Inställningar'!B40</f>
        <v>0</v>
      </c>
      <c r="C122" s="35"/>
      <c r="D122" s="820">
        <f>'Aaro Inställningar'!C40</f>
        <v>0</v>
      </c>
      <c r="E122" s="319">
        <v>0</v>
      </c>
      <c r="F122" s="317">
        <v>0</v>
      </c>
      <c r="G122" s="319">
        <v>0</v>
      </c>
      <c r="H122" s="317">
        <v>0</v>
      </c>
      <c r="I122" s="319">
        <v>0</v>
      </c>
      <c r="J122" s="317">
        <v>0</v>
      </c>
      <c r="K122" s="319">
        <v>0</v>
      </c>
      <c r="L122" s="317">
        <v>0</v>
      </c>
      <c r="M122" s="319">
        <v>0</v>
      </c>
    </row>
    <row r="123" spans="1:13" ht="16.8" hidden="1">
      <c r="A123" s="1" t="s">
        <v>307</v>
      </c>
      <c r="B123" s="155">
        <f>'Aaro Inställningar'!B41</f>
        <v>0</v>
      </c>
      <c r="C123" s="35"/>
      <c r="D123" s="820">
        <f>'Aaro Inställningar'!C41</f>
        <v>0</v>
      </c>
      <c r="E123" s="319">
        <v>0</v>
      </c>
      <c r="F123" s="317">
        <v>0</v>
      </c>
      <c r="G123" s="319">
        <v>0</v>
      </c>
      <c r="H123" s="317">
        <v>0</v>
      </c>
      <c r="I123" s="319">
        <v>0</v>
      </c>
      <c r="J123" s="317">
        <v>0</v>
      </c>
      <c r="K123" s="319">
        <v>0</v>
      </c>
      <c r="L123" s="317">
        <v>0</v>
      </c>
      <c r="M123" s="319">
        <v>0</v>
      </c>
    </row>
    <row r="124" spans="1:13" ht="16.8" hidden="1">
      <c r="A124" s="1" t="s">
        <v>307</v>
      </c>
      <c r="B124" s="155">
        <f>'Aaro Inställningar'!B42</f>
        <v>0</v>
      </c>
      <c r="C124" s="35"/>
      <c r="D124" s="820">
        <f>'Aaro Inställningar'!C42</f>
        <v>0</v>
      </c>
      <c r="E124" s="319">
        <v>0</v>
      </c>
      <c r="F124" s="317">
        <v>0</v>
      </c>
      <c r="G124" s="319">
        <v>0</v>
      </c>
      <c r="H124" s="317">
        <v>0</v>
      </c>
      <c r="I124" s="319">
        <v>0</v>
      </c>
      <c r="J124" s="317">
        <v>0</v>
      </c>
      <c r="K124" s="319">
        <v>0</v>
      </c>
      <c r="L124" s="317">
        <v>0</v>
      </c>
      <c r="M124" s="319">
        <v>0</v>
      </c>
    </row>
    <row r="125" spans="1:13" ht="16.8" hidden="1">
      <c r="A125" s="1" t="s">
        <v>307</v>
      </c>
      <c r="B125" s="155">
        <f>'Aaro Inställningar'!B43</f>
        <v>0</v>
      </c>
      <c r="C125" s="35"/>
      <c r="D125" s="820">
        <f>'Aaro Inställningar'!C43</f>
        <v>0</v>
      </c>
      <c r="E125" s="319">
        <v>0</v>
      </c>
      <c r="F125" s="317">
        <v>0</v>
      </c>
      <c r="G125" s="319">
        <v>0</v>
      </c>
      <c r="H125" s="317">
        <v>0</v>
      </c>
      <c r="I125" s="319">
        <v>0</v>
      </c>
      <c r="J125" s="317">
        <v>0</v>
      </c>
      <c r="K125" s="319">
        <v>0</v>
      </c>
      <c r="L125" s="317">
        <v>0</v>
      </c>
      <c r="M125" s="319">
        <v>0</v>
      </c>
    </row>
    <row r="126" spans="1:13" ht="16.8" hidden="1">
      <c r="A126" s="1" t="s">
        <v>307</v>
      </c>
      <c r="B126" s="155">
        <f>'Aaro Inställningar'!B44</f>
        <v>0</v>
      </c>
      <c r="C126" s="35"/>
      <c r="D126" s="820">
        <f>'Aaro Inställningar'!C44</f>
        <v>0</v>
      </c>
      <c r="E126" s="319">
        <v>0</v>
      </c>
      <c r="F126" s="317">
        <v>0</v>
      </c>
      <c r="G126" s="319">
        <v>0</v>
      </c>
      <c r="H126" s="317">
        <v>0</v>
      </c>
      <c r="I126" s="319">
        <v>0</v>
      </c>
      <c r="J126" s="317">
        <v>0</v>
      </c>
      <c r="K126" s="319">
        <v>0</v>
      </c>
      <c r="L126" s="317">
        <v>0</v>
      </c>
      <c r="M126" s="319">
        <v>0</v>
      </c>
    </row>
    <row r="127" spans="1:13" ht="16.8" hidden="1">
      <c r="A127" s="1" t="s">
        <v>307</v>
      </c>
      <c r="B127" s="155">
        <f>'Aaro Inställningar'!B45</f>
        <v>0</v>
      </c>
      <c r="C127" s="35"/>
      <c r="D127" s="820">
        <f>'Aaro Inställningar'!C45</f>
        <v>0</v>
      </c>
      <c r="E127" s="319">
        <v>0</v>
      </c>
      <c r="F127" s="317">
        <v>0</v>
      </c>
      <c r="G127" s="319">
        <v>0</v>
      </c>
      <c r="H127" s="317">
        <v>0</v>
      </c>
      <c r="I127" s="319">
        <v>0</v>
      </c>
      <c r="J127" s="317">
        <v>0</v>
      </c>
      <c r="K127" s="319">
        <v>0</v>
      </c>
      <c r="L127" s="317">
        <v>0</v>
      </c>
      <c r="M127" s="319">
        <v>0</v>
      </c>
    </row>
    <row r="128" spans="1:13" ht="16.8" hidden="1">
      <c r="A128" s="1" t="s">
        <v>307</v>
      </c>
      <c r="B128" s="155">
        <f>'Aaro Inställningar'!B46</f>
        <v>0</v>
      </c>
      <c r="C128" s="35"/>
      <c r="D128" s="820">
        <f>'Aaro Inställningar'!C46</f>
        <v>0</v>
      </c>
      <c r="E128" s="319">
        <v>0</v>
      </c>
      <c r="F128" s="317">
        <v>0</v>
      </c>
      <c r="G128" s="319">
        <v>0</v>
      </c>
      <c r="H128" s="317">
        <v>0</v>
      </c>
      <c r="I128" s="319">
        <v>0</v>
      </c>
      <c r="J128" s="317">
        <v>0</v>
      </c>
      <c r="K128" s="319">
        <v>0</v>
      </c>
      <c r="L128" s="317">
        <v>0</v>
      </c>
      <c r="M128" s="319">
        <v>0</v>
      </c>
    </row>
    <row r="129" spans="1:13" ht="16.8" hidden="1">
      <c r="A129" s="1" t="s">
        <v>307</v>
      </c>
      <c r="B129" s="155">
        <f>'Aaro Inställningar'!B47</f>
        <v>0</v>
      </c>
      <c r="C129" s="35"/>
      <c r="D129" s="820">
        <f>'Aaro Inställningar'!C47</f>
        <v>0</v>
      </c>
      <c r="E129" s="319">
        <v>0</v>
      </c>
      <c r="F129" s="317">
        <v>0</v>
      </c>
      <c r="G129" s="319">
        <v>0</v>
      </c>
      <c r="H129" s="317">
        <v>0</v>
      </c>
      <c r="I129" s="319">
        <v>0</v>
      </c>
      <c r="J129" s="317">
        <v>0</v>
      </c>
      <c r="K129" s="319">
        <v>0</v>
      </c>
      <c r="L129" s="317">
        <v>0</v>
      </c>
      <c r="M129" s="319">
        <v>0</v>
      </c>
    </row>
    <row r="130" spans="1:13" ht="16.8" hidden="1">
      <c r="A130" s="1" t="s">
        <v>307</v>
      </c>
      <c r="B130" s="155">
        <f>'Aaro Inställningar'!B48</f>
        <v>0</v>
      </c>
      <c r="C130" s="35"/>
      <c r="D130" s="820">
        <f>'Aaro Inställningar'!C48</f>
        <v>0</v>
      </c>
      <c r="E130" s="319">
        <v>0</v>
      </c>
      <c r="F130" s="317">
        <v>0</v>
      </c>
      <c r="G130" s="319">
        <v>0</v>
      </c>
      <c r="H130" s="317">
        <v>0</v>
      </c>
      <c r="I130" s="319">
        <v>0</v>
      </c>
      <c r="J130" s="317">
        <v>0</v>
      </c>
      <c r="K130" s="319">
        <v>0</v>
      </c>
      <c r="L130" s="317">
        <v>0</v>
      </c>
      <c r="M130" s="319">
        <v>0</v>
      </c>
    </row>
    <row r="131" spans="1:13" ht="16.8" hidden="1">
      <c r="A131" s="1" t="s">
        <v>307</v>
      </c>
      <c r="B131" s="155">
        <f>'Aaro Inställningar'!B49</f>
        <v>0</v>
      </c>
      <c r="C131" s="35"/>
      <c r="D131" s="820">
        <f>'Aaro Inställningar'!C49</f>
        <v>0</v>
      </c>
      <c r="E131" s="319">
        <v>0</v>
      </c>
      <c r="F131" s="317">
        <v>0</v>
      </c>
      <c r="G131" s="319">
        <v>0</v>
      </c>
      <c r="H131" s="317">
        <v>0</v>
      </c>
      <c r="I131" s="319">
        <v>0</v>
      </c>
      <c r="J131" s="317">
        <v>0</v>
      </c>
      <c r="K131" s="319">
        <v>0</v>
      </c>
      <c r="L131" s="317">
        <v>0</v>
      </c>
      <c r="M131" s="319">
        <v>0</v>
      </c>
    </row>
    <row r="132" spans="1:13" ht="16.8" hidden="1">
      <c r="A132" s="1" t="s">
        <v>307</v>
      </c>
      <c r="B132" s="155">
        <f>'Aaro Inställningar'!B50</f>
        <v>0</v>
      </c>
      <c r="C132" s="35"/>
      <c r="D132" s="820">
        <f>'Aaro Inställningar'!C50</f>
        <v>0</v>
      </c>
      <c r="E132" s="319">
        <v>0</v>
      </c>
      <c r="F132" s="317">
        <v>0</v>
      </c>
      <c r="G132" s="319">
        <v>0</v>
      </c>
      <c r="H132" s="317">
        <v>0</v>
      </c>
      <c r="I132" s="319">
        <v>0</v>
      </c>
      <c r="J132" s="317">
        <v>0</v>
      </c>
      <c r="K132" s="319">
        <v>0</v>
      </c>
      <c r="L132" s="317">
        <v>0</v>
      </c>
      <c r="M132" s="319">
        <v>0</v>
      </c>
    </row>
    <row r="133" spans="1:13" ht="16.8" hidden="1">
      <c r="A133" s="1" t="s">
        <v>307</v>
      </c>
      <c r="B133" s="155">
        <f>'Aaro Inställningar'!B51</f>
        <v>0</v>
      </c>
      <c r="C133" s="35"/>
      <c r="D133" s="820">
        <f>'Aaro Inställningar'!C51</f>
        <v>0</v>
      </c>
      <c r="E133" s="319">
        <v>0</v>
      </c>
      <c r="F133" s="317">
        <v>0</v>
      </c>
      <c r="G133" s="319">
        <v>0</v>
      </c>
      <c r="H133" s="317">
        <v>0</v>
      </c>
      <c r="I133" s="319">
        <v>0</v>
      </c>
      <c r="J133" s="317">
        <v>0</v>
      </c>
      <c r="K133" s="319">
        <v>0</v>
      </c>
      <c r="L133" s="317">
        <v>0</v>
      </c>
      <c r="M133" s="319">
        <v>0</v>
      </c>
    </row>
    <row r="134" spans="1:13" ht="16.8" hidden="1">
      <c r="A134" s="1" t="s">
        <v>307</v>
      </c>
      <c r="B134" s="155">
        <f>'Aaro Inställningar'!B52</f>
        <v>0</v>
      </c>
      <c r="C134" s="35"/>
      <c r="D134" s="820">
        <f>'Aaro Inställningar'!C52</f>
        <v>0</v>
      </c>
      <c r="E134" s="319">
        <v>0</v>
      </c>
      <c r="F134" s="317">
        <v>0</v>
      </c>
      <c r="G134" s="319">
        <v>0</v>
      </c>
      <c r="H134" s="317">
        <v>0</v>
      </c>
      <c r="I134" s="319">
        <v>0</v>
      </c>
      <c r="J134" s="317">
        <v>0</v>
      </c>
      <c r="K134" s="319">
        <v>0</v>
      </c>
      <c r="L134" s="317">
        <v>0</v>
      </c>
      <c r="M134" s="319">
        <v>0</v>
      </c>
    </row>
    <row r="135" spans="1:13" ht="16.8" hidden="1">
      <c r="A135" s="1" t="s">
        <v>307</v>
      </c>
      <c r="B135" s="155">
        <f>'Aaro Inställningar'!B53</f>
        <v>0</v>
      </c>
      <c r="C135" s="35"/>
      <c r="D135" s="820">
        <f>'Aaro Inställningar'!C53</f>
        <v>0</v>
      </c>
      <c r="E135" s="319">
        <v>0</v>
      </c>
      <c r="F135" s="317">
        <v>0</v>
      </c>
      <c r="G135" s="319">
        <v>0</v>
      </c>
      <c r="H135" s="317">
        <v>0</v>
      </c>
      <c r="I135" s="319">
        <v>0</v>
      </c>
      <c r="J135" s="317">
        <v>0</v>
      </c>
      <c r="K135" s="319">
        <v>0</v>
      </c>
      <c r="L135" s="317">
        <v>0</v>
      </c>
      <c r="M135" s="319">
        <v>0</v>
      </c>
    </row>
    <row r="136" spans="1:13" ht="16.8" hidden="1">
      <c r="A136" s="1" t="s">
        <v>307</v>
      </c>
      <c r="B136" s="155">
        <f>'Aaro Inställningar'!B54</f>
        <v>0</v>
      </c>
      <c r="C136" s="35"/>
      <c r="D136" s="820">
        <f>'Aaro Inställningar'!C54</f>
        <v>0</v>
      </c>
      <c r="E136" s="319">
        <v>0</v>
      </c>
      <c r="F136" s="317">
        <v>0</v>
      </c>
      <c r="G136" s="319">
        <v>0</v>
      </c>
      <c r="H136" s="317">
        <v>0</v>
      </c>
      <c r="I136" s="319">
        <v>0</v>
      </c>
      <c r="J136" s="317">
        <v>0</v>
      </c>
      <c r="K136" s="319">
        <v>0</v>
      </c>
      <c r="L136" s="317">
        <v>0</v>
      </c>
      <c r="M136" s="319">
        <v>0</v>
      </c>
    </row>
    <row r="137" spans="1:13" ht="16.8" hidden="1">
      <c r="A137" s="1" t="s">
        <v>307</v>
      </c>
      <c r="B137" s="155">
        <f>'Aaro Inställningar'!B55</f>
        <v>0</v>
      </c>
      <c r="C137" s="35"/>
      <c r="D137" s="820">
        <f>'Aaro Inställningar'!C55</f>
        <v>0</v>
      </c>
      <c r="E137" s="319">
        <v>0</v>
      </c>
      <c r="F137" s="317">
        <v>0</v>
      </c>
      <c r="G137" s="319">
        <v>0</v>
      </c>
      <c r="H137" s="317">
        <v>0</v>
      </c>
      <c r="I137" s="319">
        <v>0</v>
      </c>
      <c r="J137" s="317">
        <v>0</v>
      </c>
      <c r="K137" s="319">
        <v>0</v>
      </c>
      <c r="L137" s="317">
        <v>0</v>
      </c>
      <c r="M137" s="319">
        <v>0</v>
      </c>
    </row>
    <row r="138" spans="1:13" ht="16.8" hidden="1">
      <c r="A138" s="1" t="s">
        <v>307</v>
      </c>
      <c r="B138" s="155">
        <f>'Aaro Inställningar'!B56</f>
        <v>0</v>
      </c>
      <c r="C138" s="35"/>
      <c r="D138" s="820">
        <f>'Aaro Inställningar'!C56</f>
        <v>0</v>
      </c>
      <c r="E138" s="319">
        <v>0</v>
      </c>
      <c r="F138" s="317">
        <v>0</v>
      </c>
      <c r="G138" s="319">
        <v>0</v>
      </c>
      <c r="H138" s="317">
        <v>0</v>
      </c>
      <c r="I138" s="319">
        <v>0</v>
      </c>
      <c r="J138" s="317">
        <v>0</v>
      </c>
      <c r="K138" s="319">
        <v>0</v>
      </c>
      <c r="L138" s="317">
        <v>0</v>
      </c>
      <c r="M138" s="319">
        <v>0</v>
      </c>
    </row>
    <row r="139" spans="1:13" s="125" customFormat="1" ht="15.75" customHeight="1">
      <c r="A139" s="1" t="s">
        <v>307</v>
      </c>
      <c r="B139" s="467">
        <f>'Aaro Inställningar'!B57</f>
        <v>0</v>
      </c>
      <c r="C139" s="40"/>
      <c r="D139" s="798" t="str">
        <f>'Aaro Inställningar'!C57</f>
        <v>Aibel</v>
      </c>
      <c r="E139" s="799">
        <f t="shared" ref="E139:M139" si="7">SUM(E118:E138)</f>
        <v>0</v>
      </c>
      <c r="F139" s="800">
        <f t="shared" si="7"/>
        <v>0</v>
      </c>
      <c r="G139" s="799">
        <f t="shared" si="7"/>
        <v>0</v>
      </c>
      <c r="H139" s="800">
        <f t="shared" si="7"/>
        <v>0</v>
      </c>
      <c r="I139" s="799">
        <f t="shared" si="7"/>
        <v>0</v>
      </c>
      <c r="J139" s="800">
        <f t="shared" si="7"/>
        <v>0</v>
      </c>
      <c r="K139" s="799">
        <f t="shared" si="7"/>
        <v>0</v>
      </c>
      <c r="L139" s="800">
        <f t="shared" si="7"/>
        <v>0</v>
      </c>
      <c r="M139" s="799">
        <f t="shared" si="7"/>
        <v>0</v>
      </c>
    </row>
    <row r="140" spans="1:13" ht="16.8" hidden="1">
      <c r="A140" s="1" t="s">
        <v>307</v>
      </c>
      <c r="B140" s="155">
        <f>'Aaro Inställningar'!B58</f>
        <v>0</v>
      </c>
      <c r="C140" s="35"/>
      <c r="D140" s="820">
        <f>'Aaro Inställningar'!C58</f>
        <v>0</v>
      </c>
      <c r="E140" s="319">
        <v>0</v>
      </c>
      <c r="F140" s="317">
        <v>0</v>
      </c>
      <c r="G140" s="319">
        <v>0</v>
      </c>
      <c r="H140" s="317">
        <v>0</v>
      </c>
      <c r="I140" s="319">
        <v>0</v>
      </c>
      <c r="J140" s="317">
        <v>0</v>
      </c>
      <c r="K140" s="319">
        <v>0</v>
      </c>
      <c r="L140" s="317">
        <v>0</v>
      </c>
      <c r="M140" s="319">
        <v>0</v>
      </c>
    </row>
    <row r="141" spans="1:13" ht="16.8" hidden="1">
      <c r="A141" s="1" t="s">
        <v>307</v>
      </c>
      <c r="B141" s="155">
        <f>'Aaro Inställningar'!B59</f>
        <v>0</v>
      </c>
      <c r="C141" s="35"/>
      <c r="D141" s="820">
        <f>'Aaro Inställningar'!C59</f>
        <v>0</v>
      </c>
      <c r="E141" s="319">
        <v>0</v>
      </c>
      <c r="F141" s="317">
        <v>0</v>
      </c>
      <c r="G141" s="319">
        <v>0</v>
      </c>
      <c r="H141" s="317">
        <v>0</v>
      </c>
      <c r="I141" s="319">
        <v>0</v>
      </c>
      <c r="J141" s="317">
        <v>0</v>
      </c>
      <c r="K141" s="319">
        <v>0</v>
      </c>
      <c r="L141" s="317">
        <v>0</v>
      </c>
      <c r="M141" s="319">
        <v>0</v>
      </c>
    </row>
    <row r="142" spans="1:13" ht="16.8" hidden="1">
      <c r="A142" s="1" t="s">
        <v>307</v>
      </c>
      <c r="B142" s="155">
        <f>'Aaro Inställningar'!B60</f>
        <v>0</v>
      </c>
      <c r="C142" s="35"/>
      <c r="D142" s="820">
        <f>'Aaro Inställningar'!C60</f>
        <v>0</v>
      </c>
      <c r="E142" s="319">
        <v>0</v>
      </c>
      <c r="F142" s="317">
        <v>0</v>
      </c>
      <c r="G142" s="319">
        <v>0</v>
      </c>
      <c r="H142" s="317">
        <v>0</v>
      </c>
      <c r="I142" s="319">
        <v>0</v>
      </c>
      <c r="J142" s="317">
        <v>0</v>
      </c>
      <c r="K142" s="319">
        <v>0</v>
      </c>
      <c r="L142" s="317">
        <v>0</v>
      </c>
      <c r="M142" s="319">
        <v>0</v>
      </c>
    </row>
    <row r="143" spans="1:13" ht="16.8" hidden="1">
      <c r="A143" s="1" t="s">
        <v>307</v>
      </c>
      <c r="B143" s="155">
        <f>'Aaro Inställningar'!B61</f>
        <v>0</v>
      </c>
      <c r="C143" s="35"/>
      <c r="D143" s="820">
        <f>'Aaro Inställningar'!C61</f>
        <v>0</v>
      </c>
      <c r="E143" s="319">
        <v>0</v>
      </c>
      <c r="F143" s="317">
        <v>0</v>
      </c>
      <c r="G143" s="319">
        <v>0</v>
      </c>
      <c r="H143" s="317">
        <v>0</v>
      </c>
      <c r="I143" s="319">
        <v>0</v>
      </c>
      <c r="J143" s="317">
        <v>0</v>
      </c>
      <c r="K143" s="319">
        <v>0</v>
      </c>
      <c r="L143" s="317">
        <v>0</v>
      </c>
      <c r="M143" s="319">
        <v>0</v>
      </c>
    </row>
    <row r="144" spans="1:13" ht="16.8" hidden="1">
      <c r="A144" s="1" t="s">
        <v>307</v>
      </c>
      <c r="B144" s="155">
        <f>'Aaro Inställningar'!B62</f>
        <v>0</v>
      </c>
      <c r="C144" s="35"/>
      <c r="D144" s="820">
        <f>'Aaro Inställningar'!C62</f>
        <v>0</v>
      </c>
      <c r="E144" s="319">
        <v>0</v>
      </c>
      <c r="F144" s="317">
        <v>0</v>
      </c>
      <c r="G144" s="319">
        <v>0</v>
      </c>
      <c r="H144" s="317">
        <v>0</v>
      </c>
      <c r="I144" s="319">
        <v>0</v>
      </c>
      <c r="J144" s="317">
        <v>0</v>
      </c>
      <c r="K144" s="319">
        <v>0</v>
      </c>
      <c r="L144" s="317">
        <v>0</v>
      </c>
      <c r="M144" s="319">
        <v>0</v>
      </c>
    </row>
    <row r="145" spans="1:13" ht="16.8" hidden="1">
      <c r="A145" s="1" t="s">
        <v>307</v>
      </c>
      <c r="B145" s="155">
        <f>'Aaro Inställningar'!B63</f>
        <v>0</v>
      </c>
      <c r="C145" s="35"/>
      <c r="D145" s="820">
        <f>'Aaro Inställningar'!C63</f>
        <v>0</v>
      </c>
      <c r="E145" s="319">
        <v>0</v>
      </c>
      <c r="F145" s="317">
        <v>0</v>
      </c>
      <c r="G145" s="319">
        <v>0</v>
      </c>
      <c r="H145" s="317">
        <v>0</v>
      </c>
      <c r="I145" s="319">
        <v>0</v>
      </c>
      <c r="J145" s="317">
        <v>0</v>
      </c>
      <c r="K145" s="319">
        <v>0</v>
      </c>
      <c r="L145" s="317">
        <v>0</v>
      </c>
      <c r="M145" s="319">
        <v>0</v>
      </c>
    </row>
    <row r="146" spans="1:13" ht="16.8" hidden="1">
      <c r="A146" s="1" t="s">
        <v>307</v>
      </c>
      <c r="B146" s="155">
        <f>'Aaro Inställningar'!B64</f>
        <v>0</v>
      </c>
      <c r="C146" s="35"/>
      <c r="D146" s="820">
        <f>'Aaro Inställningar'!C64</f>
        <v>0</v>
      </c>
      <c r="E146" s="319">
        <v>0</v>
      </c>
      <c r="F146" s="317">
        <v>0</v>
      </c>
      <c r="G146" s="319">
        <v>0</v>
      </c>
      <c r="H146" s="317">
        <v>0</v>
      </c>
      <c r="I146" s="319">
        <v>0</v>
      </c>
      <c r="J146" s="317">
        <v>0</v>
      </c>
      <c r="K146" s="319">
        <v>0</v>
      </c>
      <c r="L146" s="317">
        <v>0</v>
      </c>
      <c r="M146" s="319">
        <v>0</v>
      </c>
    </row>
    <row r="147" spans="1:13" ht="16.8" hidden="1">
      <c r="A147" s="1" t="s">
        <v>307</v>
      </c>
      <c r="B147" s="155">
        <f>'Aaro Inställningar'!B65</f>
        <v>0</v>
      </c>
      <c r="C147" s="35"/>
      <c r="D147" s="820">
        <f>'Aaro Inställningar'!C65</f>
        <v>0</v>
      </c>
      <c r="E147" s="319">
        <v>0</v>
      </c>
      <c r="F147" s="317">
        <v>0</v>
      </c>
      <c r="G147" s="319">
        <v>0</v>
      </c>
      <c r="H147" s="317">
        <v>0</v>
      </c>
      <c r="I147" s="319">
        <v>0</v>
      </c>
      <c r="J147" s="317">
        <v>0</v>
      </c>
      <c r="K147" s="319">
        <v>0</v>
      </c>
      <c r="L147" s="317">
        <v>0</v>
      </c>
      <c r="M147" s="319">
        <v>0</v>
      </c>
    </row>
    <row r="148" spans="1:13" ht="16.8" hidden="1">
      <c r="A148" s="1" t="s">
        <v>307</v>
      </c>
      <c r="B148" s="155">
        <f>'Aaro Inställningar'!B66</f>
        <v>0</v>
      </c>
      <c r="C148" s="35"/>
      <c r="D148" s="820">
        <f>'Aaro Inställningar'!C66</f>
        <v>0</v>
      </c>
      <c r="E148" s="319">
        <v>0</v>
      </c>
      <c r="F148" s="317">
        <v>0</v>
      </c>
      <c r="G148" s="319">
        <v>0</v>
      </c>
      <c r="H148" s="317">
        <v>0</v>
      </c>
      <c r="I148" s="319">
        <v>0</v>
      </c>
      <c r="J148" s="317">
        <v>0</v>
      </c>
      <c r="K148" s="319">
        <v>0</v>
      </c>
      <c r="L148" s="317">
        <v>0</v>
      </c>
      <c r="M148" s="319">
        <v>0</v>
      </c>
    </row>
    <row r="149" spans="1:13" ht="16.8" hidden="1">
      <c r="A149" s="1" t="s">
        <v>307</v>
      </c>
      <c r="B149" s="155">
        <f>'Aaro Inställningar'!B67</f>
        <v>0</v>
      </c>
      <c r="C149" s="35"/>
      <c r="D149" s="820">
        <f>'Aaro Inställningar'!C67</f>
        <v>0</v>
      </c>
      <c r="E149" s="319">
        <v>0</v>
      </c>
      <c r="F149" s="317">
        <v>0</v>
      </c>
      <c r="G149" s="319">
        <v>0</v>
      </c>
      <c r="H149" s="317">
        <v>0</v>
      </c>
      <c r="I149" s="319">
        <v>0</v>
      </c>
      <c r="J149" s="317">
        <v>0</v>
      </c>
      <c r="K149" s="319">
        <v>0</v>
      </c>
      <c r="L149" s="317">
        <v>0</v>
      </c>
      <c r="M149" s="319">
        <v>0</v>
      </c>
    </row>
    <row r="150" spans="1:13" ht="16.8" hidden="1">
      <c r="A150" s="1" t="s">
        <v>307</v>
      </c>
      <c r="B150" s="155">
        <f>'Aaro Inställningar'!B68</f>
        <v>0</v>
      </c>
      <c r="C150" s="35"/>
      <c r="D150" s="820">
        <f>'Aaro Inställningar'!C68</f>
        <v>0</v>
      </c>
      <c r="E150" s="319">
        <v>0</v>
      </c>
      <c r="F150" s="317">
        <v>0</v>
      </c>
      <c r="G150" s="319">
        <v>0</v>
      </c>
      <c r="H150" s="317">
        <v>0</v>
      </c>
      <c r="I150" s="319">
        <v>0</v>
      </c>
      <c r="J150" s="317">
        <v>0</v>
      </c>
      <c r="K150" s="319">
        <v>0</v>
      </c>
      <c r="L150" s="317">
        <v>0</v>
      </c>
      <c r="M150" s="319">
        <v>0</v>
      </c>
    </row>
    <row r="151" spans="1:13" ht="16.8" hidden="1">
      <c r="A151" s="1" t="s">
        <v>307</v>
      </c>
      <c r="B151" s="155">
        <f>'Aaro Inställningar'!B69</f>
        <v>0</v>
      </c>
      <c r="C151" s="35"/>
      <c r="D151" s="820">
        <f>'Aaro Inställningar'!C69</f>
        <v>0</v>
      </c>
      <c r="E151" s="319">
        <v>0</v>
      </c>
      <c r="F151" s="317">
        <v>0</v>
      </c>
      <c r="G151" s="319">
        <v>0</v>
      </c>
      <c r="H151" s="317">
        <v>0</v>
      </c>
      <c r="I151" s="319">
        <v>0</v>
      </c>
      <c r="J151" s="317">
        <v>0</v>
      </c>
      <c r="K151" s="319">
        <v>0</v>
      </c>
      <c r="L151" s="317">
        <v>0</v>
      </c>
      <c r="M151" s="319">
        <v>0</v>
      </c>
    </row>
    <row r="152" spans="1:13" ht="16.8" hidden="1">
      <c r="A152" s="1" t="s">
        <v>307</v>
      </c>
      <c r="B152" s="155">
        <f>'Aaro Inställningar'!B70</f>
        <v>0</v>
      </c>
      <c r="C152" s="35"/>
      <c r="D152" s="820">
        <f>'Aaro Inställningar'!C70</f>
        <v>0</v>
      </c>
      <c r="E152" s="319">
        <v>0</v>
      </c>
      <c r="F152" s="317">
        <v>0</v>
      </c>
      <c r="G152" s="319">
        <v>0</v>
      </c>
      <c r="H152" s="317">
        <v>0</v>
      </c>
      <c r="I152" s="319">
        <v>0</v>
      </c>
      <c r="J152" s="317">
        <v>0</v>
      </c>
      <c r="K152" s="319">
        <v>0</v>
      </c>
      <c r="L152" s="317">
        <v>0</v>
      </c>
      <c r="M152" s="319">
        <v>0</v>
      </c>
    </row>
    <row r="153" spans="1:13" ht="16.8" hidden="1">
      <c r="A153" s="1" t="s">
        <v>307</v>
      </c>
      <c r="B153" s="155">
        <f>'Aaro Inställningar'!B71</f>
        <v>0</v>
      </c>
      <c r="C153" s="35"/>
      <c r="D153" s="820">
        <f>'Aaro Inställningar'!C71</f>
        <v>0</v>
      </c>
      <c r="E153" s="319">
        <v>0</v>
      </c>
      <c r="F153" s="317">
        <v>0</v>
      </c>
      <c r="G153" s="319">
        <v>0</v>
      </c>
      <c r="H153" s="317">
        <v>0</v>
      </c>
      <c r="I153" s="319">
        <v>0</v>
      </c>
      <c r="J153" s="317">
        <v>0</v>
      </c>
      <c r="K153" s="319">
        <v>0</v>
      </c>
      <c r="L153" s="317">
        <v>0</v>
      </c>
      <c r="M153" s="319">
        <v>0</v>
      </c>
    </row>
    <row r="154" spans="1:13" ht="16.8" hidden="1">
      <c r="A154" s="1" t="s">
        <v>307</v>
      </c>
      <c r="B154" s="155">
        <f>'Aaro Inställningar'!B72</f>
        <v>0</v>
      </c>
      <c r="C154" s="35"/>
      <c r="D154" s="820">
        <f>'Aaro Inställningar'!C72</f>
        <v>0</v>
      </c>
      <c r="E154" s="319">
        <v>0</v>
      </c>
      <c r="F154" s="317">
        <v>0</v>
      </c>
      <c r="G154" s="319">
        <v>0</v>
      </c>
      <c r="H154" s="317">
        <v>0</v>
      </c>
      <c r="I154" s="319">
        <v>0</v>
      </c>
      <c r="J154" s="317">
        <v>0</v>
      </c>
      <c r="K154" s="319">
        <v>0</v>
      </c>
      <c r="L154" s="317">
        <v>0</v>
      </c>
      <c r="M154" s="319">
        <v>0</v>
      </c>
    </row>
    <row r="155" spans="1:13" ht="16.8" hidden="1">
      <c r="A155" s="1" t="s">
        <v>307</v>
      </c>
      <c r="B155" s="155">
        <f>'Aaro Inställningar'!B73</f>
        <v>0</v>
      </c>
      <c r="C155" s="35"/>
      <c r="D155" s="820">
        <f>'Aaro Inställningar'!C73</f>
        <v>0</v>
      </c>
      <c r="E155" s="319">
        <v>0</v>
      </c>
      <c r="F155" s="317">
        <v>0</v>
      </c>
      <c r="G155" s="319">
        <v>0</v>
      </c>
      <c r="H155" s="317">
        <v>0</v>
      </c>
      <c r="I155" s="319">
        <v>0</v>
      </c>
      <c r="J155" s="317">
        <v>0</v>
      </c>
      <c r="K155" s="319">
        <v>0</v>
      </c>
      <c r="L155" s="317">
        <v>0</v>
      </c>
      <c r="M155" s="319">
        <v>0</v>
      </c>
    </row>
    <row r="156" spans="1:13" ht="16.8" hidden="1">
      <c r="A156" s="1" t="s">
        <v>307</v>
      </c>
      <c r="B156" s="155">
        <f>'Aaro Inställningar'!B74</f>
        <v>0</v>
      </c>
      <c r="C156" s="35"/>
      <c r="D156" s="820">
        <f>'Aaro Inställningar'!C74</f>
        <v>0</v>
      </c>
      <c r="E156" s="319">
        <v>0</v>
      </c>
      <c r="F156" s="317">
        <v>0</v>
      </c>
      <c r="G156" s="319">
        <v>0</v>
      </c>
      <c r="H156" s="317">
        <v>0</v>
      </c>
      <c r="I156" s="319">
        <v>0</v>
      </c>
      <c r="J156" s="317">
        <v>0</v>
      </c>
      <c r="K156" s="319">
        <v>0</v>
      </c>
      <c r="L156" s="317">
        <v>0</v>
      </c>
      <c r="M156" s="319">
        <v>0</v>
      </c>
    </row>
    <row r="157" spans="1:13" ht="16.8" hidden="1">
      <c r="A157" s="1" t="s">
        <v>307</v>
      </c>
      <c r="B157" s="155">
        <f>'Aaro Inställningar'!B75</f>
        <v>0</v>
      </c>
      <c r="C157" s="35"/>
      <c r="D157" s="820">
        <f>'Aaro Inställningar'!C75</f>
        <v>0</v>
      </c>
      <c r="E157" s="319">
        <v>0</v>
      </c>
      <c r="F157" s="317">
        <v>0</v>
      </c>
      <c r="G157" s="319">
        <v>0</v>
      </c>
      <c r="H157" s="317">
        <v>0</v>
      </c>
      <c r="I157" s="319">
        <v>0</v>
      </c>
      <c r="J157" s="317">
        <v>0</v>
      </c>
      <c r="K157" s="319">
        <v>0</v>
      </c>
      <c r="L157" s="317">
        <v>0</v>
      </c>
      <c r="M157" s="319">
        <v>0</v>
      </c>
    </row>
    <row r="158" spans="1:13" ht="16.8" hidden="1">
      <c r="A158" s="1" t="s">
        <v>307</v>
      </c>
      <c r="B158" s="155">
        <f>'Aaro Inställningar'!B76</f>
        <v>0</v>
      </c>
      <c r="C158" s="35"/>
      <c r="D158" s="820">
        <f>'Aaro Inställningar'!C76</f>
        <v>0</v>
      </c>
      <c r="E158" s="319">
        <v>0</v>
      </c>
      <c r="F158" s="317">
        <v>0</v>
      </c>
      <c r="G158" s="319">
        <v>0</v>
      </c>
      <c r="H158" s="317">
        <v>0</v>
      </c>
      <c r="I158" s="319">
        <v>0</v>
      </c>
      <c r="J158" s="317">
        <v>0</v>
      </c>
      <c r="K158" s="319">
        <v>0</v>
      </c>
      <c r="L158" s="317">
        <v>0</v>
      </c>
      <c r="M158" s="319">
        <v>0</v>
      </c>
    </row>
    <row r="159" spans="1:13" ht="16.8" hidden="1">
      <c r="A159" s="1" t="s">
        <v>307</v>
      </c>
      <c r="B159" s="155">
        <f>'Aaro Inställningar'!B77</f>
        <v>0</v>
      </c>
      <c r="C159" s="35"/>
      <c r="D159" s="820">
        <f>'Aaro Inställningar'!C77</f>
        <v>0</v>
      </c>
      <c r="E159" s="319">
        <v>0</v>
      </c>
      <c r="F159" s="317">
        <v>0</v>
      </c>
      <c r="G159" s="319">
        <v>0</v>
      </c>
      <c r="H159" s="317">
        <v>0</v>
      </c>
      <c r="I159" s="319">
        <v>0</v>
      </c>
      <c r="J159" s="317">
        <v>0</v>
      </c>
      <c r="K159" s="319">
        <v>0</v>
      </c>
      <c r="L159" s="317">
        <v>0</v>
      </c>
      <c r="M159" s="319">
        <v>0</v>
      </c>
    </row>
    <row r="160" spans="1:13" ht="16.8" hidden="1">
      <c r="A160" s="1" t="s">
        <v>307</v>
      </c>
      <c r="B160" s="155">
        <f>'Aaro Inställningar'!B78</f>
        <v>0</v>
      </c>
      <c r="C160" s="35"/>
      <c r="D160" s="820">
        <f>'Aaro Inställningar'!C78</f>
        <v>0</v>
      </c>
      <c r="E160" s="319">
        <v>0</v>
      </c>
      <c r="F160" s="317">
        <v>0</v>
      </c>
      <c r="G160" s="319">
        <v>0</v>
      </c>
      <c r="H160" s="317">
        <v>0</v>
      </c>
      <c r="I160" s="319">
        <v>0</v>
      </c>
      <c r="J160" s="317">
        <v>0</v>
      </c>
      <c r="K160" s="319">
        <v>0</v>
      </c>
      <c r="L160" s="317">
        <v>0</v>
      </c>
      <c r="M160" s="319">
        <v>0</v>
      </c>
    </row>
    <row r="161" spans="1:15" ht="16.8" hidden="1">
      <c r="A161" s="1" t="s">
        <v>307</v>
      </c>
      <c r="B161" s="155">
        <f>'Aaro Inställningar'!B79</f>
        <v>0</v>
      </c>
      <c r="C161" s="35"/>
      <c r="D161" s="820">
        <f>'Aaro Inställningar'!C79</f>
        <v>0</v>
      </c>
      <c r="E161" s="319">
        <v>0</v>
      </c>
      <c r="F161" s="317">
        <v>0</v>
      </c>
      <c r="G161" s="319">
        <v>0</v>
      </c>
      <c r="H161" s="317">
        <v>0</v>
      </c>
      <c r="I161" s="319">
        <v>0</v>
      </c>
      <c r="J161" s="317">
        <v>0</v>
      </c>
      <c r="K161" s="319">
        <v>0</v>
      </c>
      <c r="L161" s="317">
        <v>0</v>
      </c>
      <c r="M161" s="319">
        <v>0</v>
      </c>
    </row>
    <row r="162" spans="1:15" s="125" customFormat="1" ht="16.8" hidden="1">
      <c r="A162" s="1" t="s">
        <v>307</v>
      </c>
      <c r="B162" s="467">
        <f>'Aaro Inställningar'!B80</f>
        <v>0</v>
      </c>
      <c r="C162" s="40"/>
      <c r="D162" s="798" t="str">
        <f>'Aaro Inställningar'!C80</f>
        <v>SUMMA FRÅGETECKEN</v>
      </c>
      <c r="E162" s="799">
        <f t="shared" ref="E162:M162" si="8">SUM(E141:E161)</f>
        <v>0</v>
      </c>
      <c r="F162" s="800">
        <f t="shared" si="8"/>
        <v>0</v>
      </c>
      <c r="G162" s="799">
        <f t="shared" si="8"/>
        <v>0</v>
      </c>
      <c r="H162" s="800">
        <f t="shared" si="8"/>
        <v>0</v>
      </c>
      <c r="I162" s="799">
        <f t="shared" si="8"/>
        <v>0</v>
      </c>
      <c r="J162" s="800">
        <f t="shared" si="8"/>
        <v>0</v>
      </c>
      <c r="K162" s="799">
        <f t="shared" si="8"/>
        <v>0</v>
      </c>
      <c r="L162" s="800">
        <f t="shared" si="8"/>
        <v>0</v>
      </c>
      <c r="M162" s="799">
        <f t="shared" si="8"/>
        <v>0</v>
      </c>
    </row>
    <row r="163" spans="1:15" ht="11.25" customHeight="1">
      <c r="A163" s="1" t="s">
        <v>307</v>
      </c>
      <c r="B163" s="155"/>
      <c r="C163" s="35"/>
      <c r="D163" s="805"/>
      <c r="E163" s="775"/>
      <c r="F163" s="774"/>
      <c r="G163" s="775"/>
      <c r="H163" s="774"/>
      <c r="I163" s="775"/>
      <c r="J163" s="774"/>
      <c r="K163" s="775"/>
      <c r="L163" s="774"/>
      <c r="M163" s="775"/>
    </row>
    <row r="164" spans="1:15" s="125" customFormat="1" ht="16.8">
      <c r="A164" s="1" t="s">
        <v>307</v>
      </c>
      <c r="B164" s="467">
        <f>'Aaro Inställningar'!B82</f>
        <v>0</v>
      </c>
      <c r="C164" s="40"/>
      <c r="D164" s="759" t="str">
        <f>'Aaro Inställningar'!C82</f>
        <v>Summa totalt</v>
      </c>
      <c r="E164" s="773">
        <f t="shared" ref="E164:M164" si="9">+E116+E139+E162</f>
        <v>-1.5033802000000001</v>
      </c>
      <c r="F164" s="807">
        <f t="shared" si="9"/>
        <v>-2.7316319999999998</v>
      </c>
      <c r="G164" s="773">
        <f t="shared" si="9"/>
        <v>-1.5033802000000001</v>
      </c>
      <c r="H164" s="807">
        <f t="shared" si="9"/>
        <v>-2.7316319999999998</v>
      </c>
      <c r="I164" s="773">
        <f t="shared" si="9"/>
        <v>-1.5033802000000001</v>
      </c>
      <c r="J164" s="807">
        <f t="shared" si="9"/>
        <v>-2.7316319999999998</v>
      </c>
      <c r="K164" s="773">
        <f t="shared" si="9"/>
        <v>-158.1073074</v>
      </c>
      <c r="L164" s="807">
        <f t="shared" si="9"/>
        <v>-159.33555920000001</v>
      </c>
      <c r="M164" s="773">
        <f t="shared" si="9"/>
        <v>0</v>
      </c>
    </row>
    <row r="165" spans="1:15" s="125" customFormat="1" ht="16.8">
      <c r="A165" s="1"/>
      <c r="B165" s="467"/>
      <c r="D165" s="878"/>
      <c r="E165" s="772"/>
      <c r="F165" s="772"/>
      <c r="G165" s="772"/>
      <c r="H165" s="772"/>
      <c r="I165" s="772"/>
      <c r="J165" s="772"/>
      <c r="K165" s="772"/>
      <c r="L165" s="772"/>
      <c r="M165" s="772"/>
    </row>
    <row r="166" spans="1:15" ht="14.25" customHeight="1">
      <c r="B166" s="11"/>
      <c r="C166" s="35"/>
      <c r="D166" s="448" t="str">
        <f>VVAL</f>
        <v>Mkr</v>
      </c>
      <c r="E166" s="340"/>
      <c r="F166" s="340"/>
      <c r="G166" s="340"/>
      <c r="H166" s="340"/>
      <c r="I166" s="340"/>
      <c r="J166" s="340"/>
      <c r="K166" s="340"/>
      <c r="L166" s="340"/>
      <c r="M166" s="340"/>
    </row>
    <row r="167" spans="1:15" ht="15" customHeight="1">
      <c r="B167" s="13"/>
      <c r="C167" s="35"/>
      <c r="D167" s="469" t="s">
        <v>201</v>
      </c>
      <c r="E167" s="460">
        <f t="shared" ref="E167:M167" si="10">E6</f>
        <v>2015</v>
      </c>
      <c r="F167" s="460">
        <f t="shared" si="10"/>
        <v>2014</v>
      </c>
      <c r="G167" s="460">
        <f t="shared" si="10"/>
        <v>2015</v>
      </c>
      <c r="H167" s="460">
        <f t="shared" si="10"/>
        <v>2014</v>
      </c>
      <c r="I167" s="460">
        <f t="shared" si="10"/>
        <v>2015</v>
      </c>
      <c r="J167" s="460">
        <f t="shared" si="10"/>
        <v>2014</v>
      </c>
      <c r="K167" s="460" t="str">
        <f t="shared" si="10"/>
        <v>15/14</v>
      </c>
      <c r="L167" s="460">
        <f t="shared" si="10"/>
        <v>2014</v>
      </c>
      <c r="M167" s="460">
        <f t="shared" si="10"/>
        <v>2015</v>
      </c>
    </row>
    <row r="168" spans="1:15" ht="15" customHeight="1">
      <c r="B168" s="13"/>
      <c r="D168" s="469"/>
      <c r="E168" s="460" t="str">
        <f t="shared" ref="E168:M168" si="11">E7</f>
        <v>mar</v>
      </c>
      <c r="F168" s="460" t="str">
        <f t="shared" si="11"/>
        <v>mar</v>
      </c>
      <c r="G168" s="460" t="str">
        <f t="shared" si="11"/>
        <v>kv 1</v>
      </c>
      <c r="H168" s="460" t="str">
        <f t="shared" si="11"/>
        <v>kv 1</v>
      </c>
      <c r="I168" s="460" t="str">
        <f t="shared" si="11"/>
        <v>kv 1</v>
      </c>
      <c r="J168" s="460" t="str">
        <f t="shared" si="11"/>
        <v>kv 1</v>
      </c>
      <c r="K168" s="460" t="str">
        <f t="shared" si="11"/>
        <v>LTM</v>
      </c>
      <c r="L168" s="460">
        <f t="shared" si="11"/>
        <v>0</v>
      </c>
      <c r="M168" s="460" t="str">
        <f t="shared" si="11"/>
        <v>Prognos mar</v>
      </c>
    </row>
    <row r="169" spans="1:15" ht="15.75" customHeight="1">
      <c r="A169" s="1" t="s">
        <v>308</v>
      </c>
      <c r="B169" s="155" t="e">
        <f>'Aaro Inställningar'!#REF!</f>
        <v>#REF!</v>
      </c>
      <c r="C169" s="42"/>
      <c r="D169" s="470" t="str">
        <f t="shared" ref="D169:D200" si="12">D8</f>
        <v>AH Industries</v>
      </c>
      <c r="E169" s="84">
        <f t="shared" ref="E169:M169" si="13">E8+E88</f>
        <v>0</v>
      </c>
      <c r="F169" s="82">
        <f t="shared" si="13"/>
        <v>0</v>
      </c>
      <c r="G169" s="84">
        <f t="shared" si="13"/>
        <v>0</v>
      </c>
      <c r="H169" s="82">
        <f t="shared" si="13"/>
        <v>0</v>
      </c>
      <c r="I169" s="84">
        <f t="shared" si="13"/>
        <v>0</v>
      </c>
      <c r="J169" s="82">
        <f t="shared" si="13"/>
        <v>0</v>
      </c>
      <c r="K169" s="84">
        <f t="shared" si="13"/>
        <v>0.72243650000000004</v>
      </c>
      <c r="L169" s="82">
        <f t="shared" si="13"/>
        <v>0.72243650000000004</v>
      </c>
      <c r="M169" s="84">
        <f t="shared" si="13"/>
        <v>0</v>
      </c>
      <c r="O169" s="522"/>
    </row>
    <row r="170" spans="1:15">
      <c r="A170" s="1" t="s">
        <v>308</v>
      </c>
      <c r="B170" s="155" t="e">
        <f>'Aaro Inställningar'!#REF!</f>
        <v>#REF!</v>
      </c>
      <c r="C170" s="35"/>
      <c r="D170" s="470" t="str">
        <f t="shared" si="12"/>
        <v>Arcus-Gruppen</v>
      </c>
      <c r="E170" s="84">
        <f t="shared" ref="E170:M170" si="14">E9+E89</f>
        <v>-2.3291655000000002</v>
      </c>
      <c r="F170" s="82">
        <f t="shared" si="14"/>
        <v>-1.5320396999999999</v>
      </c>
      <c r="G170" s="84">
        <f t="shared" si="14"/>
        <v>-2.3291655000000002</v>
      </c>
      <c r="H170" s="82">
        <f t="shared" si="14"/>
        <v>-1.5320396999999999</v>
      </c>
      <c r="I170" s="84">
        <f t="shared" si="14"/>
        <v>-2.3291655000000002</v>
      </c>
      <c r="J170" s="82">
        <f t="shared" si="14"/>
        <v>-1.5320396999999999</v>
      </c>
      <c r="K170" s="84">
        <f t="shared" si="14"/>
        <v>14.9352029</v>
      </c>
      <c r="L170" s="82">
        <f t="shared" si="14"/>
        <v>15.7323287</v>
      </c>
      <c r="M170" s="84">
        <f t="shared" si="14"/>
        <v>-16.107645000000002</v>
      </c>
      <c r="O170" s="522"/>
    </row>
    <row r="171" spans="1:15">
      <c r="A171" s="1" t="s">
        <v>308</v>
      </c>
      <c r="B171" s="155" t="e">
        <f>'Aaro Inställningar'!#REF!</f>
        <v>#REF!</v>
      </c>
      <c r="C171" s="35"/>
      <c r="D171" s="470" t="str">
        <f t="shared" si="12"/>
        <v>Biolin Scientific</v>
      </c>
      <c r="E171" s="84">
        <f t="shared" ref="E171:M171" si="15">E10+E90</f>
        <v>4.0000000000000001E-3</v>
      </c>
      <c r="F171" s="82">
        <f t="shared" si="15"/>
        <v>0</v>
      </c>
      <c r="G171" s="84">
        <f t="shared" si="15"/>
        <v>-0.499</v>
      </c>
      <c r="H171" s="82">
        <f t="shared" si="15"/>
        <v>0</v>
      </c>
      <c r="I171" s="84">
        <f t="shared" si="15"/>
        <v>-0.499</v>
      </c>
      <c r="J171" s="82">
        <f t="shared" si="15"/>
        <v>0</v>
      </c>
      <c r="K171" s="84">
        <f t="shared" si="15"/>
        <v>-0.499</v>
      </c>
      <c r="L171" s="82">
        <f t="shared" si="15"/>
        <v>0</v>
      </c>
      <c r="M171" s="84">
        <f t="shared" si="15"/>
        <v>-0.499</v>
      </c>
      <c r="O171" s="522"/>
    </row>
    <row r="172" spans="1:15">
      <c r="A172" s="1" t="s">
        <v>308</v>
      </c>
      <c r="B172" s="155" t="e">
        <f>'Aaro Inställningar'!#REF!</f>
        <v>#REF!</v>
      </c>
      <c r="C172" s="35"/>
      <c r="D172" s="470" t="str">
        <f t="shared" si="12"/>
        <v>Bisnode</v>
      </c>
      <c r="E172" s="84">
        <f t="shared" ref="E172:M172" si="16">E11+E91</f>
        <v>-11.7</v>
      </c>
      <c r="F172" s="82">
        <f t="shared" si="16"/>
        <v>-5</v>
      </c>
      <c r="G172" s="84">
        <f t="shared" si="16"/>
        <v>-11.7</v>
      </c>
      <c r="H172" s="82">
        <f t="shared" si="16"/>
        <v>-0.8</v>
      </c>
      <c r="I172" s="84">
        <f t="shared" si="16"/>
        <v>-11.7</v>
      </c>
      <c r="J172" s="82">
        <f t="shared" si="16"/>
        <v>-0.8</v>
      </c>
      <c r="K172" s="84">
        <f t="shared" si="16"/>
        <v>-58.9</v>
      </c>
      <c r="L172" s="82">
        <f t="shared" si="16"/>
        <v>-48</v>
      </c>
      <c r="M172" s="84">
        <f t="shared" si="16"/>
        <v>-11.7</v>
      </c>
      <c r="O172" s="522"/>
    </row>
    <row r="173" spans="1:15">
      <c r="A173" s="1" t="s">
        <v>308</v>
      </c>
      <c r="B173" s="155" t="e">
        <f>'Aaro Inställningar'!#REF!</f>
        <v>#REF!</v>
      </c>
      <c r="C173" s="35"/>
      <c r="D173" s="470" t="str">
        <f t="shared" si="12"/>
        <v>DIAB</v>
      </c>
      <c r="E173" s="84">
        <f t="shared" ref="E173:M173" si="17">E12+E92</f>
        <v>0</v>
      </c>
      <c r="F173" s="82">
        <f t="shared" si="17"/>
        <v>0</v>
      </c>
      <c r="G173" s="84">
        <f t="shared" si="17"/>
        <v>0</v>
      </c>
      <c r="H173" s="82">
        <f t="shared" si="17"/>
        <v>0</v>
      </c>
      <c r="I173" s="84">
        <f t="shared" si="17"/>
        <v>0</v>
      </c>
      <c r="J173" s="82">
        <f t="shared" si="17"/>
        <v>0</v>
      </c>
      <c r="K173" s="84">
        <f t="shared" si="17"/>
        <v>-23.4</v>
      </c>
      <c r="L173" s="82">
        <f t="shared" si="17"/>
        <v>-23.4</v>
      </c>
      <c r="M173" s="84">
        <f t="shared" si="17"/>
        <v>0</v>
      </c>
    </row>
    <row r="174" spans="1:15">
      <c r="A174" s="1" t="s">
        <v>308</v>
      </c>
      <c r="B174" s="155" t="e">
        <f>'Aaro Inställningar'!#REF!</f>
        <v>#REF!</v>
      </c>
      <c r="C174" s="35"/>
      <c r="D174" s="470" t="str">
        <f t="shared" si="12"/>
        <v>Euromaint</v>
      </c>
      <c r="E174" s="84">
        <f t="shared" ref="E174:M174" si="18">E13+E93</f>
        <v>0</v>
      </c>
      <c r="F174" s="82">
        <f t="shared" si="18"/>
        <v>-5.5</v>
      </c>
      <c r="G174" s="84">
        <f t="shared" si="18"/>
        <v>0</v>
      </c>
      <c r="H174" s="82">
        <f t="shared" si="18"/>
        <v>-8.4</v>
      </c>
      <c r="I174" s="84">
        <f t="shared" si="18"/>
        <v>0</v>
      </c>
      <c r="J174" s="82">
        <f t="shared" si="18"/>
        <v>-8.4</v>
      </c>
      <c r="K174" s="84">
        <f t="shared" si="18"/>
        <v>-11.7</v>
      </c>
      <c r="L174" s="82">
        <f t="shared" si="18"/>
        <v>-20.100000000000001</v>
      </c>
      <c r="M174" s="84">
        <f t="shared" si="18"/>
        <v>0</v>
      </c>
    </row>
    <row r="175" spans="1:15">
      <c r="A175" s="1" t="s">
        <v>308</v>
      </c>
      <c r="B175" s="155" t="e">
        <f>'Aaro Inställningar'!#REF!</f>
        <v>#REF!</v>
      </c>
      <c r="C175" s="35"/>
      <c r="D175" s="470" t="str">
        <f t="shared" si="12"/>
        <v>GS-Hydro</v>
      </c>
      <c r="E175" s="84">
        <f t="shared" ref="E175:M175" si="19">E14+E94</f>
        <v>-2.5231393</v>
      </c>
      <c r="F175" s="82">
        <f t="shared" si="19"/>
        <v>0</v>
      </c>
      <c r="G175" s="84">
        <f t="shared" si="19"/>
        <v>-2.5231393</v>
      </c>
      <c r="H175" s="82">
        <f t="shared" si="19"/>
        <v>0</v>
      </c>
      <c r="I175" s="84">
        <f t="shared" si="19"/>
        <v>-2.5231393</v>
      </c>
      <c r="J175" s="82">
        <f t="shared" si="19"/>
        <v>0</v>
      </c>
      <c r="K175" s="84">
        <f t="shared" si="19"/>
        <v>-4.8246297</v>
      </c>
      <c r="L175" s="82">
        <f t="shared" si="19"/>
        <v>-2.3014904</v>
      </c>
      <c r="M175" s="84">
        <f t="shared" si="19"/>
        <v>-2.5231393</v>
      </c>
    </row>
    <row r="176" spans="1:15">
      <c r="A176" s="1" t="s">
        <v>308</v>
      </c>
      <c r="B176" s="155" t="e">
        <f>'Aaro Inställningar'!#REF!</f>
        <v>#REF!</v>
      </c>
      <c r="C176" s="35"/>
      <c r="D176" s="470" t="str">
        <f t="shared" si="12"/>
        <v>Hafa Bathroom Group</v>
      </c>
      <c r="E176" s="84">
        <f t="shared" ref="E176:M176" si="20">E15+E95</f>
        <v>0.9</v>
      </c>
      <c r="F176" s="82">
        <f t="shared" si="20"/>
        <v>0</v>
      </c>
      <c r="G176" s="84">
        <f t="shared" si="20"/>
        <v>0.9</v>
      </c>
      <c r="H176" s="82">
        <f t="shared" si="20"/>
        <v>0</v>
      </c>
      <c r="I176" s="84">
        <f t="shared" si="20"/>
        <v>0.9</v>
      </c>
      <c r="J176" s="82">
        <f t="shared" si="20"/>
        <v>0</v>
      </c>
      <c r="K176" s="84">
        <f t="shared" si="20"/>
        <v>-5</v>
      </c>
      <c r="L176" s="82">
        <f t="shared" si="20"/>
        <v>-5.9</v>
      </c>
      <c r="M176" s="84">
        <f t="shared" si="20"/>
        <v>0.9</v>
      </c>
    </row>
    <row r="177" spans="1:13" ht="15.75" customHeight="1">
      <c r="A177" s="1" t="s">
        <v>308</v>
      </c>
      <c r="B177" s="155" t="e">
        <f>'Aaro Inställningar'!#REF!</f>
        <v>#REF!</v>
      </c>
      <c r="C177" s="35"/>
      <c r="D177" s="470" t="str">
        <f t="shared" si="12"/>
        <v>HENT</v>
      </c>
      <c r="E177" s="84">
        <f t="shared" ref="E177:M177" si="21">E16+E96</f>
        <v>0</v>
      </c>
      <c r="F177" s="82">
        <f t="shared" si="21"/>
        <v>0.119905999999999</v>
      </c>
      <c r="G177" s="84">
        <f t="shared" si="21"/>
        <v>0</v>
      </c>
      <c r="H177" s="82">
        <f t="shared" si="21"/>
        <v>10.6815433</v>
      </c>
      <c r="I177" s="84">
        <f t="shared" si="21"/>
        <v>0</v>
      </c>
      <c r="J177" s="82">
        <f t="shared" si="21"/>
        <v>10.6815433</v>
      </c>
      <c r="K177" s="84">
        <f t="shared" si="21"/>
        <v>-0.73730839999999997</v>
      </c>
      <c r="L177" s="82">
        <f t="shared" si="21"/>
        <v>9.9442348999999997</v>
      </c>
      <c r="M177" s="84">
        <f t="shared" si="21"/>
        <v>0</v>
      </c>
    </row>
    <row r="178" spans="1:13">
      <c r="A178" s="1" t="s">
        <v>308</v>
      </c>
      <c r="B178" s="155" t="e">
        <f>'Aaro Inställningar'!#REF!</f>
        <v>#REF!</v>
      </c>
      <c r="C178" s="35"/>
      <c r="D178" s="470" t="str">
        <f t="shared" si="12"/>
        <v xml:space="preserve">HL Display </v>
      </c>
      <c r="E178" s="84">
        <f t="shared" ref="E178:M178" si="22">E17+E97</f>
        <v>-0.79999999999999905</v>
      </c>
      <c r="F178" s="82">
        <f t="shared" si="22"/>
        <v>-3.8</v>
      </c>
      <c r="G178" s="84">
        <f t="shared" si="22"/>
        <v>-12.1</v>
      </c>
      <c r="H178" s="82">
        <f t="shared" si="22"/>
        <v>-7</v>
      </c>
      <c r="I178" s="84">
        <f t="shared" si="22"/>
        <v>-12.1</v>
      </c>
      <c r="J178" s="82">
        <f t="shared" si="22"/>
        <v>-7</v>
      </c>
      <c r="K178" s="84">
        <f t="shared" si="22"/>
        <v>-31.1</v>
      </c>
      <c r="L178" s="82">
        <f t="shared" si="22"/>
        <v>-26</v>
      </c>
      <c r="M178" s="84">
        <f t="shared" si="22"/>
        <v>-55</v>
      </c>
    </row>
    <row r="179" spans="1:13">
      <c r="A179" s="1" t="s">
        <v>308</v>
      </c>
      <c r="B179" s="155" t="e">
        <f>'Aaro Inställningar'!#REF!</f>
        <v>#REF!</v>
      </c>
      <c r="C179" s="35"/>
      <c r="D179" s="470" t="str">
        <f t="shared" si="12"/>
        <v>Inwido</v>
      </c>
      <c r="E179" s="84">
        <f t="shared" ref="E179:M179" si="23">E18+E98</f>
        <v>0</v>
      </c>
      <c r="F179" s="82">
        <f t="shared" si="23"/>
        <v>0</v>
      </c>
      <c r="G179" s="84">
        <f t="shared" si="23"/>
        <v>0</v>
      </c>
      <c r="H179" s="82">
        <f t="shared" si="23"/>
        <v>-74.86</v>
      </c>
      <c r="I179" s="84">
        <f t="shared" si="23"/>
        <v>0</v>
      </c>
      <c r="J179" s="82">
        <f t="shared" si="23"/>
        <v>-74.86</v>
      </c>
      <c r="K179" s="84">
        <f t="shared" si="23"/>
        <v>-101.727</v>
      </c>
      <c r="L179" s="82">
        <f t="shared" si="23"/>
        <v>-176.58699999999999</v>
      </c>
      <c r="M179" s="84">
        <f t="shared" si="23"/>
        <v>-50</v>
      </c>
    </row>
    <row r="180" spans="1:13">
      <c r="A180" s="1" t="s">
        <v>308</v>
      </c>
      <c r="B180" s="155" t="e">
        <f>'Aaro Inställningar'!#REF!</f>
        <v>#REF!</v>
      </c>
      <c r="C180" s="35"/>
      <c r="D180" s="470" t="str">
        <f t="shared" si="12"/>
        <v>Jøtul</v>
      </c>
      <c r="E180" s="84">
        <f t="shared" ref="E180:M180" si="24">E19+E99</f>
        <v>-0.64202099999999995</v>
      </c>
      <c r="F180" s="82">
        <f t="shared" si="24"/>
        <v>0</v>
      </c>
      <c r="G180" s="84">
        <f t="shared" si="24"/>
        <v>-1.3959959</v>
      </c>
      <c r="H180" s="82">
        <f t="shared" si="24"/>
        <v>0</v>
      </c>
      <c r="I180" s="84">
        <f t="shared" si="24"/>
        <v>-1.3959959</v>
      </c>
      <c r="J180" s="82">
        <f t="shared" si="24"/>
        <v>0</v>
      </c>
      <c r="K180" s="84">
        <f t="shared" si="24"/>
        <v>-115.0226062</v>
      </c>
      <c r="L180" s="82">
        <f t="shared" si="24"/>
        <v>-113.6266103</v>
      </c>
      <c r="M180" s="84">
        <f t="shared" si="24"/>
        <v>-9.6645869999999992</v>
      </c>
    </row>
    <row r="181" spans="1:13">
      <c r="A181" s="1" t="s">
        <v>308</v>
      </c>
      <c r="B181" s="155" t="e">
        <f>'Aaro Inställningar'!#REF!</f>
        <v>#REF!</v>
      </c>
      <c r="C181" s="35"/>
      <c r="D181" s="470" t="str">
        <f t="shared" si="12"/>
        <v xml:space="preserve">KVD </v>
      </c>
      <c r="E181" s="84">
        <f t="shared" ref="E181:M181" si="25">E20+E100</f>
        <v>-1.073</v>
      </c>
      <c r="F181" s="82">
        <f t="shared" si="25"/>
        <v>-0.26400000000000001</v>
      </c>
      <c r="G181" s="84">
        <f t="shared" si="25"/>
        <v>-1.3129999999999999</v>
      </c>
      <c r="H181" s="82">
        <f t="shared" si="25"/>
        <v>-0.26400000000000001</v>
      </c>
      <c r="I181" s="84">
        <f t="shared" si="25"/>
        <v>-1.3129999999999999</v>
      </c>
      <c r="J181" s="82">
        <f t="shared" si="25"/>
        <v>-0.26400000000000001</v>
      </c>
      <c r="K181" s="84">
        <f t="shared" si="25"/>
        <v>-7.274</v>
      </c>
      <c r="L181" s="82">
        <f t="shared" si="25"/>
        <v>-6.2249999999999996</v>
      </c>
      <c r="M181" s="84">
        <f t="shared" si="25"/>
        <v>-3</v>
      </c>
    </row>
    <row r="182" spans="1:13" ht="15.75" customHeight="1">
      <c r="A182" s="1" t="s">
        <v>308</v>
      </c>
      <c r="B182" s="155" t="e">
        <f>'Aaro Inställningar'!#REF!</f>
        <v>#REF!</v>
      </c>
      <c r="C182" s="35"/>
      <c r="D182" s="470" t="str">
        <f t="shared" si="12"/>
        <v>Ledil</v>
      </c>
      <c r="E182" s="84">
        <f t="shared" ref="E182:M182" si="26">E21+E101</f>
        <v>0</v>
      </c>
      <c r="F182" s="82">
        <f t="shared" si="26"/>
        <v>0</v>
      </c>
      <c r="G182" s="84">
        <f t="shared" si="26"/>
        <v>0</v>
      </c>
      <c r="H182" s="82">
        <f t="shared" si="26"/>
        <v>0</v>
      </c>
      <c r="I182" s="84">
        <f t="shared" si="26"/>
        <v>0</v>
      </c>
      <c r="J182" s="82">
        <f t="shared" si="26"/>
        <v>0</v>
      </c>
      <c r="K182" s="84">
        <f t="shared" si="26"/>
        <v>-12.781003999999999</v>
      </c>
      <c r="L182" s="82">
        <f t="shared" si="26"/>
        <v>-12.781003999999999</v>
      </c>
      <c r="M182" s="84">
        <f t="shared" si="26"/>
        <v>-5.6278199999999998</v>
      </c>
    </row>
    <row r="183" spans="1:13">
      <c r="A183" s="1" t="s">
        <v>308</v>
      </c>
      <c r="B183" s="155" t="e">
        <f>'Aaro Inställningar'!#REF!</f>
        <v>#REF!</v>
      </c>
      <c r="C183" s="35"/>
      <c r="D183" s="470" t="str">
        <f t="shared" si="12"/>
        <v>Mobile Climate Control</v>
      </c>
      <c r="E183" s="84">
        <f t="shared" ref="E183:M183" si="27">E22+E102</f>
        <v>-0.60099999999999998</v>
      </c>
      <c r="F183" s="82">
        <f t="shared" si="27"/>
        <v>0</v>
      </c>
      <c r="G183" s="84">
        <f t="shared" si="27"/>
        <v>-0.82199999999999995</v>
      </c>
      <c r="H183" s="82">
        <f t="shared" si="27"/>
        <v>0</v>
      </c>
      <c r="I183" s="84">
        <f t="shared" si="27"/>
        <v>-0.82199999999999995</v>
      </c>
      <c r="J183" s="82">
        <f t="shared" si="27"/>
        <v>0</v>
      </c>
      <c r="K183" s="84">
        <f t="shared" si="27"/>
        <v>-1.9710000000000001</v>
      </c>
      <c r="L183" s="82">
        <f t="shared" si="27"/>
        <v>-1.149</v>
      </c>
      <c r="M183" s="84">
        <f t="shared" si="27"/>
        <v>-2.8889999999999998</v>
      </c>
    </row>
    <row r="184" spans="1:13">
      <c r="A184" s="1" t="s">
        <v>308</v>
      </c>
      <c r="B184" s="155" t="e">
        <f>'Aaro Inställningar'!#REF!</f>
        <v>#REF!</v>
      </c>
      <c r="C184" s="35"/>
      <c r="D184" s="470" t="str">
        <f t="shared" si="12"/>
        <v>Nebula</v>
      </c>
      <c r="E184" s="84">
        <f t="shared" ref="E184:M184" si="28">E23+E103</f>
        <v>-0.1031767</v>
      </c>
      <c r="F184" s="82">
        <f t="shared" si="28"/>
        <v>-6.7500000000003701E-4</v>
      </c>
      <c r="G184" s="84">
        <f t="shared" si="28"/>
        <v>-0.1031767</v>
      </c>
      <c r="H184" s="82">
        <f t="shared" si="28"/>
        <v>-0.44328499999999998</v>
      </c>
      <c r="I184" s="84">
        <f t="shared" si="28"/>
        <v>-0.1031767</v>
      </c>
      <c r="J184" s="82">
        <f t="shared" si="28"/>
        <v>-0.44328499999999998</v>
      </c>
      <c r="K184" s="84">
        <f t="shared" si="28"/>
        <v>-1.5156388999999999</v>
      </c>
      <c r="L184" s="82">
        <f t="shared" si="28"/>
        <v>-1.8557471999999999</v>
      </c>
      <c r="M184" s="84">
        <f t="shared" si="28"/>
        <v>-0.58154139999999999</v>
      </c>
    </row>
    <row r="185" spans="1:13" ht="15.75" customHeight="1">
      <c r="A185" s="1" t="s">
        <v>308</v>
      </c>
      <c r="B185" s="155" t="e">
        <f>'Aaro Inställningar'!#REF!</f>
        <v>#REF!</v>
      </c>
      <c r="C185" s="35"/>
      <c r="D185" s="820" t="str">
        <f t="shared" si="12"/>
        <v>Nordic Cinema Group</v>
      </c>
      <c r="E185" s="319">
        <f t="shared" ref="E185:M185" si="29">E24+E104</f>
        <v>-3.423</v>
      </c>
      <c r="F185" s="317">
        <f t="shared" si="29"/>
        <v>0</v>
      </c>
      <c r="G185" s="319">
        <f t="shared" si="29"/>
        <v>-7.4619999999999997</v>
      </c>
      <c r="H185" s="317">
        <f t="shared" si="29"/>
        <v>0</v>
      </c>
      <c r="I185" s="319">
        <f t="shared" si="29"/>
        <v>-7.4619999999999997</v>
      </c>
      <c r="J185" s="317">
        <f t="shared" si="29"/>
        <v>0</v>
      </c>
      <c r="K185" s="319">
        <f t="shared" si="29"/>
        <v>-10.715</v>
      </c>
      <c r="L185" s="317">
        <f t="shared" si="29"/>
        <v>-3.2530000000000001</v>
      </c>
      <c r="M185" s="319">
        <f t="shared" si="29"/>
        <v>-7.6619999999999999</v>
      </c>
    </row>
    <row r="186" spans="1:13" ht="15.75" hidden="1" customHeight="1">
      <c r="A186" s="1" t="s">
        <v>308</v>
      </c>
      <c r="B186" s="155" t="e">
        <f>'Aaro Inställningar'!#REF!</f>
        <v>#REF!</v>
      </c>
      <c r="C186" s="35"/>
      <c r="D186" s="820">
        <f t="shared" si="12"/>
        <v>0</v>
      </c>
      <c r="E186" s="319">
        <f t="shared" ref="E186:M186" si="30">E25+E105</f>
        <v>0</v>
      </c>
      <c r="F186" s="317">
        <f t="shared" si="30"/>
        <v>0</v>
      </c>
      <c r="G186" s="319">
        <f t="shared" si="30"/>
        <v>0</v>
      </c>
      <c r="H186" s="317">
        <f t="shared" si="30"/>
        <v>0</v>
      </c>
      <c r="I186" s="319">
        <f t="shared" si="30"/>
        <v>0</v>
      </c>
      <c r="J186" s="317">
        <f t="shared" si="30"/>
        <v>0</v>
      </c>
      <c r="K186" s="319">
        <f t="shared" si="30"/>
        <v>0</v>
      </c>
      <c r="L186" s="317">
        <f t="shared" si="30"/>
        <v>0</v>
      </c>
      <c r="M186" s="319">
        <f t="shared" si="30"/>
        <v>0</v>
      </c>
    </row>
    <row r="187" spans="1:13" ht="15.75" hidden="1" customHeight="1">
      <c r="A187" s="1" t="s">
        <v>308</v>
      </c>
      <c r="B187" s="155" t="e">
        <f>'Aaro Inställningar'!#REF!</f>
        <v>#REF!</v>
      </c>
      <c r="C187" s="35"/>
      <c r="D187" s="820">
        <f t="shared" si="12"/>
        <v>0</v>
      </c>
      <c r="E187" s="319">
        <f t="shared" ref="E187:M187" si="31">E26+E106</f>
        <v>0</v>
      </c>
      <c r="F187" s="317">
        <f t="shared" si="31"/>
        <v>0</v>
      </c>
      <c r="G187" s="319">
        <f t="shared" si="31"/>
        <v>0</v>
      </c>
      <c r="H187" s="317">
        <f t="shared" si="31"/>
        <v>0</v>
      </c>
      <c r="I187" s="319">
        <f t="shared" si="31"/>
        <v>0</v>
      </c>
      <c r="J187" s="317">
        <f t="shared" si="31"/>
        <v>0</v>
      </c>
      <c r="K187" s="319">
        <f t="shared" si="31"/>
        <v>0</v>
      </c>
      <c r="L187" s="317">
        <f t="shared" si="31"/>
        <v>0</v>
      </c>
      <c r="M187" s="319">
        <f t="shared" si="31"/>
        <v>0</v>
      </c>
    </row>
    <row r="188" spans="1:13" ht="15.75" hidden="1" customHeight="1">
      <c r="A188" s="1" t="s">
        <v>308</v>
      </c>
      <c r="B188" s="155" t="e">
        <f>'Aaro Inställningar'!#REF!</f>
        <v>#REF!</v>
      </c>
      <c r="C188" s="35"/>
      <c r="D188" s="820">
        <f t="shared" si="12"/>
        <v>0</v>
      </c>
      <c r="E188" s="319">
        <f t="shared" ref="E188:M188" si="32">E27+E107</f>
        <v>0</v>
      </c>
      <c r="F188" s="317">
        <f t="shared" si="32"/>
        <v>0</v>
      </c>
      <c r="G188" s="319">
        <f t="shared" si="32"/>
        <v>0</v>
      </c>
      <c r="H188" s="317">
        <f t="shared" si="32"/>
        <v>0</v>
      </c>
      <c r="I188" s="319">
        <f t="shared" si="32"/>
        <v>0</v>
      </c>
      <c r="J188" s="317">
        <f t="shared" si="32"/>
        <v>0</v>
      </c>
      <c r="K188" s="319">
        <f t="shared" si="32"/>
        <v>0</v>
      </c>
      <c r="L188" s="317">
        <f t="shared" si="32"/>
        <v>0</v>
      </c>
      <c r="M188" s="319">
        <f t="shared" si="32"/>
        <v>0</v>
      </c>
    </row>
    <row r="189" spans="1:13" ht="15.75" hidden="1" customHeight="1">
      <c r="A189" s="1" t="s">
        <v>308</v>
      </c>
      <c r="B189" s="155" t="e">
        <f>'Aaro Inställningar'!#REF!</f>
        <v>#REF!</v>
      </c>
      <c r="C189" s="35"/>
      <c r="D189" s="820">
        <f t="shared" si="12"/>
        <v>0</v>
      </c>
      <c r="E189" s="319">
        <f t="shared" ref="E189:M189" si="33">E28+E108</f>
        <v>0</v>
      </c>
      <c r="F189" s="317">
        <f t="shared" si="33"/>
        <v>0</v>
      </c>
      <c r="G189" s="319">
        <f t="shared" si="33"/>
        <v>0</v>
      </c>
      <c r="H189" s="317">
        <f t="shared" si="33"/>
        <v>0</v>
      </c>
      <c r="I189" s="319">
        <f t="shared" si="33"/>
        <v>0</v>
      </c>
      <c r="J189" s="317">
        <f t="shared" si="33"/>
        <v>0</v>
      </c>
      <c r="K189" s="319">
        <f t="shared" si="33"/>
        <v>0</v>
      </c>
      <c r="L189" s="317">
        <f t="shared" si="33"/>
        <v>0</v>
      </c>
      <c r="M189" s="319">
        <f t="shared" si="33"/>
        <v>0</v>
      </c>
    </row>
    <row r="190" spans="1:13" ht="15.75" hidden="1" customHeight="1">
      <c r="A190" s="1" t="s">
        <v>308</v>
      </c>
      <c r="B190" s="155" t="e">
        <f>'Aaro Inställningar'!#REF!</f>
        <v>#REF!</v>
      </c>
      <c r="C190" s="35"/>
      <c r="D190" s="820">
        <f t="shared" si="12"/>
        <v>0</v>
      </c>
      <c r="E190" s="319">
        <f t="shared" ref="E190:M190" si="34">E29+E109</f>
        <v>0</v>
      </c>
      <c r="F190" s="317">
        <f t="shared" si="34"/>
        <v>0</v>
      </c>
      <c r="G190" s="319">
        <f t="shared" si="34"/>
        <v>0</v>
      </c>
      <c r="H190" s="317">
        <f t="shared" si="34"/>
        <v>0</v>
      </c>
      <c r="I190" s="319">
        <f t="shared" si="34"/>
        <v>0</v>
      </c>
      <c r="J190" s="317">
        <f t="shared" si="34"/>
        <v>0</v>
      </c>
      <c r="K190" s="319">
        <f t="shared" si="34"/>
        <v>0</v>
      </c>
      <c r="L190" s="317">
        <f t="shared" si="34"/>
        <v>0</v>
      </c>
      <c r="M190" s="319">
        <f t="shared" si="34"/>
        <v>0</v>
      </c>
    </row>
    <row r="191" spans="1:13" ht="15.75" hidden="1" customHeight="1">
      <c r="A191" s="1" t="s">
        <v>308</v>
      </c>
      <c r="B191" s="155" t="e">
        <f>'Aaro Inställningar'!#REF!</f>
        <v>#REF!</v>
      </c>
      <c r="C191" s="35"/>
      <c r="D191" s="820">
        <f t="shared" si="12"/>
        <v>0</v>
      </c>
      <c r="E191" s="319">
        <f t="shared" ref="E191:M191" si="35">E30+E110</f>
        <v>0</v>
      </c>
      <c r="F191" s="317">
        <f t="shared" si="35"/>
        <v>0</v>
      </c>
      <c r="G191" s="319">
        <f t="shared" si="35"/>
        <v>0</v>
      </c>
      <c r="H191" s="317">
        <f t="shared" si="35"/>
        <v>0</v>
      </c>
      <c r="I191" s="319">
        <f t="shared" si="35"/>
        <v>0</v>
      </c>
      <c r="J191" s="317">
        <f t="shared" si="35"/>
        <v>0</v>
      </c>
      <c r="K191" s="319">
        <f t="shared" si="35"/>
        <v>0</v>
      </c>
      <c r="L191" s="317">
        <f t="shared" si="35"/>
        <v>0</v>
      </c>
      <c r="M191" s="319">
        <f t="shared" si="35"/>
        <v>0</v>
      </c>
    </row>
    <row r="192" spans="1:13" ht="15.75" hidden="1" customHeight="1">
      <c r="A192" s="1" t="s">
        <v>308</v>
      </c>
      <c r="B192" s="155" t="e">
        <f>'Aaro Inställningar'!#REF!</f>
        <v>#REF!</v>
      </c>
      <c r="C192" s="35"/>
      <c r="D192" s="820">
        <f t="shared" si="12"/>
        <v>0</v>
      </c>
      <c r="E192" s="319">
        <f t="shared" ref="E192:M192" si="36">E31+E111</f>
        <v>0</v>
      </c>
      <c r="F192" s="317">
        <f t="shared" si="36"/>
        <v>0</v>
      </c>
      <c r="G192" s="319">
        <f t="shared" si="36"/>
        <v>0</v>
      </c>
      <c r="H192" s="317">
        <f t="shared" si="36"/>
        <v>0</v>
      </c>
      <c r="I192" s="319">
        <f t="shared" si="36"/>
        <v>0</v>
      </c>
      <c r="J192" s="317">
        <f t="shared" si="36"/>
        <v>0</v>
      </c>
      <c r="K192" s="319">
        <f t="shared" si="36"/>
        <v>0</v>
      </c>
      <c r="L192" s="317">
        <f t="shared" si="36"/>
        <v>0</v>
      </c>
      <c r="M192" s="319">
        <f t="shared" si="36"/>
        <v>0</v>
      </c>
    </row>
    <row r="193" spans="1:13" ht="15.75" hidden="1" customHeight="1">
      <c r="A193" s="1" t="s">
        <v>308</v>
      </c>
      <c r="B193" s="155" t="e">
        <f>'Aaro Inställningar'!#REF!</f>
        <v>#REF!</v>
      </c>
      <c r="C193" s="35"/>
      <c r="D193" s="820">
        <f t="shared" si="12"/>
        <v>0</v>
      </c>
      <c r="E193" s="319">
        <f t="shared" ref="E193:M193" si="37">E32+E112</f>
        <v>0</v>
      </c>
      <c r="F193" s="317">
        <f t="shared" si="37"/>
        <v>0</v>
      </c>
      <c r="G193" s="319">
        <f t="shared" si="37"/>
        <v>0</v>
      </c>
      <c r="H193" s="317">
        <f t="shared" si="37"/>
        <v>0</v>
      </c>
      <c r="I193" s="319">
        <f t="shared" si="37"/>
        <v>0</v>
      </c>
      <c r="J193" s="317">
        <f t="shared" si="37"/>
        <v>0</v>
      </c>
      <c r="K193" s="319">
        <f t="shared" si="37"/>
        <v>0</v>
      </c>
      <c r="L193" s="317">
        <f t="shared" si="37"/>
        <v>0</v>
      </c>
      <c r="M193" s="319">
        <f t="shared" si="37"/>
        <v>0</v>
      </c>
    </row>
    <row r="194" spans="1:13" ht="15.75" hidden="1" customHeight="1">
      <c r="A194" s="1" t="s">
        <v>308</v>
      </c>
      <c r="B194" s="155" t="e">
        <f>'Aaro Inställningar'!#REF!</f>
        <v>#REF!</v>
      </c>
      <c r="C194" s="35"/>
      <c r="D194" s="820">
        <f t="shared" si="12"/>
        <v>0</v>
      </c>
      <c r="E194" s="319">
        <f t="shared" ref="E194:M194" si="38">E33+E113</f>
        <v>0</v>
      </c>
      <c r="F194" s="317">
        <f t="shared" si="38"/>
        <v>0</v>
      </c>
      <c r="G194" s="319">
        <f t="shared" si="38"/>
        <v>0</v>
      </c>
      <c r="H194" s="317">
        <f t="shared" si="38"/>
        <v>0</v>
      </c>
      <c r="I194" s="319">
        <f t="shared" si="38"/>
        <v>0</v>
      </c>
      <c r="J194" s="317">
        <f t="shared" si="38"/>
        <v>0</v>
      </c>
      <c r="K194" s="319">
        <f t="shared" si="38"/>
        <v>0</v>
      </c>
      <c r="L194" s="317">
        <f t="shared" si="38"/>
        <v>0</v>
      </c>
      <c r="M194" s="319">
        <f t="shared" si="38"/>
        <v>0</v>
      </c>
    </row>
    <row r="195" spans="1:13" ht="15.75" hidden="1" customHeight="1">
      <c r="A195" s="1" t="s">
        <v>308</v>
      </c>
      <c r="B195" s="155" t="e">
        <f>'Aaro Inställningar'!#REF!</f>
        <v>#REF!</v>
      </c>
      <c r="C195" s="35"/>
      <c r="D195" s="820">
        <f t="shared" si="12"/>
        <v>0</v>
      </c>
      <c r="E195" s="319">
        <f t="shared" ref="E195:M195" si="39">E34+E114</f>
        <v>0</v>
      </c>
      <c r="F195" s="317">
        <f t="shared" si="39"/>
        <v>0</v>
      </c>
      <c r="G195" s="319">
        <f t="shared" si="39"/>
        <v>0</v>
      </c>
      <c r="H195" s="317">
        <f t="shared" si="39"/>
        <v>0</v>
      </c>
      <c r="I195" s="319">
        <f t="shared" si="39"/>
        <v>0</v>
      </c>
      <c r="J195" s="317">
        <f t="shared" si="39"/>
        <v>0</v>
      </c>
      <c r="K195" s="319">
        <f t="shared" si="39"/>
        <v>0</v>
      </c>
      <c r="L195" s="317">
        <f t="shared" si="39"/>
        <v>0</v>
      </c>
      <c r="M195" s="319">
        <f t="shared" si="39"/>
        <v>0</v>
      </c>
    </row>
    <row r="196" spans="1:13" ht="15.75" hidden="1" customHeight="1">
      <c r="A196" s="1" t="s">
        <v>308</v>
      </c>
      <c r="B196" s="155" t="e">
        <f>'Aaro Inställningar'!#REF!</f>
        <v>#REF!</v>
      </c>
      <c r="C196" s="35"/>
      <c r="D196" s="820">
        <f t="shared" si="12"/>
        <v>0</v>
      </c>
      <c r="E196" s="319">
        <f t="shared" ref="E196:M196" si="40">E35+E115</f>
        <v>0</v>
      </c>
      <c r="F196" s="317">
        <f t="shared" si="40"/>
        <v>0</v>
      </c>
      <c r="G196" s="319">
        <f t="shared" si="40"/>
        <v>0</v>
      </c>
      <c r="H196" s="317">
        <f t="shared" si="40"/>
        <v>0</v>
      </c>
      <c r="I196" s="319">
        <f t="shared" si="40"/>
        <v>0</v>
      </c>
      <c r="J196" s="317">
        <f t="shared" si="40"/>
        <v>0</v>
      </c>
      <c r="K196" s="319">
        <f t="shared" si="40"/>
        <v>0</v>
      </c>
      <c r="L196" s="317">
        <f t="shared" si="40"/>
        <v>0</v>
      </c>
      <c r="M196" s="319">
        <f t="shared" si="40"/>
        <v>0</v>
      </c>
    </row>
    <row r="197" spans="1:13" s="125" customFormat="1" ht="16.8">
      <c r="A197" s="1" t="s">
        <v>308</v>
      </c>
      <c r="B197" s="467" t="e">
        <f>'Aaro Inställningar'!#REF!</f>
        <v>#REF!</v>
      </c>
      <c r="C197" s="40"/>
      <c r="D197" s="798" t="str">
        <f t="shared" si="12"/>
        <v>Summa exkl Aibel</v>
      </c>
      <c r="E197" s="799">
        <f t="shared" ref="E197:M197" si="41">E36+E116</f>
        <v>-22.290502499999992</v>
      </c>
      <c r="F197" s="821">
        <f t="shared" si="41"/>
        <v>-15.976808699999999</v>
      </c>
      <c r="G197" s="799">
        <f t="shared" si="41"/>
        <v>-39.347477399999995</v>
      </c>
      <c r="H197" s="821">
        <f t="shared" si="41"/>
        <v>-82.617781399999998</v>
      </c>
      <c r="I197" s="799">
        <f t="shared" si="41"/>
        <v>-39.347477399999995</v>
      </c>
      <c r="J197" s="821">
        <f t="shared" si="41"/>
        <v>-82.617781399999998</v>
      </c>
      <c r="K197" s="799">
        <f t="shared" si="41"/>
        <v>-371.50954780000001</v>
      </c>
      <c r="L197" s="821">
        <f t="shared" si="41"/>
        <v>-414.77985179999996</v>
      </c>
      <c r="M197" s="799">
        <f t="shared" si="41"/>
        <v>-164.35473270000003</v>
      </c>
    </row>
    <row r="198" spans="1:13" ht="4.5" customHeight="1">
      <c r="A198" s="1"/>
      <c r="B198" s="155"/>
      <c r="C198" s="35"/>
      <c r="D198" s="803">
        <f t="shared" si="12"/>
        <v>0</v>
      </c>
      <c r="E198" s="746">
        <f t="shared" ref="E198:M198" si="42">E37+E117</f>
        <v>0</v>
      </c>
      <c r="F198" s="822">
        <f t="shared" si="42"/>
        <v>0</v>
      </c>
      <c r="G198" s="746">
        <f t="shared" si="42"/>
        <v>0</v>
      </c>
      <c r="H198" s="822">
        <f t="shared" si="42"/>
        <v>0</v>
      </c>
      <c r="I198" s="746">
        <f t="shared" si="42"/>
        <v>0</v>
      </c>
      <c r="J198" s="822">
        <f t="shared" si="42"/>
        <v>0</v>
      </c>
      <c r="K198" s="746">
        <f t="shared" si="42"/>
        <v>0</v>
      </c>
      <c r="L198" s="822">
        <f t="shared" si="42"/>
        <v>0</v>
      </c>
      <c r="M198" s="746">
        <f t="shared" si="42"/>
        <v>0</v>
      </c>
    </row>
    <row r="199" spans="1:13" ht="19.5" customHeight="1">
      <c r="A199" s="1" t="s">
        <v>308</v>
      </c>
      <c r="B199" s="155" t="e">
        <f>'Aaro Inställningar'!#REF!</f>
        <v>#REF!</v>
      </c>
      <c r="C199" s="35"/>
      <c r="D199" s="803" t="str">
        <f t="shared" si="12"/>
        <v>Aibel</v>
      </c>
      <c r="E199" s="746">
        <f t="shared" ref="E199:M199" si="43">E38+E118</f>
        <v>-15.033802</v>
      </c>
      <c r="F199" s="791">
        <f t="shared" si="43"/>
        <v>-64.102080000000001</v>
      </c>
      <c r="G199" s="746">
        <f t="shared" si="43"/>
        <v>-15.033802</v>
      </c>
      <c r="H199" s="791">
        <f t="shared" si="43"/>
        <v>-64.102080000000001</v>
      </c>
      <c r="I199" s="746">
        <f t="shared" si="43"/>
        <v>-15.033802</v>
      </c>
      <c r="J199" s="791">
        <f t="shared" si="43"/>
        <v>-64.102080000000001</v>
      </c>
      <c r="K199" s="746">
        <f t="shared" si="43"/>
        <v>-412.846226</v>
      </c>
      <c r="L199" s="791">
        <f t="shared" si="43"/>
        <v>-461.91450400000002</v>
      </c>
      <c r="M199" s="746">
        <f t="shared" si="43"/>
        <v>-2.1476860000000002</v>
      </c>
    </row>
    <row r="200" spans="1:13" ht="16.8" hidden="1">
      <c r="A200" s="1" t="s">
        <v>308</v>
      </c>
      <c r="B200" s="155" t="e">
        <f>'Aaro Inställningar'!#REF!</f>
        <v>#REF!</v>
      </c>
      <c r="C200" s="35"/>
      <c r="D200" s="820">
        <f t="shared" si="12"/>
        <v>0</v>
      </c>
      <c r="E200" s="319">
        <f t="shared" ref="E200:M200" si="44">E39+E119</f>
        <v>0</v>
      </c>
      <c r="F200" s="317">
        <f t="shared" si="44"/>
        <v>0</v>
      </c>
      <c r="G200" s="319">
        <f t="shared" si="44"/>
        <v>0</v>
      </c>
      <c r="H200" s="317">
        <f t="shared" si="44"/>
        <v>0</v>
      </c>
      <c r="I200" s="319">
        <f t="shared" si="44"/>
        <v>0</v>
      </c>
      <c r="J200" s="317">
        <f t="shared" si="44"/>
        <v>0</v>
      </c>
      <c r="K200" s="319">
        <f t="shared" si="44"/>
        <v>0</v>
      </c>
      <c r="L200" s="317">
        <f t="shared" si="44"/>
        <v>0</v>
      </c>
      <c r="M200" s="319">
        <f t="shared" si="44"/>
        <v>0</v>
      </c>
    </row>
    <row r="201" spans="1:13" ht="16.8" hidden="1">
      <c r="A201" s="1" t="s">
        <v>308</v>
      </c>
      <c r="B201" s="155" t="e">
        <f>'Aaro Inställningar'!#REF!</f>
        <v>#REF!</v>
      </c>
      <c r="C201" s="35"/>
      <c r="D201" s="820">
        <f t="shared" ref="D201:D232" si="45">D40</f>
        <v>0</v>
      </c>
      <c r="E201" s="319">
        <f t="shared" ref="E201:M201" si="46">E40+E120</f>
        <v>0</v>
      </c>
      <c r="F201" s="317">
        <f t="shared" si="46"/>
        <v>0</v>
      </c>
      <c r="G201" s="319">
        <f t="shared" si="46"/>
        <v>0</v>
      </c>
      <c r="H201" s="317">
        <f t="shared" si="46"/>
        <v>0</v>
      </c>
      <c r="I201" s="319">
        <f t="shared" si="46"/>
        <v>0</v>
      </c>
      <c r="J201" s="317">
        <f t="shared" si="46"/>
        <v>0</v>
      </c>
      <c r="K201" s="319">
        <f t="shared" si="46"/>
        <v>0</v>
      </c>
      <c r="L201" s="317">
        <f t="shared" si="46"/>
        <v>0</v>
      </c>
      <c r="M201" s="319">
        <f t="shared" si="46"/>
        <v>0</v>
      </c>
    </row>
    <row r="202" spans="1:13" ht="16.8" hidden="1">
      <c r="A202" s="1" t="s">
        <v>308</v>
      </c>
      <c r="B202" s="155" t="e">
        <f>'Aaro Inställningar'!#REF!</f>
        <v>#REF!</v>
      </c>
      <c r="C202" s="35"/>
      <c r="D202" s="820">
        <f t="shared" si="45"/>
        <v>0</v>
      </c>
      <c r="E202" s="319">
        <f t="shared" ref="E202:M202" si="47">E41+E121</f>
        <v>0</v>
      </c>
      <c r="F202" s="317">
        <f t="shared" si="47"/>
        <v>0</v>
      </c>
      <c r="G202" s="319">
        <f t="shared" si="47"/>
        <v>0</v>
      </c>
      <c r="H202" s="317">
        <f t="shared" si="47"/>
        <v>0</v>
      </c>
      <c r="I202" s="319">
        <f t="shared" si="47"/>
        <v>0</v>
      </c>
      <c r="J202" s="317">
        <f t="shared" si="47"/>
        <v>0</v>
      </c>
      <c r="K202" s="319">
        <f t="shared" si="47"/>
        <v>0</v>
      </c>
      <c r="L202" s="317">
        <f t="shared" si="47"/>
        <v>0</v>
      </c>
      <c r="M202" s="319">
        <f t="shared" si="47"/>
        <v>0</v>
      </c>
    </row>
    <row r="203" spans="1:13" ht="16.8" hidden="1">
      <c r="A203" s="1" t="s">
        <v>308</v>
      </c>
      <c r="B203" s="155" t="e">
        <f>'Aaro Inställningar'!#REF!</f>
        <v>#REF!</v>
      </c>
      <c r="C203" s="35"/>
      <c r="D203" s="820">
        <f t="shared" si="45"/>
        <v>0</v>
      </c>
      <c r="E203" s="319">
        <f t="shared" ref="E203:M203" si="48">E42+E122</f>
        <v>0</v>
      </c>
      <c r="F203" s="317">
        <f t="shared" si="48"/>
        <v>0</v>
      </c>
      <c r="G203" s="319">
        <f t="shared" si="48"/>
        <v>0</v>
      </c>
      <c r="H203" s="317">
        <f t="shared" si="48"/>
        <v>0</v>
      </c>
      <c r="I203" s="319">
        <f t="shared" si="48"/>
        <v>0</v>
      </c>
      <c r="J203" s="317">
        <f t="shared" si="48"/>
        <v>0</v>
      </c>
      <c r="K203" s="319">
        <f t="shared" si="48"/>
        <v>0</v>
      </c>
      <c r="L203" s="317">
        <f t="shared" si="48"/>
        <v>0</v>
      </c>
      <c r="M203" s="319">
        <f t="shared" si="48"/>
        <v>0</v>
      </c>
    </row>
    <row r="204" spans="1:13" ht="16.8" hidden="1">
      <c r="A204" s="1" t="s">
        <v>308</v>
      </c>
      <c r="B204" s="155" t="e">
        <f>'Aaro Inställningar'!#REF!</f>
        <v>#REF!</v>
      </c>
      <c r="C204" s="35"/>
      <c r="D204" s="820">
        <f t="shared" si="45"/>
        <v>0</v>
      </c>
      <c r="E204" s="319">
        <f t="shared" ref="E204:M204" si="49">E43+E123</f>
        <v>0</v>
      </c>
      <c r="F204" s="317">
        <f t="shared" si="49"/>
        <v>0</v>
      </c>
      <c r="G204" s="319">
        <f t="shared" si="49"/>
        <v>0</v>
      </c>
      <c r="H204" s="317">
        <f t="shared" si="49"/>
        <v>0</v>
      </c>
      <c r="I204" s="319">
        <f t="shared" si="49"/>
        <v>0</v>
      </c>
      <c r="J204" s="317">
        <f t="shared" si="49"/>
        <v>0</v>
      </c>
      <c r="K204" s="319">
        <f t="shared" si="49"/>
        <v>0</v>
      </c>
      <c r="L204" s="317">
        <f t="shared" si="49"/>
        <v>0</v>
      </c>
      <c r="M204" s="319">
        <f t="shared" si="49"/>
        <v>0</v>
      </c>
    </row>
    <row r="205" spans="1:13" ht="16.8" hidden="1">
      <c r="A205" s="1" t="s">
        <v>308</v>
      </c>
      <c r="B205" s="155" t="e">
        <f>'Aaro Inställningar'!#REF!</f>
        <v>#REF!</v>
      </c>
      <c r="C205" s="35"/>
      <c r="D205" s="820">
        <f t="shared" si="45"/>
        <v>0</v>
      </c>
      <c r="E205" s="319">
        <f t="shared" ref="E205:M205" si="50">E44+E124</f>
        <v>0</v>
      </c>
      <c r="F205" s="317">
        <f t="shared" si="50"/>
        <v>0</v>
      </c>
      <c r="G205" s="319">
        <f t="shared" si="50"/>
        <v>0</v>
      </c>
      <c r="H205" s="317">
        <f t="shared" si="50"/>
        <v>0</v>
      </c>
      <c r="I205" s="319">
        <f t="shared" si="50"/>
        <v>0</v>
      </c>
      <c r="J205" s="317">
        <f t="shared" si="50"/>
        <v>0</v>
      </c>
      <c r="K205" s="319">
        <f t="shared" si="50"/>
        <v>0</v>
      </c>
      <c r="L205" s="317">
        <f t="shared" si="50"/>
        <v>0</v>
      </c>
      <c r="M205" s="319">
        <f t="shared" si="50"/>
        <v>0</v>
      </c>
    </row>
    <row r="206" spans="1:13" ht="16.8" hidden="1">
      <c r="A206" s="1" t="s">
        <v>308</v>
      </c>
      <c r="B206" s="155" t="e">
        <f>'Aaro Inställningar'!#REF!</f>
        <v>#REF!</v>
      </c>
      <c r="C206" s="35"/>
      <c r="D206" s="820">
        <f t="shared" si="45"/>
        <v>0</v>
      </c>
      <c r="E206" s="319">
        <f t="shared" ref="E206:M206" si="51">E45+E125</f>
        <v>0</v>
      </c>
      <c r="F206" s="317">
        <f t="shared" si="51"/>
        <v>0</v>
      </c>
      <c r="G206" s="319">
        <f t="shared" si="51"/>
        <v>0</v>
      </c>
      <c r="H206" s="317">
        <f t="shared" si="51"/>
        <v>0</v>
      </c>
      <c r="I206" s="319">
        <f t="shared" si="51"/>
        <v>0</v>
      </c>
      <c r="J206" s="317">
        <f t="shared" si="51"/>
        <v>0</v>
      </c>
      <c r="K206" s="319">
        <f t="shared" si="51"/>
        <v>0</v>
      </c>
      <c r="L206" s="317">
        <f t="shared" si="51"/>
        <v>0</v>
      </c>
      <c r="M206" s="319">
        <f t="shared" si="51"/>
        <v>0</v>
      </c>
    </row>
    <row r="207" spans="1:13" ht="16.8" hidden="1">
      <c r="A207" s="1" t="s">
        <v>308</v>
      </c>
      <c r="B207" s="155" t="e">
        <f>'Aaro Inställningar'!#REF!</f>
        <v>#REF!</v>
      </c>
      <c r="C207" s="35"/>
      <c r="D207" s="820">
        <f t="shared" si="45"/>
        <v>0</v>
      </c>
      <c r="E207" s="319">
        <f t="shared" ref="E207:M207" si="52">E46+E126</f>
        <v>0</v>
      </c>
      <c r="F207" s="317">
        <f t="shared" si="52"/>
        <v>0</v>
      </c>
      <c r="G207" s="319">
        <f t="shared" si="52"/>
        <v>0</v>
      </c>
      <c r="H207" s="317">
        <f t="shared" si="52"/>
        <v>0</v>
      </c>
      <c r="I207" s="319">
        <f t="shared" si="52"/>
        <v>0</v>
      </c>
      <c r="J207" s="317">
        <f t="shared" si="52"/>
        <v>0</v>
      </c>
      <c r="K207" s="319">
        <f t="shared" si="52"/>
        <v>0</v>
      </c>
      <c r="L207" s="317">
        <f t="shared" si="52"/>
        <v>0</v>
      </c>
      <c r="M207" s="319">
        <f t="shared" si="52"/>
        <v>0</v>
      </c>
    </row>
    <row r="208" spans="1:13" ht="16.8" hidden="1">
      <c r="A208" s="1" t="s">
        <v>308</v>
      </c>
      <c r="B208" s="155" t="e">
        <f>'Aaro Inställningar'!#REF!</f>
        <v>#REF!</v>
      </c>
      <c r="C208" s="35"/>
      <c r="D208" s="820">
        <f t="shared" si="45"/>
        <v>0</v>
      </c>
      <c r="E208" s="319">
        <f t="shared" ref="E208:M208" si="53">E47+E127</f>
        <v>0</v>
      </c>
      <c r="F208" s="317">
        <f t="shared" si="53"/>
        <v>0</v>
      </c>
      <c r="G208" s="319">
        <f t="shared" si="53"/>
        <v>0</v>
      </c>
      <c r="H208" s="317">
        <f t="shared" si="53"/>
        <v>0</v>
      </c>
      <c r="I208" s="319">
        <f t="shared" si="53"/>
        <v>0</v>
      </c>
      <c r="J208" s="317">
        <f t="shared" si="53"/>
        <v>0</v>
      </c>
      <c r="K208" s="319">
        <f t="shared" si="53"/>
        <v>0</v>
      </c>
      <c r="L208" s="317">
        <f t="shared" si="53"/>
        <v>0</v>
      </c>
      <c r="M208" s="319">
        <f t="shared" si="53"/>
        <v>0</v>
      </c>
    </row>
    <row r="209" spans="1:13" ht="16.8" hidden="1">
      <c r="A209" s="1" t="s">
        <v>308</v>
      </c>
      <c r="B209" s="155" t="e">
        <f>'Aaro Inställningar'!#REF!</f>
        <v>#REF!</v>
      </c>
      <c r="C209" s="35"/>
      <c r="D209" s="820">
        <f t="shared" si="45"/>
        <v>0</v>
      </c>
      <c r="E209" s="319">
        <f t="shared" ref="E209:M209" si="54">E48+E128</f>
        <v>0</v>
      </c>
      <c r="F209" s="317">
        <f t="shared" si="54"/>
        <v>0</v>
      </c>
      <c r="G209" s="319">
        <f t="shared" si="54"/>
        <v>0</v>
      </c>
      <c r="H209" s="317">
        <f t="shared" si="54"/>
        <v>0</v>
      </c>
      <c r="I209" s="319">
        <f t="shared" si="54"/>
        <v>0</v>
      </c>
      <c r="J209" s="317">
        <f t="shared" si="54"/>
        <v>0</v>
      </c>
      <c r="K209" s="319">
        <f t="shared" si="54"/>
        <v>0</v>
      </c>
      <c r="L209" s="317">
        <f t="shared" si="54"/>
        <v>0</v>
      </c>
      <c r="M209" s="319">
        <f t="shared" si="54"/>
        <v>0</v>
      </c>
    </row>
    <row r="210" spans="1:13" ht="16.8" hidden="1">
      <c r="A210" s="1" t="s">
        <v>308</v>
      </c>
      <c r="B210" s="155" t="e">
        <f>'Aaro Inställningar'!#REF!</f>
        <v>#REF!</v>
      </c>
      <c r="C210" s="35"/>
      <c r="D210" s="820">
        <f t="shared" si="45"/>
        <v>0</v>
      </c>
      <c r="E210" s="319">
        <f t="shared" ref="E210:M210" si="55">E49+E129</f>
        <v>0</v>
      </c>
      <c r="F210" s="317">
        <f t="shared" si="55"/>
        <v>0</v>
      </c>
      <c r="G210" s="319">
        <f t="shared" si="55"/>
        <v>0</v>
      </c>
      <c r="H210" s="317">
        <f t="shared" si="55"/>
        <v>0</v>
      </c>
      <c r="I210" s="319">
        <f t="shared" si="55"/>
        <v>0</v>
      </c>
      <c r="J210" s="317">
        <f t="shared" si="55"/>
        <v>0</v>
      </c>
      <c r="K210" s="319">
        <f t="shared" si="55"/>
        <v>0</v>
      </c>
      <c r="L210" s="317">
        <f t="shared" si="55"/>
        <v>0</v>
      </c>
      <c r="M210" s="319">
        <f t="shared" si="55"/>
        <v>0</v>
      </c>
    </row>
    <row r="211" spans="1:13" ht="16.8" hidden="1">
      <c r="A211" s="1" t="s">
        <v>308</v>
      </c>
      <c r="B211" s="155" t="e">
        <f>'Aaro Inställningar'!#REF!</f>
        <v>#REF!</v>
      </c>
      <c r="C211" s="35"/>
      <c r="D211" s="820">
        <f t="shared" si="45"/>
        <v>0</v>
      </c>
      <c r="E211" s="319">
        <f t="shared" ref="E211:M211" si="56">E50+E130</f>
        <v>0</v>
      </c>
      <c r="F211" s="317">
        <f t="shared" si="56"/>
        <v>0</v>
      </c>
      <c r="G211" s="319">
        <f t="shared" si="56"/>
        <v>0</v>
      </c>
      <c r="H211" s="317">
        <f t="shared" si="56"/>
        <v>0</v>
      </c>
      <c r="I211" s="319">
        <f t="shared" si="56"/>
        <v>0</v>
      </c>
      <c r="J211" s="317">
        <f t="shared" si="56"/>
        <v>0</v>
      </c>
      <c r="K211" s="319">
        <f t="shared" si="56"/>
        <v>0</v>
      </c>
      <c r="L211" s="317">
        <f t="shared" si="56"/>
        <v>0</v>
      </c>
      <c r="M211" s="319">
        <f t="shared" si="56"/>
        <v>0</v>
      </c>
    </row>
    <row r="212" spans="1:13" ht="16.8" hidden="1">
      <c r="A212" s="1" t="s">
        <v>308</v>
      </c>
      <c r="B212" s="155" t="e">
        <f>'Aaro Inställningar'!#REF!</f>
        <v>#REF!</v>
      </c>
      <c r="C212" s="35"/>
      <c r="D212" s="820">
        <f t="shared" si="45"/>
        <v>0</v>
      </c>
      <c r="E212" s="319">
        <f t="shared" ref="E212:M212" si="57">E51+E131</f>
        <v>0</v>
      </c>
      <c r="F212" s="317">
        <f t="shared" si="57"/>
        <v>0</v>
      </c>
      <c r="G212" s="319">
        <f t="shared" si="57"/>
        <v>0</v>
      </c>
      <c r="H212" s="317">
        <f t="shared" si="57"/>
        <v>0</v>
      </c>
      <c r="I212" s="319">
        <f t="shared" si="57"/>
        <v>0</v>
      </c>
      <c r="J212" s="317">
        <f t="shared" si="57"/>
        <v>0</v>
      </c>
      <c r="K212" s="319">
        <f t="shared" si="57"/>
        <v>0</v>
      </c>
      <c r="L212" s="317">
        <f t="shared" si="57"/>
        <v>0</v>
      </c>
      <c r="M212" s="319">
        <f t="shared" si="57"/>
        <v>0</v>
      </c>
    </row>
    <row r="213" spans="1:13" ht="16.8" hidden="1">
      <c r="A213" s="1" t="s">
        <v>308</v>
      </c>
      <c r="B213" s="155" t="e">
        <f>'Aaro Inställningar'!#REF!</f>
        <v>#REF!</v>
      </c>
      <c r="C213" s="35"/>
      <c r="D213" s="820">
        <f t="shared" si="45"/>
        <v>0</v>
      </c>
      <c r="E213" s="319">
        <f t="shared" ref="E213:M213" si="58">E52+E132</f>
        <v>0</v>
      </c>
      <c r="F213" s="317">
        <f t="shared" si="58"/>
        <v>0</v>
      </c>
      <c r="G213" s="319">
        <f t="shared" si="58"/>
        <v>0</v>
      </c>
      <c r="H213" s="317">
        <f t="shared" si="58"/>
        <v>0</v>
      </c>
      <c r="I213" s="319">
        <f t="shared" si="58"/>
        <v>0</v>
      </c>
      <c r="J213" s="317">
        <f t="shared" si="58"/>
        <v>0</v>
      </c>
      <c r="K213" s="319">
        <f t="shared" si="58"/>
        <v>0</v>
      </c>
      <c r="L213" s="317">
        <f t="shared" si="58"/>
        <v>0</v>
      </c>
      <c r="M213" s="319">
        <f t="shared" si="58"/>
        <v>0</v>
      </c>
    </row>
    <row r="214" spans="1:13" ht="16.8" hidden="1">
      <c r="A214" s="1" t="s">
        <v>308</v>
      </c>
      <c r="B214" s="155" t="e">
        <f>'Aaro Inställningar'!#REF!</f>
        <v>#REF!</v>
      </c>
      <c r="C214" s="35"/>
      <c r="D214" s="820">
        <f t="shared" si="45"/>
        <v>0</v>
      </c>
      <c r="E214" s="319">
        <f t="shared" ref="E214:M214" si="59">E53+E133</f>
        <v>0</v>
      </c>
      <c r="F214" s="317">
        <f t="shared" si="59"/>
        <v>0</v>
      </c>
      <c r="G214" s="319">
        <f t="shared" si="59"/>
        <v>0</v>
      </c>
      <c r="H214" s="317">
        <f t="shared" si="59"/>
        <v>0</v>
      </c>
      <c r="I214" s="319">
        <f t="shared" si="59"/>
        <v>0</v>
      </c>
      <c r="J214" s="317">
        <f t="shared" si="59"/>
        <v>0</v>
      </c>
      <c r="K214" s="319">
        <f t="shared" si="59"/>
        <v>0</v>
      </c>
      <c r="L214" s="317">
        <f t="shared" si="59"/>
        <v>0</v>
      </c>
      <c r="M214" s="319">
        <f t="shared" si="59"/>
        <v>0</v>
      </c>
    </row>
    <row r="215" spans="1:13" ht="16.8" hidden="1">
      <c r="A215" s="1" t="s">
        <v>308</v>
      </c>
      <c r="B215" s="155" t="e">
        <f>'Aaro Inställningar'!#REF!</f>
        <v>#REF!</v>
      </c>
      <c r="C215" s="35"/>
      <c r="D215" s="820">
        <f t="shared" si="45"/>
        <v>0</v>
      </c>
      <c r="E215" s="319">
        <f t="shared" ref="E215:M215" si="60">E54+E134</f>
        <v>0</v>
      </c>
      <c r="F215" s="317">
        <f t="shared" si="60"/>
        <v>0</v>
      </c>
      <c r="G215" s="319">
        <f t="shared" si="60"/>
        <v>0</v>
      </c>
      <c r="H215" s="317">
        <f t="shared" si="60"/>
        <v>0</v>
      </c>
      <c r="I215" s="319">
        <f t="shared" si="60"/>
        <v>0</v>
      </c>
      <c r="J215" s="317">
        <f t="shared" si="60"/>
        <v>0</v>
      </c>
      <c r="K215" s="319">
        <f t="shared" si="60"/>
        <v>0</v>
      </c>
      <c r="L215" s="317">
        <f t="shared" si="60"/>
        <v>0</v>
      </c>
      <c r="M215" s="319">
        <f t="shared" si="60"/>
        <v>0</v>
      </c>
    </row>
    <row r="216" spans="1:13" ht="16.8" hidden="1">
      <c r="A216" s="1" t="s">
        <v>308</v>
      </c>
      <c r="B216" s="155" t="e">
        <f>'Aaro Inställningar'!#REF!</f>
        <v>#REF!</v>
      </c>
      <c r="C216" s="35"/>
      <c r="D216" s="820">
        <f t="shared" si="45"/>
        <v>0</v>
      </c>
      <c r="E216" s="319">
        <f t="shared" ref="E216:M216" si="61">E55+E135</f>
        <v>0</v>
      </c>
      <c r="F216" s="317">
        <f t="shared" si="61"/>
        <v>0</v>
      </c>
      <c r="G216" s="319">
        <f t="shared" si="61"/>
        <v>0</v>
      </c>
      <c r="H216" s="317">
        <f t="shared" si="61"/>
        <v>0</v>
      </c>
      <c r="I216" s="319">
        <f t="shared" si="61"/>
        <v>0</v>
      </c>
      <c r="J216" s="317">
        <f t="shared" si="61"/>
        <v>0</v>
      </c>
      <c r="K216" s="319">
        <f t="shared" si="61"/>
        <v>0</v>
      </c>
      <c r="L216" s="317">
        <f t="shared" si="61"/>
        <v>0</v>
      </c>
      <c r="M216" s="319">
        <f t="shared" si="61"/>
        <v>0</v>
      </c>
    </row>
    <row r="217" spans="1:13" ht="16.8" hidden="1">
      <c r="A217" s="1" t="s">
        <v>308</v>
      </c>
      <c r="B217" s="155" t="e">
        <f>'Aaro Inställningar'!#REF!</f>
        <v>#REF!</v>
      </c>
      <c r="C217" s="35"/>
      <c r="D217" s="820">
        <f t="shared" si="45"/>
        <v>0</v>
      </c>
      <c r="E217" s="319">
        <f t="shared" ref="E217:M217" si="62">E56+E136</f>
        <v>0</v>
      </c>
      <c r="F217" s="317">
        <f t="shared" si="62"/>
        <v>0</v>
      </c>
      <c r="G217" s="319">
        <f t="shared" si="62"/>
        <v>0</v>
      </c>
      <c r="H217" s="317">
        <f t="shared" si="62"/>
        <v>0</v>
      </c>
      <c r="I217" s="319">
        <f t="shared" si="62"/>
        <v>0</v>
      </c>
      <c r="J217" s="317">
        <f t="shared" si="62"/>
        <v>0</v>
      </c>
      <c r="K217" s="319">
        <f t="shared" si="62"/>
        <v>0</v>
      </c>
      <c r="L217" s="317">
        <f t="shared" si="62"/>
        <v>0</v>
      </c>
      <c r="M217" s="319">
        <f t="shared" si="62"/>
        <v>0</v>
      </c>
    </row>
    <row r="218" spans="1:13" ht="16.8" hidden="1">
      <c r="A218" s="1" t="s">
        <v>308</v>
      </c>
      <c r="B218" s="155" t="e">
        <f>'Aaro Inställningar'!#REF!</f>
        <v>#REF!</v>
      </c>
      <c r="C218" s="35"/>
      <c r="D218" s="820">
        <f t="shared" si="45"/>
        <v>0</v>
      </c>
      <c r="E218" s="319">
        <f t="shared" ref="E218:M218" si="63">E57+E137</f>
        <v>0</v>
      </c>
      <c r="F218" s="317">
        <f t="shared" si="63"/>
        <v>0</v>
      </c>
      <c r="G218" s="319">
        <f t="shared" si="63"/>
        <v>0</v>
      </c>
      <c r="H218" s="317">
        <f t="shared" si="63"/>
        <v>0</v>
      </c>
      <c r="I218" s="319">
        <f t="shared" si="63"/>
        <v>0</v>
      </c>
      <c r="J218" s="317">
        <f t="shared" si="63"/>
        <v>0</v>
      </c>
      <c r="K218" s="319">
        <f t="shared" si="63"/>
        <v>0</v>
      </c>
      <c r="L218" s="317">
        <f t="shared" si="63"/>
        <v>0</v>
      </c>
      <c r="M218" s="319">
        <f t="shared" si="63"/>
        <v>0</v>
      </c>
    </row>
    <row r="219" spans="1:13" ht="16.8" hidden="1">
      <c r="A219" s="1" t="s">
        <v>308</v>
      </c>
      <c r="B219" s="155" t="e">
        <f>'Aaro Inställningar'!#REF!</f>
        <v>#REF!</v>
      </c>
      <c r="C219" s="35"/>
      <c r="D219" s="820">
        <f t="shared" si="45"/>
        <v>0</v>
      </c>
      <c r="E219" s="319">
        <f t="shared" ref="E219:M219" si="64">E58+E138</f>
        <v>0</v>
      </c>
      <c r="F219" s="317">
        <f t="shared" si="64"/>
        <v>0</v>
      </c>
      <c r="G219" s="319">
        <f t="shared" si="64"/>
        <v>0</v>
      </c>
      <c r="H219" s="317">
        <f t="shared" si="64"/>
        <v>0</v>
      </c>
      <c r="I219" s="319">
        <f t="shared" si="64"/>
        <v>0</v>
      </c>
      <c r="J219" s="317">
        <f t="shared" si="64"/>
        <v>0</v>
      </c>
      <c r="K219" s="319">
        <f t="shared" si="64"/>
        <v>0</v>
      </c>
      <c r="L219" s="317">
        <f t="shared" si="64"/>
        <v>0</v>
      </c>
      <c r="M219" s="319">
        <f t="shared" si="64"/>
        <v>0</v>
      </c>
    </row>
    <row r="220" spans="1:13" s="125" customFormat="1" ht="15.75" customHeight="1">
      <c r="A220" s="1" t="s">
        <v>308</v>
      </c>
      <c r="B220" s="467" t="e">
        <f>'Aaro Inställningar'!#REF!</f>
        <v>#REF!</v>
      </c>
      <c r="C220" s="40"/>
      <c r="D220" s="798" t="str">
        <f t="shared" si="45"/>
        <v>Aibel</v>
      </c>
      <c r="E220" s="799">
        <f t="shared" ref="E220:M220" si="65">E59+E139</f>
        <v>-15.033802</v>
      </c>
      <c r="F220" s="800">
        <f t="shared" si="65"/>
        <v>-64.102080000000001</v>
      </c>
      <c r="G220" s="799">
        <f t="shared" si="65"/>
        <v>-15.033802</v>
      </c>
      <c r="H220" s="800">
        <f t="shared" si="65"/>
        <v>-64.102080000000001</v>
      </c>
      <c r="I220" s="799">
        <f t="shared" si="65"/>
        <v>-15.033802</v>
      </c>
      <c r="J220" s="800">
        <f t="shared" si="65"/>
        <v>-64.102080000000001</v>
      </c>
      <c r="K220" s="799">
        <f t="shared" si="65"/>
        <v>-412.846226</v>
      </c>
      <c r="L220" s="800">
        <f t="shared" si="65"/>
        <v>-461.91450400000002</v>
      </c>
      <c r="M220" s="799">
        <f t="shared" si="65"/>
        <v>-2.1476860000000002</v>
      </c>
    </row>
    <row r="221" spans="1:13" ht="16.8" hidden="1">
      <c r="A221" s="1" t="s">
        <v>308</v>
      </c>
      <c r="B221" s="155" t="e">
        <f>'Aaro Inställningar'!#REF!</f>
        <v>#REF!</v>
      </c>
      <c r="C221" s="35"/>
      <c r="D221" s="820">
        <f t="shared" si="45"/>
        <v>0</v>
      </c>
      <c r="E221" s="319">
        <f t="shared" ref="E221:M221" si="66">E59+E139</f>
        <v>-15.033802</v>
      </c>
      <c r="F221" s="317">
        <f t="shared" si="66"/>
        <v>-64.102080000000001</v>
      </c>
      <c r="G221" s="319">
        <f t="shared" si="66"/>
        <v>-15.033802</v>
      </c>
      <c r="H221" s="317">
        <f t="shared" si="66"/>
        <v>-64.102080000000001</v>
      </c>
      <c r="I221" s="319">
        <f t="shared" si="66"/>
        <v>-15.033802</v>
      </c>
      <c r="J221" s="317">
        <f t="shared" si="66"/>
        <v>-64.102080000000001</v>
      </c>
      <c r="K221" s="319">
        <f t="shared" si="66"/>
        <v>-412.846226</v>
      </c>
      <c r="L221" s="317">
        <f t="shared" si="66"/>
        <v>-461.91450400000002</v>
      </c>
      <c r="M221" s="319">
        <f t="shared" si="66"/>
        <v>-2.1476860000000002</v>
      </c>
    </row>
    <row r="222" spans="1:13" ht="16.8" hidden="1">
      <c r="A222" s="1" t="s">
        <v>308</v>
      </c>
      <c r="B222" s="155" t="e">
        <f>'Aaro Inställningar'!#REF!</f>
        <v>#REF!</v>
      </c>
      <c r="C222" s="35"/>
      <c r="D222" s="820">
        <f t="shared" si="45"/>
        <v>0</v>
      </c>
      <c r="E222" s="319">
        <f t="shared" ref="E222:M222" si="67">E60+E140</f>
        <v>0</v>
      </c>
      <c r="F222" s="317">
        <f t="shared" si="67"/>
        <v>0</v>
      </c>
      <c r="G222" s="319">
        <f t="shared" si="67"/>
        <v>0</v>
      </c>
      <c r="H222" s="317">
        <f t="shared" si="67"/>
        <v>0</v>
      </c>
      <c r="I222" s="319">
        <f t="shared" si="67"/>
        <v>0</v>
      </c>
      <c r="J222" s="317">
        <f t="shared" si="67"/>
        <v>0</v>
      </c>
      <c r="K222" s="319">
        <f t="shared" si="67"/>
        <v>0</v>
      </c>
      <c r="L222" s="317">
        <f t="shared" si="67"/>
        <v>0</v>
      </c>
      <c r="M222" s="319">
        <f t="shared" si="67"/>
        <v>0</v>
      </c>
    </row>
    <row r="223" spans="1:13" ht="16.8" hidden="1">
      <c r="A223" s="1" t="s">
        <v>308</v>
      </c>
      <c r="B223" s="155" t="e">
        <f>'Aaro Inställningar'!#REF!</f>
        <v>#REF!</v>
      </c>
      <c r="C223" s="35"/>
      <c r="D223" s="820">
        <f t="shared" si="45"/>
        <v>0</v>
      </c>
      <c r="E223" s="319">
        <f t="shared" ref="E223:M223" si="68">E61+E141</f>
        <v>0</v>
      </c>
      <c r="F223" s="317">
        <f t="shared" si="68"/>
        <v>0</v>
      </c>
      <c r="G223" s="319">
        <f t="shared" si="68"/>
        <v>0</v>
      </c>
      <c r="H223" s="317">
        <f t="shared" si="68"/>
        <v>0</v>
      </c>
      <c r="I223" s="319">
        <f t="shared" si="68"/>
        <v>0</v>
      </c>
      <c r="J223" s="317">
        <f t="shared" si="68"/>
        <v>0</v>
      </c>
      <c r="K223" s="319">
        <f t="shared" si="68"/>
        <v>0</v>
      </c>
      <c r="L223" s="317">
        <f t="shared" si="68"/>
        <v>0</v>
      </c>
      <c r="M223" s="319">
        <f t="shared" si="68"/>
        <v>0</v>
      </c>
    </row>
    <row r="224" spans="1:13" ht="16.8" hidden="1">
      <c r="A224" s="1" t="s">
        <v>308</v>
      </c>
      <c r="B224" s="155" t="e">
        <f>'Aaro Inställningar'!#REF!</f>
        <v>#REF!</v>
      </c>
      <c r="C224" s="35"/>
      <c r="D224" s="820">
        <f t="shared" si="45"/>
        <v>0</v>
      </c>
      <c r="E224" s="319">
        <f t="shared" ref="E224:M224" si="69">E62+E142</f>
        <v>0</v>
      </c>
      <c r="F224" s="317">
        <f t="shared" si="69"/>
        <v>0</v>
      </c>
      <c r="G224" s="319">
        <f t="shared" si="69"/>
        <v>0</v>
      </c>
      <c r="H224" s="317">
        <f t="shared" si="69"/>
        <v>0</v>
      </c>
      <c r="I224" s="319">
        <f t="shared" si="69"/>
        <v>0</v>
      </c>
      <c r="J224" s="317">
        <f t="shared" si="69"/>
        <v>0</v>
      </c>
      <c r="K224" s="319">
        <f t="shared" si="69"/>
        <v>0</v>
      </c>
      <c r="L224" s="317">
        <f t="shared" si="69"/>
        <v>0</v>
      </c>
      <c r="M224" s="319">
        <f t="shared" si="69"/>
        <v>0</v>
      </c>
    </row>
    <row r="225" spans="1:13" ht="16.8" hidden="1">
      <c r="A225" s="1" t="s">
        <v>308</v>
      </c>
      <c r="B225" s="155" t="e">
        <f>'Aaro Inställningar'!#REF!</f>
        <v>#REF!</v>
      </c>
      <c r="C225" s="35"/>
      <c r="D225" s="820">
        <f t="shared" si="45"/>
        <v>0</v>
      </c>
      <c r="E225" s="319">
        <f t="shared" ref="E225:M225" si="70">E63+E143</f>
        <v>0</v>
      </c>
      <c r="F225" s="317">
        <f t="shared" si="70"/>
        <v>0</v>
      </c>
      <c r="G225" s="319">
        <f t="shared" si="70"/>
        <v>0</v>
      </c>
      <c r="H225" s="317">
        <f t="shared" si="70"/>
        <v>0</v>
      </c>
      <c r="I225" s="319">
        <f t="shared" si="70"/>
        <v>0</v>
      </c>
      <c r="J225" s="317">
        <f t="shared" si="70"/>
        <v>0</v>
      </c>
      <c r="K225" s="319">
        <f t="shared" si="70"/>
        <v>0</v>
      </c>
      <c r="L225" s="317">
        <f t="shared" si="70"/>
        <v>0</v>
      </c>
      <c r="M225" s="319">
        <f t="shared" si="70"/>
        <v>0</v>
      </c>
    </row>
    <row r="226" spans="1:13" ht="16.8" hidden="1">
      <c r="A226" s="1" t="s">
        <v>308</v>
      </c>
      <c r="B226" s="155" t="e">
        <f>'Aaro Inställningar'!#REF!</f>
        <v>#REF!</v>
      </c>
      <c r="C226" s="35"/>
      <c r="D226" s="820">
        <f t="shared" si="45"/>
        <v>0</v>
      </c>
      <c r="E226" s="319">
        <f t="shared" ref="E226:M226" si="71">E64+E144</f>
        <v>0</v>
      </c>
      <c r="F226" s="317">
        <f t="shared" si="71"/>
        <v>0</v>
      </c>
      <c r="G226" s="319">
        <f t="shared" si="71"/>
        <v>0</v>
      </c>
      <c r="H226" s="317">
        <f t="shared" si="71"/>
        <v>0</v>
      </c>
      <c r="I226" s="319">
        <f t="shared" si="71"/>
        <v>0</v>
      </c>
      <c r="J226" s="317">
        <f t="shared" si="71"/>
        <v>0</v>
      </c>
      <c r="K226" s="319">
        <f t="shared" si="71"/>
        <v>0</v>
      </c>
      <c r="L226" s="317">
        <f t="shared" si="71"/>
        <v>0</v>
      </c>
      <c r="M226" s="319">
        <f t="shared" si="71"/>
        <v>0</v>
      </c>
    </row>
    <row r="227" spans="1:13" ht="16.8" hidden="1">
      <c r="A227" s="1" t="s">
        <v>308</v>
      </c>
      <c r="B227" s="155" t="e">
        <f>'Aaro Inställningar'!#REF!</f>
        <v>#REF!</v>
      </c>
      <c r="C227" s="35"/>
      <c r="D227" s="820">
        <f t="shared" si="45"/>
        <v>0</v>
      </c>
      <c r="E227" s="319">
        <f t="shared" ref="E227:M227" si="72">E65+E145</f>
        <v>0</v>
      </c>
      <c r="F227" s="317">
        <f t="shared" si="72"/>
        <v>0</v>
      </c>
      <c r="G227" s="319">
        <f t="shared" si="72"/>
        <v>0</v>
      </c>
      <c r="H227" s="317">
        <f t="shared" si="72"/>
        <v>0</v>
      </c>
      <c r="I227" s="319">
        <f t="shared" si="72"/>
        <v>0</v>
      </c>
      <c r="J227" s="317">
        <f t="shared" si="72"/>
        <v>0</v>
      </c>
      <c r="K227" s="319">
        <f t="shared" si="72"/>
        <v>0</v>
      </c>
      <c r="L227" s="317">
        <f t="shared" si="72"/>
        <v>0</v>
      </c>
      <c r="M227" s="319">
        <f t="shared" si="72"/>
        <v>0</v>
      </c>
    </row>
    <row r="228" spans="1:13" ht="16.8" hidden="1">
      <c r="A228" s="1" t="s">
        <v>308</v>
      </c>
      <c r="B228" s="155" t="e">
        <f>'Aaro Inställningar'!#REF!</f>
        <v>#REF!</v>
      </c>
      <c r="C228" s="35"/>
      <c r="D228" s="820">
        <f t="shared" si="45"/>
        <v>0</v>
      </c>
      <c r="E228" s="319">
        <f t="shared" ref="E228:M228" si="73">E66+E146</f>
        <v>0</v>
      </c>
      <c r="F228" s="317">
        <f t="shared" si="73"/>
        <v>0</v>
      </c>
      <c r="G228" s="319">
        <f t="shared" si="73"/>
        <v>0</v>
      </c>
      <c r="H228" s="317">
        <f t="shared" si="73"/>
        <v>0</v>
      </c>
      <c r="I228" s="319">
        <f t="shared" si="73"/>
        <v>0</v>
      </c>
      <c r="J228" s="317">
        <f t="shared" si="73"/>
        <v>0</v>
      </c>
      <c r="K228" s="319">
        <f t="shared" si="73"/>
        <v>0</v>
      </c>
      <c r="L228" s="317">
        <f t="shared" si="73"/>
        <v>0</v>
      </c>
      <c r="M228" s="319">
        <f t="shared" si="73"/>
        <v>0</v>
      </c>
    </row>
    <row r="229" spans="1:13" ht="16.8" hidden="1">
      <c r="A229" s="1" t="s">
        <v>308</v>
      </c>
      <c r="B229" s="155" t="e">
        <f>'Aaro Inställningar'!#REF!</f>
        <v>#REF!</v>
      </c>
      <c r="C229" s="35"/>
      <c r="D229" s="820">
        <f t="shared" si="45"/>
        <v>0</v>
      </c>
      <c r="E229" s="319">
        <f t="shared" ref="E229:M229" si="74">E67+E147</f>
        <v>0</v>
      </c>
      <c r="F229" s="317">
        <f t="shared" si="74"/>
        <v>0</v>
      </c>
      <c r="G229" s="319">
        <f t="shared" si="74"/>
        <v>0</v>
      </c>
      <c r="H229" s="317">
        <f t="shared" si="74"/>
        <v>0</v>
      </c>
      <c r="I229" s="319">
        <f t="shared" si="74"/>
        <v>0</v>
      </c>
      <c r="J229" s="317">
        <f t="shared" si="74"/>
        <v>0</v>
      </c>
      <c r="K229" s="319">
        <f t="shared" si="74"/>
        <v>0</v>
      </c>
      <c r="L229" s="317">
        <f t="shared" si="74"/>
        <v>0</v>
      </c>
      <c r="M229" s="319">
        <f t="shared" si="74"/>
        <v>0</v>
      </c>
    </row>
    <row r="230" spans="1:13" ht="16.8" hidden="1">
      <c r="A230" s="1" t="s">
        <v>308</v>
      </c>
      <c r="B230" s="155" t="e">
        <f>'Aaro Inställningar'!#REF!</f>
        <v>#REF!</v>
      </c>
      <c r="C230" s="35"/>
      <c r="D230" s="820">
        <f t="shared" si="45"/>
        <v>0</v>
      </c>
      <c r="E230" s="319">
        <f t="shared" ref="E230:M230" si="75">E68+E148</f>
        <v>0</v>
      </c>
      <c r="F230" s="317">
        <f t="shared" si="75"/>
        <v>0</v>
      </c>
      <c r="G230" s="319">
        <f t="shared" si="75"/>
        <v>0</v>
      </c>
      <c r="H230" s="317">
        <f t="shared" si="75"/>
        <v>0</v>
      </c>
      <c r="I230" s="319">
        <f t="shared" si="75"/>
        <v>0</v>
      </c>
      <c r="J230" s="317">
        <f t="shared" si="75"/>
        <v>0</v>
      </c>
      <c r="K230" s="319">
        <f t="shared" si="75"/>
        <v>0</v>
      </c>
      <c r="L230" s="317">
        <f t="shared" si="75"/>
        <v>0</v>
      </c>
      <c r="M230" s="319">
        <f t="shared" si="75"/>
        <v>0</v>
      </c>
    </row>
    <row r="231" spans="1:13" ht="16.8" hidden="1">
      <c r="A231" s="1" t="s">
        <v>308</v>
      </c>
      <c r="B231" s="155" t="e">
        <f>'Aaro Inställningar'!#REF!</f>
        <v>#REF!</v>
      </c>
      <c r="C231" s="35"/>
      <c r="D231" s="820">
        <f t="shared" si="45"/>
        <v>0</v>
      </c>
      <c r="E231" s="319">
        <f t="shared" ref="E231:M231" si="76">E69+E149</f>
        <v>0</v>
      </c>
      <c r="F231" s="317">
        <f t="shared" si="76"/>
        <v>0</v>
      </c>
      <c r="G231" s="319">
        <f t="shared" si="76"/>
        <v>0</v>
      </c>
      <c r="H231" s="317">
        <f t="shared" si="76"/>
        <v>0</v>
      </c>
      <c r="I231" s="319">
        <f t="shared" si="76"/>
        <v>0</v>
      </c>
      <c r="J231" s="317">
        <f t="shared" si="76"/>
        <v>0</v>
      </c>
      <c r="K231" s="319">
        <f t="shared" si="76"/>
        <v>0</v>
      </c>
      <c r="L231" s="317">
        <f t="shared" si="76"/>
        <v>0</v>
      </c>
      <c r="M231" s="319">
        <f t="shared" si="76"/>
        <v>0</v>
      </c>
    </row>
    <row r="232" spans="1:13" ht="16.8" hidden="1">
      <c r="A232" s="1" t="s">
        <v>308</v>
      </c>
      <c r="B232" s="155" t="e">
        <f>'Aaro Inställningar'!#REF!</f>
        <v>#REF!</v>
      </c>
      <c r="C232" s="35"/>
      <c r="D232" s="820">
        <f t="shared" si="45"/>
        <v>0</v>
      </c>
      <c r="E232" s="319">
        <f t="shared" ref="E232:M232" si="77">E70+E150</f>
        <v>0</v>
      </c>
      <c r="F232" s="317">
        <f t="shared" si="77"/>
        <v>0</v>
      </c>
      <c r="G232" s="319">
        <f t="shared" si="77"/>
        <v>0</v>
      </c>
      <c r="H232" s="317">
        <f t="shared" si="77"/>
        <v>0</v>
      </c>
      <c r="I232" s="319">
        <f t="shared" si="77"/>
        <v>0</v>
      </c>
      <c r="J232" s="317">
        <f t="shared" si="77"/>
        <v>0</v>
      </c>
      <c r="K232" s="319">
        <f t="shared" si="77"/>
        <v>0</v>
      </c>
      <c r="L232" s="317">
        <f t="shared" si="77"/>
        <v>0</v>
      </c>
      <c r="M232" s="319">
        <f t="shared" si="77"/>
        <v>0</v>
      </c>
    </row>
    <row r="233" spans="1:13" ht="16.8" hidden="1">
      <c r="A233" s="1" t="s">
        <v>308</v>
      </c>
      <c r="B233" s="155" t="e">
        <f>'Aaro Inställningar'!#REF!</f>
        <v>#REF!</v>
      </c>
      <c r="C233" s="35"/>
      <c r="D233" s="820">
        <f t="shared" ref="D233:D245" si="78">D72</f>
        <v>0</v>
      </c>
      <c r="E233" s="319">
        <f t="shared" ref="E233:M233" si="79">E71+E151</f>
        <v>0</v>
      </c>
      <c r="F233" s="317">
        <f t="shared" si="79"/>
        <v>0</v>
      </c>
      <c r="G233" s="319">
        <f t="shared" si="79"/>
        <v>0</v>
      </c>
      <c r="H233" s="317">
        <f t="shared" si="79"/>
        <v>0</v>
      </c>
      <c r="I233" s="319">
        <f t="shared" si="79"/>
        <v>0</v>
      </c>
      <c r="J233" s="317">
        <f t="shared" si="79"/>
        <v>0</v>
      </c>
      <c r="K233" s="319">
        <f t="shared" si="79"/>
        <v>0</v>
      </c>
      <c r="L233" s="317">
        <f t="shared" si="79"/>
        <v>0</v>
      </c>
      <c r="M233" s="319">
        <f t="shared" si="79"/>
        <v>0</v>
      </c>
    </row>
    <row r="234" spans="1:13" ht="16.8" hidden="1">
      <c r="A234" s="1" t="s">
        <v>308</v>
      </c>
      <c r="B234" s="155" t="e">
        <f>'Aaro Inställningar'!#REF!</f>
        <v>#REF!</v>
      </c>
      <c r="C234" s="35"/>
      <c r="D234" s="820">
        <f t="shared" si="78"/>
        <v>0</v>
      </c>
      <c r="E234" s="319">
        <f t="shared" ref="E234:M234" si="80">E72+E152</f>
        <v>0</v>
      </c>
      <c r="F234" s="317">
        <f t="shared" si="80"/>
        <v>0</v>
      </c>
      <c r="G234" s="319">
        <f t="shared" si="80"/>
        <v>0</v>
      </c>
      <c r="H234" s="317">
        <f t="shared" si="80"/>
        <v>0</v>
      </c>
      <c r="I234" s="319">
        <f t="shared" si="80"/>
        <v>0</v>
      </c>
      <c r="J234" s="317">
        <f t="shared" si="80"/>
        <v>0</v>
      </c>
      <c r="K234" s="319">
        <f t="shared" si="80"/>
        <v>0</v>
      </c>
      <c r="L234" s="317">
        <f t="shared" si="80"/>
        <v>0</v>
      </c>
      <c r="M234" s="319">
        <f t="shared" si="80"/>
        <v>0</v>
      </c>
    </row>
    <row r="235" spans="1:13" ht="16.8" hidden="1">
      <c r="A235" s="1" t="s">
        <v>308</v>
      </c>
      <c r="B235" s="155" t="e">
        <f>'Aaro Inställningar'!#REF!</f>
        <v>#REF!</v>
      </c>
      <c r="C235" s="35"/>
      <c r="D235" s="820">
        <f t="shared" si="78"/>
        <v>0</v>
      </c>
      <c r="E235" s="319">
        <f t="shared" ref="E235:M235" si="81">E73+E153</f>
        <v>0</v>
      </c>
      <c r="F235" s="317">
        <f t="shared" si="81"/>
        <v>0</v>
      </c>
      <c r="G235" s="319">
        <f t="shared" si="81"/>
        <v>0</v>
      </c>
      <c r="H235" s="317">
        <f t="shared" si="81"/>
        <v>0</v>
      </c>
      <c r="I235" s="319">
        <f t="shared" si="81"/>
        <v>0</v>
      </c>
      <c r="J235" s="317">
        <f t="shared" si="81"/>
        <v>0</v>
      </c>
      <c r="K235" s="319">
        <f t="shared" si="81"/>
        <v>0</v>
      </c>
      <c r="L235" s="317">
        <f t="shared" si="81"/>
        <v>0</v>
      </c>
      <c r="M235" s="319">
        <f t="shared" si="81"/>
        <v>0</v>
      </c>
    </row>
    <row r="236" spans="1:13" ht="16.8" hidden="1">
      <c r="A236" s="1" t="s">
        <v>308</v>
      </c>
      <c r="B236" s="155" t="e">
        <f>'Aaro Inställningar'!#REF!</f>
        <v>#REF!</v>
      </c>
      <c r="C236" s="35"/>
      <c r="D236" s="820">
        <f t="shared" si="78"/>
        <v>0</v>
      </c>
      <c r="E236" s="319">
        <f t="shared" ref="E236:M236" si="82">E74+E154</f>
        <v>0</v>
      </c>
      <c r="F236" s="317">
        <f t="shared" si="82"/>
        <v>0</v>
      </c>
      <c r="G236" s="319">
        <f t="shared" si="82"/>
        <v>0</v>
      </c>
      <c r="H236" s="317">
        <f t="shared" si="82"/>
        <v>0</v>
      </c>
      <c r="I236" s="319">
        <f t="shared" si="82"/>
        <v>0</v>
      </c>
      <c r="J236" s="317">
        <f t="shared" si="82"/>
        <v>0</v>
      </c>
      <c r="K236" s="319">
        <f t="shared" si="82"/>
        <v>0</v>
      </c>
      <c r="L236" s="317">
        <f t="shared" si="82"/>
        <v>0</v>
      </c>
      <c r="M236" s="319">
        <f t="shared" si="82"/>
        <v>0</v>
      </c>
    </row>
    <row r="237" spans="1:13" ht="16.8" hidden="1">
      <c r="A237" s="1" t="s">
        <v>308</v>
      </c>
      <c r="B237" s="155" t="e">
        <f>'Aaro Inställningar'!#REF!</f>
        <v>#REF!</v>
      </c>
      <c r="C237" s="35"/>
      <c r="D237" s="820">
        <f t="shared" si="78"/>
        <v>0</v>
      </c>
      <c r="E237" s="319">
        <f t="shared" ref="E237:M237" si="83">E75+E155</f>
        <v>0</v>
      </c>
      <c r="F237" s="317">
        <f t="shared" si="83"/>
        <v>0</v>
      </c>
      <c r="G237" s="319">
        <f t="shared" si="83"/>
        <v>0</v>
      </c>
      <c r="H237" s="317">
        <f t="shared" si="83"/>
        <v>0</v>
      </c>
      <c r="I237" s="319">
        <f t="shared" si="83"/>
        <v>0</v>
      </c>
      <c r="J237" s="317">
        <f t="shared" si="83"/>
        <v>0</v>
      </c>
      <c r="K237" s="319">
        <f t="shared" si="83"/>
        <v>0</v>
      </c>
      <c r="L237" s="317">
        <f t="shared" si="83"/>
        <v>0</v>
      </c>
      <c r="M237" s="319">
        <f t="shared" si="83"/>
        <v>0</v>
      </c>
    </row>
    <row r="238" spans="1:13" ht="16.8" hidden="1">
      <c r="A238" s="1" t="s">
        <v>308</v>
      </c>
      <c r="B238" s="155" t="e">
        <f>'Aaro Inställningar'!#REF!</f>
        <v>#REF!</v>
      </c>
      <c r="C238" s="35"/>
      <c r="D238" s="820">
        <f t="shared" si="78"/>
        <v>0</v>
      </c>
      <c r="E238" s="319">
        <f t="shared" ref="E238:M238" si="84">E76+E156</f>
        <v>0</v>
      </c>
      <c r="F238" s="317">
        <f t="shared" si="84"/>
        <v>0</v>
      </c>
      <c r="G238" s="319">
        <f t="shared" si="84"/>
        <v>0</v>
      </c>
      <c r="H238" s="317">
        <f t="shared" si="84"/>
        <v>0</v>
      </c>
      <c r="I238" s="319">
        <f t="shared" si="84"/>
        <v>0</v>
      </c>
      <c r="J238" s="317">
        <f t="shared" si="84"/>
        <v>0</v>
      </c>
      <c r="K238" s="319">
        <f t="shared" si="84"/>
        <v>0</v>
      </c>
      <c r="L238" s="317">
        <f t="shared" si="84"/>
        <v>0</v>
      </c>
      <c r="M238" s="319">
        <f t="shared" si="84"/>
        <v>0</v>
      </c>
    </row>
    <row r="239" spans="1:13" ht="16.8" hidden="1">
      <c r="A239" s="1" t="s">
        <v>308</v>
      </c>
      <c r="B239" s="155" t="e">
        <f>'Aaro Inställningar'!#REF!</f>
        <v>#REF!</v>
      </c>
      <c r="C239" s="35"/>
      <c r="D239" s="820">
        <f t="shared" si="78"/>
        <v>0</v>
      </c>
      <c r="E239" s="319">
        <f t="shared" ref="E239:M239" si="85">E77+E157</f>
        <v>0</v>
      </c>
      <c r="F239" s="317">
        <f t="shared" si="85"/>
        <v>0</v>
      </c>
      <c r="G239" s="319">
        <f t="shared" si="85"/>
        <v>0</v>
      </c>
      <c r="H239" s="317">
        <f t="shared" si="85"/>
        <v>0</v>
      </c>
      <c r="I239" s="319">
        <f t="shared" si="85"/>
        <v>0</v>
      </c>
      <c r="J239" s="317">
        <f t="shared" si="85"/>
        <v>0</v>
      </c>
      <c r="K239" s="319">
        <f t="shared" si="85"/>
        <v>0</v>
      </c>
      <c r="L239" s="317">
        <f t="shared" si="85"/>
        <v>0</v>
      </c>
      <c r="M239" s="319">
        <f t="shared" si="85"/>
        <v>0</v>
      </c>
    </row>
    <row r="240" spans="1:13" ht="16.8" hidden="1">
      <c r="A240" s="1" t="s">
        <v>308</v>
      </c>
      <c r="B240" s="155" t="e">
        <f>'Aaro Inställningar'!#REF!</f>
        <v>#REF!</v>
      </c>
      <c r="C240" s="35"/>
      <c r="D240" s="820">
        <f t="shared" si="78"/>
        <v>0</v>
      </c>
      <c r="E240" s="319">
        <f t="shared" ref="E240:M240" si="86">E78+E158</f>
        <v>0</v>
      </c>
      <c r="F240" s="317">
        <f t="shared" si="86"/>
        <v>0</v>
      </c>
      <c r="G240" s="319">
        <f t="shared" si="86"/>
        <v>0</v>
      </c>
      <c r="H240" s="317">
        <f t="shared" si="86"/>
        <v>0</v>
      </c>
      <c r="I240" s="319">
        <f t="shared" si="86"/>
        <v>0</v>
      </c>
      <c r="J240" s="317">
        <f t="shared" si="86"/>
        <v>0</v>
      </c>
      <c r="K240" s="319">
        <f t="shared" si="86"/>
        <v>0</v>
      </c>
      <c r="L240" s="317">
        <f t="shared" si="86"/>
        <v>0</v>
      </c>
      <c r="M240" s="319">
        <f t="shared" si="86"/>
        <v>0</v>
      </c>
    </row>
    <row r="241" spans="1:13" ht="16.8" hidden="1">
      <c r="A241" s="1" t="s">
        <v>308</v>
      </c>
      <c r="B241" s="155" t="e">
        <f>'Aaro Inställningar'!#REF!</f>
        <v>#REF!</v>
      </c>
      <c r="C241" s="35"/>
      <c r="D241" s="820">
        <f t="shared" si="78"/>
        <v>0</v>
      </c>
      <c r="E241" s="319">
        <f t="shared" ref="E241:M241" si="87">E79+E159</f>
        <v>0</v>
      </c>
      <c r="F241" s="317">
        <f t="shared" si="87"/>
        <v>0</v>
      </c>
      <c r="G241" s="319">
        <f t="shared" si="87"/>
        <v>0</v>
      </c>
      <c r="H241" s="317">
        <f t="shared" si="87"/>
        <v>0</v>
      </c>
      <c r="I241" s="319">
        <f t="shared" si="87"/>
        <v>0</v>
      </c>
      <c r="J241" s="317">
        <f t="shared" si="87"/>
        <v>0</v>
      </c>
      <c r="K241" s="319">
        <f t="shared" si="87"/>
        <v>0</v>
      </c>
      <c r="L241" s="317">
        <f t="shared" si="87"/>
        <v>0</v>
      </c>
      <c r="M241" s="319">
        <f t="shared" si="87"/>
        <v>0</v>
      </c>
    </row>
    <row r="242" spans="1:13" ht="16.8" hidden="1">
      <c r="A242" s="1" t="s">
        <v>308</v>
      </c>
      <c r="B242" s="155" t="e">
        <f>'Aaro Inställningar'!#REF!</f>
        <v>#REF!</v>
      </c>
      <c r="C242" s="35"/>
      <c r="D242" s="820">
        <f t="shared" si="78"/>
        <v>0</v>
      </c>
      <c r="E242" s="319">
        <f t="shared" ref="E242:M242" si="88">E80+E160</f>
        <v>0</v>
      </c>
      <c r="F242" s="317">
        <f t="shared" si="88"/>
        <v>0</v>
      </c>
      <c r="G242" s="319">
        <f t="shared" si="88"/>
        <v>0</v>
      </c>
      <c r="H242" s="317">
        <f t="shared" si="88"/>
        <v>0</v>
      </c>
      <c r="I242" s="319">
        <f t="shared" si="88"/>
        <v>0</v>
      </c>
      <c r="J242" s="317">
        <f t="shared" si="88"/>
        <v>0</v>
      </c>
      <c r="K242" s="319">
        <f t="shared" si="88"/>
        <v>0</v>
      </c>
      <c r="L242" s="317">
        <f t="shared" si="88"/>
        <v>0</v>
      </c>
      <c r="M242" s="319">
        <f t="shared" si="88"/>
        <v>0</v>
      </c>
    </row>
    <row r="243" spans="1:13" s="125" customFormat="1" ht="16.8" hidden="1">
      <c r="A243" s="1" t="s">
        <v>308</v>
      </c>
      <c r="B243" s="467" t="e">
        <f>'Aaro Inställningar'!#REF!</f>
        <v>#REF!</v>
      </c>
      <c r="C243" s="40"/>
      <c r="D243" s="798" t="str">
        <f t="shared" si="78"/>
        <v>SUMMA FRÅGETECKEN</v>
      </c>
      <c r="E243" s="799">
        <f t="shared" ref="E243:M243" si="89">E81+E161</f>
        <v>0</v>
      </c>
      <c r="F243" s="800">
        <f t="shared" si="89"/>
        <v>0</v>
      </c>
      <c r="G243" s="799">
        <f t="shared" si="89"/>
        <v>0</v>
      </c>
      <c r="H243" s="800">
        <f t="shared" si="89"/>
        <v>0</v>
      </c>
      <c r="I243" s="799">
        <f t="shared" si="89"/>
        <v>0</v>
      </c>
      <c r="J243" s="800">
        <f t="shared" si="89"/>
        <v>0</v>
      </c>
      <c r="K243" s="799">
        <f t="shared" si="89"/>
        <v>0</v>
      </c>
      <c r="L243" s="800">
        <f t="shared" si="89"/>
        <v>0</v>
      </c>
      <c r="M243" s="799">
        <f t="shared" si="89"/>
        <v>0</v>
      </c>
    </row>
    <row r="244" spans="1:13" ht="11.25" customHeight="1">
      <c r="A244" s="1"/>
      <c r="B244" s="155"/>
      <c r="C244" s="35"/>
      <c r="D244" s="805">
        <f t="shared" si="78"/>
        <v>0</v>
      </c>
      <c r="E244" s="775">
        <f t="shared" ref="E244:M244" si="90">E82+E162</f>
        <v>0</v>
      </c>
      <c r="F244" s="774">
        <f t="shared" si="90"/>
        <v>0</v>
      </c>
      <c r="G244" s="775">
        <f t="shared" si="90"/>
        <v>0</v>
      </c>
      <c r="H244" s="774">
        <f t="shared" si="90"/>
        <v>0</v>
      </c>
      <c r="I244" s="775">
        <f t="shared" si="90"/>
        <v>0</v>
      </c>
      <c r="J244" s="774">
        <f t="shared" si="90"/>
        <v>0</v>
      </c>
      <c r="K244" s="775">
        <f t="shared" si="90"/>
        <v>0</v>
      </c>
      <c r="L244" s="774">
        <f t="shared" si="90"/>
        <v>0</v>
      </c>
      <c r="M244" s="775">
        <f t="shared" si="90"/>
        <v>0</v>
      </c>
    </row>
    <row r="245" spans="1:13" s="125" customFormat="1" ht="16.8">
      <c r="A245" s="1" t="s">
        <v>308</v>
      </c>
      <c r="B245" s="467" t="e">
        <f>'Aaro Inställningar'!#REF!</f>
        <v>#REF!</v>
      </c>
      <c r="C245" s="40"/>
      <c r="D245" s="759" t="str">
        <f t="shared" si="78"/>
        <v>Summa totalt</v>
      </c>
      <c r="E245" s="773">
        <f t="shared" ref="E245:M245" si="91">E84+E164</f>
        <v>-37.324304499999997</v>
      </c>
      <c r="F245" s="807">
        <f t="shared" si="91"/>
        <v>-80.078888700000007</v>
      </c>
      <c r="G245" s="773">
        <f t="shared" si="91"/>
        <v>-54.381279399999997</v>
      </c>
      <c r="H245" s="807">
        <f t="shared" si="91"/>
        <v>-146.71986139999998</v>
      </c>
      <c r="I245" s="773">
        <f t="shared" si="91"/>
        <v>-54.381279399999997</v>
      </c>
      <c r="J245" s="807">
        <f t="shared" si="91"/>
        <v>-146.71986139999998</v>
      </c>
      <c r="K245" s="773">
        <f t="shared" si="91"/>
        <v>-784.35577379999995</v>
      </c>
      <c r="L245" s="807">
        <f t="shared" si="91"/>
        <v>-876.69435580000004</v>
      </c>
      <c r="M245" s="773">
        <f t="shared" si="91"/>
        <v>-166.50241870000002</v>
      </c>
    </row>
  </sheetData>
  <pageMargins left="0.70866141732283472" right="0.11811023622047245" top="0.55118110236220474" bottom="0.35433070866141736" header="0.31496062992125984" footer="0.31496062992125984"/>
  <pageSetup paperSize="9" scale="60" orientation="landscape" r:id="rId1"/>
  <headerFooter alignWithMargins="0">
    <oddFooter>&amp;LRatos Ekonomi/150422&amp;R&amp;P/&amp;N</oddFooter>
  </headerFooter>
  <rowBreaks count="1" manualBreakCount="1">
    <brk id="165" min="3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5"/>
  <sheetViews>
    <sheetView showGridLines="0" showZeros="0" topLeftCell="C4" zoomScale="93" zoomScaleNormal="93" zoomScaleSheetLayoutView="82" workbookViewId="0"/>
  </sheetViews>
  <sheetFormatPr defaultColWidth="9.109375" defaultRowHeight="14.4" outlineLevelRow="1" outlineLevelCol="1"/>
  <cols>
    <col min="1" max="1" width="16.6640625" hidden="1" customWidth="1" outlineLevel="1"/>
    <col min="2" max="2" width="9.109375" style="33" hidden="1" customWidth="1" outlineLevel="1"/>
    <col min="3" max="3" width="2.5546875" style="33" customWidth="1" collapsed="1"/>
    <col min="4" max="4" width="43.6640625" style="78" customWidth="1"/>
    <col min="5" max="6" width="11.6640625" style="33" customWidth="1" outlineLevel="1"/>
    <col min="7" max="8" width="11.6640625" style="33" hidden="1" customWidth="1"/>
    <col min="9" max="13" width="11.6640625" style="33" customWidth="1"/>
    <col min="14" max="14" width="9.109375" style="33"/>
    <col min="15" max="17" width="11" style="33" customWidth="1"/>
    <col min="18" max="18" width="9.109375" style="33"/>
    <col min="19" max="21" width="11" style="33" customWidth="1"/>
    <col min="22" max="22" width="9.109375" style="33"/>
    <col min="23" max="24" width="12.44140625" style="33" customWidth="1"/>
    <col min="25" max="16384" width="9.109375" style="33"/>
  </cols>
  <sheetData>
    <row r="1" spans="1:15" s="474" customFormat="1" ht="15.75" hidden="1" customHeight="1" outlineLevel="1">
      <c r="A1" s="5"/>
      <c r="B1" s="583"/>
      <c r="C1" s="550"/>
      <c r="D1" s="489"/>
      <c r="E1" s="661" t="s">
        <v>537</v>
      </c>
      <c r="F1" s="661" t="s">
        <v>538</v>
      </c>
      <c r="G1" s="661" t="s">
        <v>539</v>
      </c>
      <c r="H1" s="661" t="s">
        <v>540</v>
      </c>
      <c r="I1" s="661" t="s">
        <v>541</v>
      </c>
      <c r="J1" s="661" t="s">
        <v>542</v>
      </c>
      <c r="K1" s="661" t="s">
        <v>543</v>
      </c>
      <c r="L1" s="661" t="s">
        <v>544</v>
      </c>
      <c r="M1" s="488" t="s">
        <v>545</v>
      </c>
    </row>
    <row r="2" spans="1:15" ht="15.75" hidden="1" customHeight="1" outlineLevel="1">
      <c r="A2" s="434" t="s">
        <v>304</v>
      </c>
    </row>
    <row r="3" spans="1:15" ht="15.75" hidden="1" customHeight="1" outlineLevel="1">
      <c r="A3" s="435" t="s">
        <v>299</v>
      </c>
      <c r="C3" s="35"/>
    </row>
    <row r="4" spans="1:15" ht="31.5" customHeight="1" collapsed="1">
      <c r="A4" s="435" t="str">
        <f>'Meny Aaro'!D11</f>
        <v>MSEK</v>
      </c>
      <c r="C4" s="35"/>
      <c r="D4" s="127" t="s">
        <v>309</v>
      </c>
      <c r="E4" s="34"/>
      <c r="F4" s="34"/>
      <c r="G4" s="34"/>
      <c r="H4" s="34"/>
      <c r="I4" s="34"/>
      <c r="J4" s="34"/>
      <c r="K4" s="34"/>
      <c r="L4" s="34"/>
      <c r="M4" s="39"/>
    </row>
    <row r="5" spans="1:15" ht="10.5" customHeight="1">
      <c r="B5" s="11"/>
      <c r="C5" s="35"/>
      <c r="D5" s="38"/>
      <c r="E5" s="34"/>
      <c r="F5" s="34"/>
      <c r="G5" s="34"/>
      <c r="H5" s="34"/>
      <c r="I5" s="34"/>
      <c r="J5" s="34"/>
      <c r="K5" s="34"/>
      <c r="L5" s="34"/>
      <c r="M5" s="39"/>
    </row>
    <row r="6" spans="1:15" ht="18">
      <c r="C6" s="35"/>
      <c r="D6" s="448" t="s">
        <v>200</v>
      </c>
      <c r="E6" s="460">
        <f>VÅR</f>
        <v>2015</v>
      </c>
      <c r="F6" s="460">
        <f>VFGÅR</f>
        <v>2014</v>
      </c>
      <c r="G6" s="460">
        <f>VÅR</f>
        <v>2015</v>
      </c>
      <c r="H6" s="460">
        <f>VFGÅR</f>
        <v>2014</v>
      </c>
      <c r="I6" s="460">
        <f>VÅR</f>
        <v>2015</v>
      </c>
      <c r="J6" s="460">
        <f>VFGÅR</f>
        <v>2014</v>
      </c>
      <c r="K6" s="460" t="str">
        <f>VLTM</f>
        <v>15/14</v>
      </c>
      <c r="L6" s="460">
        <f>VFGÅR</f>
        <v>2014</v>
      </c>
      <c r="M6" s="468">
        <f>VÅR</f>
        <v>2015</v>
      </c>
      <c r="O6" s="522"/>
    </row>
    <row r="7" spans="1:15" ht="15" customHeight="1">
      <c r="C7" s="35"/>
      <c r="D7" s="469"/>
      <c r="E7" s="460" t="str">
        <f>VMÅN</f>
        <v>mar</v>
      </c>
      <c r="F7" s="460" t="str">
        <f>VMÅN</f>
        <v>mar</v>
      </c>
      <c r="G7" s="460" t="str">
        <f>VKV</f>
        <v>kv 1</v>
      </c>
      <c r="H7" s="460" t="str">
        <f>G7</f>
        <v>kv 1</v>
      </c>
      <c r="I7" s="460" t="str">
        <f>NamnAcc</f>
        <v>kv 1</v>
      </c>
      <c r="J7" s="460" t="str">
        <f>I7</f>
        <v>kv 1</v>
      </c>
      <c r="K7" s="460" t="s">
        <v>7</v>
      </c>
      <c r="L7" s="460"/>
      <c r="M7" s="460" t="str">
        <f>'Aaro Inställningar'!H12</f>
        <v>Prognos mar</v>
      </c>
      <c r="O7" s="522"/>
    </row>
    <row r="8" spans="1:15" ht="15.75" customHeight="1">
      <c r="A8" s="1" t="s">
        <v>306</v>
      </c>
      <c r="B8" s="155" t="str">
        <f>'Aaro Inställningar'!B6</f>
        <v>AHIAS</v>
      </c>
      <c r="C8" s="42"/>
      <c r="D8" s="820" t="str">
        <f>'Aaro Inställningar'!C6</f>
        <v>AH Industries</v>
      </c>
      <c r="E8" s="319">
        <v>0</v>
      </c>
      <c r="F8" s="317">
        <v>0</v>
      </c>
      <c r="G8" s="319">
        <v>0</v>
      </c>
      <c r="H8" s="317">
        <v>0</v>
      </c>
      <c r="I8" s="319">
        <v>0</v>
      </c>
      <c r="J8" s="317">
        <v>0</v>
      </c>
      <c r="K8" s="319">
        <v>0.50423110000000004</v>
      </c>
      <c r="L8" s="317">
        <v>0.50423110000000004</v>
      </c>
      <c r="M8" s="319">
        <v>0</v>
      </c>
      <c r="O8" s="522"/>
    </row>
    <row r="9" spans="1:15" ht="15.75" customHeight="1">
      <c r="A9" s="1" t="s">
        <v>306</v>
      </c>
      <c r="B9" s="155" t="str">
        <f>'Aaro Inställningar'!B7</f>
        <v>ARCUS</v>
      </c>
      <c r="C9" s="35"/>
      <c r="D9" s="820" t="str">
        <f>'Aaro Inställningar'!C7</f>
        <v>Arcus-Gruppen</v>
      </c>
      <c r="E9" s="319">
        <v>-0.68927799999999995</v>
      </c>
      <c r="F9" s="317">
        <v>-2.1705448000000001</v>
      </c>
      <c r="G9" s="319">
        <v>-0.68927799999999995</v>
      </c>
      <c r="H9" s="317">
        <v>-2.1705448000000001</v>
      </c>
      <c r="I9" s="319">
        <v>-0.68927799999999995</v>
      </c>
      <c r="J9" s="317">
        <v>-2.1705448000000001</v>
      </c>
      <c r="K9" s="319">
        <v>6.7772231999999999</v>
      </c>
      <c r="L9" s="317">
        <v>5.2959563999999997</v>
      </c>
      <c r="M9" s="319">
        <v>-13.444954600000001</v>
      </c>
      <c r="O9" s="522"/>
    </row>
    <row r="10" spans="1:15" ht="15.75" customHeight="1">
      <c r="A10" s="1" t="s">
        <v>306</v>
      </c>
      <c r="B10" s="155" t="str">
        <f>'Aaro Inställningar'!B8</f>
        <v>BIOLIN</v>
      </c>
      <c r="C10" s="35"/>
      <c r="D10" s="820" t="str">
        <f>'Aaro Inställningar'!C8</f>
        <v>Biolin Scientific</v>
      </c>
      <c r="E10" s="319">
        <v>4.0000000000000001E-3</v>
      </c>
      <c r="F10" s="317">
        <v>0</v>
      </c>
      <c r="G10" s="319">
        <v>-0.499</v>
      </c>
      <c r="H10" s="317">
        <v>0</v>
      </c>
      <c r="I10" s="319">
        <v>-0.499</v>
      </c>
      <c r="J10" s="317">
        <v>0</v>
      </c>
      <c r="K10" s="319">
        <v>-0.499</v>
      </c>
      <c r="L10" s="317">
        <v>0</v>
      </c>
      <c r="M10" s="319">
        <v>-0.499</v>
      </c>
      <c r="O10" s="522"/>
    </row>
    <row r="11" spans="1:15" ht="15.75" customHeight="1">
      <c r="A11" s="1" t="s">
        <v>306</v>
      </c>
      <c r="B11" s="155" t="str">
        <f>'Aaro Inställningar'!B9</f>
        <v>BISNODE</v>
      </c>
      <c r="C11" s="35"/>
      <c r="D11" s="820" t="str">
        <f>'Aaro Inställningar'!C9</f>
        <v>Bisnode</v>
      </c>
      <c r="E11" s="319">
        <v>-8.19</v>
      </c>
      <c r="F11" s="317">
        <v>-3.5</v>
      </c>
      <c r="G11" s="319">
        <v>-8.19</v>
      </c>
      <c r="H11" s="317">
        <v>-0.56000000000000005</v>
      </c>
      <c r="I11" s="319">
        <v>-8.19</v>
      </c>
      <c r="J11" s="317">
        <v>-0.56000000000000005</v>
      </c>
      <c r="K11" s="319">
        <v>-41.23</v>
      </c>
      <c r="L11" s="317">
        <v>-33.6</v>
      </c>
      <c r="M11" s="319">
        <v>-8.19</v>
      </c>
      <c r="O11" s="522"/>
    </row>
    <row r="12" spans="1:15" ht="15.75" customHeight="1">
      <c r="A12" s="1" t="s">
        <v>306</v>
      </c>
      <c r="B12" s="155" t="str">
        <f>'Aaro Inställningar'!B10</f>
        <v>DIAB</v>
      </c>
      <c r="C12" s="35"/>
      <c r="D12" s="820" t="str">
        <f>'Aaro Inställningar'!C10</f>
        <v>DIAB</v>
      </c>
      <c r="E12" s="319">
        <v>0</v>
      </c>
      <c r="F12" s="317">
        <v>0</v>
      </c>
      <c r="G12" s="319">
        <v>0</v>
      </c>
      <c r="H12" s="317">
        <v>0</v>
      </c>
      <c r="I12" s="319">
        <v>0</v>
      </c>
      <c r="J12" s="317">
        <v>0</v>
      </c>
      <c r="K12" s="319">
        <v>-22.480028999999998</v>
      </c>
      <c r="L12" s="317">
        <v>-22.480028999999998</v>
      </c>
      <c r="M12" s="319">
        <v>0</v>
      </c>
    </row>
    <row r="13" spans="1:15" ht="15.75" customHeight="1">
      <c r="A13" s="1" t="s">
        <v>306</v>
      </c>
      <c r="B13" s="155" t="str">
        <f>'Aaro Inställningar'!B11</f>
        <v>EMGR</v>
      </c>
      <c r="C13" s="35"/>
      <c r="D13" s="820" t="str">
        <f>'Aaro Inställningar'!C11</f>
        <v>Euromaint</v>
      </c>
      <c r="E13" s="319">
        <v>0</v>
      </c>
      <c r="F13" s="317">
        <v>-5.5</v>
      </c>
      <c r="G13" s="319">
        <v>0</v>
      </c>
      <c r="H13" s="317">
        <v>-8.4</v>
      </c>
      <c r="I13" s="319">
        <v>0</v>
      </c>
      <c r="J13" s="317">
        <v>-8.4</v>
      </c>
      <c r="K13" s="319">
        <v>-11.7</v>
      </c>
      <c r="L13" s="317">
        <v>-20.100000000000001</v>
      </c>
      <c r="M13" s="319">
        <v>0</v>
      </c>
    </row>
    <row r="14" spans="1:15" ht="15.75" customHeight="1">
      <c r="A14" s="1" t="s">
        <v>306</v>
      </c>
      <c r="B14" s="155" t="str">
        <f>'Aaro Inställningar'!B12</f>
        <v>GSHYDRO</v>
      </c>
      <c r="C14" s="35"/>
      <c r="D14" s="820" t="str">
        <f>'Aaro Inställningar'!C12</f>
        <v>GS-Hydro</v>
      </c>
      <c r="E14" s="319">
        <v>-2.5231393</v>
      </c>
      <c r="F14" s="317">
        <v>0</v>
      </c>
      <c r="G14" s="319">
        <v>-2.5231393</v>
      </c>
      <c r="H14" s="317">
        <v>0</v>
      </c>
      <c r="I14" s="319">
        <v>-2.5231393</v>
      </c>
      <c r="J14" s="317">
        <v>0</v>
      </c>
      <c r="K14" s="319">
        <v>-4.8246297</v>
      </c>
      <c r="L14" s="317">
        <v>-2.3014904</v>
      </c>
      <c r="M14" s="319">
        <v>-2.5231393</v>
      </c>
    </row>
    <row r="15" spans="1:15" ht="15.75" customHeight="1">
      <c r="A15" s="1" t="s">
        <v>306</v>
      </c>
      <c r="B15" s="155" t="str">
        <f>'Aaro Inställningar'!B13</f>
        <v>HAFA</v>
      </c>
      <c r="C15" s="35"/>
      <c r="D15" s="820" t="str">
        <f>'Aaro Inställningar'!C13</f>
        <v>Hafa Bathroom Group</v>
      </c>
      <c r="E15" s="319">
        <v>0.9</v>
      </c>
      <c r="F15" s="317">
        <v>0</v>
      </c>
      <c r="G15" s="319">
        <v>0.9</v>
      </c>
      <c r="H15" s="317">
        <v>0</v>
      </c>
      <c r="I15" s="319">
        <v>0.9</v>
      </c>
      <c r="J15" s="317">
        <v>0</v>
      </c>
      <c r="K15" s="319">
        <v>-5</v>
      </c>
      <c r="L15" s="317">
        <v>-5.9</v>
      </c>
      <c r="M15" s="319">
        <v>0.9</v>
      </c>
    </row>
    <row r="16" spans="1:15" ht="15.75" customHeight="1">
      <c r="A16" s="1" t="s">
        <v>306</v>
      </c>
      <c r="B16" s="155" t="str">
        <f>'Aaro Inställningar'!B14</f>
        <v>HENT</v>
      </c>
      <c r="C16" s="35"/>
      <c r="D16" s="820" t="str">
        <f>'Aaro Inställningar'!C14</f>
        <v>HENT</v>
      </c>
      <c r="E16" s="319">
        <v>0</v>
      </c>
      <c r="F16" s="317">
        <v>8.7474999999998596E-2</v>
      </c>
      <c r="G16" s="319">
        <v>0</v>
      </c>
      <c r="H16" s="317">
        <v>7.7924956999999999</v>
      </c>
      <c r="I16" s="319">
        <v>0</v>
      </c>
      <c r="J16" s="317">
        <v>7.7924956999999999</v>
      </c>
      <c r="K16" s="319">
        <v>-0.53788790000000097</v>
      </c>
      <c r="L16" s="317">
        <v>7.2546077999999996</v>
      </c>
      <c r="M16" s="319">
        <v>0</v>
      </c>
    </row>
    <row r="17" spans="1:13" ht="15.75" customHeight="1">
      <c r="A17" s="1" t="s">
        <v>306</v>
      </c>
      <c r="B17" s="155" t="str">
        <f>'Aaro Inställningar'!B15</f>
        <v>HLDISP</v>
      </c>
      <c r="C17" s="35"/>
      <c r="D17" s="820" t="str">
        <f>'Aaro Inställningar'!C15</f>
        <v xml:space="preserve">HL Display </v>
      </c>
      <c r="E17" s="319">
        <v>-0.78840000000000099</v>
      </c>
      <c r="F17" s="317">
        <v>0</v>
      </c>
      <c r="G17" s="319">
        <v>-11.92455</v>
      </c>
      <c r="H17" s="317">
        <v>-3.1536</v>
      </c>
      <c r="I17" s="319">
        <v>-11.92455</v>
      </c>
      <c r="J17" s="317">
        <v>-3.1536</v>
      </c>
      <c r="K17" s="319">
        <v>-26.115749999999998</v>
      </c>
      <c r="L17" s="317">
        <v>-17.344799999999999</v>
      </c>
      <c r="M17" s="319">
        <v>-54.202500000000001</v>
      </c>
    </row>
    <row r="18" spans="1:13" ht="15.75" customHeight="1">
      <c r="A18" s="1" t="s">
        <v>306</v>
      </c>
      <c r="B18" s="155" t="str">
        <f>'Aaro Inställningar'!B16</f>
        <v>INWIDO</v>
      </c>
      <c r="C18" s="35"/>
      <c r="D18" s="820" t="str">
        <f>'Aaro Inställningar'!C16</f>
        <v>Inwido</v>
      </c>
      <c r="E18" s="319">
        <v>0</v>
      </c>
      <c r="F18" s="317"/>
      <c r="G18" s="319">
        <v>0</v>
      </c>
      <c r="H18" s="317">
        <v>-23.408722000000001</v>
      </c>
      <c r="I18" s="319">
        <v>0</v>
      </c>
      <c r="J18" s="317">
        <v>-23.408722000000001</v>
      </c>
      <c r="K18" s="319">
        <v>-15.7431942</v>
      </c>
      <c r="L18" s="317">
        <v>-39.151916200000002</v>
      </c>
      <c r="M18" s="319">
        <v>-15.635</v>
      </c>
    </row>
    <row r="19" spans="1:13" ht="15.75" customHeight="1">
      <c r="A19" s="1" t="s">
        <v>306</v>
      </c>
      <c r="B19" s="155" t="str">
        <f>'Aaro Inställningar'!B17</f>
        <v>JOTUL</v>
      </c>
      <c r="C19" s="35"/>
      <c r="D19" s="820" t="str">
        <f>'Aaro Inställningar'!C17</f>
        <v>Jøtul</v>
      </c>
      <c r="E19" s="319">
        <v>-0.59431880000000004</v>
      </c>
      <c r="F19" s="317">
        <v>0</v>
      </c>
      <c r="G19" s="319">
        <v>-1.2922734</v>
      </c>
      <c r="H19" s="317">
        <v>0</v>
      </c>
      <c r="I19" s="319">
        <v>-1.2922734</v>
      </c>
      <c r="J19" s="317">
        <v>0</v>
      </c>
      <c r="K19" s="319">
        <v>-5.6287246</v>
      </c>
      <c r="L19" s="317">
        <v>-4.3364512</v>
      </c>
      <c r="M19" s="319">
        <v>-8.9465082000000002</v>
      </c>
    </row>
    <row r="20" spans="1:13" ht="15.75" customHeight="1">
      <c r="A20" s="1" t="s">
        <v>306</v>
      </c>
      <c r="B20" s="155" t="str">
        <f>'Aaro Inställningar'!B18</f>
        <v>KVD</v>
      </c>
      <c r="C20" s="35"/>
      <c r="D20" s="820" t="str">
        <f>'Aaro Inställningar'!C18</f>
        <v xml:space="preserve">KVD </v>
      </c>
      <c r="E20" s="319">
        <v>-1.073</v>
      </c>
      <c r="F20" s="317">
        <v>-0.26400000000000001</v>
      </c>
      <c r="G20" s="319">
        <v>-1.3129999999999999</v>
      </c>
      <c r="H20" s="317">
        <v>-0.26400000000000001</v>
      </c>
      <c r="I20" s="319">
        <v>-1.3129999999999999</v>
      </c>
      <c r="J20" s="317">
        <v>-0.26400000000000001</v>
      </c>
      <c r="K20" s="319">
        <v>-7.274</v>
      </c>
      <c r="L20" s="317">
        <v>-6.2249999999999996</v>
      </c>
      <c r="M20" s="319">
        <v>-3</v>
      </c>
    </row>
    <row r="21" spans="1:13" ht="15.75" customHeight="1">
      <c r="A21" s="1" t="s">
        <v>306</v>
      </c>
      <c r="B21" s="155" t="str">
        <f>'Aaro Inställningar'!B19</f>
        <v>LEDIL</v>
      </c>
      <c r="C21" s="35"/>
      <c r="D21" s="820" t="str">
        <f>'Aaro Inställningar'!C19</f>
        <v>Ledil</v>
      </c>
      <c r="E21" s="319">
        <v>0</v>
      </c>
      <c r="F21" s="317">
        <v>0</v>
      </c>
      <c r="G21" s="319">
        <v>0</v>
      </c>
      <c r="H21" s="317">
        <v>0</v>
      </c>
      <c r="I21" s="319">
        <v>0</v>
      </c>
      <c r="J21" s="317">
        <v>0</v>
      </c>
      <c r="K21" s="319">
        <v>-8.4865867000000001</v>
      </c>
      <c r="L21" s="317">
        <v>-8.4865867000000001</v>
      </c>
      <c r="M21" s="319">
        <v>-3.7368725</v>
      </c>
    </row>
    <row r="22" spans="1:13" ht="15.75" customHeight="1">
      <c r="A22" s="1" t="s">
        <v>306</v>
      </c>
      <c r="B22" s="155" t="str">
        <f>'Aaro Inställningar'!B20</f>
        <v>MCC</v>
      </c>
      <c r="C22" s="35"/>
      <c r="D22" s="820" t="str">
        <f>'Aaro Inställningar'!C20</f>
        <v>Mobile Climate Control</v>
      </c>
      <c r="E22" s="319">
        <v>-0.60099999999999998</v>
      </c>
      <c r="F22" s="317">
        <v>0</v>
      </c>
      <c r="G22" s="319">
        <v>-0.82199999999999995</v>
      </c>
      <c r="H22" s="317">
        <v>0</v>
      </c>
      <c r="I22" s="319">
        <v>-0.82199999999999995</v>
      </c>
      <c r="J22" s="317">
        <v>0</v>
      </c>
      <c r="K22" s="319">
        <v>-1.9710000000000001</v>
      </c>
      <c r="L22" s="317">
        <v>-1.149</v>
      </c>
      <c r="M22" s="319">
        <v>-2.8889999999999998</v>
      </c>
    </row>
    <row r="23" spans="1:13" ht="15.75" customHeight="1">
      <c r="A23" s="1" t="s">
        <v>306</v>
      </c>
      <c r="B23" s="155" t="str">
        <f>'Aaro Inställningar'!B21</f>
        <v>NEBULA</v>
      </c>
      <c r="C23" s="35"/>
      <c r="D23" s="820" t="str">
        <f>'Aaro Inställningar'!C21</f>
        <v>Nebula</v>
      </c>
      <c r="E23" s="319">
        <v>-7.4847700000000003E-2</v>
      </c>
      <c r="F23" s="317">
        <v>-4.89700000000037E-4</v>
      </c>
      <c r="G23" s="319">
        <v>-7.4847700000000003E-2</v>
      </c>
      <c r="H23" s="317">
        <v>-0.3215732</v>
      </c>
      <c r="I23" s="319">
        <v>-7.4847700000000003E-2</v>
      </c>
      <c r="J23" s="317">
        <v>-0.3215732</v>
      </c>
      <c r="K23" s="319">
        <v>-1.0994930000000001</v>
      </c>
      <c r="L23" s="317">
        <v>-1.3462185</v>
      </c>
      <c r="M23" s="319">
        <v>-0.42186869999999999</v>
      </c>
    </row>
    <row r="24" spans="1:13" ht="15.75" customHeight="1">
      <c r="A24" s="1" t="s">
        <v>306</v>
      </c>
      <c r="B24" s="155" t="str">
        <f>'Aaro Inställningar'!B22</f>
        <v>NCGHO</v>
      </c>
      <c r="C24" s="35"/>
      <c r="D24" s="820" t="str">
        <f>'Aaro Inställningar'!C22</f>
        <v>Nordic Cinema Group</v>
      </c>
      <c r="E24" s="319">
        <v>-1.9904744999999999</v>
      </c>
      <c r="F24" s="317">
        <v>0</v>
      </c>
      <c r="G24" s="319">
        <v>-4.3391529999999996</v>
      </c>
      <c r="H24" s="317">
        <v>0</v>
      </c>
      <c r="I24" s="319">
        <v>-4.3391529999999996</v>
      </c>
      <c r="J24" s="317">
        <v>0</v>
      </c>
      <c r="K24" s="319">
        <v>-6.2307724999999996</v>
      </c>
      <c r="L24" s="317">
        <v>-1.8916195</v>
      </c>
      <c r="M24" s="319">
        <v>-4.4554530000000003</v>
      </c>
    </row>
    <row r="25" spans="1:13" ht="15.75" hidden="1" customHeight="1">
      <c r="A25" s="1" t="s">
        <v>306</v>
      </c>
      <c r="B25" s="155">
        <f>'Aaro Inställningar'!B23</f>
        <v>0</v>
      </c>
      <c r="C25" s="35"/>
      <c r="D25" s="820">
        <f>'Aaro Inställningar'!C23</f>
        <v>0</v>
      </c>
      <c r="E25" s="319">
        <v>0</v>
      </c>
      <c r="F25" s="317">
        <v>0</v>
      </c>
      <c r="G25" s="319">
        <v>0</v>
      </c>
      <c r="H25" s="317">
        <v>0</v>
      </c>
      <c r="I25" s="319">
        <v>0</v>
      </c>
      <c r="J25" s="317">
        <v>0</v>
      </c>
      <c r="K25" s="319">
        <v>0</v>
      </c>
      <c r="L25" s="317">
        <v>0</v>
      </c>
      <c r="M25" s="319">
        <v>0</v>
      </c>
    </row>
    <row r="26" spans="1:13" ht="15.75" hidden="1" customHeight="1">
      <c r="A26" s="1" t="s">
        <v>306</v>
      </c>
      <c r="B26" s="155">
        <f>'Aaro Inställningar'!B24</f>
        <v>0</v>
      </c>
      <c r="C26" s="35"/>
      <c r="D26" s="820">
        <f>'Aaro Inställningar'!C24</f>
        <v>0</v>
      </c>
      <c r="E26" s="319">
        <v>0</v>
      </c>
      <c r="F26" s="317">
        <v>0</v>
      </c>
      <c r="G26" s="319">
        <v>0</v>
      </c>
      <c r="H26" s="317">
        <v>0</v>
      </c>
      <c r="I26" s="319">
        <v>0</v>
      </c>
      <c r="J26" s="317">
        <v>0</v>
      </c>
      <c r="K26" s="319">
        <v>0</v>
      </c>
      <c r="L26" s="317">
        <v>0</v>
      </c>
      <c r="M26" s="319">
        <v>0</v>
      </c>
    </row>
    <row r="27" spans="1:13" ht="15.75" hidden="1" customHeight="1">
      <c r="A27" s="1" t="s">
        <v>306</v>
      </c>
      <c r="B27" s="155">
        <f>'Aaro Inställningar'!B25</f>
        <v>0</v>
      </c>
      <c r="C27" s="35"/>
      <c r="D27" s="820">
        <f>'Aaro Inställningar'!C25</f>
        <v>0</v>
      </c>
      <c r="E27" s="319">
        <v>0</v>
      </c>
      <c r="F27" s="317">
        <v>0</v>
      </c>
      <c r="G27" s="319">
        <v>0</v>
      </c>
      <c r="H27" s="317">
        <v>0</v>
      </c>
      <c r="I27" s="319">
        <v>0</v>
      </c>
      <c r="J27" s="317">
        <v>0</v>
      </c>
      <c r="K27" s="319">
        <v>0</v>
      </c>
      <c r="L27" s="317">
        <v>0</v>
      </c>
      <c r="M27" s="319">
        <v>0</v>
      </c>
    </row>
    <row r="28" spans="1:13" ht="15.75" hidden="1" customHeight="1">
      <c r="A28" s="1" t="s">
        <v>306</v>
      </c>
      <c r="B28" s="155">
        <f>'Aaro Inställningar'!B26</f>
        <v>0</v>
      </c>
      <c r="C28" s="35"/>
      <c r="D28" s="820">
        <f>'Aaro Inställningar'!C26</f>
        <v>0</v>
      </c>
      <c r="E28" s="319">
        <v>0</v>
      </c>
      <c r="F28" s="317">
        <v>0</v>
      </c>
      <c r="G28" s="319">
        <v>0</v>
      </c>
      <c r="H28" s="317">
        <v>0</v>
      </c>
      <c r="I28" s="319">
        <v>0</v>
      </c>
      <c r="J28" s="317">
        <v>0</v>
      </c>
      <c r="K28" s="319">
        <v>0</v>
      </c>
      <c r="L28" s="317">
        <v>0</v>
      </c>
      <c r="M28" s="319">
        <v>0</v>
      </c>
    </row>
    <row r="29" spans="1:13" ht="15.75" hidden="1" customHeight="1">
      <c r="A29" s="1" t="s">
        <v>306</v>
      </c>
      <c r="B29" s="155">
        <f>'Aaro Inställningar'!B27</f>
        <v>0</v>
      </c>
      <c r="C29" s="35"/>
      <c r="D29" s="820">
        <f>'Aaro Inställningar'!C27</f>
        <v>0</v>
      </c>
      <c r="E29" s="319">
        <v>0</v>
      </c>
      <c r="F29" s="317">
        <v>0</v>
      </c>
      <c r="G29" s="319">
        <v>0</v>
      </c>
      <c r="H29" s="317">
        <v>0</v>
      </c>
      <c r="I29" s="319">
        <v>0</v>
      </c>
      <c r="J29" s="317">
        <v>0</v>
      </c>
      <c r="K29" s="319">
        <v>0</v>
      </c>
      <c r="L29" s="317">
        <v>0</v>
      </c>
      <c r="M29" s="319">
        <v>0</v>
      </c>
    </row>
    <row r="30" spans="1:13" ht="15.75" hidden="1" customHeight="1">
      <c r="A30" s="1" t="s">
        <v>306</v>
      </c>
      <c r="B30" s="155">
        <f>'Aaro Inställningar'!B28</f>
        <v>0</v>
      </c>
      <c r="C30" s="35"/>
      <c r="D30" s="820">
        <f>'Aaro Inställningar'!C28</f>
        <v>0</v>
      </c>
      <c r="E30" s="319">
        <v>0</v>
      </c>
      <c r="F30" s="317">
        <v>0</v>
      </c>
      <c r="G30" s="319">
        <v>0</v>
      </c>
      <c r="H30" s="317">
        <v>0</v>
      </c>
      <c r="I30" s="319">
        <v>0</v>
      </c>
      <c r="J30" s="317">
        <v>0</v>
      </c>
      <c r="K30" s="319">
        <v>0</v>
      </c>
      <c r="L30" s="317">
        <v>0</v>
      </c>
      <c r="M30" s="319">
        <v>0</v>
      </c>
    </row>
    <row r="31" spans="1:13" ht="15.75" hidden="1" customHeight="1">
      <c r="A31" s="1" t="s">
        <v>306</v>
      </c>
      <c r="B31" s="155">
        <f>'Aaro Inställningar'!B29</f>
        <v>0</v>
      </c>
      <c r="C31" s="35"/>
      <c r="D31" s="820">
        <f>'Aaro Inställningar'!C29</f>
        <v>0</v>
      </c>
      <c r="E31" s="319">
        <v>0</v>
      </c>
      <c r="F31" s="317">
        <v>0</v>
      </c>
      <c r="G31" s="319">
        <v>0</v>
      </c>
      <c r="H31" s="317">
        <v>0</v>
      </c>
      <c r="I31" s="319">
        <v>0</v>
      </c>
      <c r="J31" s="317">
        <v>0</v>
      </c>
      <c r="K31" s="319">
        <v>0</v>
      </c>
      <c r="L31" s="317">
        <v>0</v>
      </c>
      <c r="M31" s="319">
        <v>0</v>
      </c>
    </row>
    <row r="32" spans="1:13" ht="15.75" hidden="1" customHeight="1">
      <c r="A32" s="1" t="s">
        <v>306</v>
      </c>
      <c r="B32" s="155">
        <f>'Aaro Inställningar'!B30</f>
        <v>0</v>
      </c>
      <c r="C32" s="35"/>
      <c r="D32" s="820">
        <f>'Aaro Inställningar'!C30</f>
        <v>0</v>
      </c>
      <c r="E32" s="319">
        <v>0</v>
      </c>
      <c r="F32" s="317">
        <v>0</v>
      </c>
      <c r="G32" s="319">
        <v>0</v>
      </c>
      <c r="H32" s="317">
        <v>0</v>
      </c>
      <c r="I32" s="319">
        <v>0</v>
      </c>
      <c r="J32" s="317">
        <v>0</v>
      </c>
      <c r="K32" s="319">
        <v>0</v>
      </c>
      <c r="L32" s="317">
        <v>0</v>
      </c>
      <c r="M32" s="319">
        <v>0</v>
      </c>
    </row>
    <row r="33" spans="1:13" ht="15.75" hidden="1" customHeight="1">
      <c r="A33" s="1" t="s">
        <v>306</v>
      </c>
      <c r="B33" s="155">
        <f>'Aaro Inställningar'!B31</f>
        <v>0</v>
      </c>
      <c r="C33" s="35"/>
      <c r="D33" s="820">
        <f>'Aaro Inställningar'!C31</f>
        <v>0</v>
      </c>
      <c r="E33" s="319">
        <v>0</v>
      </c>
      <c r="F33" s="317">
        <v>0</v>
      </c>
      <c r="G33" s="319">
        <v>0</v>
      </c>
      <c r="H33" s="317">
        <v>0</v>
      </c>
      <c r="I33" s="319">
        <v>0</v>
      </c>
      <c r="J33" s="317">
        <v>0</v>
      </c>
      <c r="K33" s="319">
        <v>0</v>
      </c>
      <c r="L33" s="317">
        <v>0</v>
      </c>
      <c r="M33" s="319">
        <v>0</v>
      </c>
    </row>
    <row r="34" spans="1:13" ht="15.75" hidden="1" customHeight="1">
      <c r="A34" s="1" t="s">
        <v>306</v>
      </c>
      <c r="B34" s="155">
        <f>'Aaro Inställningar'!B32</f>
        <v>0</v>
      </c>
      <c r="C34" s="35"/>
      <c r="D34" s="820">
        <f>'Aaro Inställningar'!C32</f>
        <v>0</v>
      </c>
      <c r="E34" s="319">
        <v>0</v>
      </c>
      <c r="F34" s="317">
        <v>0</v>
      </c>
      <c r="G34" s="319">
        <v>0</v>
      </c>
      <c r="H34" s="317">
        <v>0</v>
      </c>
      <c r="I34" s="319">
        <v>0</v>
      </c>
      <c r="J34" s="317">
        <v>0</v>
      </c>
      <c r="K34" s="319">
        <v>0</v>
      </c>
      <c r="L34" s="317">
        <v>0</v>
      </c>
      <c r="M34" s="319">
        <v>0</v>
      </c>
    </row>
    <row r="35" spans="1:13" ht="15.75" hidden="1" customHeight="1">
      <c r="A35" s="1" t="s">
        <v>306</v>
      </c>
      <c r="B35" s="155">
        <f>'Aaro Inställningar'!B33</f>
        <v>0</v>
      </c>
      <c r="C35" s="35"/>
      <c r="D35" s="820">
        <f>'Aaro Inställningar'!C33</f>
        <v>0</v>
      </c>
      <c r="E35" s="319">
        <v>0</v>
      </c>
      <c r="F35" s="317">
        <v>0</v>
      </c>
      <c r="G35" s="319">
        <v>0</v>
      </c>
      <c r="H35" s="317">
        <v>0</v>
      </c>
      <c r="I35" s="319">
        <v>0</v>
      </c>
      <c r="J35" s="317">
        <v>0</v>
      </c>
      <c r="K35" s="319">
        <v>0</v>
      </c>
      <c r="L35" s="317">
        <v>0</v>
      </c>
      <c r="M35" s="319">
        <v>0</v>
      </c>
    </row>
    <row r="36" spans="1:13" s="125" customFormat="1" ht="16.8">
      <c r="A36" s="1" t="s">
        <v>306</v>
      </c>
      <c r="B36" s="467" t="str">
        <f>'Aaro Inställningar'!B34</f>
        <v>TOTAL</v>
      </c>
      <c r="C36" s="40"/>
      <c r="D36" s="798" t="str">
        <f>'Aaro Inställningar'!C34</f>
        <v>Summa exkl Aibel</v>
      </c>
      <c r="E36" s="799">
        <f t="shared" ref="E36:M36" si="0">SUM(E8:E35)</f>
        <v>-15.620458300000001</v>
      </c>
      <c r="F36" s="821">
        <f t="shared" si="0"/>
        <v>-11.347559500000001</v>
      </c>
      <c r="G36" s="799">
        <f t="shared" si="0"/>
        <v>-30.767241399999996</v>
      </c>
      <c r="H36" s="821">
        <f t="shared" si="0"/>
        <v>-30.4859443</v>
      </c>
      <c r="I36" s="799">
        <f t="shared" si="0"/>
        <v>-30.767241399999996</v>
      </c>
      <c r="J36" s="821">
        <f t="shared" si="0"/>
        <v>-30.4859443</v>
      </c>
      <c r="K36" s="799">
        <f t="shared" si="0"/>
        <v>-151.53961330000001</v>
      </c>
      <c r="L36" s="821">
        <f t="shared" si="0"/>
        <v>-151.2583162</v>
      </c>
      <c r="M36" s="799">
        <f t="shared" si="0"/>
        <v>-117.04429630000001</v>
      </c>
    </row>
    <row r="37" spans="1:13" ht="4.5" customHeight="1">
      <c r="A37" s="1"/>
      <c r="B37" s="155">
        <f>'Aaro Inställningar'!B35</f>
        <v>0</v>
      </c>
      <c r="C37" s="35"/>
      <c r="D37" s="803">
        <f>'Aaro Inställningar'!C35</f>
        <v>0</v>
      </c>
      <c r="E37" s="746"/>
      <c r="F37" s="822"/>
      <c r="G37" s="746"/>
      <c r="H37" s="822"/>
      <c r="I37" s="746"/>
      <c r="J37" s="822"/>
      <c r="K37" s="746"/>
      <c r="L37" s="822"/>
      <c r="M37" s="746"/>
    </row>
    <row r="38" spans="1:13" ht="19.5" customHeight="1">
      <c r="A38" s="1" t="s">
        <v>306</v>
      </c>
      <c r="B38" s="155" t="str">
        <f>'Aaro Inställningar'!B36</f>
        <v>AIBEL</v>
      </c>
      <c r="C38" s="35"/>
      <c r="D38" s="803" t="str">
        <f>'Aaro Inställningar'!C36</f>
        <v>Aibel</v>
      </c>
      <c r="E38" s="746">
        <v>-4.7511625000000004</v>
      </c>
      <c r="F38" s="791">
        <v>-20.258308599999999</v>
      </c>
      <c r="G38" s="746">
        <v>-4.7511625000000004</v>
      </c>
      <c r="H38" s="791">
        <v>-20.258308599999999</v>
      </c>
      <c r="I38" s="746">
        <v>-4.7511625000000004</v>
      </c>
      <c r="J38" s="791">
        <v>-20.258308599999999</v>
      </c>
      <c r="K38" s="746">
        <v>-130.47261850000001</v>
      </c>
      <c r="L38" s="791">
        <v>-145.97976460000001</v>
      </c>
      <c r="M38" s="746">
        <v>-0.67873749999999999</v>
      </c>
    </row>
    <row r="39" spans="1:13" ht="16.8" hidden="1">
      <c r="A39" s="1" t="s">
        <v>306</v>
      </c>
      <c r="B39" s="155">
        <f>'Aaro Inställningar'!B37</f>
        <v>0</v>
      </c>
      <c r="C39" s="35"/>
      <c r="D39" s="820">
        <f>'Aaro Inställningar'!C37</f>
        <v>0</v>
      </c>
      <c r="E39" s="319">
        <v>0</v>
      </c>
      <c r="F39" s="317">
        <v>0</v>
      </c>
      <c r="G39" s="319">
        <v>0</v>
      </c>
      <c r="H39" s="317">
        <v>0</v>
      </c>
      <c r="I39" s="319">
        <v>0</v>
      </c>
      <c r="J39" s="317">
        <v>0</v>
      </c>
      <c r="K39" s="319">
        <v>0</v>
      </c>
      <c r="L39" s="317">
        <v>0</v>
      </c>
      <c r="M39" s="319">
        <v>0</v>
      </c>
    </row>
    <row r="40" spans="1:13" ht="16.8" hidden="1">
      <c r="A40" s="1" t="s">
        <v>306</v>
      </c>
      <c r="B40" s="155">
        <f>'Aaro Inställningar'!B38</f>
        <v>0</v>
      </c>
      <c r="C40" s="35"/>
      <c r="D40" s="820">
        <f>'Aaro Inställningar'!C38</f>
        <v>0</v>
      </c>
      <c r="E40" s="319">
        <v>0</v>
      </c>
      <c r="F40" s="317">
        <v>0</v>
      </c>
      <c r="G40" s="319">
        <v>0</v>
      </c>
      <c r="H40" s="317">
        <v>0</v>
      </c>
      <c r="I40" s="319">
        <v>0</v>
      </c>
      <c r="J40" s="317">
        <v>0</v>
      </c>
      <c r="K40" s="319">
        <v>0</v>
      </c>
      <c r="L40" s="317">
        <v>0</v>
      </c>
      <c r="M40" s="319">
        <v>0</v>
      </c>
    </row>
    <row r="41" spans="1:13" ht="16.8" hidden="1">
      <c r="A41" s="1" t="s">
        <v>306</v>
      </c>
      <c r="B41" s="155">
        <f>'Aaro Inställningar'!B39</f>
        <v>0</v>
      </c>
      <c r="C41" s="35"/>
      <c r="D41" s="820">
        <f>'Aaro Inställningar'!C39</f>
        <v>0</v>
      </c>
      <c r="E41" s="319">
        <v>0</v>
      </c>
      <c r="F41" s="317">
        <v>0</v>
      </c>
      <c r="G41" s="319">
        <v>0</v>
      </c>
      <c r="H41" s="317">
        <v>0</v>
      </c>
      <c r="I41" s="319">
        <v>0</v>
      </c>
      <c r="J41" s="317">
        <v>0</v>
      </c>
      <c r="K41" s="319">
        <v>0</v>
      </c>
      <c r="L41" s="317">
        <v>0</v>
      </c>
      <c r="M41" s="319">
        <v>0</v>
      </c>
    </row>
    <row r="42" spans="1:13" ht="16.8" hidden="1">
      <c r="A42" s="1" t="s">
        <v>306</v>
      </c>
      <c r="B42" s="155">
        <f>'Aaro Inställningar'!B40</f>
        <v>0</v>
      </c>
      <c r="C42" s="35"/>
      <c r="D42" s="820">
        <f>'Aaro Inställningar'!C40</f>
        <v>0</v>
      </c>
      <c r="E42" s="319">
        <v>0</v>
      </c>
      <c r="F42" s="317">
        <v>0</v>
      </c>
      <c r="G42" s="319">
        <v>0</v>
      </c>
      <c r="H42" s="317">
        <v>0</v>
      </c>
      <c r="I42" s="319">
        <v>0</v>
      </c>
      <c r="J42" s="317">
        <v>0</v>
      </c>
      <c r="K42" s="319">
        <v>0</v>
      </c>
      <c r="L42" s="317">
        <v>0</v>
      </c>
      <c r="M42" s="319">
        <v>0</v>
      </c>
    </row>
    <row r="43" spans="1:13" ht="16.8" hidden="1">
      <c r="A43" s="1" t="s">
        <v>306</v>
      </c>
      <c r="B43" s="155">
        <f>'Aaro Inställningar'!B41</f>
        <v>0</v>
      </c>
      <c r="C43" s="35"/>
      <c r="D43" s="820">
        <f>'Aaro Inställningar'!C41</f>
        <v>0</v>
      </c>
      <c r="E43" s="319">
        <v>0</v>
      </c>
      <c r="F43" s="317">
        <v>0</v>
      </c>
      <c r="G43" s="319">
        <v>0</v>
      </c>
      <c r="H43" s="317">
        <v>0</v>
      </c>
      <c r="I43" s="319">
        <v>0</v>
      </c>
      <c r="J43" s="317">
        <v>0</v>
      </c>
      <c r="K43" s="319">
        <v>0</v>
      </c>
      <c r="L43" s="317">
        <v>0</v>
      </c>
      <c r="M43" s="319">
        <v>0</v>
      </c>
    </row>
    <row r="44" spans="1:13" ht="16.8" hidden="1">
      <c r="A44" s="1" t="s">
        <v>306</v>
      </c>
      <c r="B44" s="155">
        <f>'Aaro Inställningar'!B42</f>
        <v>0</v>
      </c>
      <c r="C44" s="35"/>
      <c r="D44" s="820">
        <f>'Aaro Inställningar'!C42</f>
        <v>0</v>
      </c>
      <c r="E44" s="319">
        <v>0</v>
      </c>
      <c r="F44" s="317">
        <v>0</v>
      </c>
      <c r="G44" s="319">
        <v>0</v>
      </c>
      <c r="H44" s="317">
        <v>0</v>
      </c>
      <c r="I44" s="319">
        <v>0</v>
      </c>
      <c r="J44" s="317">
        <v>0</v>
      </c>
      <c r="K44" s="319">
        <v>0</v>
      </c>
      <c r="L44" s="317">
        <v>0</v>
      </c>
      <c r="M44" s="319">
        <v>0</v>
      </c>
    </row>
    <row r="45" spans="1:13" ht="16.8" hidden="1">
      <c r="A45" s="1" t="s">
        <v>306</v>
      </c>
      <c r="B45" s="155">
        <f>'Aaro Inställningar'!B43</f>
        <v>0</v>
      </c>
      <c r="C45" s="35"/>
      <c r="D45" s="820">
        <f>'Aaro Inställningar'!C43</f>
        <v>0</v>
      </c>
      <c r="E45" s="319">
        <v>0</v>
      </c>
      <c r="F45" s="317">
        <v>0</v>
      </c>
      <c r="G45" s="319">
        <v>0</v>
      </c>
      <c r="H45" s="317">
        <v>0</v>
      </c>
      <c r="I45" s="319">
        <v>0</v>
      </c>
      <c r="J45" s="317">
        <v>0</v>
      </c>
      <c r="K45" s="319">
        <v>0</v>
      </c>
      <c r="L45" s="317">
        <v>0</v>
      </c>
      <c r="M45" s="319">
        <v>0</v>
      </c>
    </row>
    <row r="46" spans="1:13" ht="16.8" hidden="1">
      <c r="A46" s="1" t="s">
        <v>306</v>
      </c>
      <c r="B46" s="155">
        <f>'Aaro Inställningar'!B44</f>
        <v>0</v>
      </c>
      <c r="C46" s="35"/>
      <c r="D46" s="820">
        <f>'Aaro Inställningar'!C44</f>
        <v>0</v>
      </c>
      <c r="E46" s="319">
        <v>0</v>
      </c>
      <c r="F46" s="317">
        <v>0</v>
      </c>
      <c r="G46" s="319">
        <v>0</v>
      </c>
      <c r="H46" s="317">
        <v>0</v>
      </c>
      <c r="I46" s="319">
        <v>0</v>
      </c>
      <c r="J46" s="317">
        <v>0</v>
      </c>
      <c r="K46" s="319">
        <v>0</v>
      </c>
      <c r="L46" s="317">
        <v>0</v>
      </c>
      <c r="M46" s="319">
        <v>0</v>
      </c>
    </row>
    <row r="47" spans="1:13" ht="16.8" hidden="1">
      <c r="A47" s="1" t="s">
        <v>306</v>
      </c>
      <c r="B47" s="155">
        <f>'Aaro Inställningar'!B45</f>
        <v>0</v>
      </c>
      <c r="C47" s="35"/>
      <c r="D47" s="820">
        <f>'Aaro Inställningar'!C45</f>
        <v>0</v>
      </c>
      <c r="E47" s="319">
        <v>0</v>
      </c>
      <c r="F47" s="317">
        <v>0</v>
      </c>
      <c r="G47" s="319">
        <v>0</v>
      </c>
      <c r="H47" s="317">
        <v>0</v>
      </c>
      <c r="I47" s="319">
        <v>0</v>
      </c>
      <c r="J47" s="317">
        <v>0</v>
      </c>
      <c r="K47" s="319">
        <v>0</v>
      </c>
      <c r="L47" s="317">
        <v>0</v>
      </c>
      <c r="M47" s="319">
        <v>0</v>
      </c>
    </row>
    <row r="48" spans="1:13" ht="16.8" hidden="1">
      <c r="A48" s="1" t="s">
        <v>306</v>
      </c>
      <c r="B48" s="155">
        <f>'Aaro Inställningar'!B46</f>
        <v>0</v>
      </c>
      <c r="C48" s="35"/>
      <c r="D48" s="820">
        <f>'Aaro Inställningar'!C46</f>
        <v>0</v>
      </c>
      <c r="E48" s="319">
        <v>0</v>
      </c>
      <c r="F48" s="317">
        <v>0</v>
      </c>
      <c r="G48" s="319">
        <v>0</v>
      </c>
      <c r="H48" s="317">
        <v>0</v>
      </c>
      <c r="I48" s="319">
        <v>0</v>
      </c>
      <c r="J48" s="317">
        <v>0</v>
      </c>
      <c r="K48" s="319">
        <v>0</v>
      </c>
      <c r="L48" s="317">
        <v>0</v>
      </c>
      <c r="M48" s="319">
        <v>0</v>
      </c>
    </row>
    <row r="49" spans="1:13" ht="16.8" hidden="1">
      <c r="A49" s="1" t="s">
        <v>306</v>
      </c>
      <c r="B49" s="155">
        <f>'Aaro Inställningar'!B47</f>
        <v>0</v>
      </c>
      <c r="C49" s="35"/>
      <c r="D49" s="820">
        <f>'Aaro Inställningar'!C47</f>
        <v>0</v>
      </c>
      <c r="E49" s="319">
        <v>0</v>
      </c>
      <c r="F49" s="317">
        <v>0</v>
      </c>
      <c r="G49" s="319">
        <v>0</v>
      </c>
      <c r="H49" s="317">
        <v>0</v>
      </c>
      <c r="I49" s="319">
        <v>0</v>
      </c>
      <c r="J49" s="317">
        <v>0</v>
      </c>
      <c r="K49" s="319">
        <v>0</v>
      </c>
      <c r="L49" s="317">
        <v>0</v>
      </c>
      <c r="M49" s="319">
        <v>0</v>
      </c>
    </row>
    <row r="50" spans="1:13" ht="16.8" hidden="1">
      <c r="A50" s="1" t="s">
        <v>306</v>
      </c>
      <c r="B50" s="155">
        <f>'Aaro Inställningar'!B48</f>
        <v>0</v>
      </c>
      <c r="C50" s="35"/>
      <c r="D50" s="820">
        <f>'Aaro Inställningar'!C48</f>
        <v>0</v>
      </c>
      <c r="E50" s="319">
        <v>0</v>
      </c>
      <c r="F50" s="317">
        <v>0</v>
      </c>
      <c r="G50" s="319">
        <v>0</v>
      </c>
      <c r="H50" s="317">
        <v>0</v>
      </c>
      <c r="I50" s="319">
        <v>0</v>
      </c>
      <c r="J50" s="317">
        <v>0</v>
      </c>
      <c r="K50" s="319">
        <v>0</v>
      </c>
      <c r="L50" s="317">
        <v>0</v>
      </c>
      <c r="M50" s="319">
        <v>0</v>
      </c>
    </row>
    <row r="51" spans="1:13" ht="16.8" hidden="1">
      <c r="A51" s="1" t="s">
        <v>306</v>
      </c>
      <c r="B51" s="155">
        <f>'Aaro Inställningar'!B49</f>
        <v>0</v>
      </c>
      <c r="C51" s="35"/>
      <c r="D51" s="820">
        <f>'Aaro Inställningar'!C49</f>
        <v>0</v>
      </c>
      <c r="E51" s="319">
        <v>0</v>
      </c>
      <c r="F51" s="317">
        <v>0</v>
      </c>
      <c r="G51" s="319">
        <v>0</v>
      </c>
      <c r="H51" s="317">
        <v>0</v>
      </c>
      <c r="I51" s="319">
        <v>0</v>
      </c>
      <c r="J51" s="317">
        <v>0</v>
      </c>
      <c r="K51" s="319">
        <v>0</v>
      </c>
      <c r="L51" s="317">
        <v>0</v>
      </c>
      <c r="M51" s="319">
        <v>0</v>
      </c>
    </row>
    <row r="52" spans="1:13" ht="16.8" hidden="1">
      <c r="A52" s="1" t="s">
        <v>306</v>
      </c>
      <c r="B52" s="155">
        <f>'Aaro Inställningar'!B50</f>
        <v>0</v>
      </c>
      <c r="C52" s="35"/>
      <c r="D52" s="820">
        <f>'Aaro Inställningar'!C50</f>
        <v>0</v>
      </c>
      <c r="E52" s="319">
        <v>0</v>
      </c>
      <c r="F52" s="317">
        <v>0</v>
      </c>
      <c r="G52" s="319">
        <v>0</v>
      </c>
      <c r="H52" s="317">
        <v>0</v>
      </c>
      <c r="I52" s="319">
        <v>0</v>
      </c>
      <c r="J52" s="317">
        <v>0</v>
      </c>
      <c r="K52" s="319">
        <v>0</v>
      </c>
      <c r="L52" s="317">
        <v>0</v>
      </c>
      <c r="M52" s="319">
        <v>0</v>
      </c>
    </row>
    <row r="53" spans="1:13" ht="16.8" hidden="1">
      <c r="A53" s="1" t="s">
        <v>306</v>
      </c>
      <c r="B53" s="155">
        <f>'Aaro Inställningar'!B51</f>
        <v>0</v>
      </c>
      <c r="C53" s="35"/>
      <c r="D53" s="820">
        <f>'Aaro Inställningar'!C51</f>
        <v>0</v>
      </c>
      <c r="E53" s="319">
        <v>0</v>
      </c>
      <c r="F53" s="317">
        <v>0</v>
      </c>
      <c r="G53" s="319">
        <v>0</v>
      </c>
      <c r="H53" s="317">
        <v>0</v>
      </c>
      <c r="I53" s="319">
        <v>0</v>
      </c>
      <c r="J53" s="317">
        <v>0</v>
      </c>
      <c r="K53" s="319">
        <v>0</v>
      </c>
      <c r="L53" s="317">
        <v>0</v>
      </c>
      <c r="M53" s="319">
        <v>0</v>
      </c>
    </row>
    <row r="54" spans="1:13" ht="16.8" hidden="1">
      <c r="A54" s="1" t="s">
        <v>306</v>
      </c>
      <c r="B54" s="155">
        <f>'Aaro Inställningar'!B52</f>
        <v>0</v>
      </c>
      <c r="C54" s="35"/>
      <c r="D54" s="820">
        <f>'Aaro Inställningar'!C52</f>
        <v>0</v>
      </c>
      <c r="E54" s="319">
        <v>0</v>
      </c>
      <c r="F54" s="317">
        <v>0</v>
      </c>
      <c r="G54" s="319">
        <v>0</v>
      </c>
      <c r="H54" s="317">
        <v>0</v>
      </c>
      <c r="I54" s="319">
        <v>0</v>
      </c>
      <c r="J54" s="317">
        <v>0</v>
      </c>
      <c r="K54" s="319">
        <v>0</v>
      </c>
      <c r="L54" s="317">
        <v>0</v>
      </c>
      <c r="M54" s="319">
        <v>0</v>
      </c>
    </row>
    <row r="55" spans="1:13" ht="16.8" hidden="1">
      <c r="A55" s="1" t="s">
        <v>306</v>
      </c>
      <c r="B55" s="155">
        <f>'Aaro Inställningar'!B53</f>
        <v>0</v>
      </c>
      <c r="C55" s="35"/>
      <c r="D55" s="820">
        <f>'Aaro Inställningar'!C53</f>
        <v>0</v>
      </c>
      <c r="E55" s="319">
        <v>0</v>
      </c>
      <c r="F55" s="317">
        <v>0</v>
      </c>
      <c r="G55" s="319">
        <v>0</v>
      </c>
      <c r="H55" s="317">
        <v>0</v>
      </c>
      <c r="I55" s="319">
        <v>0</v>
      </c>
      <c r="J55" s="317">
        <v>0</v>
      </c>
      <c r="K55" s="319">
        <v>0</v>
      </c>
      <c r="L55" s="317">
        <v>0</v>
      </c>
      <c r="M55" s="319">
        <v>0</v>
      </c>
    </row>
    <row r="56" spans="1:13" ht="16.8" hidden="1">
      <c r="A56" s="1" t="s">
        <v>306</v>
      </c>
      <c r="B56" s="155">
        <f>'Aaro Inställningar'!B54</f>
        <v>0</v>
      </c>
      <c r="C56" s="35"/>
      <c r="D56" s="820">
        <f>'Aaro Inställningar'!C54</f>
        <v>0</v>
      </c>
      <c r="E56" s="319">
        <v>0</v>
      </c>
      <c r="F56" s="317">
        <v>0</v>
      </c>
      <c r="G56" s="319">
        <v>0</v>
      </c>
      <c r="H56" s="317">
        <v>0</v>
      </c>
      <c r="I56" s="319">
        <v>0</v>
      </c>
      <c r="J56" s="317">
        <v>0</v>
      </c>
      <c r="K56" s="319">
        <v>0</v>
      </c>
      <c r="L56" s="317">
        <v>0</v>
      </c>
      <c r="M56" s="319">
        <v>0</v>
      </c>
    </row>
    <row r="57" spans="1:13" ht="16.8" hidden="1">
      <c r="A57" s="1" t="s">
        <v>306</v>
      </c>
      <c r="B57" s="155">
        <f>'Aaro Inställningar'!B55</f>
        <v>0</v>
      </c>
      <c r="C57" s="35"/>
      <c r="D57" s="820">
        <f>'Aaro Inställningar'!C55</f>
        <v>0</v>
      </c>
      <c r="E57" s="319">
        <v>0</v>
      </c>
      <c r="F57" s="317">
        <v>0</v>
      </c>
      <c r="G57" s="319">
        <v>0</v>
      </c>
      <c r="H57" s="317">
        <v>0</v>
      </c>
      <c r="I57" s="319">
        <v>0</v>
      </c>
      <c r="J57" s="317">
        <v>0</v>
      </c>
      <c r="K57" s="319">
        <v>0</v>
      </c>
      <c r="L57" s="317">
        <v>0</v>
      </c>
      <c r="M57" s="319">
        <v>0</v>
      </c>
    </row>
    <row r="58" spans="1:13" ht="16.8" hidden="1">
      <c r="A58" s="1" t="s">
        <v>306</v>
      </c>
      <c r="B58" s="155">
        <f>'Aaro Inställningar'!B56</f>
        <v>0</v>
      </c>
      <c r="C58" s="35"/>
      <c r="D58" s="820">
        <f>'Aaro Inställningar'!C56</f>
        <v>0</v>
      </c>
      <c r="E58" s="319">
        <v>0</v>
      </c>
      <c r="F58" s="317">
        <v>0</v>
      </c>
      <c r="G58" s="319">
        <v>0</v>
      </c>
      <c r="H58" s="317">
        <v>0</v>
      </c>
      <c r="I58" s="319">
        <v>0</v>
      </c>
      <c r="J58" s="317">
        <v>0</v>
      </c>
      <c r="K58" s="319">
        <v>0</v>
      </c>
      <c r="L58" s="317">
        <v>0</v>
      </c>
      <c r="M58" s="319">
        <v>0</v>
      </c>
    </row>
    <row r="59" spans="1:13" s="125" customFormat="1" ht="15.75" customHeight="1">
      <c r="A59" s="1" t="s">
        <v>306</v>
      </c>
      <c r="B59" s="467">
        <f>'Aaro Inställningar'!B57</f>
        <v>0</v>
      </c>
      <c r="C59" s="40"/>
      <c r="D59" s="798" t="str">
        <f>'Aaro Inställningar'!C57</f>
        <v>Aibel</v>
      </c>
      <c r="E59" s="799">
        <f t="shared" ref="E59:M59" si="1">SUM(E38:E58)</f>
        <v>-4.7511625000000004</v>
      </c>
      <c r="F59" s="800">
        <f t="shared" si="1"/>
        <v>-20.258308599999999</v>
      </c>
      <c r="G59" s="799">
        <f t="shared" si="1"/>
        <v>-4.7511625000000004</v>
      </c>
      <c r="H59" s="800">
        <f t="shared" si="1"/>
        <v>-20.258308599999999</v>
      </c>
      <c r="I59" s="799">
        <f t="shared" si="1"/>
        <v>-4.7511625000000004</v>
      </c>
      <c r="J59" s="800">
        <f t="shared" si="1"/>
        <v>-20.258308599999999</v>
      </c>
      <c r="K59" s="799">
        <f t="shared" si="1"/>
        <v>-130.47261850000001</v>
      </c>
      <c r="L59" s="800">
        <f t="shared" si="1"/>
        <v>-145.97976460000001</v>
      </c>
      <c r="M59" s="799">
        <f t="shared" si="1"/>
        <v>-0.67873749999999999</v>
      </c>
    </row>
    <row r="60" spans="1:13" ht="16.8" hidden="1">
      <c r="A60" s="1" t="s">
        <v>306</v>
      </c>
      <c r="B60" s="155">
        <f>'Aaro Inställningar'!B58</f>
        <v>0</v>
      </c>
      <c r="C60" s="35"/>
      <c r="D60" s="820">
        <f>'Aaro Inställningar'!C58</f>
        <v>0</v>
      </c>
      <c r="E60" s="319">
        <v>0</v>
      </c>
      <c r="F60" s="317">
        <v>0</v>
      </c>
      <c r="G60" s="319">
        <v>0</v>
      </c>
      <c r="H60" s="317">
        <v>0</v>
      </c>
      <c r="I60" s="319">
        <v>0</v>
      </c>
      <c r="J60" s="317">
        <v>0</v>
      </c>
      <c r="K60" s="319">
        <v>0</v>
      </c>
      <c r="L60" s="317">
        <v>0</v>
      </c>
      <c r="M60" s="319">
        <v>0</v>
      </c>
    </row>
    <row r="61" spans="1:13" ht="16.8" hidden="1">
      <c r="A61" s="1" t="s">
        <v>306</v>
      </c>
      <c r="B61" s="155">
        <f>'Aaro Inställningar'!B59</f>
        <v>0</v>
      </c>
      <c r="C61" s="35"/>
      <c r="D61" s="820">
        <f>'Aaro Inställningar'!C59</f>
        <v>0</v>
      </c>
      <c r="E61" s="319">
        <v>0</v>
      </c>
      <c r="F61" s="317">
        <v>0</v>
      </c>
      <c r="G61" s="319">
        <v>0</v>
      </c>
      <c r="H61" s="317">
        <v>0</v>
      </c>
      <c r="I61" s="319">
        <v>0</v>
      </c>
      <c r="J61" s="317">
        <v>0</v>
      </c>
      <c r="K61" s="319">
        <v>0</v>
      </c>
      <c r="L61" s="317">
        <v>0</v>
      </c>
      <c r="M61" s="319">
        <v>0</v>
      </c>
    </row>
    <row r="62" spans="1:13" ht="16.8" hidden="1">
      <c r="A62" s="1" t="s">
        <v>306</v>
      </c>
      <c r="B62" s="155">
        <f>'Aaro Inställningar'!B60</f>
        <v>0</v>
      </c>
      <c r="C62" s="35"/>
      <c r="D62" s="820">
        <f>'Aaro Inställningar'!C60</f>
        <v>0</v>
      </c>
      <c r="E62" s="319">
        <v>0</v>
      </c>
      <c r="F62" s="317">
        <v>0</v>
      </c>
      <c r="G62" s="319">
        <v>0</v>
      </c>
      <c r="H62" s="317">
        <v>0</v>
      </c>
      <c r="I62" s="319">
        <v>0</v>
      </c>
      <c r="J62" s="317">
        <v>0</v>
      </c>
      <c r="K62" s="319">
        <v>0</v>
      </c>
      <c r="L62" s="317">
        <v>0</v>
      </c>
      <c r="M62" s="319">
        <v>0</v>
      </c>
    </row>
    <row r="63" spans="1:13" ht="16.8" hidden="1">
      <c r="A63" s="1" t="s">
        <v>306</v>
      </c>
      <c r="B63" s="155">
        <f>'Aaro Inställningar'!B61</f>
        <v>0</v>
      </c>
      <c r="C63" s="35"/>
      <c r="D63" s="820">
        <f>'Aaro Inställningar'!C61</f>
        <v>0</v>
      </c>
      <c r="E63" s="319">
        <v>0</v>
      </c>
      <c r="F63" s="317">
        <v>0</v>
      </c>
      <c r="G63" s="319">
        <v>0</v>
      </c>
      <c r="H63" s="317">
        <v>0</v>
      </c>
      <c r="I63" s="319">
        <v>0</v>
      </c>
      <c r="J63" s="317">
        <v>0</v>
      </c>
      <c r="K63" s="319">
        <v>0</v>
      </c>
      <c r="L63" s="317">
        <v>0</v>
      </c>
      <c r="M63" s="319">
        <v>0</v>
      </c>
    </row>
    <row r="64" spans="1:13" ht="16.8" hidden="1">
      <c r="A64" s="1" t="s">
        <v>306</v>
      </c>
      <c r="B64" s="155">
        <f>'Aaro Inställningar'!B62</f>
        <v>0</v>
      </c>
      <c r="C64" s="35"/>
      <c r="D64" s="820">
        <f>'Aaro Inställningar'!C62</f>
        <v>0</v>
      </c>
      <c r="E64" s="319">
        <v>0</v>
      </c>
      <c r="F64" s="317">
        <v>0</v>
      </c>
      <c r="G64" s="319">
        <v>0</v>
      </c>
      <c r="H64" s="317">
        <v>0</v>
      </c>
      <c r="I64" s="319">
        <v>0</v>
      </c>
      <c r="J64" s="317">
        <v>0</v>
      </c>
      <c r="K64" s="319">
        <v>0</v>
      </c>
      <c r="L64" s="317">
        <v>0</v>
      </c>
      <c r="M64" s="319">
        <v>0</v>
      </c>
    </row>
    <row r="65" spans="1:13" ht="16.8" hidden="1">
      <c r="A65" s="1" t="s">
        <v>306</v>
      </c>
      <c r="B65" s="155">
        <f>'Aaro Inställningar'!B63</f>
        <v>0</v>
      </c>
      <c r="C65" s="35"/>
      <c r="D65" s="820">
        <f>'Aaro Inställningar'!C63</f>
        <v>0</v>
      </c>
      <c r="E65" s="319">
        <v>0</v>
      </c>
      <c r="F65" s="317">
        <v>0</v>
      </c>
      <c r="G65" s="319">
        <v>0</v>
      </c>
      <c r="H65" s="317">
        <v>0</v>
      </c>
      <c r="I65" s="319">
        <v>0</v>
      </c>
      <c r="J65" s="317">
        <v>0</v>
      </c>
      <c r="K65" s="319">
        <v>0</v>
      </c>
      <c r="L65" s="317">
        <v>0</v>
      </c>
      <c r="M65" s="319">
        <v>0</v>
      </c>
    </row>
    <row r="66" spans="1:13" ht="16.8" hidden="1">
      <c r="A66" s="1" t="s">
        <v>306</v>
      </c>
      <c r="B66" s="155">
        <f>'Aaro Inställningar'!B64</f>
        <v>0</v>
      </c>
      <c r="C66" s="35"/>
      <c r="D66" s="820">
        <f>'Aaro Inställningar'!C64</f>
        <v>0</v>
      </c>
      <c r="E66" s="319">
        <v>0</v>
      </c>
      <c r="F66" s="317">
        <v>0</v>
      </c>
      <c r="G66" s="319">
        <v>0</v>
      </c>
      <c r="H66" s="317">
        <v>0</v>
      </c>
      <c r="I66" s="319">
        <v>0</v>
      </c>
      <c r="J66" s="317">
        <v>0</v>
      </c>
      <c r="K66" s="319">
        <v>0</v>
      </c>
      <c r="L66" s="317">
        <v>0</v>
      </c>
      <c r="M66" s="319">
        <v>0</v>
      </c>
    </row>
    <row r="67" spans="1:13" ht="16.8" hidden="1">
      <c r="A67" s="1" t="s">
        <v>306</v>
      </c>
      <c r="B67" s="155">
        <f>'Aaro Inställningar'!B65</f>
        <v>0</v>
      </c>
      <c r="C67" s="35"/>
      <c r="D67" s="820">
        <f>'Aaro Inställningar'!C65</f>
        <v>0</v>
      </c>
      <c r="E67" s="319">
        <v>0</v>
      </c>
      <c r="F67" s="317">
        <v>0</v>
      </c>
      <c r="G67" s="319">
        <v>0</v>
      </c>
      <c r="H67" s="317">
        <v>0</v>
      </c>
      <c r="I67" s="319">
        <v>0</v>
      </c>
      <c r="J67" s="317">
        <v>0</v>
      </c>
      <c r="K67" s="319">
        <v>0</v>
      </c>
      <c r="L67" s="317">
        <v>0</v>
      </c>
      <c r="M67" s="319">
        <v>0</v>
      </c>
    </row>
    <row r="68" spans="1:13" ht="16.8" hidden="1">
      <c r="A68" s="1" t="s">
        <v>306</v>
      </c>
      <c r="B68" s="155">
        <f>'Aaro Inställningar'!B66</f>
        <v>0</v>
      </c>
      <c r="C68" s="35"/>
      <c r="D68" s="820">
        <f>'Aaro Inställningar'!C66</f>
        <v>0</v>
      </c>
      <c r="E68" s="319">
        <v>0</v>
      </c>
      <c r="F68" s="317">
        <v>0</v>
      </c>
      <c r="G68" s="319">
        <v>0</v>
      </c>
      <c r="H68" s="317">
        <v>0</v>
      </c>
      <c r="I68" s="319">
        <v>0</v>
      </c>
      <c r="J68" s="317">
        <v>0</v>
      </c>
      <c r="K68" s="319">
        <v>0</v>
      </c>
      <c r="L68" s="317">
        <v>0</v>
      </c>
      <c r="M68" s="319">
        <v>0</v>
      </c>
    </row>
    <row r="69" spans="1:13" ht="16.8" hidden="1">
      <c r="A69" s="1" t="s">
        <v>306</v>
      </c>
      <c r="B69" s="155">
        <f>'Aaro Inställningar'!B67</f>
        <v>0</v>
      </c>
      <c r="C69" s="35"/>
      <c r="D69" s="820">
        <f>'Aaro Inställningar'!C67</f>
        <v>0</v>
      </c>
      <c r="E69" s="319">
        <v>0</v>
      </c>
      <c r="F69" s="317">
        <v>0</v>
      </c>
      <c r="G69" s="319">
        <v>0</v>
      </c>
      <c r="H69" s="317">
        <v>0</v>
      </c>
      <c r="I69" s="319">
        <v>0</v>
      </c>
      <c r="J69" s="317">
        <v>0</v>
      </c>
      <c r="K69" s="319">
        <v>0</v>
      </c>
      <c r="L69" s="317">
        <v>0</v>
      </c>
      <c r="M69" s="319">
        <v>0</v>
      </c>
    </row>
    <row r="70" spans="1:13" ht="16.8" hidden="1">
      <c r="A70" s="1" t="s">
        <v>306</v>
      </c>
      <c r="B70" s="155">
        <f>'Aaro Inställningar'!B68</f>
        <v>0</v>
      </c>
      <c r="C70" s="35"/>
      <c r="D70" s="820">
        <f>'Aaro Inställningar'!C68</f>
        <v>0</v>
      </c>
      <c r="E70" s="319">
        <v>0</v>
      </c>
      <c r="F70" s="317">
        <v>0</v>
      </c>
      <c r="G70" s="319">
        <v>0</v>
      </c>
      <c r="H70" s="317">
        <v>0</v>
      </c>
      <c r="I70" s="319">
        <v>0</v>
      </c>
      <c r="J70" s="317">
        <v>0</v>
      </c>
      <c r="K70" s="319">
        <v>0</v>
      </c>
      <c r="L70" s="317">
        <v>0</v>
      </c>
      <c r="M70" s="319">
        <v>0</v>
      </c>
    </row>
    <row r="71" spans="1:13" ht="16.8" hidden="1">
      <c r="A71" s="1" t="s">
        <v>306</v>
      </c>
      <c r="B71" s="155">
        <f>'Aaro Inställningar'!B69</f>
        <v>0</v>
      </c>
      <c r="C71" s="35"/>
      <c r="D71" s="820">
        <f>'Aaro Inställningar'!C69</f>
        <v>0</v>
      </c>
      <c r="E71" s="319">
        <v>0</v>
      </c>
      <c r="F71" s="317">
        <v>0</v>
      </c>
      <c r="G71" s="319">
        <v>0</v>
      </c>
      <c r="H71" s="317">
        <v>0</v>
      </c>
      <c r="I71" s="319">
        <v>0</v>
      </c>
      <c r="J71" s="317">
        <v>0</v>
      </c>
      <c r="K71" s="319">
        <v>0</v>
      </c>
      <c r="L71" s="317">
        <v>0</v>
      </c>
      <c r="M71" s="319">
        <v>0</v>
      </c>
    </row>
    <row r="72" spans="1:13" ht="16.8" hidden="1">
      <c r="A72" s="1" t="s">
        <v>306</v>
      </c>
      <c r="B72" s="155">
        <f>'Aaro Inställningar'!B70</f>
        <v>0</v>
      </c>
      <c r="C72" s="35"/>
      <c r="D72" s="820">
        <f>'Aaro Inställningar'!C70</f>
        <v>0</v>
      </c>
      <c r="E72" s="319">
        <v>0</v>
      </c>
      <c r="F72" s="317">
        <v>0</v>
      </c>
      <c r="G72" s="319">
        <v>0</v>
      </c>
      <c r="H72" s="317">
        <v>0</v>
      </c>
      <c r="I72" s="319">
        <v>0</v>
      </c>
      <c r="J72" s="317">
        <v>0</v>
      </c>
      <c r="K72" s="319">
        <v>0</v>
      </c>
      <c r="L72" s="317">
        <v>0</v>
      </c>
      <c r="M72" s="319">
        <v>0</v>
      </c>
    </row>
    <row r="73" spans="1:13" ht="16.8" hidden="1">
      <c r="A73" s="1" t="s">
        <v>306</v>
      </c>
      <c r="B73" s="155">
        <f>'Aaro Inställningar'!B71</f>
        <v>0</v>
      </c>
      <c r="C73" s="35"/>
      <c r="D73" s="820">
        <f>'Aaro Inställningar'!C71</f>
        <v>0</v>
      </c>
      <c r="E73" s="319">
        <v>0</v>
      </c>
      <c r="F73" s="317">
        <v>0</v>
      </c>
      <c r="G73" s="319">
        <v>0</v>
      </c>
      <c r="H73" s="317">
        <v>0</v>
      </c>
      <c r="I73" s="319">
        <v>0</v>
      </c>
      <c r="J73" s="317">
        <v>0</v>
      </c>
      <c r="K73" s="319">
        <v>0</v>
      </c>
      <c r="L73" s="317">
        <v>0</v>
      </c>
      <c r="M73" s="319">
        <v>0</v>
      </c>
    </row>
    <row r="74" spans="1:13" ht="16.8" hidden="1">
      <c r="A74" s="1" t="s">
        <v>306</v>
      </c>
      <c r="B74" s="155">
        <f>'Aaro Inställningar'!B72</f>
        <v>0</v>
      </c>
      <c r="C74" s="35"/>
      <c r="D74" s="820">
        <f>'Aaro Inställningar'!C72</f>
        <v>0</v>
      </c>
      <c r="E74" s="319">
        <v>0</v>
      </c>
      <c r="F74" s="317">
        <v>0</v>
      </c>
      <c r="G74" s="319">
        <v>0</v>
      </c>
      <c r="H74" s="317">
        <v>0</v>
      </c>
      <c r="I74" s="319">
        <v>0</v>
      </c>
      <c r="J74" s="317">
        <v>0</v>
      </c>
      <c r="K74" s="319">
        <v>0</v>
      </c>
      <c r="L74" s="317">
        <v>0</v>
      </c>
      <c r="M74" s="319">
        <v>0</v>
      </c>
    </row>
    <row r="75" spans="1:13" ht="16.8" hidden="1">
      <c r="A75" s="1" t="s">
        <v>306</v>
      </c>
      <c r="B75" s="155">
        <f>'Aaro Inställningar'!B73</f>
        <v>0</v>
      </c>
      <c r="C75" s="35"/>
      <c r="D75" s="820">
        <f>'Aaro Inställningar'!C73</f>
        <v>0</v>
      </c>
      <c r="E75" s="319">
        <v>0</v>
      </c>
      <c r="F75" s="317">
        <v>0</v>
      </c>
      <c r="G75" s="319">
        <v>0</v>
      </c>
      <c r="H75" s="317">
        <v>0</v>
      </c>
      <c r="I75" s="319">
        <v>0</v>
      </c>
      <c r="J75" s="317">
        <v>0</v>
      </c>
      <c r="K75" s="319">
        <v>0</v>
      </c>
      <c r="L75" s="317">
        <v>0</v>
      </c>
      <c r="M75" s="319">
        <v>0</v>
      </c>
    </row>
    <row r="76" spans="1:13" ht="16.8" hidden="1">
      <c r="A76" s="1" t="s">
        <v>306</v>
      </c>
      <c r="B76" s="155">
        <f>'Aaro Inställningar'!B74</f>
        <v>0</v>
      </c>
      <c r="C76" s="35"/>
      <c r="D76" s="820">
        <f>'Aaro Inställningar'!C74</f>
        <v>0</v>
      </c>
      <c r="E76" s="319">
        <v>0</v>
      </c>
      <c r="F76" s="317">
        <v>0</v>
      </c>
      <c r="G76" s="319">
        <v>0</v>
      </c>
      <c r="H76" s="317">
        <v>0</v>
      </c>
      <c r="I76" s="319">
        <v>0</v>
      </c>
      <c r="J76" s="317">
        <v>0</v>
      </c>
      <c r="K76" s="319">
        <v>0</v>
      </c>
      <c r="L76" s="317">
        <v>0</v>
      </c>
      <c r="M76" s="319">
        <v>0</v>
      </c>
    </row>
    <row r="77" spans="1:13" ht="16.8" hidden="1">
      <c r="A77" s="1" t="s">
        <v>306</v>
      </c>
      <c r="B77" s="155">
        <f>'Aaro Inställningar'!B75</f>
        <v>0</v>
      </c>
      <c r="C77" s="35"/>
      <c r="D77" s="820">
        <f>'Aaro Inställningar'!C75</f>
        <v>0</v>
      </c>
      <c r="E77" s="319">
        <v>0</v>
      </c>
      <c r="F77" s="317">
        <v>0</v>
      </c>
      <c r="G77" s="319">
        <v>0</v>
      </c>
      <c r="H77" s="317">
        <v>0</v>
      </c>
      <c r="I77" s="319">
        <v>0</v>
      </c>
      <c r="J77" s="317">
        <v>0</v>
      </c>
      <c r="K77" s="319">
        <v>0</v>
      </c>
      <c r="L77" s="317">
        <v>0</v>
      </c>
      <c r="M77" s="319">
        <v>0</v>
      </c>
    </row>
    <row r="78" spans="1:13" ht="16.8" hidden="1">
      <c r="A78" s="1" t="s">
        <v>306</v>
      </c>
      <c r="B78" s="155">
        <f>'Aaro Inställningar'!B76</f>
        <v>0</v>
      </c>
      <c r="C78" s="35"/>
      <c r="D78" s="820">
        <f>'Aaro Inställningar'!C76</f>
        <v>0</v>
      </c>
      <c r="E78" s="319">
        <v>0</v>
      </c>
      <c r="F78" s="317">
        <v>0</v>
      </c>
      <c r="G78" s="319">
        <v>0</v>
      </c>
      <c r="H78" s="317">
        <v>0</v>
      </c>
      <c r="I78" s="319">
        <v>0</v>
      </c>
      <c r="J78" s="317">
        <v>0</v>
      </c>
      <c r="K78" s="319">
        <v>0</v>
      </c>
      <c r="L78" s="317">
        <v>0</v>
      </c>
      <c r="M78" s="319">
        <v>0</v>
      </c>
    </row>
    <row r="79" spans="1:13" ht="16.8" hidden="1">
      <c r="A79" s="1" t="s">
        <v>306</v>
      </c>
      <c r="B79" s="155">
        <f>'Aaro Inställningar'!B77</f>
        <v>0</v>
      </c>
      <c r="C79" s="35"/>
      <c r="D79" s="820">
        <f>'Aaro Inställningar'!C77</f>
        <v>0</v>
      </c>
      <c r="E79" s="319">
        <v>0</v>
      </c>
      <c r="F79" s="317">
        <v>0</v>
      </c>
      <c r="G79" s="319">
        <v>0</v>
      </c>
      <c r="H79" s="317">
        <v>0</v>
      </c>
      <c r="I79" s="319">
        <v>0</v>
      </c>
      <c r="J79" s="317">
        <v>0</v>
      </c>
      <c r="K79" s="319">
        <v>0</v>
      </c>
      <c r="L79" s="317">
        <v>0</v>
      </c>
      <c r="M79" s="319">
        <v>0</v>
      </c>
    </row>
    <row r="80" spans="1:13" ht="16.8" hidden="1">
      <c r="A80" s="1" t="s">
        <v>306</v>
      </c>
      <c r="B80" s="155">
        <f>'Aaro Inställningar'!B78</f>
        <v>0</v>
      </c>
      <c r="C80" s="35"/>
      <c r="D80" s="820">
        <f>'Aaro Inställningar'!C78</f>
        <v>0</v>
      </c>
      <c r="E80" s="319">
        <v>0</v>
      </c>
      <c r="F80" s="317">
        <v>0</v>
      </c>
      <c r="G80" s="319">
        <v>0</v>
      </c>
      <c r="H80" s="317">
        <v>0</v>
      </c>
      <c r="I80" s="319">
        <v>0</v>
      </c>
      <c r="J80" s="317">
        <v>0</v>
      </c>
      <c r="K80" s="319">
        <v>0</v>
      </c>
      <c r="L80" s="317">
        <v>0</v>
      </c>
      <c r="M80" s="319">
        <v>0</v>
      </c>
    </row>
    <row r="81" spans="1:15" ht="16.8" hidden="1">
      <c r="A81" s="1" t="s">
        <v>306</v>
      </c>
      <c r="B81" s="155">
        <f>'Aaro Inställningar'!B79</f>
        <v>0</v>
      </c>
      <c r="C81" s="35"/>
      <c r="D81" s="820">
        <f>'Aaro Inställningar'!C79</f>
        <v>0</v>
      </c>
      <c r="E81" s="319">
        <v>0</v>
      </c>
      <c r="F81" s="317">
        <v>0</v>
      </c>
      <c r="G81" s="319">
        <v>0</v>
      </c>
      <c r="H81" s="317">
        <v>0</v>
      </c>
      <c r="I81" s="319">
        <v>0</v>
      </c>
      <c r="J81" s="317">
        <v>0</v>
      </c>
      <c r="K81" s="319">
        <v>0</v>
      </c>
      <c r="L81" s="317">
        <v>0</v>
      </c>
      <c r="M81" s="319">
        <v>0</v>
      </c>
    </row>
    <row r="82" spans="1:15" s="125" customFormat="1" ht="16.8" hidden="1">
      <c r="A82" s="1" t="s">
        <v>306</v>
      </c>
      <c r="B82" s="467">
        <f>'Aaro Inställningar'!B80</f>
        <v>0</v>
      </c>
      <c r="C82" s="40"/>
      <c r="D82" s="798" t="str">
        <f>'Aaro Inställningar'!C80</f>
        <v>SUMMA FRÅGETECKEN</v>
      </c>
      <c r="E82" s="799">
        <f t="shared" ref="E82:M82" si="2">SUM(E61:E81)</f>
        <v>0</v>
      </c>
      <c r="F82" s="800">
        <f t="shared" si="2"/>
        <v>0</v>
      </c>
      <c r="G82" s="799">
        <f t="shared" si="2"/>
        <v>0</v>
      </c>
      <c r="H82" s="800">
        <f t="shared" si="2"/>
        <v>0</v>
      </c>
      <c r="I82" s="799">
        <f t="shared" si="2"/>
        <v>0</v>
      </c>
      <c r="J82" s="800">
        <f t="shared" si="2"/>
        <v>0</v>
      </c>
      <c r="K82" s="799">
        <f t="shared" si="2"/>
        <v>0</v>
      </c>
      <c r="L82" s="800">
        <f t="shared" si="2"/>
        <v>0</v>
      </c>
      <c r="M82" s="799">
        <f t="shared" si="2"/>
        <v>0</v>
      </c>
    </row>
    <row r="83" spans="1:15" ht="11.25" customHeight="1">
      <c r="A83" s="1"/>
      <c r="B83" s="155"/>
      <c r="C83" s="35"/>
      <c r="D83" s="805"/>
      <c r="E83" s="775"/>
      <c r="F83" s="774"/>
      <c r="G83" s="775"/>
      <c r="H83" s="774"/>
      <c r="I83" s="775"/>
      <c r="J83" s="774"/>
      <c r="K83" s="775"/>
      <c r="L83" s="774"/>
      <c r="M83" s="775"/>
    </row>
    <row r="84" spans="1:15" s="125" customFormat="1" ht="15.75" customHeight="1">
      <c r="A84" s="1" t="s">
        <v>306</v>
      </c>
      <c r="B84" s="467">
        <f>'Aaro Inställningar'!B82</f>
        <v>0</v>
      </c>
      <c r="C84" s="40"/>
      <c r="D84" s="759" t="str">
        <f>'Aaro Inställningar'!C82</f>
        <v>Summa totalt</v>
      </c>
      <c r="E84" s="773">
        <f t="shared" ref="E84:M84" si="3">+E36+E59+E82</f>
        <v>-20.371620800000002</v>
      </c>
      <c r="F84" s="807">
        <f t="shared" si="3"/>
        <v>-31.605868100000002</v>
      </c>
      <c r="G84" s="773">
        <f t="shared" si="3"/>
        <v>-35.518403899999996</v>
      </c>
      <c r="H84" s="807">
        <f t="shared" si="3"/>
        <v>-50.744252899999999</v>
      </c>
      <c r="I84" s="773">
        <f t="shared" si="3"/>
        <v>-35.518403899999996</v>
      </c>
      <c r="J84" s="807">
        <f t="shared" si="3"/>
        <v>-50.744252899999999</v>
      </c>
      <c r="K84" s="773">
        <f t="shared" si="3"/>
        <v>-282.0122318</v>
      </c>
      <c r="L84" s="807">
        <f t="shared" si="3"/>
        <v>-297.23808080000003</v>
      </c>
      <c r="M84" s="773">
        <f t="shared" si="3"/>
        <v>-117.72303380000001</v>
      </c>
    </row>
    <row r="85" spans="1:15" ht="21.75" customHeight="1">
      <c r="B85" s="13"/>
      <c r="C85" s="35"/>
      <c r="D85" s="455"/>
      <c r="E85" s="68"/>
      <c r="F85" s="76"/>
      <c r="G85" s="68"/>
      <c r="H85" s="76"/>
      <c r="I85" s="68"/>
      <c r="J85" s="76"/>
      <c r="K85" s="76"/>
      <c r="L85" s="76"/>
      <c r="M85" s="39"/>
    </row>
    <row r="86" spans="1:15" ht="15" customHeight="1">
      <c r="C86" s="35"/>
      <c r="D86" s="448" t="s">
        <v>340</v>
      </c>
      <c r="E86" s="460">
        <f t="shared" ref="E86:M86" si="4">E6</f>
        <v>2015</v>
      </c>
      <c r="F86" s="460">
        <f t="shared" si="4"/>
        <v>2014</v>
      </c>
      <c r="G86" s="460">
        <f t="shared" si="4"/>
        <v>2015</v>
      </c>
      <c r="H86" s="460">
        <f t="shared" si="4"/>
        <v>2014</v>
      </c>
      <c r="I86" s="460">
        <f t="shared" si="4"/>
        <v>2015</v>
      </c>
      <c r="J86" s="460">
        <f t="shared" si="4"/>
        <v>2014</v>
      </c>
      <c r="K86" s="460" t="str">
        <f t="shared" si="4"/>
        <v>15/14</v>
      </c>
      <c r="L86" s="460">
        <f t="shared" si="4"/>
        <v>2014</v>
      </c>
      <c r="M86" s="468">
        <f t="shared" si="4"/>
        <v>2015</v>
      </c>
      <c r="O86" s="522"/>
    </row>
    <row r="87" spans="1:15" ht="18">
      <c r="C87" s="35"/>
      <c r="D87" s="469"/>
      <c r="E87" s="460" t="str">
        <f t="shared" ref="E87:K87" si="5">E7</f>
        <v>mar</v>
      </c>
      <c r="F87" s="460" t="str">
        <f t="shared" si="5"/>
        <v>mar</v>
      </c>
      <c r="G87" s="460" t="str">
        <f t="shared" si="5"/>
        <v>kv 1</v>
      </c>
      <c r="H87" s="460" t="str">
        <f t="shared" si="5"/>
        <v>kv 1</v>
      </c>
      <c r="I87" s="460" t="str">
        <f t="shared" si="5"/>
        <v>kv 1</v>
      </c>
      <c r="J87" s="460" t="str">
        <f t="shared" si="5"/>
        <v>kv 1</v>
      </c>
      <c r="K87" s="460" t="str">
        <f t="shared" si="5"/>
        <v>LTM</v>
      </c>
      <c r="L87" s="460"/>
      <c r="M87" s="460" t="str">
        <f>M7</f>
        <v>Prognos mar</v>
      </c>
      <c r="O87" s="522"/>
    </row>
    <row r="88" spans="1:15" ht="15.75" customHeight="1">
      <c r="A88" s="1" t="s">
        <v>307</v>
      </c>
      <c r="B88" s="155" t="str">
        <f>'Aaro Inställningar'!B6</f>
        <v>AHIAS</v>
      </c>
      <c r="C88" s="42"/>
      <c r="D88" s="820" t="str">
        <f>'Aaro Inställningar'!C6</f>
        <v>AH Industries</v>
      </c>
      <c r="E88" s="319">
        <v>0</v>
      </c>
      <c r="F88" s="317">
        <v>0</v>
      </c>
      <c r="G88" s="319">
        <v>0</v>
      </c>
      <c r="H88" s="317">
        <v>0</v>
      </c>
      <c r="I88" s="319">
        <v>0</v>
      </c>
      <c r="J88" s="317">
        <v>0</v>
      </c>
      <c r="K88" s="319">
        <v>0</v>
      </c>
      <c r="L88" s="317">
        <v>0</v>
      </c>
      <c r="M88" s="319">
        <v>0</v>
      </c>
      <c r="O88" s="522"/>
    </row>
    <row r="89" spans="1:15" ht="15.75" customHeight="1">
      <c r="A89" s="1" t="s">
        <v>307</v>
      </c>
      <c r="B89" s="155" t="str">
        <f>'Aaro Inställningar'!B7</f>
        <v>ARCUS</v>
      </c>
      <c r="C89" s="35"/>
      <c r="D89" s="820" t="str">
        <f>'Aaro Inställningar'!C7</f>
        <v>Arcus-Gruppen</v>
      </c>
      <c r="E89" s="319">
        <v>-1.2548623999999999</v>
      </c>
      <c r="F89" s="317">
        <v>0.89176040000000001</v>
      </c>
      <c r="G89" s="319">
        <v>-1.2548623999999999</v>
      </c>
      <c r="H89" s="317">
        <v>0.89176040000000001</v>
      </c>
      <c r="I89" s="319">
        <v>-1.2548623999999999</v>
      </c>
      <c r="J89" s="317">
        <v>0.89176040000000001</v>
      </c>
      <c r="K89" s="319">
        <v>5.6891011999999996</v>
      </c>
      <c r="L89" s="317">
        <v>7.8357239999999999</v>
      </c>
      <c r="M89" s="319">
        <v>0</v>
      </c>
      <c r="O89" s="522"/>
    </row>
    <row r="90" spans="1:15" ht="15.75" customHeight="1">
      <c r="A90" s="1" t="s">
        <v>307</v>
      </c>
      <c r="B90" s="155" t="str">
        <f>'Aaro Inställningar'!B8</f>
        <v>BIOLIN</v>
      </c>
      <c r="C90" s="35"/>
      <c r="D90" s="820" t="str">
        <f>'Aaro Inställningar'!C8</f>
        <v>Biolin Scientific</v>
      </c>
      <c r="E90" s="319">
        <v>0</v>
      </c>
      <c r="F90" s="317">
        <v>0</v>
      </c>
      <c r="G90" s="319">
        <v>0</v>
      </c>
      <c r="H90" s="317">
        <v>0</v>
      </c>
      <c r="I90" s="319">
        <v>0</v>
      </c>
      <c r="J90" s="317">
        <v>0</v>
      </c>
      <c r="K90" s="319">
        <v>0</v>
      </c>
      <c r="L90" s="317">
        <v>0</v>
      </c>
      <c r="M90" s="319">
        <v>0</v>
      </c>
      <c r="O90" s="522"/>
    </row>
    <row r="91" spans="1:15" ht="15.75" customHeight="1">
      <c r="A91" s="1" t="s">
        <v>307</v>
      </c>
      <c r="B91" s="155" t="str">
        <f>'Aaro Inställningar'!B9</f>
        <v>BISNODE</v>
      </c>
      <c r="C91" s="35"/>
      <c r="D91" s="820" t="str">
        <f>'Aaro Inställningar'!C9</f>
        <v>Bisnode</v>
      </c>
      <c r="E91" s="319">
        <v>0</v>
      </c>
      <c r="F91" s="317">
        <v>0</v>
      </c>
      <c r="G91" s="319">
        <v>0</v>
      </c>
      <c r="H91" s="317">
        <v>0</v>
      </c>
      <c r="I91" s="319">
        <v>0</v>
      </c>
      <c r="J91" s="317">
        <v>0</v>
      </c>
      <c r="K91" s="319">
        <v>0</v>
      </c>
      <c r="L91" s="317">
        <v>0</v>
      </c>
      <c r="M91" s="319">
        <v>0</v>
      </c>
      <c r="O91" s="522"/>
    </row>
    <row r="92" spans="1:15" ht="15.75" customHeight="1">
      <c r="A92" s="1" t="s">
        <v>307</v>
      </c>
      <c r="B92" s="155" t="str">
        <f>'Aaro Inställningar'!B10</f>
        <v>DIAB</v>
      </c>
      <c r="C92" s="35"/>
      <c r="D92" s="820" t="str">
        <f>'Aaro Inställningar'!C10</f>
        <v>DIAB</v>
      </c>
      <c r="E92" s="319">
        <v>0</v>
      </c>
      <c r="F92" s="317">
        <v>0</v>
      </c>
      <c r="G92" s="319">
        <v>0</v>
      </c>
      <c r="H92" s="317">
        <v>0</v>
      </c>
      <c r="I92" s="319">
        <v>0</v>
      </c>
      <c r="J92" s="317">
        <v>0</v>
      </c>
      <c r="K92" s="319">
        <v>0</v>
      </c>
      <c r="L92" s="317">
        <v>0</v>
      </c>
      <c r="M92" s="319">
        <v>0</v>
      </c>
    </row>
    <row r="93" spans="1:15" ht="15.75" customHeight="1">
      <c r="A93" s="1" t="s">
        <v>307</v>
      </c>
      <c r="B93" s="155" t="str">
        <f>'Aaro Inställningar'!B11</f>
        <v>EMGR</v>
      </c>
      <c r="C93" s="35"/>
      <c r="D93" s="820" t="str">
        <f>'Aaro Inställningar'!C11</f>
        <v>Euromaint</v>
      </c>
      <c r="E93" s="319">
        <v>0</v>
      </c>
      <c r="F93" s="317">
        <v>0</v>
      </c>
      <c r="G93" s="319">
        <v>0</v>
      </c>
      <c r="H93" s="317">
        <v>0</v>
      </c>
      <c r="I93" s="319">
        <v>0</v>
      </c>
      <c r="J93" s="317">
        <v>0</v>
      </c>
      <c r="K93" s="319">
        <v>0</v>
      </c>
      <c r="L93" s="317">
        <v>0</v>
      </c>
      <c r="M93" s="319">
        <v>0</v>
      </c>
    </row>
    <row r="94" spans="1:15" ht="15.75" customHeight="1">
      <c r="A94" s="1" t="s">
        <v>307</v>
      </c>
      <c r="B94" s="155" t="str">
        <f>'Aaro Inställningar'!B12</f>
        <v>GSHYDRO</v>
      </c>
      <c r="C94" s="35"/>
      <c r="D94" s="820" t="str">
        <f>'Aaro Inställningar'!C12</f>
        <v>GS-Hydro</v>
      </c>
      <c r="E94" s="319">
        <v>0</v>
      </c>
      <c r="F94" s="317">
        <v>0</v>
      </c>
      <c r="G94" s="319">
        <v>0</v>
      </c>
      <c r="H94" s="317">
        <v>0</v>
      </c>
      <c r="I94" s="319">
        <v>0</v>
      </c>
      <c r="J94" s="317">
        <v>0</v>
      </c>
      <c r="K94" s="319">
        <v>0</v>
      </c>
      <c r="L94" s="317">
        <v>0</v>
      </c>
      <c r="M94" s="319">
        <v>0</v>
      </c>
    </row>
    <row r="95" spans="1:15" ht="15.75" customHeight="1">
      <c r="A95" s="1" t="s">
        <v>307</v>
      </c>
      <c r="B95" s="155" t="str">
        <f>'Aaro Inställningar'!B13</f>
        <v>HAFA</v>
      </c>
      <c r="C95" s="35"/>
      <c r="D95" s="820" t="str">
        <f>'Aaro Inställningar'!C13</f>
        <v>Hafa Bathroom Group</v>
      </c>
      <c r="E95" s="319">
        <v>0</v>
      </c>
      <c r="F95" s="317">
        <v>0</v>
      </c>
      <c r="G95" s="319">
        <v>0</v>
      </c>
      <c r="H95" s="317">
        <v>0</v>
      </c>
      <c r="I95" s="319">
        <v>0</v>
      </c>
      <c r="J95" s="317">
        <v>0</v>
      </c>
      <c r="K95" s="319">
        <v>0</v>
      </c>
      <c r="L95" s="317">
        <v>0</v>
      </c>
      <c r="M95" s="319">
        <v>0</v>
      </c>
    </row>
    <row r="96" spans="1:15" ht="15.75" customHeight="1">
      <c r="A96" s="1" t="s">
        <v>307</v>
      </c>
      <c r="B96" s="155" t="str">
        <f>'Aaro Inställningar'!B14</f>
        <v>HENT</v>
      </c>
      <c r="C96" s="35"/>
      <c r="D96" s="820" t="str">
        <f>'Aaro Inställningar'!C14</f>
        <v>HENT</v>
      </c>
      <c r="E96" s="319">
        <v>0</v>
      </c>
      <c r="F96" s="317">
        <v>0</v>
      </c>
      <c r="G96" s="319">
        <v>0</v>
      </c>
      <c r="H96" s="317">
        <v>0</v>
      </c>
      <c r="I96" s="319">
        <v>0</v>
      </c>
      <c r="J96" s="317">
        <v>0</v>
      </c>
      <c r="K96" s="319">
        <v>0</v>
      </c>
      <c r="L96" s="317">
        <v>0</v>
      </c>
      <c r="M96" s="319">
        <v>0</v>
      </c>
    </row>
    <row r="97" spans="1:13" ht="15.75" customHeight="1">
      <c r="A97" s="1" t="s">
        <v>307</v>
      </c>
      <c r="B97" s="155" t="str">
        <f>'Aaro Inställningar'!B15</f>
        <v>HLDISP</v>
      </c>
      <c r="C97" s="35"/>
      <c r="D97" s="820" t="str">
        <f>'Aaro Inställningar'!C15</f>
        <v xml:space="preserve">HL Display </v>
      </c>
      <c r="E97" s="319">
        <v>0</v>
      </c>
      <c r="F97" s="317">
        <v>-3.7448999999999999</v>
      </c>
      <c r="G97" s="319">
        <v>0</v>
      </c>
      <c r="H97" s="317">
        <v>-3.7448999999999999</v>
      </c>
      <c r="I97" s="319">
        <v>0</v>
      </c>
      <c r="J97" s="317">
        <v>-3.7448999999999999</v>
      </c>
      <c r="K97" s="319">
        <v>-4.5332999999999997</v>
      </c>
      <c r="L97" s="317">
        <v>-8.2782</v>
      </c>
      <c r="M97" s="319">
        <v>0</v>
      </c>
    </row>
    <row r="98" spans="1:13" ht="15.75" customHeight="1">
      <c r="A98" s="1" t="s">
        <v>307</v>
      </c>
      <c r="B98" s="155" t="str">
        <f>'Aaro Inställningar'!B16</f>
        <v>INWIDO</v>
      </c>
      <c r="C98" s="35"/>
      <c r="D98" s="820" t="str">
        <f>'Aaro Inställningar'!C16</f>
        <v>Inwido</v>
      </c>
      <c r="E98" s="319">
        <v>0</v>
      </c>
      <c r="F98" s="317">
        <v>0</v>
      </c>
      <c r="G98" s="319">
        <v>0</v>
      </c>
      <c r="H98" s="317">
        <v>0</v>
      </c>
      <c r="I98" s="319">
        <v>0</v>
      </c>
      <c r="J98" s="317">
        <v>0</v>
      </c>
      <c r="K98" s="319">
        <v>-16.066838700000002</v>
      </c>
      <c r="L98" s="317">
        <v>-16.066838700000002</v>
      </c>
      <c r="M98" s="319">
        <v>0</v>
      </c>
    </row>
    <row r="99" spans="1:13" ht="15.75" customHeight="1">
      <c r="A99" s="1" t="s">
        <v>307</v>
      </c>
      <c r="B99" s="155" t="str">
        <f>'Aaro Inställningar'!B17</f>
        <v>JOTUL</v>
      </c>
      <c r="C99" s="35"/>
      <c r="D99" s="820" t="str">
        <f>'Aaro Inställningar'!C17</f>
        <v>Jøtul</v>
      </c>
      <c r="E99" s="319">
        <v>0</v>
      </c>
      <c r="F99" s="317">
        <v>0</v>
      </c>
      <c r="G99" s="319">
        <v>0</v>
      </c>
      <c r="H99" s="317">
        <v>0</v>
      </c>
      <c r="I99" s="319">
        <v>0</v>
      </c>
      <c r="J99" s="317">
        <v>0</v>
      </c>
      <c r="K99" s="319">
        <v>-100.847702</v>
      </c>
      <c r="L99" s="317">
        <v>-100.847702</v>
      </c>
      <c r="M99" s="319">
        <v>0</v>
      </c>
    </row>
    <row r="100" spans="1:13" ht="15.75" customHeight="1">
      <c r="A100" s="1" t="s">
        <v>307</v>
      </c>
      <c r="B100" s="155" t="str">
        <f>'Aaro Inställningar'!B18</f>
        <v>KVD</v>
      </c>
      <c r="C100" s="35"/>
      <c r="D100" s="820" t="str">
        <f>'Aaro Inställningar'!C18</f>
        <v xml:space="preserve">KVD </v>
      </c>
      <c r="E100" s="319">
        <v>0</v>
      </c>
      <c r="F100" s="317">
        <v>0</v>
      </c>
      <c r="G100" s="319">
        <v>0</v>
      </c>
      <c r="H100" s="317">
        <v>0</v>
      </c>
      <c r="I100" s="319">
        <v>0</v>
      </c>
      <c r="J100" s="317">
        <v>0</v>
      </c>
      <c r="K100" s="319">
        <v>0</v>
      </c>
      <c r="L100" s="317">
        <v>0</v>
      </c>
      <c r="M100" s="319">
        <v>0</v>
      </c>
    </row>
    <row r="101" spans="1:13" ht="15.75" customHeight="1">
      <c r="A101" s="1" t="s">
        <v>307</v>
      </c>
      <c r="B101" s="155" t="str">
        <f>'Aaro Inställningar'!B19</f>
        <v>LEDIL</v>
      </c>
      <c r="C101" s="35"/>
      <c r="D101" s="820" t="str">
        <f>'Aaro Inställningar'!C19</f>
        <v>Ledil</v>
      </c>
      <c r="E101" s="319">
        <v>0</v>
      </c>
      <c r="F101" s="317">
        <v>0</v>
      </c>
      <c r="G101" s="319">
        <v>0</v>
      </c>
      <c r="H101" s="317">
        <v>0</v>
      </c>
      <c r="I101" s="319">
        <v>0</v>
      </c>
      <c r="J101" s="317">
        <v>0</v>
      </c>
      <c r="K101" s="319">
        <v>0</v>
      </c>
      <c r="L101" s="317">
        <v>0</v>
      </c>
      <c r="M101" s="319">
        <v>0</v>
      </c>
    </row>
    <row r="102" spans="1:13" ht="15.75" customHeight="1">
      <c r="A102" s="1" t="s">
        <v>307</v>
      </c>
      <c r="B102" s="155" t="str">
        <f>'Aaro Inställningar'!B20</f>
        <v>MCC</v>
      </c>
      <c r="C102" s="35"/>
      <c r="D102" s="820" t="str">
        <f>'Aaro Inställningar'!C20</f>
        <v>Mobile Climate Control</v>
      </c>
      <c r="E102" s="319">
        <v>0</v>
      </c>
      <c r="F102" s="317">
        <v>0</v>
      </c>
      <c r="G102" s="319">
        <v>0</v>
      </c>
      <c r="H102" s="317">
        <v>0</v>
      </c>
      <c r="I102" s="319">
        <v>0</v>
      </c>
      <c r="J102" s="317">
        <v>0</v>
      </c>
      <c r="K102" s="319">
        <v>0</v>
      </c>
      <c r="L102" s="317">
        <v>0</v>
      </c>
      <c r="M102" s="319">
        <v>0</v>
      </c>
    </row>
    <row r="103" spans="1:13" ht="15.75" customHeight="1">
      <c r="A103" s="1" t="s">
        <v>307</v>
      </c>
      <c r="B103" s="155" t="str">
        <f>'Aaro Inställningar'!B21</f>
        <v>NEBULA</v>
      </c>
      <c r="C103" s="35"/>
      <c r="D103" s="820" t="str">
        <f>'Aaro Inställningar'!C21</f>
        <v>Nebula</v>
      </c>
      <c r="E103" s="319">
        <v>0</v>
      </c>
      <c r="F103" s="317">
        <v>0</v>
      </c>
      <c r="G103" s="319">
        <v>0</v>
      </c>
      <c r="H103" s="317">
        <v>0</v>
      </c>
      <c r="I103" s="319">
        <v>0</v>
      </c>
      <c r="J103" s="317">
        <v>0</v>
      </c>
      <c r="K103" s="319">
        <v>0</v>
      </c>
      <c r="L103" s="317">
        <v>0</v>
      </c>
      <c r="M103" s="319">
        <v>0</v>
      </c>
    </row>
    <row r="104" spans="1:13" ht="15.75" customHeight="1">
      <c r="A104" s="1" t="s">
        <v>307</v>
      </c>
      <c r="B104" s="155" t="str">
        <f>'Aaro Inställningar'!B22</f>
        <v>NCGHO</v>
      </c>
      <c r="C104" s="35"/>
      <c r="D104" s="820" t="str">
        <f>'Aaro Inställningar'!C22</f>
        <v>Nordic Cinema Group</v>
      </c>
      <c r="E104" s="319">
        <v>0</v>
      </c>
      <c r="F104" s="317">
        <v>0</v>
      </c>
      <c r="G104" s="319">
        <v>0</v>
      </c>
      <c r="H104" s="317">
        <v>0</v>
      </c>
      <c r="I104" s="319">
        <v>0</v>
      </c>
      <c r="J104" s="317">
        <v>0</v>
      </c>
      <c r="K104" s="319">
        <v>0</v>
      </c>
      <c r="L104" s="317">
        <v>0</v>
      </c>
      <c r="M104" s="319">
        <v>0</v>
      </c>
    </row>
    <row r="105" spans="1:13" ht="15.75" hidden="1" customHeight="1">
      <c r="A105" s="1" t="s">
        <v>307</v>
      </c>
      <c r="B105" s="155">
        <f>'Aaro Inställningar'!B23</f>
        <v>0</v>
      </c>
      <c r="C105" s="35"/>
      <c r="D105" s="820">
        <f>'Aaro Inställningar'!C23</f>
        <v>0</v>
      </c>
      <c r="E105" s="319">
        <v>0</v>
      </c>
      <c r="F105" s="317">
        <v>0</v>
      </c>
      <c r="G105" s="319">
        <v>0</v>
      </c>
      <c r="H105" s="317">
        <v>0</v>
      </c>
      <c r="I105" s="319">
        <v>0</v>
      </c>
      <c r="J105" s="317">
        <v>0</v>
      </c>
      <c r="K105" s="319">
        <v>0</v>
      </c>
      <c r="L105" s="317">
        <v>0</v>
      </c>
      <c r="M105" s="319">
        <v>0</v>
      </c>
    </row>
    <row r="106" spans="1:13" ht="15.75" hidden="1" customHeight="1">
      <c r="A106" s="1" t="s">
        <v>307</v>
      </c>
      <c r="B106" s="155">
        <f>'Aaro Inställningar'!B24</f>
        <v>0</v>
      </c>
      <c r="C106" s="35"/>
      <c r="D106" s="820">
        <f>'Aaro Inställningar'!C24</f>
        <v>0</v>
      </c>
      <c r="E106" s="319">
        <v>0</v>
      </c>
      <c r="F106" s="317">
        <v>0</v>
      </c>
      <c r="G106" s="319">
        <v>0</v>
      </c>
      <c r="H106" s="317">
        <v>0</v>
      </c>
      <c r="I106" s="319">
        <v>0</v>
      </c>
      <c r="J106" s="317">
        <v>0</v>
      </c>
      <c r="K106" s="319">
        <v>0</v>
      </c>
      <c r="L106" s="317">
        <v>0</v>
      </c>
      <c r="M106" s="319">
        <v>0</v>
      </c>
    </row>
    <row r="107" spans="1:13" ht="15.75" hidden="1" customHeight="1">
      <c r="A107" s="1" t="s">
        <v>307</v>
      </c>
      <c r="B107" s="155">
        <f>'Aaro Inställningar'!B25</f>
        <v>0</v>
      </c>
      <c r="C107" s="35"/>
      <c r="D107" s="820">
        <f>'Aaro Inställningar'!C25</f>
        <v>0</v>
      </c>
      <c r="E107" s="319">
        <v>0</v>
      </c>
      <c r="F107" s="317">
        <v>0</v>
      </c>
      <c r="G107" s="319">
        <v>0</v>
      </c>
      <c r="H107" s="317">
        <v>0</v>
      </c>
      <c r="I107" s="319">
        <v>0</v>
      </c>
      <c r="J107" s="317">
        <v>0</v>
      </c>
      <c r="K107" s="319">
        <v>0</v>
      </c>
      <c r="L107" s="317">
        <v>0</v>
      </c>
      <c r="M107" s="319">
        <v>0</v>
      </c>
    </row>
    <row r="108" spans="1:13" ht="15.75" hidden="1" customHeight="1">
      <c r="A108" s="1" t="s">
        <v>307</v>
      </c>
      <c r="B108" s="155">
        <f>'Aaro Inställningar'!B26</f>
        <v>0</v>
      </c>
      <c r="C108" s="35"/>
      <c r="D108" s="820">
        <f>'Aaro Inställningar'!C26</f>
        <v>0</v>
      </c>
      <c r="E108" s="319">
        <v>0</v>
      </c>
      <c r="F108" s="317">
        <v>0</v>
      </c>
      <c r="G108" s="319">
        <v>0</v>
      </c>
      <c r="H108" s="317">
        <v>0</v>
      </c>
      <c r="I108" s="319">
        <v>0</v>
      </c>
      <c r="J108" s="317">
        <v>0</v>
      </c>
      <c r="K108" s="319">
        <v>0</v>
      </c>
      <c r="L108" s="317">
        <v>0</v>
      </c>
      <c r="M108" s="319">
        <v>0</v>
      </c>
    </row>
    <row r="109" spans="1:13" ht="15.75" hidden="1" customHeight="1">
      <c r="A109" s="1" t="s">
        <v>307</v>
      </c>
      <c r="B109" s="155">
        <f>'Aaro Inställningar'!B27</f>
        <v>0</v>
      </c>
      <c r="C109" s="35"/>
      <c r="D109" s="820">
        <f>'Aaro Inställningar'!C27</f>
        <v>0</v>
      </c>
      <c r="E109" s="319">
        <v>0</v>
      </c>
      <c r="F109" s="317">
        <v>0</v>
      </c>
      <c r="G109" s="319">
        <v>0</v>
      </c>
      <c r="H109" s="317">
        <v>0</v>
      </c>
      <c r="I109" s="319">
        <v>0</v>
      </c>
      <c r="J109" s="317">
        <v>0</v>
      </c>
      <c r="K109" s="319">
        <v>0</v>
      </c>
      <c r="L109" s="317">
        <v>0</v>
      </c>
      <c r="M109" s="319">
        <v>0</v>
      </c>
    </row>
    <row r="110" spans="1:13" ht="15.75" hidden="1" customHeight="1">
      <c r="A110" s="1" t="s">
        <v>307</v>
      </c>
      <c r="B110" s="155">
        <f>'Aaro Inställningar'!B28</f>
        <v>0</v>
      </c>
      <c r="C110" s="35"/>
      <c r="D110" s="820">
        <f>'Aaro Inställningar'!C28</f>
        <v>0</v>
      </c>
      <c r="E110" s="319">
        <v>0</v>
      </c>
      <c r="F110" s="317">
        <v>0</v>
      </c>
      <c r="G110" s="319">
        <v>0</v>
      </c>
      <c r="H110" s="317">
        <v>0</v>
      </c>
      <c r="I110" s="319">
        <v>0</v>
      </c>
      <c r="J110" s="317">
        <v>0</v>
      </c>
      <c r="K110" s="319">
        <v>0</v>
      </c>
      <c r="L110" s="317">
        <v>0</v>
      </c>
      <c r="M110" s="319">
        <v>0</v>
      </c>
    </row>
    <row r="111" spans="1:13" ht="15.75" hidden="1" customHeight="1">
      <c r="A111" s="1" t="s">
        <v>307</v>
      </c>
      <c r="B111" s="155">
        <f>'Aaro Inställningar'!B29</f>
        <v>0</v>
      </c>
      <c r="C111" s="35"/>
      <c r="D111" s="820">
        <f>'Aaro Inställningar'!C29</f>
        <v>0</v>
      </c>
      <c r="E111" s="319">
        <v>0</v>
      </c>
      <c r="F111" s="317">
        <v>0</v>
      </c>
      <c r="G111" s="319">
        <v>0</v>
      </c>
      <c r="H111" s="317">
        <v>0</v>
      </c>
      <c r="I111" s="319">
        <v>0</v>
      </c>
      <c r="J111" s="317">
        <v>0</v>
      </c>
      <c r="K111" s="319">
        <v>0</v>
      </c>
      <c r="L111" s="317">
        <v>0</v>
      </c>
      <c r="M111" s="319">
        <v>0</v>
      </c>
    </row>
    <row r="112" spans="1:13" ht="15.75" hidden="1" customHeight="1">
      <c r="A112" s="1" t="s">
        <v>307</v>
      </c>
      <c r="B112" s="155">
        <f>'Aaro Inställningar'!B30</f>
        <v>0</v>
      </c>
      <c r="C112" s="35"/>
      <c r="D112" s="820">
        <f>'Aaro Inställningar'!C30</f>
        <v>0</v>
      </c>
      <c r="E112" s="319">
        <v>0</v>
      </c>
      <c r="F112" s="317">
        <v>0</v>
      </c>
      <c r="G112" s="319">
        <v>0</v>
      </c>
      <c r="H112" s="317">
        <v>0</v>
      </c>
      <c r="I112" s="319">
        <v>0</v>
      </c>
      <c r="J112" s="317">
        <v>0</v>
      </c>
      <c r="K112" s="319">
        <v>0</v>
      </c>
      <c r="L112" s="317">
        <v>0</v>
      </c>
      <c r="M112" s="319">
        <v>0</v>
      </c>
    </row>
    <row r="113" spans="1:13" ht="15.75" hidden="1" customHeight="1">
      <c r="A113" s="1" t="s">
        <v>307</v>
      </c>
      <c r="B113" s="155">
        <f>'Aaro Inställningar'!B31</f>
        <v>0</v>
      </c>
      <c r="C113" s="35"/>
      <c r="D113" s="820">
        <f>'Aaro Inställningar'!C31</f>
        <v>0</v>
      </c>
      <c r="E113" s="319">
        <v>0</v>
      </c>
      <c r="F113" s="317">
        <v>0</v>
      </c>
      <c r="G113" s="319">
        <v>0</v>
      </c>
      <c r="H113" s="317">
        <v>0</v>
      </c>
      <c r="I113" s="319">
        <v>0</v>
      </c>
      <c r="J113" s="317">
        <v>0</v>
      </c>
      <c r="K113" s="319">
        <v>0</v>
      </c>
      <c r="L113" s="317">
        <v>0</v>
      </c>
      <c r="M113" s="319">
        <v>0</v>
      </c>
    </row>
    <row r="114" spans="1:13" ht="15.75" hidden="1" customHeight="1">
      <c r="A114" s="1" t="s">
        <v>307</v>
      </c>
      <c r="B114" s="155">
        <f>'Aaro Inställningar'!B32</f>
        <v>0</v>
      </c>
      <c r="C114" s="35"/>
      <c r="D114" s="820">
        <f>'Aaro Inställningar'!C32</f>
        <v>0</v>
      </c>
      <c r="E114" s="319">
        <v>0</v>
      </c>
      <c r="F114" s="317">
        <v>0</v>
      </c>
      <c r="G114" s="319">
        <v>0</v>
      </c>
      <c r="H114" s="317">
        <v>0</v>
      </c>
      <c r="I114" s="319">
        <v>0</v>
      </c>
      <c r="J114" s="317">
        <v>0</v>
      </c>
      <c r="K114" s="319">
        <v>0</v>
      </c>
      <c r="L114" s="317">
        <v>0</v>
      </c>
      <c r="M114" s="319">
        <v>0</v>
      </c>
    </row>
    <row r="115" spans="1:13" ht="15.75" hidden="1" customHeight="1">
      <c r="A115" s="1" t="s">
        <v>307</v>
      </c>
      <c r="B115" s="155">
        <f>'Aaro Inställningar'!B33</f>
        <v>0</v>
      </c>
      <c r="C115" s="35"/>
      <c r="D115" s="820">
        <f>'Aaro Inställningar'!C33</f>
        <v>0</v>
      </c>
      <c r="E115" s="319">
        <v>0</v>
      </c>
      <c r="F115" s="317">
        <v>0</v>
      </c>
      <c r="G115" s="319">
        <v>0</v>
      </c>
      <c r="H115" s="317">
        <v>0</v>
      </c>
      <c r="I115" s="319">
        <v>0</v>
      </c>
      <c r="J115" s="317">
        <v>0</v>
      </c>
      <c r="K115" s="319">
        <v>0</v>
      </c>
      <c r="L115" s="317">
        <v>0</v>
      </c>
      <c r="M115" s="319">
        <v>0</v>
      </c>
    </row>
    <row r="116" spans="1:13" s="125" customFormat="1" ht="16.8">
      <c r="A116" s="1" t="s">
        <v>307</v>
      </c>
      <c r="B116" s="467" t="str">
        <f>'Aaro Inställningar'!B34</f>
        <v>TOTAL</v>
      </c>
      <c r="C116" s="40"/>
      <c r="D116" s="798" t="str">
        <f>'Aaro Inställningar'!C34</f>
        <v>Summa exkl Aibel</v>
      </c>
      <c r="E116" s="799">
        <f t="shared" ref="E116:M116" si="6">SUM(E88:E115)</f>
        <v>-1.2548623999999999</v>
      </c>
      <c r="F116" s="821">
        <f t="shared" si="6"/>
        <v>-2.8531396</v>
      </c>
      <c r="G116" s="799">
        <f t="shared" si="6"/>
        <v>-1.2548623999999999</v>
      </c>
      <c r="H116" s="821">
        <f t="shared" si="6"/>
        <v>-2.8531396</v>
      </c>
      <c r="I116" s="799">
        <f t="shared" si="6"/>
        <v>-1.2548623999999999</v>
      </c>
      <c r="J116" s="821">
        <f t="shared" si="6"/>
        <v>-2.8531396</v>
      </c>
      <c r="K116" s="799">
        <f t="shared" si="6"/>
        <v>-115.7587395</v>
      </c>
      <c r="L116" s="821">
        <f t="shared" si="6"/>
        <v>-117.3570167</v>
      </c>
      <c r="M116" s="799">
        <f t="shared" si="6"/>
        <v>0</v>
      </c>
    </row>
    <row r="117" spans="1:13" ht="4.5" customHeight="1">
      <c r="A117" s="1"/>
      <c r="B117" s="155"/>
      <c r="C117" s="35"/>
      <c r="D117" s="803"/>
      <c r="E117" s="746"/>
      <c r="F117" s="822"/>
      <c r="G117" s="746"/>
      <c r="H117" s="822"/>
      <c r="I117" s="746"/>
      <c r="J117" s="822"/>
      <c r="K117" s="746"/>
      <c r="L117" s="822"/>
      <c r="M117" s="746"/>
    </row>
    <row r="118" spans="1:13" ht="19.5" customHeight="1">
      <c r="A118" s="1" t="s">
        <v>307</v>
      </c>
      <c r="B118" s="155" t="str">
        <f>'Aaro Inställningar'!B36</f>
        <v>AIBEL</v>
      </c>
      <c r="C118" s="35"/>
      <c r="D118" s="803" t="str">
        <f>'Aaro Inställningar'!C36</f>
        <v>Aibel</v>
      </c>
      <c r="E118" s="746">
        <v>0</v>
      </c>
      <c r="F118" s="791">
        <v>0</v>
      </c>
      <c r="G118" s="746">
        <v>0</v>
      </c>
      <c r="H118" s="791">
        <v>0</v>
      </c>
      <c r="I118" s="746">
        <v>0</v>
      </c>
      <c r="J118" s="791">
        <v>0</v>
      </c>
      <c r="K118" s="746">
        <v>0</v>
      </c>
      <c r="L118" s="791">
        <v>0</v>
      </c>
      <c r="M118" s="746">
        <v>0</v>
      </c>
    </row>
    <row r="119" spans="1:13" ht="16.8" hidden="1">
      <c r="A119" s="1" t="s">
        <v>307</v>
      </c>
      <c r="B119" s="155">
        <f>'Aaro Inställningar'!B37</f>
        <v>0</v>
      </c>
      <c r="C119" s="35"/>
      <c r="D119" s="820">
        <f>'Aaro Inställningar'!C37</f>
        <v>0</v>
      </c>
      <c r="E119" s="319">
        <v>0</v>
      </c>
      <c r="F119" s="317">
        <v>0</v>
      </c>
      <c r="G119" s="319">
        <v>0</v>
      </c>
      <c r="H119" s="317">
        <v>0</v>
      </c>
      <c r="I119" s="319">
        <v>0</v>
      </c>
      <c r="J119" s="317">
        <v>0</v>
      </c>
      <c r="K119" s="319">
        <v>0</v>
      </c>
      <c r="L119" s="317">
        <v>0</v>
      </c>
      <c r="M119" s="319">
        <v>0</v>
      </c>
    </row>
    <row r="120" spans="1:13" ht="16.8" hidden="1">
      <c r="A120" s="1" t="s">
        <v>307</v>
      </c>
      <c r="B120" s="155">
        <f>'Aaro Inställningar'!B38</f>
        <v>0</v>
      </c>
      <c r="C120" s="35"/>
      <c r="D120" s="820">
        <f>'Aaro Inställningar'!C38</f>
        <v>0</v>
      </c>
      <c r="E120" s="319">
        <v>0</v>
      </c>
      <c r="F120" s="317">
        <v>0</v>
      </c>
      <c r="G120" s="319">
        <v>0</v>
      </c>
      <c r="H120" s="317">
        <v>0</v>
      </c>
      <c r="I120" s="319">
        <v>0</v>
      </c>
      <c r="J120" s="317">
        <v>0</v>
      </c>
      <c r="K120" s="319">
        <v>0</v>
      </c>
      <c r="L120" s="317">
        <v>0</v>
      </c>
      <c r="M120" s="319">
        <v>0</v>
      </c>
    </row>
    <row r="121" spans="1:13" ht="16.8" hidden="1">
      <c r="A121" s="1" t="s">
        <v>307</v>
      </c>
      <c r="B121" s="155">
        <f>'Aaro Inställningar'!B39</f>
        <v>0</v>
      </c>
      <c r="C121" s="35"/>
      <c r="D121" s="820">
        <f>'Aaro Inställningar'!C39</f>
        <v>0</v>
      </c>
      <c r="E121" s="319">
        <v>0</v>
      </c>
      <c r="F121" s="317">
        <v>0</v>
      </c>
      <c r="G121" s="319">
        <v>0</v>
      </c>
      <c r="H121" s="317">
        <v>0</v>
      </c>
      <c r="I121" s="319">
        <v>0</v>
      </c>
      <c r="J121" s="317">
        <v>0</v>
      </c>
      <c r="K121" s="319">
        <v>0</v>
      </c>
      <c r="L121" s="317">
        <v>0</v>
      </c>
      <c r="M121" s="319">
        <v>0</v>
      </c>
    </row>
    <row r="122" spans="1:13" ht="16.8" hidden="1">
      <c r="A122" s="1" t="s">
        <v>307</v>
      </c>
      <c r="B122" s="155">
        <f>'Aaro Inställningar'!B40</f>
        <v>0</v>
      </c>
      <c r="C122" s="35"/>
      <c r="D122" s="820">
        <f>'Aaro Inställningar'!C40</f>
        <v>0</v>
      </c>
      <c r="E122" s="319">
        <v>0</v>
      </c>
      <c r="F122" s="317">
        <v>0</v>
      </c>
      <c r="G122" s="319">
        <v>0</v>
      </c>
      <c r="H122" s="317">
        <v>0</v>
      </c>
      <c r="I122" s="319">
        <v>0</v>
      </c>
      <c r="J122" s="317">
        <v>0</v>
      </c>
      <c r="K122" s="319">
        <v>0</v>
      </c>
      <c r="L122" s="317">
        <v>0</v>
      </c>
      <c r="M122" s="319">
        <v>0</v>
      </c>
    </row>
    <row r="123" spans="1:13" ht="16.8" hidden="1">
      <c r="A123" s="1" t="s">
        <v>307</v>
      </c>
      <c r="B123" s="155">
        <f>'Aaro Inställningar'!B41</f>
        <v>0</v>
      </c>
      <c r="C123" s="35"/>
      <c r="D123" s="820">
        <f>'Aaro Inställningar'!C41</f>
        <v>0</v>
      </c>
      <c r="E123" s="319">
        <v>0</v>
      </c>
      <c r="F123" s="317">
        <v>0</v>
      </c>
      <c r="G123" s="319">
        <v>0</v>
      </c>
      <c r="H123" s="317">
        <v>0</v>
      </c>
      <c r="I123" s="319">
        <v>0</v>
      </c>
      <c r="J123" s="317">
        <v>0</v>
      </c>
      <c r="K123" s="319">
        <v>0</v>
      </c>
      <c r="L123" s="317">
        <v>0</v>
      </c>
      <c r="M123" s="319">
        <v>0</v>
      </c>
    </row>
    <row r="124" spans="1:13" ht="16.8" hidden="1">
      <c r="A124" s="1" t="s">
        <v>307</v>
      </c>
      <c r="B124" s="155">
        <f>'Aaro Inställningar'!B42</f>
        <v>0</v>
      </c>
      <c r="C124" s="35"/>
      <c r="D124" s="820">
        <f>'Aaro Inställningar'!C42</f>
        <v>0</v>
      </c>
      <c r="E124" s="319">
        <v>0</v>
      </c>
      <c r="F124" s="317">
        <v>0</v>
      </c>
      <c r="G124" s="319">
        <v>0</v>
      </c>
      <c r="H124" s="317">
        <v>0</v>
      </c>
      <c r="I124" s="319">
        <v>0</v>
      </c>
      <c r="J124" s="317">
        <v>0</v>
      </c>
      <c r="K124" s="319">
        <v>0</v>
      </c>
      <c r="L124" s="317">
        <v>0</v>
      </c>
      <c r="M124" s="319">
        <v>0</v>
      </c>
    </row>
    <row r="125" spans="1:13" ht="16.8" hidden="1">
      <c r="A125" s="1" t="s">
        <v>307</v>
      </c>
      <c r="B125" s="155">
        <f>'Aaro Inställningar'!B43</f>
        <v>0</v>
      </c>
      <c r="C125" s="35"/>
      <c r="D125" s="820">
        <f>'Aaro Inställningar'!C43</f>
        <v>0</v>
      </c>
      <c r="E125" s="319">
        <v>0</v>
      </c>
      <c r="F125" s="317">
        <v>0</v>
      </c>
      <c r="G125" s="319">
        <v>0</v>
      </c>
      <c r="H125" s="317">
        <v>0</v>
      </c>
      <c r="I125" s="319">
        <v>0</v>
      </c>
      <c r="J125" s="317">
        <v>0</v>
      </c>
      <c r="K125" s="319">
        <v>0</v>
      </c>
      <c r="L125" s="317">
        <v>0</v>
      </c>
      <c r="M125" s="319">
        <v>0</v>
      </c>
    </row>
    <row r="126" spans="1:13" ht="16.8" hidden="1">
      <c r="A126" s="1" t="s">
        <v>307</v>
      </c>
      <c r="B126" s="155">
        <f>'Aaro Inställningar'!B44</f>
        <v>0</v>
      </c>
      <c r="C126" s="35"/>
      <c r="D126" s="820">
        <f>'Aaro Inställningar'!C44</f>
        <v>0</v>
      </c>
      <c r="E126" s="319">
        <v>0</v>
      </c>
      <c r="F126" s="317">
        <v>0</v>
      </c>
      <c r="G126" s="319">
        <v>0</v>
      </c>
      <c r="H126" s="317">
        <v>0</v>
      </c>
      <c r="I126" s="319">
        <v>0</v>
      </c>
      <c r="J126" s="317">
        <v>0</v>
      </c>
      <c r="K126" s="319">
        <v>0</v>
      </c>
      <c r="L126" s="317">
        <v>0</v>
      </c>
      <c r="M126" s="319">
        <v>0</v>
      </c>
    </row>
    <row r="127" spans="1:13" ht="16.8" hidden="1">
      <c r="A127" s="1" t="s">
        <v>307</v>
      </c>
      <c r="B127" s="155">
        <f>'Aaro Inställningar'!B45</f>
        <v>0</v>
      </c>
      <c r="C127" s="35"/>
      <c r="D127" s="820">
        <f>'Aaro Inställningar'!C45</f>
        <v>0</v>
      </c>
      <c r="E127" s="319">
        <v>0</v>
      </c>
      <c r="F127" s="317">
        <v>0</v>
      </c>
      <c r="G127" s="319">
        <v>0</v>
      </c>
      <c r="H127" s="317">
        <v>0</v>
      </c>
      <c r="I127" s="319">
        <v>0</v>
      </c>
      <c r="J127" s="317">
        <v>0</v>
      </c>
      <c r="K127" s="319">
        <v>0</v>
      </c>
      <c r="L127" s="317">
        <v>0</v>
      </c>
      <c r="M127" s="319">
        <v>0</v>
      </c>
    </row>
    <row r="128" spans="1:13" ht="16.8" hidden="1">
      <c r="A128" s="1" t="s">
        <v>307</v>
      </c>
      <c r="B128" s="155">
        <f>'Aaro Inställningar'!B46</f>
        <v>0</v>
      </c>
      <c r="C128" s="35"/>
      <c r="D128" s="820">
        <f>'Aaro Inställningar'!C46</f>
        <v>0</v>
      </c>
      <c r="E128" s="319">
        <v>0</v>
      </c>
      <c r="F128" s="317">
        <v>0</v>
      </c>
      <c r="G128" s="319">
        <v>0</v>
      </c>
      <c r="H128" s="317">
        <v>0</v>
      </c>
      <c r="I128" s="319">
        <v>0</v>
      </c>
      <c r="J128" s="317">
        <v>0</v>
      </c>
      <c r="K128" s="319">
        <v>0</v>
      </c>
      <c r="L128" s="317">
        <v>0</v>
      </c>
      <c r="M128" s="319">
        <v>0</v>
      </c>
    </row>
    <row r="129" spans="1:13" ht="16.8" hidden="1">
      <c r="A129" s="1" t="s">
        <v>307</v>
      </c>
      <c r="B129" s="155">
        <f>'Aaro Inställningar'!B47</f>
        <v>0</v>
      </c>
      <c r="C129" s="35"/>
      <c r="D129" s="820">
        <f>'Aaro Inställningar'!C47</f>
        <v>0</v>
      </c>
      <c r="E129" s="319">
        <v>0</v>
      </c>
      <c r="F129" s="317">
        <v>0</v>
      </c>
      <c r="G129" s="319">
        <v>0</v>
      </c>
      <c r="H129" s="317">
        <v>0</v>
      </c>
      <c r="I129" s="319">
        <v>0</v>
      </c>
      <c r="J129" s="317">
        <v>0</v>
      </c>
      <c r="K129" s="319">
        <v>0</v>
      </c>
      <c r="L129" s="317">
        <v>0</v>
      </c>
      <c r="M129" s="319">
        <v>0</v>
      </c>
    </row>
    <row r="130" spans="1:13" ht="16.8" hidden="1">
      <c r="A130" s="1" t="s">
        <v>307</v>
      </c>
      <c r="B130" s="155">
        <f>'Aaro Inställningar'!B48</f>
        <v>0</v>
      </c>
      <c r="C130" s="35"/>
      <c r="D130" s="820">
        <f>'Aaro Inställningar'!C48</f>
        <v>0</v>
      </c>
      <c r="E130" s="319">
        <v>0</v>
      </c>
      <c r="F130" s="317">
        <v>0</v>
      </c>
      <c r="G130" s="319">
        <v>0</v>
      </c>
      <c r="H130" s="317">
        <v>0</v>
      </c>
      <c r="I130" s="319">
        <v>0</v>
      </c>
      <c r="J130" s="317">
        <v>0</v>
      </c>
      <c r="K130" s="319">
        <v>0</v>
      </c>
      <c r="L130" s="317">
        <v>0</v>
      </c>
      <c r="M130" s="319">
        <v>0</v>
      </c>
    </row>
    <row r="131" spans="1:13" ht="16.8" hidden="1">
      <c r="A131" s="1" t="s">
        <v>307</v>
      </c>
      <c r="B131" s="155">
        <f>'Aaro Inställningar'!B49</f>
        <v>0</v>
      </c>
      <c r="C131" s="35"/>
      <c r="D131" s="820">
        <f>'Aaro Inställningar'!C49</f>
        <v>0</v>
      </c>
      <c r="E131" s="319">
        <v>0</v>
      </c>
      <c r="F131" s="317">
        <v>0</v>
      </c>
      <c r="G131" s="319">
        <v>0</v>
      </c>
      <c r="H131" s="317">
        <v>0</v>
      </c>
      <c r="I131" s="319">
        <v>0</v>
      </c>
      <c r="J131" s="317">
        <v>0</v>
      </c>
      <c r="K131" s="319">
        <v>0</v>
      </c>
      <c r="L131" s="317">
        <v>0</v>
      </c>
      <c r="M131" s="319">
        <v>0</v>
      </c>
    </row>
    <row r="132" spans="1:13" ht="16.8" hidden="1">
      <c r="A132" s="1" t="s">
        <v>307</v>
      </c>
      <c r="B132" s="155">
        <f>'Aaro Inställningar'!B50</f>
        <v>0</v>
      </c>
      <c r="C132" s="35"/>
      <c r="D132" s="820">
        <f>'Aaro Inställningar'!C50</f>
        <v>0</v>
      </c>
      <c r="E132" s="319">
        <v>0</v>
      </c>
      <c r="F132" s="317">
        <v>0</v>
      </c>
      <c r="G132" s="319">
        <v>0</v>
      </c>
      <c r="H132" s="317">
        <v>0</v>
      </c>
      <c r="I132" s="319">
        <v>0</v>
      </c>
      <c r="J132" s="317">
        <v>0</v>
      </c>
      <c r="K132" s="319">
        <v>0</v>
      </c>
      <c r="L132" s="317">
        <v>0</v>
      </c>
      <c r="M132" s="319">
        <v>0</v>
      </c>
    </row>
    <row r="133" spans="1:13" ht="16.8" hidden="1">
      <c r="A133" s="1" t="s">
        <v>307</v>
      </c>
      <c r="B133" s="155">
        <f>'Aaro Inställningar'!B51</f>
        <v>0</v>
      </c>
      <c r="C133" s="35"/>
      <c r="D133" s="820">
        <f>'Aaro Inställningar'!C51</f>
        <v>0</v>
      </c>
      <c r="E133" s="319">
        <v>0</v>
      </c>
      <c r="F133" s="317">
        <v>0</v>
      </c>
      <c r="G133" s="319">
        <v>0</v>
      </c>
      <c r="H133" s="317">
        <v>0</v>
      </c>
      <c r="I133" s="319">
        <v>0</v>
      </c>
      <c r="J133" s="317">
        <v>0</v>
      </c>
      <c r="K133" s="319">
        <v>0</v>
      </c>
      <c r="L133" s="317">
        <v>0</v>
      </c>
      <c r="M133" s="319">
        <v>0</v>
      </c>
    </row>
    <row r="134" spans="1:13" ht="16.8" hidden="1">
      <c r="A134" s="1" t="s">
        <v>307</v>
      </c>
      <c r="B134" s="155">
        <f>'Aaro Inställningar'!B52</f>
        <v>0</v>
      </c>
      <c r="C134" s="35"/>
      <c r="D134" s="820">
        <f>'Aaro Inställningar'!C52</f>
        <v>0</v>
      </c>
      <c r="E134" s="319">
        <v>0</v>
      </c>
      <c r="F134" s="317">
        <v>0</v>
      </c>
      <c r="G134" s="319">
        <v>0</v>
      </c>
      <c r="H134" s="317">
        <v>0</v>
      </c>
      <c r="I134" s="319">
        <v>0</v>
      </c>
      <c r="J134" s="317">
        <v>0</v>
      </c>
      <c r="K134" s="319">
        <v>0</v>
      </c>
      <c r="L134" s="317">
        <v>0</v>
      </c>
      <c r="M134" s="319">
        <v>0</v>
      </c>
    </row>
    <row r="135" spans="1:13" ht="16.8" hidden="1">
      <c r="A135" s="1" t="s">
        <v>307</v>
      </c>
      <c r="B135" s="155">
        <f>'Aaro Inställningar'!B53</f>
        <v>0</v>
      </c>
      <c r="C135" s="35"/>
      <c r="D135" s="820">
        <f>'Aaro Inställningar'!C53</f>
        <v>0</v>
      </c>
      <c r="E135" s="319">
        <v>0</v>
      </c>
      <c r="F135" s="317">
        <v>0</v>
      </c>
      <c r="G135" s="319">
        <v>0</v>
      </c>
      <c r="H135" s="317">
        <v>0</v>
      </c>
      <c r="I135" s="319">
        <v>0</v>
      </c>
      <c r="J135" s="317">
        <v>0</v>
      </c>
      <c r="K135" s="319">
        <v>0</v>
      </c>
      <c r="L135" s="317">
        <v>0</v>
      </c>
      <c r="M135" s="319">
        <v>0</v>
      </c>
    </row>
    <row r="136" spans="1:13" ht="16.8" hidden="1">
      <c r="A136" s="1" t="s">
        <v>307</v>
      </c>
      <c r="B136" s="155">
        <f>'Aaro Inställningar'!B54</f>
        <v>0</v>
      </c>
      <c r="C136" s="35"/>
      <c r="D136" s="820">
        <f>'Aaro Inställningar'!C54</f>
        <v>0</v>
      </c>
      <c r="E136" s="319">
        <v>0</v>
      </c>
      <c r="F136" s="317">
        <v>0</v>
      </c>
      <c r="G136" s="319">
        <v>0</v>
      </c>
      <c r="H136" s="317">
        <v>0</v>
      </c>
      <c r="I136" s="319">
        <v>0</v>
      </c>
      <c r="J136" s="317">
        <v>0</v>
      </c>
      <c r="K136" s="319">
        <v>0</v>
      </c>
      <c r="L136" s="317">
        <v>0</v>
      </c>
      <c r="M136" s="319">
        <v>0</v>
      </c>
    </row>
    <row r="137" spans="1:13" ht="16.8" hidden="1">
      <c r="A137" s="1" t="s">
        <v>307</v>
      </c>
      <c r="B137" s="155">
        <f>'Aaro Inställningar'!B55</f>
        <v>0</v>
      </c>
      <c r="C137" s="35"/>
      <c r="D137" s="820">
        <f>'Aaro Inställningar'!C55</f>
        <v>0</v>
      </c>
      <c r="E137" s="319">
        <v>0</v>
      </c>
      <c r="F137" s="317">
        <v>0</v>
      </c>
      <c r="G137" s="319">
        <v>0</v>
      </c>
      <c r="H137" s="317">
        <v>0</v>
      </c>
      <c r="I137" s="319">
        <v>0</v>
      </c>
      <c r="J137" s="317">
        <v>0</v>
      </c>
      <c r="K137" s="319">
        <v>0</v>
      </c>
      <c r="L137" s="317">
        <v>0</v>
      </c>
      <c r="M137" s="319">
        <v>0</v>
      </c>
    </row>
    <row r="138" spans="1:13" ht="16.8" hidden="1">
      <c r="A138" s="1" t="s">
        <v>307</v>
      </c>
      <c r="B138" s="155">
        <f>'Aaro Inställningar'!B56</f>
        <v>0</v>
      </c>
      <c r="C138" s="35"/>
      <c r="D138" s="820">
        <f>'Aaro Inställningar'!C56</f>
        <v>0</v>
      </c>
      <c r="E138" s="319">
        <v>0</v>
      </c>
      <c r="F138" s="317">
        <v>0</v>
      </c>
      <c r="G138" s="319">
        <v>0</v>
      </c>
      <c r="H138" s="317">
        <v>0</v>
      </c>
      <c r="I138" s="319">
        <v>0</v>
      </c>
      <c r="J138" s="317">
        <v>0</v>
      </c>
      <c r="K138" s="319">
        <v>0</v>
      </c>
      <c r="L138" s="317">
        <v>0</v>
      </c>
      <c r="M138" s="319">
        <v>0</v>
      </c>
    </row>
    <row r="139" spans="1:13" s="125" customFormat="1" ht="15.75" customHeight="1">
      <c r="A139" s="1" t="s">
        <v>307</v>
      </c>
      <c r="B139" s="467">
        <f>'Aaro Inställningar'!B57</f>
        <v>0</v>
      </c>
      <c r="C139" s="40"/>
      <c r="D139" s="798" t="str">
        <f>'Aaro Inställningar'!C57</f>
        <v>Aibel</v>
      </c>
      <c r="E139" s="799">
        <f t="shared" ref="E139:M139" si="7">SUM(E118:E138)</f>
        <v>0</v>
      </c>
      <c r="F139" s="800">
        <f t="shared" si="7"/>
        <v>0</v>
      </c>
      <c r="G139" s="799">
        <f t="shared" si="7"/>
        <v>0</v>
      </c>
      <c r="H139" s="800">
        <f t="shared" si="7"/>
        <v>0</v>
      </c>
      <c r="I139" s="799">
        <f t="shared" si="7"/>
        <v>0</v>
      </c>
      <c r="J139" s="800">
        <f t="shared" si="7"/>
        <v>0</v>
      </c>
      <c r="K139" s="799">
        <f t="shared" si="7"/>
        <v>0</v>
      </c>
      <c r="L139" s="800">
        <f t="shared" si="7"/>
        <v>0</v>
      </c>
      <c r="M139" s="799">
        <f t="shared" si="7"/>
        <v>0</v>
      </c>
    </row>
    <row r="140" spans="1:13" ht="16.8" hidden="1">
      <c r="A140" s="1" t="s">
        <v>307</v>
      </c>
      <c r="B140" s="155">
        <f>'Aaro Inställningar'!B58</f>
        <v>0</v>
      </c>
      <c r="C140" s="35"/>
      <c r="D140" s="820">
        <f>'Aaro Inställningar'!C58</f>
        <v>0</v>
      </c>
      <c r="E140" s="319">
        <v>0</v>
      </c>
      <c r="F140" s="317">
        <v>0</v>
      </c>
      <c r="G140" s="319">
        <v>0</v>
      </c>
      <c r="H140" s="317">
        <v>0</v>
      </c>
      <c r="I140" s="319">
        <v>0</v>
      </c>
      <c r="J140" s="317">
        <v>0</v>
      </c>
      <c r="K140" s="319">
        <v>0</v>
      </c>
      <c r="L140" s="317">
        <v>0</v>
      </c>
      <c r="M140" s="319">
        <v>0</v>
      </c>
    </row>
    <row r="141" spans="1:13" ht="16.8" hidden="1">
      <c r="A141" s="1" t="s">
        <v>307</v>
      </c>
      <c r="B141" s="155">
        <f>'Aaro Inställningar'!B59</f>
        <v>0</v>
      </c>
      <c r="C141" s="35"/>
      <c r="D141" s="820">
        <f>'Aaro Inställningar'!C59</f>
        <v>0</v>
      </c>
      <c r="E141" s="319">
        <v>0</v>
      </c>
      <c r="F141" s="317">
        <v>0</v>
      </c>
      <c r="G141" s="319">
        <v>0</v>
      </c>
      <c r="H141" s="317">
        <v>0</v>
      </c>
      <c r="I141" s="319">
        <v>0</v>
      </c>
      <c r="J141" s="317">
        <v>0</v>
      </c>
      <c r="K141" s="319">
        <v>0</v>
      </c>
      <c r="L141" s="317">
        <v>0</v>
      </c>
      <c r="M141" s="319">
        <v>0</v>
      </c>
    </row>
    <row r="142" spans="1:13" ht="16.8" hidden="1">
      <c r="A142" s="1" t="s">
        <v>307</v>
      </c>
      <c r="B142" s="155">
        <f>'Aaro Inställningar'!B60</f>
        <v>0</v>
      </c>
      <c r="C142" s="35"/>
      <c r="D142" s="820">
        <f>'Aaro Inställningar'!C60</f>
        <v>0</v>
      </c>
      <c r="E142" s="319">
        <v>0</v>
      </c>
      <c r="F142" s="317">
        <v>0</v>
      </c>
      <c r="G142" s="319">
        <v>0</v>
      </c>
      <c r="H142" s="317">
        <v>0</v>
      </c>
      <c r="I142" s="319">
        <v>0</v>
      </c>
      <c r="J142" s="317">
        <v>0</v>
      </c>
      <c r="K142" s="319">
        <v>0</v>
      </c>
      <c r="L142" s="317">
        <v>0</v>
      </c>
      <c r="M142" s="319">
        <v>0</v>
      </c>
    </row>
    <row r="143" spans="1:13" ht="16.8" hidden="1">
      <c r="A143" s="1" t="s">
        <v>307</v>
      </c>
      <c r="B143" s="155">
        <f>'Aaro Inställningar'!B61</f>
        <v>0</v>
      </c>
      <c r="C143" s="35"/>
      <c r="D143" s="820">
        <f>'Aaro Inställningar'!C61</f>
        <v>0</v>
      </c>
      <c r="E143" s="319">
        <v>0</v>
      </c>
      <c r="F143" s="317">
        <v>0</v>
      </c>
      <c r="G143" s="319">
        <v>0</v>
      </c>
      <c r="H143" s="317">
        <v>0</v>
      </c>
      <c r="I143" s="319">
        <v>0</v>
      </c>
      <c r="J143" s="317">
        <v>0</v>
      </c>
      <c r="K143" s="319">
        <v>0</v>
      </c>
      <c r="L143" s="317">
        <v>0</v>
      </c>
      <c r="M143" s="319">
        <v>0</v>
      </c>
    </row>
    <row r="144" spans="1:13" ht="16.8" hidden="1">
      <c r="A144" s="1" t="s">
        <v>307</v>
      </c>
      <c r="B144" s="155">
        <f>'Aaro Inställningar'!B62</f>
        <v>0</v>
      </c>
      <c r="C144" s="35"/>
      <c r="D144" s="820">
        <f>'Aaro Inställningar'!C62</f>
        <v>0</v>
      </c>
      <c r="E144" s="319">
        <v>0</v>
      </c>
      <c r="F144" s="317">
        <v>0</v>
      </c>
      <c r="G144" s="319">
        <v>0</v>
      </c>
      <c r="H144" s="317">
        <v>0</v>
      </c>
      <c r="I144" s="319">
        <v>0</v>
      </c>
      <c r="J144" s="317">
        <v>0</v>
      </c>
      <c r="K144" s="319">
        <v>0</v>
      </c>
      <c r="L144" s="317">
        <v>0</v>
      </c>
      <c r="M144" s="319">
        <v>0</v>
      </c>
    </row>
    <row r="145" spans="1:13" ht="16.8" hidden="1">
      <c r="A145" s="1" t="s">
        <v>307</v>
      </c>
      <c r="B145" s="155">
        <f>'Aaro Inställningar'!B63</f>
        <v>0</v>
      </c>
      <c r="C145" s="35"/>
      <c r="D145" s="820">
        <f>'Aaro Inställningar'!C63</f>
        <v>0</v>
      </c>
      <c r="E145" s="319">
        <v>0</v>
      </c>
      <c r="F145" s="317">
        <v>0</v>
      </c>
      <c r="G145" s="319">
        <v>0</v>
      </c>
      <c r="H145" s="317">
        <v>0</v>
      </c>
      <c r="I145" s="319">
        <v>0</v>
      </c>
      <c r="J145" s="317">
        <v>0</v>
      </c>
      <c r="K145" s="319">
        <v>0</v>
      </c>
      <c r="L145" s="317">
        <v>0</v>
      </c>
      <c r="M145" s="319">
        <v>0</v>
      </c>
    </row>
    <row r="146" spans="1:13" ht="16.8" hidden="1">
      <c r="A146" s="1" t="s">
        <v>307</v>
      </c>
      <c r="B146" s="155">
        <f>'Aaro Inställningar'!B64</f>
        <v>0</v>
      </c>
      <c r="C146" s="35"/>
      <c r="D146" s="820">
        <f>'Aaro Inställningar'!C64</f>
        <v>0</v>
      </c>
      <c r="E146" s="319">
        <v>0</v>
      </c>
      <c r="F146" s="317">
        <v>0</v>
      </c>
      <c r="G146" s="319">
        <v>0</v>
      </c>
      <c r="H146" s="317">
        <v>0</v>
      </c>
      <c r="I146" s="319">
        <v>0</v>
      </c>
      <c r="J146" s="317">
        <v>0</v>
      </c>
      <c r="K146" s="319">
        <v>0</v>
      </c>
      <c r="L146" s="317">
        <v>0</v>
      </c>
      <c r="M146" s="319">
        <v>0</v>
      </c>
    </row>
    <row r="147" spans="1:13" ht="16.8" hidden="1">
      <c r="A147" s="1" t="s">
        <v>307</v>
      </c>
      <c r="B147" s="155">
        <f>'Aaro Inställningar'!B65</f>
        <v>0</v>
      </c>
      <c r="C147" s="35"/>
      <c r="D147" s="820">
        <f>'Aaro Inställningar'!C65</f>
        <v>0</v>
      </c>
      <c r="E147" s="319">
        <v>0</v>
      </c>
      <c r="F147" s="317">
        <v>0</v>
      </c>
      <c r="G147" s="319">
        <v>0</v>
      </c>
      <c r="H147" s="317">
        <v>0</v>
      </c>
      <c r="I147" s="319">
        <v>0</v>
      </c>
      <c r="J147" s="317">
        <v>0</v>
      </c>
      <c r="K147" s="319">
        <v>0</v>
      </c>
      <c r="L147" s="317">
        <v>0</v>
      </c>
      <c r="M147" s="319">
        <v>0</v>
      </c>
    </row>
    <row r="148" spans="1:13" ht="16.8" hidden="1">
      <c r="A148" s="1" t="s">
        <v>307</v>
      </c>
      <c r="B148" s="155">
        <f>'Aaro Inställningar'!B66</f>
        <v>0</v>
      </c>
      <c r="C148" s="35"/>
      <c r="D148" s="820">
        <f>'Aaro Inställningar'!C66</f>
        <v>0</v>
      </c>
      <c r="E148" s="319">
        <v>0</v>
      </c>
      <c r="F148" s="317">
        <v>0</v>
      </c>
      <c r="G148" s="319">
        <v>0</v>
      </c>
      <c r="H148" s="317">
        <v>0</v>
      </c>
      <c r="I148" s="319">
        <v>0</v>
      </c>
      <c r="J148" s="317">
        <v>0</v>
      </c>
      <c r="K148" s="319">
        <v>0</v>
      </c>
      <c r="L148" s="317">
        <v>0</v>
      </c>
      <c r="M148" s="319">
        <v>0</v>
      </c>
    </row>
    <row r="149" spans="1:13" ht="16.8" hidden="1">
      <c r="A149" s="1" t="s">
        <v>307</v>
      </c>
      <c r="B149" s="155">
        <f>'Aaro Inställningar'!B67</f>
        <v>0</v>
      </c>
      <c r="C149" s="35"/>
      <c r="D149" s="820">
        <f>'Aaro Inställningar'!C67</f>
        <v>0</v>
      </c>
      <c r="E149" s="319">
        <v>0</v>
      </c>
      <c r="F149" s="317">
        <v>0</v>
      </c>
      <c r="G149" s="319">
        <v>0</v>
      </c>
      <c r="H149" s="317">
        <v>0</v>
      </c>
      <c r="I149" s="319">
        <v>0</v>
      </c>
      <c r="J149" s="317">
        <v>0</v>
      </c>
      <c r="K149" s="319">
        <v>0</v>
      </c>
      <c r="L149" s="317">
        <v>0</v>
      </c>
      <c r="M149" s="319">
        <v>0</v>
      </c>
    </row>
    <row r="150" spans="1:13" ht="16.8" hidden="1">
      <c r="A150" s="1" t="s">
        <v>307</v>
      </c>
      <c r="B150" s="155">
        <f>'Aaro Inställningar'!B68</f>
        <v>0</v>
      </c>
      <c r="C150" s="35"/>
      <c r="D150" s="820">
        <f>'Aaro Inställningar'!C68</f>
        <v>0</v>
      </c>
      <c r="E150" s="319">
        <v>0</v>
      </c>
      <c r="F150" s="317">
        <v>0</v>
      </c>
      <c r="G150" s="319">
        <v>0</v>
      </c>
      <c r="H150" s="317">
        <v>0</v>
      </c>
      <c r="I150" s="319">
        <v>0</v>
      </c>
      <c r="J150" s="317">
        <v>0</v>
      </c>
      <c r="K150" s="319">
        <v>0</v>
      </c>
      <c r="L150" s="317">
        <v>0</v>
      </c>
      <c r="M150" s="319">
        <v>0</v>
      </c>
    </row>
    <row r="151" spans="1:13" ht="16.8" hidden="1">
      <c r="A151" s="1" t="s">
        <v>307</v>
      </c>
      <c r="B151" s="155">
        <f>'Aaro Inställningar'!B69</f>
        <v>0</v>
      </c>
      <c r="C151" s="35"/>
      <c r="D151" s="820">
        <f>'Aaro Inställningar'!C69</f>
        <v>0</v>
      </c>
      <c r="E151" s="319">
        <v>0</v>
      </c>
      <c r="F151" s="317">
        <v>0</v>
      </c>
      <c r="G151" s="319">
        <v>0</v>
      </c>
      <c r="H151" s="317">
        <v>0</v>
      </c>
      <c r="I151" s="319">
        <v>0</v>
      </c>
      <c r="J151" s="317">
        <v>0</v>
      </c>
      <c r="K151" s="319">
        <v>0</v>
      </c>
      <c r="L151" s="317">
        <v>0</v>
      </c>
      <c r="M151" s="319">
        <v>0</v>
      </c>
    </row>
    <row r="152" spans="1:13" ht="16.8" hidden="1">
      <c r="A152" s="1" t="s">
        <v>307</v>
      </c>
      <c r="B152" s="155">
        <f>'Aaro Inställningar'!B70</f>
        <v>0</v>
      </c>
      <c r="C152" s="35"/>
      <c r="D152" s="820">
        <f>'Aaro Inställningar'!C70</f>
        <v>0</v>
      </c>
      <c r="E152" s="319">
        <v>0</v>
      </c>
      <c r="F152" s="317">
        <v>0</v>
      </c>
      <c r="G152" s="319">
        <v>0</v>
      </c>
      <c r="H152" s="317">
        <v>0</v>
      </c>
      <c r="I152" s="319">
        <v>0</v>
      </c>
      <c r="J152" s="317">
        <v>0</v>
      </c>
      <c r="K152" s="319">
        <v>0</v>
      </c>
      <c r="L152" s="317">
        <v>0</v>
      </c>
      <c r="M152" s="319">
        <v>0</v>
      </c>
    </row>
    <row r="153" spans="1:13" ht="16.8" hidden="1">
      <c r="A153" s="1" t="s">
        <v>307</v>
      </c>
      <c r="B153" s="155">
        <f>'Aaro Inställningar'!B71</f>
        <v>0</v>
      </c>
      <c r="C153" s="35"/>
      <c r="D153" s="820">
        <f>'Aaro Inställningar'!C71</f>
        <v>0</v>
      </c>
      <c r="E153" s="319">
        <v>0</v>
      </c>
      <c r="F153" s="317">
        <v>0</v>
      </c>
      <c r="G153" s="319">
        <v>0</v>
      </c>
      <c r="H153" s="317">
        <v>0</v>
      </c>
      <c r="I153" s="319">
        <v>0</v>
      </c>
      <c r="J153" s="317">
        <v>0</v>
      </c>
      <c r="K153" s="319">
        <v>0</v>
      </c>
      <c r="L153" s="317">
        <v>0</v>
      </c>
      <c r="M153" s="319">
        <v>0</v>
      </c>
    </row>
    <row r="154" spans="1:13" ht="16.8" hidden="1">
      <c r="A154" s="1" t="s">
        <v>307</v>
      </c>
      <c r="B154" s="155">
        <f>'Aaro Inställningar'!B72</f>
        <v>0</v>
      </c>
      <c r="C154" s="35"/>
      <c r="D154" s="820">
        <f>'Aaro Inställningar'!C72</f>
        <v>0</v>
      </c>
      <c r="E154" s="319">
        <v>0</v>
      </c>
      <c r="F154" s="317">
        <v>0</v>
      </c>
      <c r="G154" s="319">
        <v>0</v>
      </c>
      <c r="H154" s="317">
        <v>0</v>
      </c>
      <c r="I154" s="319">
        <v>0</v>
      </c>
      <c r="J154" s="317">
        <v>0</v>
      </c>
      <c r="K154" s="319">
        <v>0</v>
      </c>
      <c r="L154" s="317">
        <v>0</v>
      </c>
      <c r="M154" s="319">
        <v>0</v>
      </c>
    </row>
    <row r="155" spans="1:13" ht="16.8" hidden="1">
      <c r="A155" s="1" t="s">
        <v>307</v>
      </c>
      <c r="B155" s="155">
        <f>'Aaro Inställningar'!B73</f>
        <v>0</v>
      </c>
      <c r="C155" s="35"/>
      <c r="D155" s="820">
        <f>'Aaro Inställningar'!C73</f>
        <v>0</v>
      </c>
      <c r="E155" s="319">
        <v>0</v>
      </c>
      <c r="F155" s="317">
        <v>0</v>
      </c>
      <c r="G155" s="319">
        <v>0</v>
      </c>
      <c r="H155" s="317">
        <v>0</v>
      </c>
      <c r="I155" s="319">
        <v>0</v>
      </c>
      <c r="J155" s="317">
        <v>0</v>
      </c>
      <c r="K155" s="319">
        <v>0</v>
      </c>
      <c r="L155" s="317">
        <v>0</v>
      </c>
      <c r="M155" s="319">
        <v>0</v>
      </c>
    </row>
    <row r="156" spans="1:13" ht="16.8" hidden="1">
      <c r="A156" s="1" t="s">
        <v>307</v>
      </c>
      <c r="B156" s="155">
        <f>'Aaro Inställningar'!B74</f>
        <v>0</v>
      </c>
      <c r="C156" s="35"/>
      <c r="D156" s="820">
        <f>'Aaro Inställningar'!C74</f>
        <v>0</v>
      </c>
      <c r="E156" s="319">
        <v>0</v>
      </c>
      <c r="F156" s="317">
        <v>0</v>
      </c>
      <c r="G156" s="319">
        <v>0</v>
      </c>
      <c r="H156" s="317">
        <v>0</v>
      </c>
      <c r="I156" s="319">
        <v>0</v>
      </c>
      <c r="J156" s="317">
        <v>0</v>
      </c>
      <c r="K156" s="319">
        <v>0</v>
      </c>
      <c r="L156" s="317">
        <v>0</v>
      </c>
      <c r="M156" s="319">
        <v>0</v>
      </c>
    </row>
    <row r="157" spans="1:13" ht="16.8" hidden="1">
      <c r="A157" s="1" t="s">
        <v>307</v>
      </c>
      <c r="B157" s="155">
        <f>'Aaro Inställningar'!B75</f>
        <v>0</v>
      </c>
      <c r="C157" s="35"/>
      <c r="D157" s="820">
        <f>'Aaro Inställningar'!C75</f>
        <v>0</v>
      </c>
      <c r="E157" s="319">
        <v>0</v>
      </c>
      <c r="F157" s="317">
        <v>0</v>
      </c>
      <c r="G157" s="319">
        <v>0</v>
      </c>
      <c r="H157" s="317">
        <v>0</v>
      </c>
      <c r="I157" s="319">
        <v>0</v>
      </c>
      <c r="J157" s="317">
        <v>0</v>
      </c>
      <c r="K157" s="319">
        <v>0</v>
      </c>
      <c r="L157" s="317">
        <v>0</v>
      </c>
      <c r="M157" s="319">
        <v>0</v>
      </c>
    </row>
    <row r="158" spans="1:13" ht="16.8" hidden="1">
      <c r="A158" s="1" t="s">
        <v>307</v>
      </c>
      <c r="B158" s="155">
        <f>'Aaro Inställningar'!B76</f>
        <v>0</v>
      </c>
      <c r="C158" s="35"/>
      <c r="D158" s="820">
        <f>'Aaro Inställningar'!C76</f>
        <v>0</v>
      </c>
      <c r="E158" s="319">
        <v>0</v>
      </c>
      <c r="F158" s="317">
        <v>0</v>
      </c>
      <c r="G158" s="319">
        <v>0</v>
      </c>
      <c r="H158" s="317">
        <v>0</v>
      </c>
      <c r="I158" s="319">
        <v>0</v>
      </c>
      <c r="J158" s="317">
        <v>0</v>
      </c>
      <c r="K158" s="319">
        <v>0</v>
      </c>
      <c r="L158" s="317">
        <v>0</v>
      </c>
      <c r="M158" s="319">
        <v>0</v>
      </c>
    </row>
    <row r="159" spans="1:13" ht="16.8" hidden="1">
      <c r="A159" s="1" t="s">
        <v>307</v>
      </c>
      <c r="B159" s="155">
        <f>'Aaro Inställningar'!B77</f>
        <v>0</v>
      </c>
      <c r="C159" s="35"/>
      <c r="D159" s="820">
        <f>'Aaro Inställningar'!C77</f>
        <v>0</v>
      </c>
      <c r="E159" s="319">
        <v>0</v>
      </c>
      <c r="F159" s="317">
        <v>0</v>
      </c>
      <c r="G159" s="319">
        <v>0</v>
      </c>
      <c r="H159" s="317">
        <v>0</v>
      </c>
      <c r="I159" s="319">
        <v>0</v>
      </c>
      <c r="J159" s="317">
        <v>0</v>
      </c>
      <c r="K159" s="319">
        <v>0</v>
      </c>
      <c r="L159" s="317">
        <v>0</v>
      </c>
      <c r="M159" s="319">
        <v>0</v>
      </c>
    </row>
    <row r="160" spans="1:13" ht="16.8" hidden="1">
      <c r="A160" s="1" t="s">
        <v>307</v>
      </c>
      <c r="B160" s="155">
        <f>'Aaro Inställningar'!B78</f>
        <v>0</v>
      </c>
      <c r="C160" s="35"/>
      <c r="D160" s="820">
        <f>'Aaro Inställningar'!C78</f>
        <v>0</v>
      </c>
      <c r="E160" s="319">
        <v>0</v>
      </c>
      <c r="F160" s="317">
        <v>0</v>
      </c>
      <c r="G160" s="319">
        <v>0</v>
      </c>
      <c r="H160" s="317">
        <v>0</v>
      </c>
      <c r="I160" s="319">
        <v>0</v>
      </c>
      <c r="J160" s="317">
        <v>0</v>
      </c>
      <c r="K160" s="319">
        <v>0</v>
      </c>
      <c r="L160" s="317">
        <v>0</v>
      </c>
      <c r="M160" s="319">
        <v>0</v>
      </c>
    </row>
    <row r="161" spans="1:15" ht="16.8" hidden="1">
      <c r="A161" s="1" t="s">
        <v>307</v>
      </c>
      <c r="B161" s="155">
        <f>'Aaro Inställningar'!B79</f>
        <v>0</v>
      </c>
      <c r="C161" s="35"/>
      <c r="D161" s="820">
        <f>'Aaro Inställningar'!C79</f>
        <v>0</v>
      </c>
      <c r="E161" s="319">
        <v>0</v>
      </c>
      <c r="F161" s="317">
        <v>0</v>
      </c>
      <c r="G161" s="319">
        <v>0</v>
      </c>
      <c r="H161" s="317">
        <v>0</v>
      </c>
      <c r="I161" s="319">
        <v>0</v>
      </c>
      <c r="J161" s="317">
        <v>0</v>
      </c>
      <c r="K161" s="319">
        <v>0</v>
      </c>
      <c r="L161" s="317">
        <v>0</v>
      </c>
      <c r="M161" s="319">
        <v>0</v>
      </c>
    </row>
    <row r="162" spans="1:15" s="125" customFormat="1" ht="16.8" hidden="1">
      <c r="A162" s="1" t="s">
        <v>307</v>
      </c>
      <c r="B162" s="467">
        <f>'Aaro Inställningar'!B80</f>
        <v>0</v>
      </c>
      <c r="C162" s="40"/>
      <c r="D162" s="798" t="str">
        <f>'Aaro Inställningar'!C80</f>
        <v>SUMMA FRÅGETECKEN</v>
      </c>
      <c r="E162" s="799">
        <f t="shared" ref="E162:M162" si="8">SUM(E141:E161)</f>
        <v>0</v>
      </c>
      <c r="F162" s="800">
        <f t="shared" si="8"/>
        <v>0</v>
      </c>
      <c r="G162" s="799">
        <f t="shared" si="8"/>
        <v>0</v>
      </c>
      <c r="H162" s="800">
        <f t="shared" si="8"/>
        <v>0</v>
      </c>
      <c r="I162" s="799">
        <f t="shared" si="8"/>
        <v>0</v>
      </c>
      <c r="J162" s="800">
        <f t="shared" si="8"/>
        <v>0</v>
      </c>
      <c r="K162" s="799">
        <f t="shared" si="8"/>
        <v>0</v>
      </c>
      <c r="L162" s="800">
        <f t="shared" si="8"/>
        <v>0</v>
      </c>
      <c r="M162" s="799">
        <f t="shared" si="8"/>
        <v>0</v>
      </c>
    </row>
    <row r="163" spans="1:15" ht="11.25" customHeight="1">
      <c r="A163" s="1" t="s">
        <v>307</v>
      </c>
      <c r="B163" s="155"/>
      <c r="C163" s="35"/>
      <c r="D163" s="805"/>
      <c r="E163" s="775"/>
      <c r="F163" s="774"/>
      <c r="G163" s="775"/>
      <c r="H163" s="774"/>
      <c r="I163" s="775"/>
      <c r="J163" s="774"/>
      <c r="K163" s="775"/>
      <c r="L163" s="774"/>
      <c r="M163" s="775"/>
    </row>
    <row r="164" spans="1:15" s="125" customFormat="1" ht="15.75" customHeight="1">
      <c r="A164" s="1" t="s">
        <v>307</v>
      </c>
      <c r="B164" s="467">
        <f>'Aaro Inställningar'!B82</f>
        <v>0</v>
      </c>
      <c r="C164" s="40"/>
      <c r="D164" s="759" t="str">
        <f>'Aaro Inställningar'!C82</f>
        <v>Summa totalt</v>
      </c>
      <c r="E164" s="773">
        <f t="shared" ref="E164:M164" si="9">+E116+E139+E162</f>
        <v>-1.2548623999999999</v>
      </c>
      <c r="F164" s="807">
        <f t="shared" si="9"/>
        <v>-2.8531396</v>
      </c>
      <c r="G164" s="773">
        <f t="shared" si="9"/>
        <v>-1.2548623999999999</v>
      </c>
      <c r="H164" s="807">
        <f t="shared" si="9"/>
        <v>-2.8531396</v>
      </c>
      <c r="I164" s="773">
        <f t="shared" si="9"/>
        <v>-1.2548623999999999</v>
      </c>
      <c r="J164" s="807">
        <f t="shared" si="9"/>
        <v>-2.8531396</v>
      </c>
      <c r="K164" s="773">
        <f t="shared" si="9"/>
        <v>-115.7587395</v>
      </c>
      <c r="L164" s="807">
        <f t="shared" si="9"/>
        <v>-117.3570167</v>
      </c>
      <c r="M164" s="773">
        <f t="shared" si="9"/>
        <v>0</v>
      </c>
    </row>
    <row r="165" spans="1:15" s="125" customFormat="1">
      <c r="A165" s="1"/>
      <c r="B165" s="467"/>
      <c r="D165" s="738"/>
      <c r="E165" s="76"/>
      <c r="F165" s="76"/>
      <c r="G165" s="76"/>
      <c r="H165" s="76"/>
      <c r="I165" s="76"/>
      <c r="J165" s="76"/>
      <c r="K165" s="76"/>
      <c r="L165" s="76"/>
      <c r="M165" s="76"/>
    </row>
    <row r="166" spans="1:15" ht="14.25" customHeight="1">
      <c r="B166" s="11"/>
      <c r="C166" s="35"/>
      <c r="D166" s="448" t="str">
        <f>VVAL</f>
        <v>Mkr</v>
      </c>
      <c r="E166" s="340"/>
      <c r="F166" s="340"/>
      <c r="G166" s="340"/>
      <c r="H166" s="340"/>
      <c r="I166" s="340"/>
      <c r="J166" s="340"/>
      <c r="K166" s="340"/>
      <c r="L166" s="340"/>
      <c r="M166" s="340"/>
    </row>
    <row r="167" spans="1:15" ht="15" customHeight="1">
      <c r="B167" s="13"/>
      <c r="C167" s="35"/>
      <c r="D167" s="469" t="s">
        <v>201</v>
      </c>
      <c r="E167" s="460">
        <f t="shared" ref="E167:M167" si="10">E6</f>
        <v>2015</v>
      </c>
      <c r="F167" s="460">
        <f t="shared" si="10"/>
        <v>2014</v>
      </c>
      <c r="G167" s="460">
        <f t="shared" si="10"/>
        <v>2015</v>
      </c>
      <c r="H167" s="460">
        <f t="shared" si="10"/>
        <v>2014</v>
      </c>
      <c r="I167" s="460">
        <f t="shared" si="10"/>
        <v>2015</v>
      </c>
      <c r="J167" s="460">
        <f t="shared" si="10"/>
        <v>2014</v>
      </c>
      <c r="K167" s="460" t="str">
        <f t="shared" si="10"/>
        <v>15/14</v>
      </c>
      <c r="L167" s="460">
        <f t="shared" si="10"/>
        <v>2014</v>
      </c>
      <c r="M167" s="460">
        <f t="shared" si="10"/>
        <v>2015</v>
      </c>
    </row>
    <row r="168" spans="1:15" ht="15" customHeight="1">
      <c r="B168" s="13"/>
      <c r="D168" s="469"/>
      <c r="E168" s="460" t="str">
        <f t="shared" ref="E168:M168" si="11">E7</f>
        <v>mar</v>
      </c>
      <c r="F168" s="460" t="str">
        <f t="shared" si="11"/>
        <v>mar</v>
      </c>
      <c r="G168" s="460" t="str">
        <f t="shared" si="11"/>
        <v>kv 1</v>
      </c>
      <c r="H168" s="460" t="str">
        <f t="shared" si="11"/>
        <v>kv 1</v>
      </c>
      <c r="I168" s="460" t="str">
        <f t="shared" si="11"/>
        <v>kv 1</v>
      </c>
      <c r="J168" s="460" t="str">
        <f t="shared" si="11"/>
        <v>kv 1</v>
      </c>
      <c r="K168" s="460" t="str">
        <f t="shared" si="11"/>
        <v>LTM</v>
      </c>
      <c r="L168" s="460">
        <f t="shared" si="11"/>
        <v>0</v>
      </c>
      <c r="M168" s="460" t="str">
        <f t="shared" si="11"/>
        <v>Prognos mar</v>
      </c>
    </row>
    <row r="169" spans="1:15" ht="16.8">
      <c r="A169" s="1" t="s">
        <v>308</v>
      </c>
      <c r="B169" s="155" t="e">
        <f>'Aaro Inställningar'!#REF!</f>
        <v>#REF!</v>
      </c>
      <c r="C169" s="42"/>
      <c r="D169" s="820" t="str">
        <f t="shared" ref="D169:D200" si="12">D8</f>
        <v>AH Industries</v>
      </c>
      <c r="E169" s="319">
        <f t="shared" ref="E169:M169" si="13">E8+E88</f>
        <v>0</v>
      </c>
      <c r="F169" s="317">
        <f t="shared" si="13"/>
        <v>0</v>
      </c>
      <c r="G169" s="319">
        <f t="shared" si="13"/>
        <v>0</v>
      </c>
      <c r="H169" s="317">
        <f t="shared" si="13"/>
        <v>0</v>
      </c>
      <c r="I169" s="319">
        <f t="shared" si="13"/>
        <v>0</v>
      </c>
      <c r="J169" s="317">
        <f t="shared" si="13"/>
        <v>0</v>
      </c>
      <c r="K169" s="319">
        <f t="shared" si="13"/>
        <v>0.50423110000000004</v>
      </c>
      <c r="L169" s="317">
        <f t="shared" si="13"/>
        <v>0.50423110000000004</v>
      </c>
      <c r="M169" s="319">
        <f t="shared" si="13"/>
        <v>0</v>
      </c>
      <c r="O169" s="522"/>
    </row>
    <row r="170" spans="1:15" ht="16.8">
      <c r="A170" s="1" t="s">
        <v>308</v>
      </c>
      <c r="B170" s="155" t="e">
        <f>'Aaro Inställningar'!#REF!</f>
        <v>#REF!</v>
      </c>
      <c r="C170" s="35"/>
      <c r="D170" s="820" t="str">
        <f t="shared" si="12"/>
        <v>Arcus-Gruppen</v>
      </c>
      <c r="E170" s="319">
        <f t="shared" ref="E170:M170" si="14">E9+E89</f>
        <v>-1.9441403999999998</v>
      </c>
      <c r="F170" s="317">
        <f t="shared" si="14"/>
        <v>-1.2787844000000002</v>
      </c>
      <c r="G170" s="319">
        <f t="shared" si="14"/>
        <v>-1.9441403999999998</v>
      </c>
      <c r="H170" s="317">
        <f t="shared" si="14"/>
        <v>-1.2787844000000002</v>
      </c>
      <c r="I170" s="319">
        <f t="shared" si="14"/>
        <v>-1.9441403999999998</v>
      </c>
      <c r="J170" s="317">
        <f t="shared" si="14"/>
        <v>-1.2787844000000002</v>
      </c>
      <c r="K170" s="319">
        <f t="shared" si="14"/>
        <v>12.4663244</v>
      </c>
      <c r="L170" s="317">
        <f t="shared" si="14"/>
        <v>13.1316804</v>
      </c>
      <c r="M170" s="319">
        <f t="shared" si="14"/>
        <v>-13.444954600000001</v>
      </c>
      <c r="O170" s="522"/>
    </row>
    <row r="171" spans="1:15" ht="16.8">
      <c r="A171" s="1" t="s">
        <v>308</v>
      </c>
      <c r="B171" s="155" t="e">
        <f>'Aaro Inställningar'!#REF!</f>
        <v>#REF!</v>
      </c>
      <c r="C171" s="35"/>
      <c r="D171" s="820" t="str">
        <f t="shared" si="12"/>
        <v>Biolin Scientific</v>
      </c>
      <c r="E171" s="319">
        <f t="shared" ref="E171:M171" si="15">E10+E90</f>
        <v>4.0000000000000001E-3</v>
      </c>
      <c r="F171" s="317">
        <f t="shared" si="15"/>
        <v>0</v>
      </c>
      <c r="G171" s="319">
        <f t="shared" si="15"/>
        <v>-0.499</v>
      </c>
      <c r="H171" s="317">
        <f t="shared" si="15"/>
        <v>0</v>
      </c>
      <c r="I171" s="319">
        <f t="shared" si="15"/>
        <v>-0.499</v>
      </c>
      <c r="J171" s="317">
        <f t="shared" si="15"/>
        <v>0</v>
      </c>
      <c r="K171" s="319">
        <f t="shared" si="15"/>
        <v>-0.499</v>
      </c>
      <c r="L171" s="317">
        <f t="shared" si="15"/>
        <v>0</v>
      </c>
      <c r="M171" s="319">
        <f t="shared" si="15"/>
        <v>-0.499</v>
      </c>
      <c r="O171" s="522"/>
    </row>
    <row r="172" spans="1:15" ht="16.8">
      <c r="A172" s="1" t="s">
        <v>308</v>
      </c>
      <c r="B172" s="155" t="e">
        <f>'Aaro Inställningar'!#REF!</f>
        <v>#REF!</v>
      </c>
      <c r="C172" s="35"/>
      <c r="D172" s="820" t="str">
        <f t="shared" si="12"/>
        <v>Bisnode</v>
      </c>
      <c r="E172" s="319">
        <f t="shared" ref="E172:M172" si="16">E11+E91</f>
        <v>-8.19</v>
      </c>
      <c r="F172" s="317">
        <f t="shared" si="16"/>
        <v>-3.5</v>
      </c>
      <c r="G172" s="319">
        <f t="shared" si="16"/>
        <v>-8.19</v>
      </c>
      <c r="H172" s="317">
        <f t="shared" si="16"/>
        <v>-0.56000000000000005</v>
      </c>
      <c r="I172" s="319">
        <f t="shared" si="16"/>
        <v>-8.19</v>
      </c>
      <c r="J172" s="317">
        <f t="shared" si="16"/>
        <v>-0.56000000000000005</v>
      </c>
      <c r="K172" s="319">
        <f t="shared" si="16"/>
        <v>-41.23</v>
      </c>
      <c r="L172" s="317">
        <f t="shared" si="16"/>
        <v>-33.6</v>
      </c>
      <c r="M172" s="319">
        <f t="shared" si="16"/>
        <v>-8.19</v>
      </c>
      <c r="O172" s="522"/>
    </row>
    <row r="173" spans="1:15" ht="16.8">
      <c r="A173" s="1" t="s">
        <v>308</v>
      </c>
      <c r="B173" s="155" t="e">
        <f>'Aaro Inställningar'!#REF!</f>
        <v>#REF!</v>
      </c>
      <c r="C173" s="35"/>
      <c r="D173" s="820" t="str">
        <f t="shared" si="12"/>
        <v>DIAB</v>
      </c>
      <c r="E173" s="319">
        <f t="shared" ref="E173:M173" si="17">E12+E92</f>
        <v>0</v>
      </c>
      <c r="F173" s="317">
        <f t="shared" si="17"/>
        <v>0</v>
      </c>
      <c r="G173" s="319">
        <f t="shared" si="17"/>
        <v>0</v>
      </c>
      <c r="H173" s="317">
        <f t="shared" si="17"/>
        <v>0</v>
      </c>
      <c r="I173" s="319">
        <f t="shared" si="17"/>
        <v>0</v>
      </c>
      <c r="J173" s="317">
        <f t="shared" si="17"/>
        <v>0</v>
      </c>
      <c r="K173" s="319">
        <f t="shared" si="17"/>
        <v>-22.480028999999998</v>
      </c>
      <c r="L173" s="317">
        <f t="shared" si="17"/>
        <v>-22.480028999999998</v>
      </c>
      <c r="M173" s="319">
        <f t="shared" si="17"/>
        <v>0</v>
      </c>
    </row>
    <row r="174" spans="1:15" ht="16.8">
      <c r="A174" s="1" t="s">
        <v>308</v>
      </c>
      <c r="B174" s="155" t="e">
        <f>'Aaro Inställningar'!#REF!</f>
        <v>#REF!</v>
      </c>
      <c r="C174" s="35"/>
      <c r="D174" s="820" t="str">
        <f t="shared" si="12"/>
        <v>Euromaint</v>
      </c>
      <c r="E174" s="319">
        <f t="shared" ref="E174:M174" si="18">E13+E93</f>
        <v>0</v>
      </c>
      <c r="F174" s="317">
        <f t="shared" si="18"/>
        <v>-5.5</v>
      </c>
      <c r="G174" s="319">
        <f t="shared" si="18"/>
        <v>0</v>
      </c>
      <c r="H174" s="317">
        <f t="shared" si="18"/>
        <v>-8.4</v>
      </c>
      <c r="I174" s="319">
        <f t="shared" si="18"/>
        <v>0</v>
      </c>
      <c r="J174" s="317">
        <f t="shared" si="18"/>
        <v>-8.4</v>
      </c>
      <c r="K174" s="319">
        <f t="shared" si="18"/>
        <v>-11.7</v>
      </c>
      <c r="L174" s="317">
        <f t="shared" si="18"/>
        <v>-20.100000000000001</v>
      </c>
      <c r="M174" s="319">
        <f t="shared" si="18"/>
        <v>0</v>
      </c>
    </row>
    <row r="175" spans="1:15" ht="16.8">
      <c r="A175" s="1" t="s">
        <v>308</v>
      </c>
      <c r="B175" s="155" t="e">
        <f>'Aaro Inställningar'!#REF!</f>
        <v>#REF!</v>
      </c>
      <c r="C175" s="35"/>
      <c r="D175" s="820" t="str">
        <f t="shared" si="12"/>
        <v>GS-Hydro</v>
      </c>
      <c r="E175" s="319">
        <f t="shared" ref="E175:M175" si="19">E14+E94</f>
        <v>-2.5231393</v>
      </c>
      <c r="F175" s="317">
        <f t="shared" si="19"/>
        <v>0</v>
      </c>
      <c r="G175" s="319">
        <f t="shared" si="19"/>
        <v>-2.5231393</v>
      </c>
      <c r="H175" s="317">
        <f t="shared" si="19"/>
        <v>0</v>
      </c>
      <c r="I175" s="319">
        <f t="shared" si="19"/>
        <v>-2.5231393</v>
      </c>
      <c r="J175" s="317">
        <f t="shared" si="19"/>
        <v>0</v>
      </c>
      <c r="K175" s="319">
        <f t="shared" si="19"/>
        <v>-4.8246297</v>
      </c>
      <c r="L175" s="317">
        <f t="shared" si="19"/>
        <v>-2.3014904</v>
      </c>
      <c r="M175" s="319">
        <f t="shared" si="19"/>
        <v>-2.5231393</v>
      </c>
    </row>
    <row r="176" spans="1:15" ht="16.8">
      <c r="A176" s="1" t="s">
        <v>308</v>
      </c>
      <c r="B176" s="155" t="e">
        <f>'Aaro Inställningar'!#REF!</f>
        <v>#REF!</v>
      </c>
      <c r="C176" s="35"/>
      <c r="D176" s="820" t="str">
        <f t="shared" si="12"/>
        <v>Hafa Bathroom Group</v>
      </c>
      <c r="E176" s="319">
        <f t="shared" ref="E176:M176" si="20">E15+E95</f>
        <v>0.9</v>
      </c>
      <c r="F176" s="317">
        <f t="shared" si="20"/>
        <v>0</v>
      </c>
      <c r="G176" s="319">
        <f t="shared" si="20"/>
        <v>0.9</v>
      </c>
      <c r="H176" s="317">
        <f t="shared" si="20"/>
        <v>0</v>
      </c>
      <c r="I176" s="319">
        <f t="shared" si="20"/>
        <v>0.9</v>
      </c>
      <c r="J176" s="317">
        <f t="shared" si="20"/>
        <v>0</v>
      </c>
      <c r="K176" s="319">
        <f t="shared" si="20"/>
        <v>-5</v>
      </c>
      <c r="L176" s="317">
        <f t="shared" si="20"/>
        <v>-5.9</v>
      </c>
      <c r="M176" s="319">
        <f t="shared" si="20"/>
        <v>0.9</v>
      </c>
    </row>
    <row r="177" spans="1:13" ht="16.8">
      <c r="A177" s="1" t="s">
        <v>308</v>
      </c>
      <c r="B177" s="155" t="e">
        <f>'Aaro Inställningar'!#REF!</f>
        <v>#REF!</v>
      </c>
      <c r="C177" s="35"/>
      <c r="D177" s="820" t="str">
        <f t="shared" si="12"/>
        <v>HENT</v>
      </c>
      <c r="E177" s="319">
        <f t="shared" ref="E177:M177" si="21">E16+E96</f>
        <v>0</v>
      </c>
      <c r="F177" s="317">
        <f t="shared" si="21"/>
        <v>8.7474999999998596E-2</v>
      </c>
      <c r="G177" s="319">
        <f t="shared" si="21"/>
        <v>0</v>
      </c>
      <c r="H177" s="317">
        <f t="shared" si="21"/>
        <v>7.7924956999999999</v>
      </c>
      <c r="I177" s="319">
        <f t="shared" si="21"/>
        <v>0</v>
      </c>
      <c r="J177" s="317">
        <f t="shared" si="21"/>
        <v>7.7924956999999999</v>
      </c>
      <c r="K177" s="319">
        <f t="shared" si="21"/>
        <v>-0.53788790000000097</v>
      </c>
      <c r="L177" s="317">
        <f t="shared" si="21"/>
        <v>7.2546077999999996</v>
      </c>
      <c r="M177" s="319">
        <f t="shared" si="21"/>
        <v>0</v>
      </c>
    </row>
    <row r="178" spans="1:13" ht="16.8">
      <c r="A178" s="1" t="s">
        <v>308</v>
      </c>
      <c r="B178" s="155" t="e">
        <f>'Aaro Inställningar'!#REF!</f>
        <v>#REF!</v>
      </c>
      <c r="C178" s="35"/>
      <c r="D178" s="820" t="str">
        <f t="shared" si="12"/>
        <v xml:space="preserve">HL Display </v>
      </c>
      <c r="E178" s="319">
        <f t="shared" ref="E178:M178" si="22">E17+E97</f>
        <v>-0.78840000000000099</v>
      </c>
      <c r="F178" s="317">
        <f t="shared" si="22"/>
        <v>-3.7448999999999999</v>
      </c>
      <c r="G178" s="319">
        <f t="shared" si="22"/>
        <v>-11.92455</v>
      </c>
      <c r="H178" s="317">
        <f t="shared" si="22"/>
        <v>-6.8985000000000003</v>
      </c>
      <c r="I178" s="319">
        <f t="shared" si="22"/>
        <v>-11.92455</v>
      </c>
      <c r="J178" s="317">
        <f t="shared" si="22"/>
        <v>-6.8985000000000003</v>
      </c>
      <c r="K178" s="319">
        <f t="shared" si="22"/>
        <v>-30.649049999999999</v>
      </c>
      <c r="L178" s="317">
        <f t="shared" si="22"/>
        <v>-25.622999999999998</v>
      </c>
      <c r="M178" s="319">
        <f t="shared" si="22"/>
        <v>-54.202500000000001</v>
      </c>
    </row>
    <row r="179" spans="1:13" ht="16.8">
      <c r="A179" s="1" t="s">
        <v>308</v>
      </c>
      <c r="B179" s="155" t="e">
        <f>'Aaro Inställningar'!#REF!</f>
        <v>#REF!</v>
      </c>
      <c r="C179" s="35"/>
      <c r="D179" s="820" t="str">
        <f t="shared" si="12"/>
        <v>Inwido</v>
      </c>
      <c r="E179" s="319">
        <f t="shared" ref="E179:M179" si="23">E18+E98</f>
        <v>0</v>
      </c>
      <c r="F179" s="317">
        <f t="shared" si="23"/>
        <v>0</v>
      </c>
      <c r="G179" s="319">
        <f t="shared" si="23"/>
        <v>0</v>
      </c>
      <c r="H179" s="317">
        <f t="shared" si="23"/>
        <v>-23.408722000000001</v>
      </c>
      <c r="I179" s="319">
        <f t="shared" si="23"/>
        <v>0</v>
      </c>
      <c r="J179" s="317">
        <f t="shared" si="23"/>
        <v>-23.408722000000001</v>
      </c>
      <c r="K179" s="319">
        <f t="shared" si="23"/>
        <v>-31.810032900000003</v>
      </c>
      <c r="L179" s="317">
        <f t="shared" si="23"/>
        <v>-55.218754900000008</v>
      </c>
      <c r="M179" s="319">
        <f t="shared" si="23"/>
        <v>-15.635</v>
      </c>
    </row>
    <row r="180" spans="1:13" ht="16.8">
      <c r="A180" s="1" t="s">
        <v>308</v>
      </c>
      <c r="B180" s="155" t="e">
        <f>'Aaro Inställningar'!#REF!</f>
        <v>#REF!</v>
      </c>
      <c r="C180" s="35"/>
      <c r="D180" s="820" t="str">
        <f t="shared" si="12"/>
        <v>Jøtul</v>
      </c>
      <c r="E180" s="319">
        <f t="shared" ref="E180:M180" si="24">E19+E99</f>
        <v>-0.59431880000000004</v>
      </c>
      <c r="F180" s="317">
        <f t="shared" si="24"/>
        <v>0</v>
      </c>
      <c r="G180" s="319">
        <f t="shared" si="24"/>
        <v>-1.2922734</v>
      </c>
      <c r="H180" s="317">
        <f t="shared" si="24"/>
        <v>0</v>
      </c>
      <c r="I180" s="319">
        <f t="shared" si="24"/>
        <v>-1.2922734</v>
      </c>
      <c r="J180" s="317">
        <f t="shared" si="24"/>
        <v>0</v>
      </c>
      <c r="K180" s="319">
        <f t="shared" si="24"/>
        <v>-106.4764266</v>
      </c>
      <c r="L180" s="317">
        <f t="shared" si="24"/>
        <v>-105.1841532</v>
      </c>
      <c r="M180" s="319">
        <f t="shared" si="24"/>
        <v>-8.9465082000000002</v>
      </c>
    </row>
    <row r="181" spans="1:13" ht="16.8">
      <c r="A181" s="1" t="s">
        <v>308</v>
      </c>
      <c r="B181" s="155" t="e">
        <f>'Aaro Inställningar'!#REF!</f>
        <v>#REF!</v>
      </c>
      <c r="C181" s="35"/>
      <c r="D181" s="820" t="str">
        <f t="shared" si="12"/>
        <v xml:space="preserve">KVD </v>
      </c>
      <c r="E181" s="319">
        <f t="shared" ref="E181:M181" si="25">E20+E100</f>
        <v>-1.073</v>
      </c>
      <c r="F181" s="317">
        <f t="shared" si="25"/>
        <v>-0.26400000000000001</v>
      </c>
      <c r="G181" s="319">
        <f t="shared" si="25"/>
        <v>-1.3129999999999999</v>
      </c>
      <c r="H181" s="317">
        <f t="shared" si="25"/>
        <v>-0.26400000000000001</v>
      </c>
      <c r="I181" s="319">
        <f t="shared" si="25"/>
        <v>-1.3129999999999999</v>
      </c>
      <c r="J181" s="317">
        <f t="shared" si="25"/>
        <v>-0.26400000000000001</v>
      </c>
      <c r="K181" s="319">
        <f t="shared" si="25"/>
        <v>-7.274</v>
      </c>
      <c r="L181" s="317">
        <f t="shared" si="25"/>
        <v>-6.2249999999999996</v>
      </c>
      <c r="M181" s="319">
        <f t="shared" si="25"/>
        <v>-3</v>
      </c>
    </row>
    <row r="182" spans="1:13" ht="16.8">
      <c r="A182" s="1" t="s">
        <v>308</v>
      </c>
      <c r="B182" s="155" t="e">
        <f>'Aaro Inställningar'!#REF!</f>
        <v>#REF!</v>
      </c>
      <c r="C182" s="35"/>
      <c r="D182" s="820" t="str">
        <f t="shared" si="12"/>
        <v>Ledil</v>
      </c>
      <c r="E182" s="319">
        <f t="shared" ref="E182:M182" si="26">E21+E101</f>
        <v>0</v>
      </c>
      <c r="F182" s="317">
        <f t="shared" si="26"/>
        <v>0</v>
      </c>
      <c r="G182" s="319">
        <f t="shared" si="26"/>
        <v>0</v>
      </c>
      <c r="H182" s="317">
        <f t="shared" si="26"/>
        <v>0</v>
      </c>
      <c r="I182" s="319">
        <f t="shared" si="26"/>
        <v>0</v>
      </c>
      <c r="J182" s="317">
        <f t="shared" si="26"/>
        <v>0</v>
      </c>
      <c r="K182" s="319">
        <f t="shared" si="26"/>
        <v>-8.4865867000000001</v>
      </c>
      <c r="L182" s="317">
        <f t="shared" si="26"/>
        <v>-8.4865867000000001</v>
      </c>
      <c r="M182" s="319">
        <f t="shared" si="26"/>
        <v>-3.7368725</v>
      </c>
    </row>
    <row r="183" spans="1:13" ht="16.8">
      <c r="A183" s="1" t="s">
        <v>308</v>
      </c>
      <c r="B183" s="155" t="e">
        <f>'Aaro Inställningar'!#REF!</f>
        <v>#REF!</v>
      </c>
      <c r="C183" s="35"/>
      <c r="D183" s="820" t="str">
        <f t="shared" si="12"/>
        <v>Mobile Climate Control</v>
      </c>
      <c r="E183" s="319">
        <f t="shared" ref="E183:M183" si="27">E22+E102</f>
        <v>-0.60099999999999998</v>
      </c>
      <c r="F183" s="317">
        <f t="shared" si="27"/>
        <v>0</v>
      </c>
      <c r="G183" s="319">
        <f t="shared" si="27"/>
        <v>-0.82199999999999995</v>
      </c>
      <c r="H183" s="317">
        <f t="shared" si="27"/>
        <v>0</v>
      </c>
      <c r="I183" s="319">
        <f t="shared" si="27"/>
        <v>-0.82199999999999995</v>
      </c>
      <c r="J183" s="317">
        <f t="shared" si="27"/>
        <v>0</v>
      </c>
      <c r="K183" s="319">
        <f t="shared" si="27"/>
        <v>-1.9710000000000001</v>
      </c>
      <c r="L183" s="317">
        <f t="shared" si="27"/>
        <v>-1.149</v>
      </c>
      <c r="M183" s="319">
        <f t="shared" si="27"/>
        <v>-2.8889999999999998</v>
      </c>
    </row>
    <row r="184" spans="1:13" ht="16.8">
      <c r="A184" s="1" t="s">
        <v>308</v>
      </c>
      <c r="B184" s="155" t="e">
        <f>'Aaro Inställningar'!#REF!</f>
        <v>#REF!</v>
      </c>
      <c r="C184" s="35"/>
      <c r="D184" s="820" t="str">
        <f t="shared" si="12"/>
        <v>Nebula</v>
      </c>
      <c r="E184" s="319">
        <f t="shared" ref="E184:M184" si="28">E23+E103</f>
        <v>-7.4847700000000003E-2</v>
      </c>
      <c r="F184" s="317">
        <f t="shared" si="28"/>
        <v>-4.89700000000037E-4</v>
      </c>
      <c r="G184" s="319">
        <f t="shared" si="28"/>
        <v>-7.4847700000000003E-2</v>
      </c>
      <c r="H184" s="317">
        <f t="shared" si="28"/>
        <v>-0.3215732</v>
      </c>
      <c r="I184" s="319">
        <f t="shared" si="28"/>
        <v>-7.4847700000000003E-2</v>
      </c>
      <c r="J184" s="317">
        <f t="shared" si="28"/>
        <v>-0.3215732</v>
      </c>
      <c r="K184" s="319">
        <f t="shared" si="28"/>
        <v>-1.0994930000000001</v>
      </c>
      <c r="L184" s="317">
        <f t="shared" si="28"/>
        <v>-1.3462185</v>
      </c>
      <c r="M184" s="319">
        <f t="shared" si="28"/>
        <v>-0.42186869999999999</v>
      </c>
    </row>
    <row r="185" spans="1:13" ht="15.75" customHeight="1">
      <c r="A185" s="1" t="s">
        <v>308</v>
      </c>
      <c r="B185" s="155" t="e">
        <f>'Aaro Inställningar'!#REF!</f>
        <v>#REF!</v>
      </c>
      <c r="C185" s="35"/>
      <c r="D185" s="820" t="str">
        <f t="shared" si="12"/>
        <v>Nordic Cinema Group</v>
      </c>
      <c r="E185" s="319">
        <f t="shared" ref="E185:M185" si="29">E24+E104</f>
        <v>-1.9904744999999999</v>
      </c>
      <c r="F185" s="317">
        <f t="shared" si="29"/>
        <v>0</v>
      </c>
      <c r="G185" s="319">
        <f t="shared" si="29"/>
        <v>-4.3391529999999996</v>
      </c>
      <c r="H185" s="317">
        <f t="shared" si="29"/>
        <v>0</v>
      </c>
      <c r="I185" s="319">
        <f t="shared" si="29"/>
        <v>-4.3391529999999996</v>
      </c>
      <c r="J185" s="317">
        <f t="shared" si="29"/>
        <v>0</v>
      </c>
      <c r="K185" s="319">
        <f t="shared" si="29"/>
        <v>-6.2307724999999996</v>
      </c>
      <c r="L185" s="317">
        <f t="shared" si="29"/>
        <v>-1.8916195</v>
      </c>
      <c r="M185" s="319">
        <f t="shared" si="29"/>
        <v>-4.4554530000000003</v>
      </c>
    </row>
    <row r="186" spans="1:13" ht="15.75" hidden="1" customHeight="1">
      <c r="A186" s="1" t="s">
        <v>308</v>
      </c>
      <c r="B186" s="155" t="e">
        <f>'Aaro Inställningar'!#REF!</f>
        <v>#REF!</v>
      </c>
      <c r="C186" s="35"/>
      <c r="D186" s="820">
        <f t="shared" si="12"/>
        <v>0</v>
      </c>
      <c r="E186" s="319">
        <f t="shared" ref="E186:M186" si="30">E25+E105</f>
        <v>0</v>
      </c>
      <c r="F186" s="317">
        <f t="shared" si="30"/>
        <v>0</v>
      </c>
      <c r="G186" s="319">
        <f t="shared" si="30"/>
        <v>0</v>
      </c>
      <c r="H186" s="317">
        <f t="shared" si="30"/>
        <v>0</v>
      </c>
      <c r="I186" s="319">
        <f t="shared" si="30"/>
        <v>0</v>
      </c>
      <c r="J186" s="317">
        <f t="shared" si="30"/>
        <v>0</v>
      </c>
      <c r="K186" s="319">
        <f t="shared" si="30"/>
        <v>0</v>
      </c>
      <c r="L186" s="317">
        <f t="shared" si="30"/>
        <v>0</v>
      </c>
      <c r="M186" s="319">
        <f t="shared" si="30"/>
        <v>0</v>
      </c>
    </row>
    <row r="187" spans="1:13" ht="15.75" hidden="1" customHeight="1">
      <c r="A187" s="1" t="s">
        <v>308</v>
      </c>
      <c r="B187" s="155" t="e">
        <f>'Aaro Inställningar'!#REF!</f>
        <v>#REF!</v>
      </c>
      <c r="C187" s="35"/>
      <c r="D187" s="820">
        <f t="shared" si="12"/>
        <v>0</v>
      </c>
      <c r="E187" s="319">
        <f t="shared" ref="E187:M187" si="31">E26+E106</f>
        <v>0</v>
      </c>
      <c r="F187" s="317">
        <f t="shared" si="31"/>
        <v>0</v>
      </c>
      <c r="G187" s="319">
        <f t="shared" si="31"/>
        <v>0</v>
      </c>
      <c r="H187" s="317">
        <f t="shared" si="31"/>
        <v>0</v>
      </c>
      <c r="I187" s="319">
        <f t="shared" si="31"/>
        <v>0</v>
      </c>
      <c r="J187" s="317">
        <f t="shared" si="31"/>
        <v>0</v>
      </c>
      <c r="K187" s="319">
        <f t="shared" si="31"/>
        <v>0</v>
      </c>
      <c r="L187" s="317">
        <f t="shared" si="31"/>
        <v>0</v>
      </c>
      <c r="M187" s="319">
        <f t="shared" si="31"/>
        <v>0</v>
      </c>
    </row>
    <row r="188" spans="1:13" ht="15.75" hidden="1" customHeight="1">
      <c r="A188" s="1" t="s">
        <v>308</v>
      </c>
      <c r="B188" s="155" t="e">
        <f>'Aaro Inställningar'!#REF!</f>
        <v>#REF!</v>
      </c>
      <c r="C188" s="35"/>
      <c r="D188" s="820">
        <f t="shared" si="12"/>
        <v>0</v>
      </c>
      <c r="E188" s="319">
        <f t="shared" ref="E188:M188" si="32">E27+E107</f>
        <v>0</v>
      </c>
      <c r="F188" s="317">
        <f t="shared" si="32"/>
        <v>0</v>
      </c>
      <c r="G188" s="319">
        <f t="shared" si="32"/>
        <v>0</v>
      </c>
      <c r="H188" s="317">
        <f t="shared" si="32"/>
        <v>0</v>
      </c>
      <c r="I188" s="319">
        <f t="shared" si="32"/>
        <v>0</v>
      </c>
      <c r="J188" s="317">
        <f t="shared" si="32"/>
        <v>0</v>
      </c>
      <c r="K188" s="319">
        <f t="shared" si="32"/>
        <v>0</v>
      </c>
      <c r="L188" s="317">
        <f t="shared" si="32"/>
        <v>0</v>
      </c>
      <c r="M188" s="319">
        <f t="shared" si="32"/>
        <v>0</v>
      </c>
    </row>
    <row r="189" spans="1:13" ht="15.75" hidden="1" customHeight="1">
      <c r="A189" s="1" t="s">
        <v>308</v>
      </c>
      <c r="B189" s="155" t="e">
        <f>'Aaro Inställningar'!#REF!</f>
        <v>#REF!</v>
      </c>
      <c r="C189" s="35"/>
      <c r="D189" s="820">
        <f t="shared" si="12"/>
        <v>0</v>
      </c>
      <c r="E189" s="319">
        <f t="shared" ref="E189:M189" si="33">E28+E108</f>
        <v>0</v>
      </c>
      <c r="F189" s="317">
        <f t="shared" si="33"/>
        <v>0</v>
      </c>
      <c r="G189" s="319">
        <f t="shared" si="33"/>
        <v>0</v>
      </c>
      <c r="H189" s="317">
        <f t="shared" si="33"/>
        <v>0</v>
      </c>
      <c r="I189" s="319">
        <f t="shared" si="33"/>
        <v>0</v>
      </c>
      <c r="J189" s="317">
        <f t="shared" si="33"/>
        <v>0</v>
      </c>
      <c r="K189" s="319">
        <f t="shared" si="33"/>
        <v>0</v>
      </c>
      <c r="L189" s="317">
        <f t="shared" si="33"/>
        <v>0</v>
      </c>
      <c r="M189" s="319">
        <f t="shared" si="33"/>
        <v>0</v>
      </c>
    </row>
    <row r="190" spans="1:13" ht="15.75" hidden="1" customHeight="1">
      <c r="A190" s="1" t="s">
        <v>308</v>
      </c>
      <c r="B190" s="155" t="e">
        <f>'Aaro Inställningar'!#REF!</f>
        <v>#REF!</v>
      </c>
      <c r="C190" s="35"/>
      <c r="D190" s="820">
        <f t="shared" si="12"/>
        <v>0</v>
      </c>
      <c r="E190" s="319">
        <f t="shared" ref="E190:M190" si="34">E29+E109</f>
        <v>0</v>
      </c>
      <c r="F190" s="317">
        <f t="shared" si="34"/>
        <v>0</v>
      </c>
      <c r="G190" s="319">
        <f t="shared" si="34"/>
        <v>0</v>
      </c>
      <c r="H190" s="317">
        <f t="shared" si="34"/>
        <v>0</v>
      </c>
      <c r="I190" s="319">
        <f t="shared" si="34"/>
        <v>0</v>
      </c>
      <c r="J190" s="317">
        <f t="shared" si="34"/>
        <v>0</v>
      </c>
      <c r="K190" s="319">
        <f t="shared" si="34"/>
        <v>0</v>
      </c>
      <c r="L190" s="317">
        <f t="shared" si="34"/>
        <v>0</v>
      </c>
      <c r="M190" s="319">
        <f t="shared" si="34"/>
        <v>0</v>
      </c>
    </row>
    <row r="191" spans="1:13" ht="15.75" hidden="1" customHeight="1">
      <c r="A191" s="1" t="s">
        <v>308</v>
      </c>
      <c r="B191" s="155" t="e">
        <f>'Aaro Inställningar'!#REF!</f>
        <v>#REF!</v>
      </c>
      <c r="C191" s="35"/>
      <c r="D191" s="820">
        <f t="shared" si="12"/>
        <v>0</v>
      </c>
      <c r="E191" s="319">
        <f t="shared" ref="E191:M191" si="35">E30+E110</f>
        <v>0</v>
      </c>
      <c r="F191" s="317">
        <f t="shared" si="35"/>
        <v>0</v>
      </c>
      <c r="G191" s="319">
        <f t="shared" si="35"/>
        <v>0</v>
      </c>
      <c r="H191" s="317">
        <f t="shared" si="35"/>
        <v>0</v>
      </c>
      <c r="I191" s="319">
        <f t="shared" si="35"/>
        <v>0</v>
      </c>
      <c r="J191" s="317">
        <f t="shared" si="35"/>
        <v>0</v>
      </c>
      <c r="K191" s="319">
        <f t="shared" si="35"/>
        <v>0</v>
      </c>
      <c r="L191" s="317">
        <f t="shared" si="35"/>
        <v>0</v>
      </c>
      <c r="M191" s="319">
        <f t="shared" si="35"/>
        <v>0</v>
      </c>
    </row>
    <row r="192" spans="1:13" ht="15.75" hidden="1" customHeight="1">
      <c r="A192" s="1" t="s">
        <v>308</v>
      </c>
      <c r="B192" s="155" t="e">
        <f>'Aaro Inställningar'!#REF!</f>
        <v>#REF!</v>
      </c>
      <c r="C192" s="35"/>
      <c r="D192" s="820">
        <f t="shared" si="12"/>
        <v>0</v>
      </c>
      <c r="E192" s="319">
        <f t="shared" ref="E192:M192" si="36">E31+E111</f>
        <v>0</v>
      </c>
      <c r="F192" s="317">
        <f t="shared" si="36"/>
        <v>0</v>
      </c>
      <c r="G192" s="319">
        <f t="shared" si="36"/>
        <v>0</v>
      </c>
      <c r="H192" s="317">
        <f t="shared" si="36"/>
        <v>0</v>
      </c>
      <c r="I192" s="319">
        <f t="shared" si="36"/>
        <v>0</v>
      </c>
      <c r="J192" s="317">
        <f t="shared" si="36"/>
        <v>0</v>
      </c>
      <c r="K192" s="319">
        <f t="shared" si="36"/>
        <v>0</v>
      </c>
      <c r="L192" s="317">
        <f t="shared" si="36"/>
        <v>0</v>
      </c>
      <c r="M192" s="319">
        <f t="shared" si="36"/>
        <v>0</v>
      </c>
    </row>
    <row r="193" spans="1:13" ht="15.75" hidden="1" customHeight="1">
      <c r="A193" s="1" t="s">
        <v>308</v>
      </c>
      <c r="B193" s="155" t="e">
        <f>'Aaro Inställningar'!#REF!</f>
        <v>#REF!</v>
      </c>
      <c r="C193" s="35"/>
      <c r="D193" s="820">
        <f t="shared" si="12"/>
        <v>0</v>
      </c>
      <c r="E193" s="319">
        <f t="shared" ref="E193:M193" si="37">E32+E112</f>
        <v>0</v>
      </c>
      <c r="F193" s="317">
        <f t="shared" si="37"/>
        <v>0</v>
      </c>
      <c r="G193" s="319">
        <f t="shared" si="37"/>
        <v>0</v>
      </c>
      <c r="H193" s="317">
        <f t="shared" si="37"/>
        <v>0</v>
      </c>
      <c r="I193" s="319">
        <f t="shared" si="37"/>
        <v>0</v>
      </c>
      <c r="J193" s="317">
        <f t="shared" si="37"/>
        <v>0</v>
      </c>
      <c r="K193" s="319">
        <f t="shared" si="37"/>
        <v>0</v>
      </c>
      <c r="L193" s="317">
        <f t="shared" si="37"/>
        <v>0</v>
      </c>
      <c r="M193" s="319">
        <f t="shared" si="37"/>
        <v>0</v>
      </c>
    </row>
    <row r="194" spans="1:13" ht="15.75" hidden="1" customHeight="1">
      <c r="A194" s="1" t="s">
        <v>308</v>
      </c>
      <c r="B194" s="155" t="e">
        <f>'Aaro Inställningar'!#REF!</f>
        <v>#REF!</v>
      </c>
      <c r="C194" s="35"/>
      <c r="D194" s="820">
        <f t="shared" si="12"/>
        <v>0</v>
      </c>
      <c r="E194" s="319">
        <f t="shared" ref="E194:M194" si="38">E33+E113</f>
        <v>0</v>
      </c>
      <c r="F194" s="317">
        <f t="shared" si="38"/>
        <v>0</v>
      </c>
      <c r="G194" s="319">
        <f t="shared" si="38"/>
        <v>0</v>
      </c>
      <c r="H194" s="317">
        <f t="shared" si="38"/>
        <v>0</v>
      </c>
      <c r="I194" s="319">
        <f t="shared" si="38"/>
        <v>0</v>
      </c>
      <c r="J194" s="317">
        <f t="shared" si="38"/>
        <v>0</v>
      </c>
      <c r="K194" s="319">
        <f t="shared" si="38"/>
        <v>0</v>
      </c>
      <c r="L194" s="317">
        <f t="shared" si="38"/>
        <v>0</v>
      </c>
      <c r="M194" s="319">
        <f t="shared" si="38"/>
        <v>0</v>
      </c>
    </row>
    <row r="195" spans="1:13" ht="15.75" hidden="1" customHeight="1">
      <c r="A195" s="1" t="s">
        <v>308</v>
      </c>
      <c r="B195" s="155" t="e">
        <f>'Aaro Inställningar'!#REF!</f>
        <v>#REF!</v>
      </c>
      <c r="C195" s="35"/>
      <c r="D195" s="820">
        <f t="shared" si="12"/>
        <v>0</v>
      </c>
      <c r="E195" s="319">
        <f t="shared" ref="E195:M195" si="39">E34+E114</f>
        <v>0</v>
      </c>
      <c r="F195" s="317">
        <f t="shared" si="39"/>
        <v>0</v>
      </c>
      <c r="G195" s="319">
        <f t="shared" si="39"/>
        <v>0</v>
      </c>
      <c r="H195" s="317">
        <f t="shared" si="39"/>
        <v>0</v>
      </c>
      <c r="I195" s="319">
        <f t="shared" si="39"/>
        <v>0</v>
      </c>
      <c r="J195" s="317">
        <f t="shared" si="39"/>
        <v>0</v>
      </c>
      <c r="K195" s="319">
        <f t="shared" si="39"/>
        <v>0</v>
      </c>
      <c r="L195" s="317">
        <f t="shared" si="39"/>
        <v>0</v>
      </c>
      <c r="M195" s="319">
        <f t="shared" si="39"/>
        <v>0</v>
      </c>
    </row>
    <row r="196" spans="1:13" ht="15.75" hidden="1" customHeight="1">
      <c r="A196" s="1" t="s">
        <v>308</v>
      </c>
      <c r="B196" s="155" t="e">
        <f>'Aaro Inställningar'!#REF!</f>
        <v>#REF!</v>
      </c>
      <c r="C196" s="35"/>
      <c r="D196" s="820">
        <f t="shared" si="12"/>
        <v>0</v>
      </c>
      <c r="E196" s="319">
        <f t="shared" ref="E196:M196" si="40">E35+E115</f>
        <v>0</v>
      </c>
      <c r="F196" s="317">
        <f t="shared" si="40"/>
        <v>0</v>
      </c>
      <c r="G196" s="319">
        <f t="shared" si="40"/>
        <v>0</v>
      </c>
      <c r="H196" s="317">
        <f t="shared" si="40"/>
        <v>0</v>
      </c>
      <c r="I196" s="319">
        <f t="shared" si="40"/>
        <v>0</v>
      </c>
      <c r="J196" s="317">
        <f t="shared" si="40"/>
        <v>0</v>
      </c>
      <c r="K196" s="319">
        <f t="shared" si="40"/>
        <v>0</v>
      </c>
      <c r="L196" s="317">
        <f t="shared" si="40"/>
        <v>0</v>
      </c>
      <c r="M196" s="319">
        <f t="shared" si="40"/>
        <v>0</v>
      </c>
    </row>
    <row r="197" spans="1:13" s="125" customFormat="1" ht="16.8">
      <c r="A197" s="1" t="s">
        <v>308</v>
      </c>
      <c r="B197" s="467" t="e">
        <f>'Aaro Inställningar'!#REF!</f>
        <v>#REF!</v>
      </c>
      <c r="C197" s="40"/>
      <c r="D197" s="798" t="str">
        <f t="shared" si="12"/>
        <v>Summa exkl Aibel</v>
      </c>
      <c r="E197" s="799">
        <f t="shared" ref="E197:M197" si="41">E36+E116</f>
        <v>-16.8753207</v>
      </c>
      <c r="F197" s="821">
        <f t="shared" si="41"/>
        <v>-14.200699100000001</v>
      </c>
      <c r="G197" s="799">
        <f t="shared" si="41"/>
        <v>-32.022103799999996</v>
      </c>
      <c r="H197" s="821">
        <f t="shared" si="41"/>
        <v>-33.339083899999999</v>
      </c>
      <c r="I197" s="799">
        <f t="shared" si="41"/>
        <v>-32.022103799999996</v>
      </c>
      <c r="J197" s="821">
        <f t="shared" si="41"/>
        <v>-33.339083899999999</v>
      </c>
      <c r="K197" s="799">
        <f t="shared" si="41"/>
        <v>-267.29835280000003</v>
      </c>
      <c r="L197" s="821">
        <f t="shared" si="41"/>
        <v>-268.6153329</v>
      </c>
      <c r="M197" s="799">
        <f t="shared" si="41"/>
        <v>-117.04429630000001</v>
      </c>
    </row>
    <row r="198" spans="1:13" ht="4.5" customHeight="1">
      <c r="A198" s="1"/>
      <c r="B198" s="155"/>
      <c r="C198" s="35"/>
      <c r="D198" s="803">
        <f t="shared" si="12"/>
        <v>0</v>
      </c>
      <c r="E198" s="746">
        <f t="shared" ref="E198:M198" si="42">E37+E117</f>
        <v>0</v>
      </c>
      <c r="F198" s="822">
        <f t="shared" si="42"/>
        <v>0</v>
      </c>
      <c r="G198" s="746">
        <f t="shared" si="42"/>
        <v>0</v>
      </c>
      <c r="H198" s="822">
        <f t="shared" si="42"/>
        <v>0</v>
      </c>
      <c r="I198" s="746">
        <f t="shared" si="42"/>
        <v>0</v>
      </c>
      <c r="J198" s="822">
        <f t="shared" si="42"/>
        <v>0</v>
      </c>
      <c r="K198" s="746">
        <f t="shared" si="42"/>
        <v>0</v>
      </c>
      <c r="L198" s="822">
        <f t="shared" si="42"/>
        <v>0</v>
      </c>
      <c r="M198" s="746">
        <f t="shared" si="42"/>
        <v>0</v>
      </c>
    </row>
    <row r="199" spans="1:13" ht="19.5" customHeight="1">
      <c r="A199" s="1" t="s">
        <v>308</v>
      </c>
      <c r="B199" s="155" t="e">
        <f>'Aaro Inställningar'!#REF!</f>
        <v>#REF!</v>
      </c>
      <c r="C199" s="35"/>
      <c r="D199" s="803" t="str">
        <f t="shared" si="12"/>
        <v>Aibel</v>
      </c>
      <c r="E199" s="746">
        <f t="shared" ref="E199:M199" si="43">E38+E118</f>
        <v>-4.7511625000000004</v>
      </c>
      <c r="F199" s="791">
        <f t="shared" si="43"/>
        <v>-20.258308599999999</v>
      </c>
      <c r="G199" s="746">
        <f t="shared" si="43"/>
        <v>-4.7511625000000004</v>
      </c>
      <c r="H199" s="791">
        <f t="shared" si="43"/>
        <v>-20.258308599999999</v>
      </c>
      <c r="I199" s="746">
        <f t="shared" si="43"/>
        <v>-4.7511625000000004</v>
      </c>
      <c r="J199" s="791">
        <f t="shared" si="43"/>
        <v>-20.258308599999999</v>
      </c>
      <c r="K199" s="746">
        <f t="shared" si="43"/>
        <v>-130.47261850000001</v>
      </c>
      <c r="L199" s="791">
        <f t="shared" si="43"/>
        <v>-145.97976460000001</v>
      </c>
      <c r="M199" s="746">
        <f t="shared" si="43"/>
        <v>-0.67873749999999999</v>
      </c>
    </row>
    <row r="200" spans="1:13" ht="16.8" hidden="1">
      <c r="A200" s="1" t="s">
        <v>308</v>
      </c>
      <c r="B200" s="155" t="e">
        <f>'Aaro Inställningar'!#REF!</f>
        <v>#REF!</v>
      </c>
      <c r="C200" s="35"/>
      <c r="D200" s="820">
        <f t="shared" si="12"/>
        <v>0</v>
      </c>
      <c r="E200" s="319">
        <f t="shared" ref="E200:M200" si="44">E39+E119</f>
        <v>0</v>
      </c>
      <c r="F200" s="317">
        <f t="shared" si="44"/>
        <v>0</v>
      </c>
      <c r="G200" s="319">
        <f t="shared" si="44"/>
        <v>0</v>
      </c>
      <c r="H200" s="317">
        <f t="shared" si="44"/>
        <v>0</v>
      </c>
      <c r="I200" s="319">
        <f t="shared" si="44"/>
        <v>0</v>
      </c>
      <c r="J200" s="317">
        <f t="shared" si="44"/>
        <v>0</v>
      </c>
      <c r="K200" s="319">
        <f t="shared" si="44"/>
        <v>0</v>
      </c>
      <c r="L200" s="317">
        <f t="shared" si="44"/>
        <v>0</v>
      </c>
      <c r="M200" s="319">
        <f t="shared" si="44"/>
        <v>0</v>
      </c>
    </row>
    <row r="201" spans="1:13" ht="16.8" hidden="1">
      <c r="A201" s="1" t="s">
        <v>308</v>
      </c>
      <c r="B201" s="155" t="e">
        <f>'Aaro Inställningar'!#REF!</f>
        <v>#REF!</v>
      </c>
      <c r="C201" s="35"/>
      <c r="D201" s="820">
        <f t="shared" ref="D201:D232" si="45">D40</f>
        <v>0</v>
      </c>
      <c r="E201" s="319">
        <f t="shared" ref="E201:M201" si="46">E40+E120</f>
        <v>0</v>
      </c>
      <c r="F201" s="317">
        <f t="shared" si="46"/>
        <v>0</v>
      </c>
      <c r="G201" s="319">
        <f t="shared" si="46"/>
        <v>0</v>
      </c>
      <c r="H201" s="317">
        <f t="shared" si="46"/>
        <v>0</v>
      </c>
      <c r="I201" s="319">
        <f t="shared" si="46"/>
        <v>0</v>
      </c>
      <c r="J201" s="317">
        <f t="shared" si="46"/>
        <v>0</v>
      </c>
      <c r="K201" s="319">
        <f t="shared" si="46"/>
        <v>0</v>
      </c>
      <c r="L201" s="317">
        <f t="shared" si="46"/>
        <v>0</v>
      </c>
      <c r="M201" s="319">
        <f t="shared" si="46"/>
        <v>0</v>
      </c>
    </row>
    <row r="202" spans="1:13" ht="16.8" hidden="1">
      <c r="A202" s="1" t="s">
        <v>308</v>
      </c>
      <c r="B202" s="155" t="e">
        <f>'Aaro Inställningar'!#REF!</f>
        <v>#REF!</v>
      </c>
      <c r="C202" s="35"/>
      <c r="D202" s="820">
        <f t="shared" si="45"/>
        <v>0</v>
      </c>
      <c r="E202" s="319">
        <f t="shared" ref="E202:M202" si="47">E41+E121</f>
        <v>0</v>
      </c>
      <c r="F202" s="317">
        <f t="shared" si="47"/>
        <v>0</v>
      </c>
      <c r="G202" s="319">
        <f t="shared" si="47"/>
        <v>0</v>
      </c>
      <c r="H202" s="317">
        <f t="shared" si="47"/>
        <v>0</v>
      </c>
      <c r="I202" s="319">
        <f t="shared" si="47"/>
        <v>0</v>
      </c>
      <c r="J202" s="317">
        <f t="shared" si="47"/>
        <v>0</v>
      </c>
      <c r="K202" s="319">
        <f t="shared" si="47"/>
        <v>0</v>
      </c>
      <c r="L202" s="317">
        <f t="shared" si="47"/>
        <v>0</v>
      </c>
      <c r="M202" s="319">
        <f t="shared" si="47"/>
        <v>0</v>
      </c>
    </row>
    <row r="203" spans="1:13" ht="16.8" hidden="1">
      <c r="A203" s="1" t="s">
        <v>308</v>
      </c>
      <c r="B203" s="155" t="e">
        <f>'Aaro Inställningar'!#REF!</f>
        <v>#REF!</v>
      </c>
      <c r="C203" s="35"/>
      <c r="D203" s="820">
        <f t="shared" si="45"/>
        <v>0</v>
      </c>
      <c r="E203" s="319">
        <f t="shared" ref="E203:M203" si="48">E42+E122</f>
        <v>0</v>
      </c>
      <c r="F203" s="317">
        <f t="shared" si="48"/>
        <v>0</v>
      </c>
      <c r="G203" s="319">
        <f t="shared" si="48"/>
        <v>0</v>
      </c>
      <c r="H203" s="317">
        <f t="shared" si="48"/>
        <v>0</v>
      </c>
      <c r="I203" s="319">
        <f t="shared" si="48"/>
        <v>0</v>
      </c>
      <c r="J203" s="317">
        <f t="shared" si="48"/>
        <v>0</v>
      </c>
      <c r="K203" s="319">
        <f t="shared" si="48"/>
        <v>0</v>
      </c>
      <c r="L203" s="317">
        <f t="shared" si="48"/>
        <v>0</v>
      </c>
      <c r="M203" s="319">
        <f t="shared" si="48"/>
        <v>0</v>
      </c>
    </row>
    <row r="204" spans="1:13" ht="16.8" hidden="1">
      <c r="A204" s="1" t="s">
        <v>308</v>
      </c>
      <c r="B204" s="155" t="e">
        <f>'Aaro Inställningar'!#REF!</f>
        <v>#REF!</v>
      </c>
      <c r="C204" s="35"/>
      <c r="D204" s="820">
        <f t="shared" si="45"/>
        <v>0</v>
      </c>
      <c r="E204" s="319">
        <f t="shared" ref="E204:M204" si="49">E43+E123</f>
        <v>0</v>
      </c>
      <c r="F204" s="317">
        <f t="shared" si="49"/>
        <v>0</v>
      </c>
      <c r="G204" s="319">
        <f t="shared" si="49"/>
        <v>0</v>
      </c>
      <c r="H204" s="317">
        <f t="shared" si="49"/>
        <v>0</v>
      </c>
      <c r="I204" s="319">
        <f t="shared" si="49"/>
        <v>0</v>
      </c>
      <c r="J204" s="317">
        <f t="shared" si="49"/>
        <v>0</v>
      </c>
      <c r="K204" s="319">
        <f t="shared" si="49"/>
        <v>0</v>
      </c>
      <c r="L204" s="317">
        <f t="shared" si="49"/>
        <v>0</v>
      </c>
      <c r="M204" s="319">
        <f t="shared" si="49"/>
        <v>0</v>
      </c>
    </row>
    <row r="205" spans="1:13" ht="16.8" hidden="1">
      <c r="A205" s="1" t="s">
        <v>308</v>
      </c>
      <c r="B205" s="155" t="e">
        <f>'Aaro Inställningar'!#REF!</f>
        <v>#REF!</v>
      </c>
      <c r="C205" s="35"/>
      <c r="D205" s="820">
        <f t="shared" si="45"/>
        <v>0</v>
      </c>
      <c r="E205" s="319">
        <f t="shared" ref="E205:M205" si="50">E44+E124</f>
        <v>0</v>
      </c>
      <c r="F205" s="317">
        <f t="shared" si="50"/>
        <v>0</v>
      </c>
      <c r="G205" s="319">
        <f t="shared" si="50"/>
        <v>0</v>
      </c>
      <c r="H205" s="317">
        <f t="shared" si="50"/>
        <v>0</v>
      </c>
      <c r="I205" s="319">
        <f t="shared" si="50"/>
        <v>0</v>
      </c>
      <c r="J205" s="317">
        <f t="shared" si="50"/>
        <v>0</v>
      </c>
      <c r="K205" s="319">
        <f t="shared" si="50"/>
        <v>0</v>
      </c>
      <c r="L205" s="317">
        <f t="shared" si="50"/>
        <v>0</v>
      </c>
      <c r="M205" s="319">
        <f t="shared" si="50"/>
        <v>0</v>
      </c>
    </row>
    <row r="206" spans="1:13" ht="16.8" hidden="1">
      <c r="A206" s="1" t="s">
        <v>308</v>
      </c>
      <c r="B206" s="155" t="e">
        <f>'Aaro Inställningar'!#REF!</f>
        <v>#REF!</v>
      </c>
      <c r="C206" s="35"/>
      <c r="D206" s="820">
        <f t="shared" si="45"/>
        <v>0</v>
      </c>
      <c r="E206" s="319">
        <f t="shared" ref="E206:M206" si="51">E45+E125</f>
        <v>0</v>
      </c>
      <c r="F206" s="317">
        <f t="shared" si="51"/>
        <v>0</v>
      </c>
      <c r="G206" s="319">
        <f t="shared" si="51"/>
        <v>0</v>
      </c>
      <c r="H206" s="317">
        <f t="shared" si="51"/>
        <v>0</v>
      </c>
      <c r="I206" s="319">
        <f t="shared" si="51"/>
        <v>0</v>
      </c>
      <c r="J206" s="317">
        <f t="shared" si="51"/>
        <v>0</v>
      </c>
      <c r="K206" s="319">
        <f t="shared" si="51"/>
        <v>0</v>
      </c>
      <c r="L206" s="317">
        <f t="shared" si="51"/>
        <v>0</v>
      </c>
      <c r="M206" s="319">
        <f t="shared" si="51"/>
        <v>0</v>
      </c>
    </row>
    <row r="207" spans="1:13" ht="16.8" hidden="1">
      <c r="A207" s="1" t="s">
        <v>308</v>
      </c>
      <c r="B207" s="155" t="e">
        <f>'Aaro Inställningar'!#REF!</f>
        <v>#REF!</v>
      </c>
      <c r="C207" s="35"/>
      <c r="D207" s="820">
        <f t="shared" si="45"/>
        <v>0</v>
      </c>
      <c r="E207" s="319">
        <f t="shared" ref="E207:M207" si="52">E46+E126</f>
        <v>0</v>
      </c>
      <c r="F207" s="317">
        <f t="shared" si="52"/>
        <v>0</v>
      </c>
      <c r="G207" s="319">
        <f t="shared" si="52"/>
        <v>0</v>
      </c>
      <c r="H207" s="317">
        <f t="shared" si="52"/>
        <v>0</v>
      </c>
      <c r="I207" s="319">
        <f t="shared" si="52"/>
        <v>0</v>
      </c>
      <c r="J207" s="317">
        <f t="shared" si="52"/>
        <v>0</v>
      </c>
      <c r="K207" s="319">
        <f t="shared" si="52"/>
        <v>0</v>
      </c>
      <c r="L207" s="317">
        <f t="shared" si="52"/>
        <v>0</v>
      </c>
      <c r="M207" s="319">
        <f t="shared" si="52"/>
        <v>0</v>
      </c>
    </row>
    <row r="208" spans="1:13" ht="16.8" hidden="1">
      <c r="A208" s="1" t="s">
        <v>308</v>
      </c>
      <c r="B208" s="155" t="e">
        <f>'Aaro Inställningar'!#REF!</f>
        <v>#REF!</v>
      </c>
      <c r="C208" s="35"/>
      <c r="D208" s="820">
        <f t="shared" si="45"/>
        <v>0</v>
      </c>
      <c r="E208" s="319">
        <f t="shared" ref="E208:M208" si="53">E47+E127</f>
        <v>0</v>
      </c>
      <c r="F208" s="317">
        <f t="shared" si="53"/>
        <v>0</v>
      </c>
      <c r="G208" s="319">
        <f t="shared" si="53"/>
        <v>0</v>
      </c>
      <c r="H208" s="317">
        <f t="shared" si="53"/>
        <v>0</v>
      </c>
      <c r="I208" s="319">
        <f t="shared" si="53"/>
        <v>0</v>
      </c>
      <c r="J208" s="317">
        <f t="shared" si="53"/>
        <v>0</v>
      </c>
      <c r="K208" s="319">
        <f t="shared" si="53"/>
        <v>0</v>
      </c>
      <c r="L208" s="317">
        <f t="shared" si="53"/>
        <v>0</v>
      </c>
      <c r="M208" s="319">
        <f t="shared" si="53"/>
        <v>0</v>
      </c>
    </row>
    <row r="209" spans="1:13" ht="16.8" hidden="1">
      <c r="A209" s="1" t="s">
        <v>308</v>
      </c>
      <c r="B209" s="155" t="e">
        <f>'Aaro Inställningar'!#REF!</f>
        <v>#REF!</v>
      </c>
      <c r="C209" s="35"/>
      <c r="D209" s="820">
        <f t="shared" si="45"/>
        <v>0</v>
      </c>
      <c r="E209" s="319">
        <f t="shared" ref="E209:M209" si="54">E48+E128</f>
        <v>0</v>
      </c>
      <c r="F209" s="317">
        <f t="shared" si="54"/>
        <v>0</v>
      </c>
      <c r="G209" s="319">
        <f t="shared" si="54"/>
        <v>0</v>
      </c>
      <c r="H209" s="317">
        <f t="shared" si="54"/>
        <v>0</v>
      </c>
      <c r="I209" s="319">
        <f t="shared" si="54"/>
        <v>0</v>
      </c>
      <c r="J209" s="317">
        <f t="shared" si="54"/>
        <v>0</v>
      </c>
      <c r="K209" s="319">
        <f t="shared" si="54"/>
        <v>0</v>
      </c>
      <c r="L209" s="317">
        <f t="shared" si="54"/>
        <v>0</v>
      </c>
      <c r="M209" s="319">
        <f t="shared" si="54"/>
        <v>0</v>
      </c>
    </row>
    <row r="210" spans="1:13" ht="16.8" hidden="1">
      <c r="A210" s="1" t="s">
        <v>308</v>
      </c>
      <c r="B210" s="155" t="e">
        <f>'Aaro Inställningar'!#REF!</f>
        <v>#REF!</v>
      </c>
      <c r="C210" s="35"/>
      <c r="D210" s="820">
        <f t="shared" si="45"/>
        <v>0</v>
      </c>
      <c r="E210" s="319">
        <f t="shared" ref="E210:M210" si="55">E49+E129</f>
        <v>0</v>
      </c>
      <c r="F210" s="317">
        <f t="shared" si="55"/>
        <v>0</v>
      </c>
      <c r="G210" s="319">
        <f t="shared" si="55"/>
        <v>0</v>
      </c>
      <c r="H210" s="317">
        <f t="shared" si="55"/>
        <v>0</v>
      </c>
      <c r="I210" s="319">
        <f t="shared" si="55"/>
        <v>0</v>
      </c>
      <c r="J210" s="317">
        <f t="shared" si="55"/>
        <v>0</v>
      </c>
      <c r="K210" s="319">
        <f t="shared" si="55"/>
        <v>0</v>
      </c>
      <c r="L210" s="317">
        <f t="shared" si="55"/>
        <v>0</v>
      </c>
      <c r="M210" s="319">
        <f t="shared" si="55"/>
        <v>0</v>
      </c>
    </row>
    <row r="211" spans="1:13" ht="16.8" hidden="1">
      <c r="A211" s="1" t="s">
        <v>308</v>
      </c>
      <c r="B211" s="155" t="e">
        <f>'Aaro Inställningar'!#REF!</f>
        <v>#REF!</v>
      </c>
      <c r="C211" s="35"/>
      <c r="D211" s="820">
        <f t="shared" si="45"/>
        <v>0</v>
      </c>
      <c r="E211" s="319">
        <f t="shared" ref="E211:M211" si="56">E50+E130</f>
        <v>0</v>
      </c>
      <c r="F211" s="317">
        <f t="shared" si="56"/>
        <v>0</v>
      </c>
      <c r="G211" s="319">
        <f t="shared" si="56"/>
        <v>0</v>
      </c>
      <c r="H211" s="317">
        <f t="shared" si="56"/>
        <v>0</v>
      </c>
      <c r="I211" s="319">
        <f t="shared" si="56"/>
        <v>0</v>
      </c>
      <c r="J211" s="317">
        <f t="shared" si="56"/>
        <v>0</v>
      </c>
      <c r="K211" s="319">
        <f t="shared" si="56"/>
        <v>0</v>
      </c>
      <c r="L211" s="317">
        <f t="shared" si="56"/>
        <v>0</v>
      </c>
      <c r="M211" s="319">
        <f t="shared" si="56"/>
        <v>0</v>
      </c>
    </row>
    <row r="212" spans="1:13" ht="16.8" hidden="1">
      <c r="A212" s="1" t="s">
        <v>308</v>
      </c>
      <c r="B212" s="155" t="e">
        <f>'Aaro Inställningar'!#REF!</f>
        <v>#REF!</v>
      </c>
      <c r="C212" s="35"/>
      <c r="D212" s="820">
        <f t="shared" si="45"/>
        <v>0</v>
      </c>
      <c r="E212" s="319">
        <f t="shared" ref="E212:M212" si="57">E51+E131</f>
        <v>0</v>
      </c>
      <c r="F212" s="317">
        <f t="shared" si="57"/>
        <v>0</v>
      </c>
      <c r="G212" s="319">
        <f t="shared" si="57"/>
        <v>0</v>
      </c>
      <c r="H212" s="317">
        <f t="shared" si="57"/>
        <v>0</v>
      </c>
      <c r="I212" s="319">
        <f t="shared" si="57"/>
        <v>0</v>
      </c>
      <c r="J212" s="317">
        <f t="shared" si="57"/>
        <v>0</v>
      </c>
      <c r="K212" s="319">
        <f t="shared" si="57"/>
        <v>0</v>
      </c>
      <c r="L212" s="317">
        <f t="shared" si="57"/>
        <v>0</v>
      </c>
      <c r="M212" s="319">
        <f t="shared" si="57"/>
        <v>0</v>
      </c>
    </row>
    <row r="213" spans="1:13" ht="16.8" hidden="1">
      <c r="A213" s="1" t="s">
        <v>308</v>
      </c>
      <c r="B213" s="155" t="e">
        <f>'Aaro Inställningar'!#REF!</f>
        <v>#REF!</v>
      </c>
      <c r="C213" s="35"/>
      <c r="D213" s="820">
        <f t="shared" si="45"/>
        <v>0</v>
      </c>
      <c r="E213" s="319">
        <f t="shared" ref="E213:M213" si="58">E52+E132</f>
        <v>0</v>
      </c>
      <c r="F213" s="317">
        <f t="shared" si="58"/>
        <v>0</v>
      </c>
      <c r="G213" s="319">
        <f t="shared" si="58"/>
        <v>0</v>
      </c>
      <c r="H213" s="317">
        <f t="shared" si="58"/>
        <v>0</v>
      </c>
      <c r="I213" s="319">
        <f t="shared" si="58"/>
        <v>0</v>
      </c>
      <c r="J213" s="317">
        <f t="shared" si="58"/>
        <v>0</v>
      </c>
      <c r="K213" s="319">
        <f t="shared" si="58"/>
        <v>0</v>
      </c>
      <c r="L213" s="317">
        <f t="shared" si="58"/>
        <v>0</v>
      </c>
      <c r="M213" s="319">
        <f t="shared" si="58"/>
        <v>0</v>
      </c>
    </row>
    <row r="214" spans="1:13" ht="16.8" hidden="1">
      <c r="A214" s="1" t="s">
        <v>308</v>
      </c>
      <c r="B214" s="155" t="e">
        <f>'Aaro Inställningar'!#REF!</f>
        <v>#REF!</v>
      </c>
      <c r="C214" s="35"/>
      <c r="D214" s="820">
        <f t="shared" si="45"/>
        <v>0</v>
      </c>
      <c r="E214" s="319">
        <f t="shared" ref="E214:M214" si="59">E53+E133</f>
        <v>0</v>
      </c>
      <c r="F214" s="317">
        <f t="shared" si="59"/>
        <v>0</v>
      </c>
      <c r="G214" s="319">
        <f t="shared" si="59"/>
        <v>0</v>
      </c>
      <c r="H214" s="317">
        <f t="shared" si="59"/>
        <v>0</v>
      </c>
      <c r="I214" s="319">
        <f t="shared" si="59"/>
        <v>0</v>
      </c>
      <c r="J214" s="317">
        <f t="shared" si="59"/>
        <v>0</v>
      </c>
      <c r="K214" s="319">
        <f t="shared" si="59"/>
        <v>0</v>
      </c>
      <c r="L214" s="317">
        <f t="shared" si="59"/>
        <v>0</v>
      </c>
      <c r="M214" s="319">
        <f t="shared" si="59"/>
        <v>0</v>
      </c>
    </row>
    <row r="215" spans="1:13" ht="16.8" hidden="1">
      <c r="A215" s="1" t="s">
        <v>308</v>
      </c>
      <c r="B215" s="155" t="e">
        <f>'Aaro Inställningar'!#REF!</f>
        <v>#REF!</v>
      </c>
      <c r="C215" s="35"/>
      <c r="D215" s="820">
        <f t="shared" si="45"/>
        <v>0</v>
      </c>
      <c r="E215" s="319">
        <f t="shared" ref="E215:M215" si="60">E54+E134</f>
        <v>0</v>
      </c>
      <c r="F215" s="317">
        <f t="shared" si="60"/>
        <v>0</v>
      </c>
      <c r="G215" s="319">
        <f t="shared" si="60"/>
        <v>0</v>
      </c>
      <c r="H215" s="317">
        <f t="shared" si="60"/>
        <v>0</v>
      </c>
      <c r="I215" s="319">
        <f t="shared" si="60"/>
        <v>0</v>
      </c>
      <c r="J215" s="317">
        <f t="shared" si="60"/>
        <v>0</v>
      </c>
      <c r="K215" s="319">
        <f t="shared" si="60"/>
        <v>0</v>
      </c>
      <c r="L215" s="317">
        <f t="shared" si="60"/>
        <v>0</v>
      </c>
      <c r="M215" s="319">
        <f t="shared" si="60"/>
        <v>0</v>
      </c>
    </row>
    <row r="216" spans="1:13" ht="16.8" hidden="1">
      <c r="A216" s="1" t="s">
        <v>308</v>
      </c>
      <c r="B216" s="155" t="e">
        <f>'Aaro Inställningar'!#REF!</f>
        <v>#REF!</v>
      </c>
      <c r="C216" s="35"/>
      <c r="D216" s="820">
        <f t="shared" si="45"/>
        <v>0</v>
      </c>
      <c r="E216" s="319">
        <f t="shared" ref="E216:M216" si="61">E55+E135</f>
        <v>0</v>
      </c>
      <c r="F216" s="317">
        <f t="shared" si="61"/>
        <v>0</v>
      </c>
      <c r="G216" s="319">
        <f t="shared" si="61"/>
        <v>0</v>
      </c>
      <c r="H216" s="317">
        <f t="shared" si="61"/>
        <v>0</v>
      </c>
      <c r="I216" s="319">
        <f t="shared" si="61"/>
        <v>0</v>
      </c>
      <c r="J216" s="317">
        <f t="shared" si="61"/>
        <v>0</v>
      </c>
      <c r="K216" s="319">
        <f t="shared" si="61"/>
        <v>0</v>
      </c>
      <c r="L216" s="317">
        <f t="shared" si="61"/>
        <v>0</v>
      </c>
      <c r="M216" s="319">
        <f t="shared" si="61"/>
        <v>0</v>
      </c>
    </row>
    <row r="217" spans="1:13" ht="16.8" hidden="1">
      <c r="A217" s="1" t="s">
        <v>308</v>
      </c>
      <c r="B217" s="155" t="e">
        <f>'Aaro Inställningar'!#REF!</f>
        <v>#REF!</v>
      </c>
      <c r="C217" s="35"/>
      <c r="D217" s="820">
        <f t="shared" si="45"/>
        <v>0</v>
      </c>
      <c r="E217" s="319">
        <f t="shared" ref="E217:M217" si="62">E56+E136</f>
        <v>0</v>
      </c>
      <c r="F217" s="317">
        <f t="shared" si="62"/>
        <v>0</v>
      </c>
      <c r="G217" s="319">
        <f t="shared" si="62"/>
        <v>0</v>
      </c>
      <c r="H217" s="317">
        <f t="shared" si="62"/>
        <v>0</v>
      </c>
      <c r="I217" s="319">
        <f t="shared" si="62"/>
        <v>0</v>
      </c>
      <c r="J217" s="317">
        <f t="shared" si="62"/>
        <v>0</v>
      </c>
      <c r="K217" s="319">
        <f t="shared" si="62"/>
        <v>0</v>
      </c>
      <c r="L217" s="317">
        <f t="shared" si="62"/>
        <v>0</v>
      </c>
      <c r="M217" s="319">
        <f t="shared" si="62"/>
        <v>0</v>
      </c>
    </row>
    <row r="218" spans="1:13" ht="16.8" hidden="1">
      <c r="A218" s="1" t="s">
        <v>308</v>
      </c>
      <c r="B218" s="155" t="e">
        <f>'Aaro Inställningar'!#REF!</f>
        <v>#REF!</v>
      </c>
      <c r="C218" s="35"/>
      <c r="D218" s="820">
        <f t="shared" si="45"/>
        <v>0</v>
      </c>
      <c r="E218" s="319">
        <f t="shared" ref="E218:M218" si="63">E57+E137</f>
        <v>0</v>
      </c>
      <c r="F218" s="317">
        <f t="shared" si="63"/>
        <v>0</v>
      </c>
      <c r="G218" s="319">
        <f t="shared" si="63"/>
        <v>0</v>
      </c>
      <c r="H218" s="317">
        <f t="shared" si="63"/>
        <v>0</v>
      </c>
      <c r="I218" s="319">
        <f t="shared" si="63"/>
        <v>0</v>
      </c>
      <c r="J218" s="317">
        <f t="shared" si="63"/>
        <v>0</v>
      </c>
      <c r="K218" s="319">
        <f t="shared" si="63"/>
        <v>0</v>
      </c>
      <c r="L218" s="317">
        <f t="shared" si="63"/>
        <v>0</v>
      </c>
      <c r="M218" s="319">
        <f t="shared" si="63"/>
        <v>0</v>
      </c>
    </row>
    <row r="219" spans="1:13" ht="16.8" hidden="1">
      <c r="A219" s="1" t="s">
        <v>308</v>
      </c>
      <c r="B219" s="155" t="e">
        <f>'Aaro Inställningar'!#REF!</f>
        <v>#REF!</v>
      </c>
      <c r="C219" s="35"/>
      <c r="D219" s="820">
        <f t="shared" si="45"/>
        <v>0</v>
      </c>
      <c r="E219" s="319">
        <f t="shared" ref="E219:M219" si="64">E58+E138</f>
        <v>0</v>
      </c>
      <c r="F219" s="317">
        <f t="shared" si="64"/>
        <v>0</v>
      </c>
      <c r="G219" s="319">
        <f t="shared" si="64"/>
        <v>0</v>
      </c>
      <c r="H219" s="317">
        <f t="shared" si="64"/>
        <v>0</v>
      </c>
      <c r="I219" s="319">
        <f t="shared" si="64"/>
        <v>0</v>
      </c>
      <c r="J219" s="317">
        <f t="shared" si="64"/>
        <v>0</v>
      </c>
      <c r="K219" s="319">
        <f t="shared" si="64"/>
        <v>0</v>
      </c>
      <c r="L219" s="317">
        <f t="shared" si="64"/>
        <v>0</v>
      </c>
      <c r="M219" s="319">
        <f t="shared" si="64"/>
        <v>0</v>
      </c>
    </row>
    <row r="220" spans="1:13" s="125" customFormat="1" ht="15.75" customHeight="1">
      <c r="A220" s="1" t="s">
        <v>308</v>
      </c>
      <c r="B220" s="467" t="e">
        <f>'Aaro Inställningar'!#REF!</f>
        <v>#REF!</v>
      </c>
      <c r="C220" s="40"/>
      <c r="D220" s="798" t="str">
        <f t="shared" si="45"/>
        <v>Aibel</v>
      </c>
      <c r="E220" s="799">
        <f t="shared" ref="E220:M220" si="65">E59+E139</f>
        <v>-4.7511625000000004</v>
      </c>
      <c r="F220" s="800">
        <f t="shared" si="65"/>
        <v>-20.258308599999999</v>
      </c>
      <c r="G220" s="799">
        <f t="shared" si="65"/>
        <v>-4.7511625000000004</v>
      </c>
      <c r="H220" s="800">
        <f t="shared" si="65"/>
        <v>-20.258308599999999</v>
      </c>
      <c r="I220" s="799">
        <f t="shared" si="65"/>
        <v>-4.7511625000000004</v>
      </c>
      <c r="J220" s="800">
        <f t="shared" si="65"/>
        <v>-20.258308599999999</v>
      </c>
      <c r="K220" s="799">
        <f t="shared" si="65"/>
        <v>-130.47261850000001</v>
      </c>
      <c r="L220" s="800">
        <f t="shared" si="65"/>
        <v>-145.97976460000001</v>
      </c>
      <c r="M220" s="799">
        <f t="shared" si="65"/>
        <v>-0.67873749999999999</v>
      </c>
    </row>
    <row r="221" spans="1:13" ht="16.8" hidden="1">
      <c r="A221" s="1" t="s">
        <v>308</v>
      </c>
      <c r="B221" s="155" t="e">
        <f>'Aaro Inställningar'!#REF!</f>
        <v>#REF!</v>
      </c>
      <c r="C221" s="35"/>
      <c r="D221" s="820">
        <f t="shared" si="45"/>
        <v>0</v>
      </c>
      <c r="E221" s="319">
        <f t="shared" ref="E221:M221" si="66">E59+E139</f>
        <v>-4.7511625000000004</v>
      </c>
      <c r="F221" s="317">
        <f t="shared" si="66"/>
        <v>-20.258308599999999</v>
      </c>
      <c r="G221" s="319">
        <f t="shared" si="66"/>
        <v>-4.7511625000000004</v>
      </c>
      <c r="H221" s="317">
        <f t="shared" si="66"/>
        <v>-20.258308599999999</v>
      </c>
      <c r="I221" s="319">
        <f t="shared" si="66"/>
        <v>-4.7511625000000004</v>
      </c>
      <c r="J221" s="317">
        <f t="shared" si="66"/>
        <v>-20.258308599999999</v>
      </c>
      <c r="K221" s="319">
        <f t="shared" si="66"/>
        <v>-130.47261850000001</v>
      </c>
      <c r="L221" s="317">
        <f t="shared" si="66"/>
        <v>-145.97976460000001</v>
      </c>
      <c r="M221" s="319">
        <f t="shared" si="66"/>
        <v>-0.67873749999999999</v>
      </c>
    </row>
    <row r="222" spans="1:13" ht="16.8" hidden="1">
      <c r="A222" s="1" t="s">
        <v>308</v>
      </c>
      <c r="B222" s="155" t="e">
        <f>'Aaro Inställningar'!#REF!</f>
        <v>#REF!</v>
      </c>
      <c r="C222" s="35"/>
      <c r="D222" s="820">
        <f t="shared" si="45"/>
        <v>0</v>
      </c>
      <c r="E222" s="319">
        <f t="shared" ref="E222:M222" si="67">E60+E140</f>
        <v>0</v>
      </c>
      <c r="F222" s="317">
        <f t="shared" si="67"/>
        <v>0</v>
      </c>
      <c r="G222" s="319">
        <f t="shared" si="67"/>
        <v>0</v>
      </c>
      <c r="H222" s="317">
        <f t="shared" si="67"/>
        <v>0</v>
      </c>
      <c r="I222" s="319">
        <f t="shared" si="67"/>
        <v>0</v>
      </c>
      <c r="J222" s="317">
        <f t="shared" si="67"/>
        <v>0</v>
      </c>
      <c r="K222" s="319">
        <f t="shared" si="67"/>
        <v>0</v>
      </c>
      <c r="L222" s="317">
        <f t="shared" si="67"/>
        <v>0</v>
      </c>
      <c r="M222" s="319">
        <f t="shared" si="67"/>
        <v>0</v>
      </c>
    </row>
    <row r="223" spans="1:13" ht="16.8" hidden="1">
      <c r="A223" s="1" t="s">
        <v>308</v>
      </c>
      <c r="B223" s="155" t="e">
        <f>'Aaro Inställningar'!#REF!</f>
        <v>#REF!</v>
      </c>
      <c r="C223" s="35"/>
      <c r="D223" s="820">
        <f t="shared" si="45"/>
        <v>0</v>
      </c>
      <c r="E223" s="319">
        <f t="shared" ref="E223:M223" si="68">E61+E141</f>
        <v>0</v>
      </c>
      <c r="F223" s="317">
        <f t="shared" si="68"/>
        <v>0</v>
      </c>
      <c r="G223" s="319">
        <f t="shared" si="68"/>
        <v>0</v>
      </c>
      <c r="H223" s="317">
        <f t="shared" si="68"/>
        <v>0</v>
      </c>
      <c r="I223" s="319">
        <f t="shared" si="68"/>
        <v>0</v>
      </c>
      <c r="J223" s="317">
        <f t="shared" si="68"/>
        <v>0</v>
      </c>
      <c r="K223" s="319">
        <f t="shared" si="68"/>
        <v>0</v>
      </c>
      <c r="L223" s="317">
        <f t="shared" si="68"/>
        <v>0</v>
      </c>
      <c r="M223" s="319">
        <f t="shared" si="68"/>
        <v>0</v>
      </c>
    </row>
    <row r="224" spans="1:13" ht="16.8" hidden="1">
      <c r="A224" s="1" t="s">
        <v>308</v>
      </c>
      <c r="B224" s="155" t="e">
        <f>'Aaro Inställningar'!#REF!</f>
        <v>#REF!</v>
      </c>
      <c r="C224" s="35"/>
      <c r="D224" s="820">
        <f t="shared" si="45"/>
        <v>0</v>
      </c>
      <c r="E224" s="319">
        <f t="shared" ref="E224:M224" si="69">E62+E142</f>
        <v>0</v>
      </c>
      <c r="F224" s="317">
        <f t="shared" si="69"/>
        <v>0</v>
      </c>
      <c r="G224" s="319">
        <f t="shared" si="69"/>
        <v>0</v>
      </c>
      <c r="H224" s="317">
        <f t="shared" si="69"/>
        <v>0</v>
      </c>
      <c r="I224" s="319">
        <f t="shared" si="69"/>
        <v>0</v>
      </c>
      <c r="J224" s="317">
        <f t="shared" si="69"/>
        <v>0</v>
      </c>
      <c r="K224" s="319">
        <f t="shared" si="69"/>
        <v>0</v>
      </c>
      <c r="L224" s="317">
        <f t="shared" si="69"/>
        <v>0</v>
      </c>
      <c r="M224" s="319">
        <f t="shared" si="69"/>
        <v>0</v>
      </c>
    </row>
    <row r="225" spans="1:13" ht="16.8" hidden="1">
      <c r="A225" s="1" t="s">
        <v>308</v>
      </c>
      <c r="B225" s="155" t="e">
        <f>'Aaro Inställningar'!#REF!</f>
        <v>#REF!</v>
      </c>
      <c r="C225" s="35"/>
      <c r="D225" s="820">
        <f t="shared" si="45"/>
        <v>0</v>
      </c>
      <c r="E225" s="319">
        <f t="shared" ref="E225:M225" si="70">E63+E143</f>
        <v>0</v>
      </c>
      <c r="F225" s="317">
        <f t="shared" si="70"/>
        <v>0</v>
      </c>
      <c r="G225" s="319">
        <f t="shared" si="70"/>
        <v>0</v>
      </c>
      <c r="H225" s="317">
        <f t="shared" si="70"/>
        <v>0</v>
      </c>
      <c r="I225" s="319">
        <f t="shared" si="70"/>
        <v>0</v>
      </c>
      <c r="J225" s="317">
        <f t="shared" si="70"/>
        <v>0</v>
      </c>
      <c r="K225" s="319">
        <f t="shared" si="70"/>
        <v>0</v>
      </c>
      <c r="L225" s="317">
        <f t="shared" si="70"/>
        <v>0</v>
      </c>
      <c r="M225" s="319">
        <f t="shared" si="70"/>
        <v>0</v>
      </c>
    </row>
    <row r="226" spans="1:13" ht="16.8" hidden="1">
      <c r="A226" s="1" t="s">
        <v>308</v>
      </c>
      <c r="B226" s="155" t="e">
        <f>'Aaro Inställningar'!#REF!</f>
        <v>#REF!</v>
      </c>
      <c r="C226" s="35"/>
      <c r="D226" s="820">
        <f t="shared" si="45"/>
        <v>0</v>
      </c>
      <c r="E226" s="319">
        <f t="shared" ref="E226:M226" si="71">E64+E144</f>
        <v>0</v>
      </c>
      <c r="F226" s="317">
        <f t="shared" si="71"/>
        <v>0</v>
      </c>
      <c r="G226" s="319">
        <f t="shared" si="71"/>
        <v>0</v>
      </c>
      <c r="H226" s="317">
        <f t="shared" si="71"/>
        <v>0</v>
      </c>
      <c r="I226" s="319">
        <f t="shared" si="71"/>
        <v>0</v>
      </c>
      <c r="J226" s="317">
        <f t="shared" si="71"/>
        <v>0</v>
      </c>
      <c r="K226" s="319">
        <f t="shared" si="71"/>
        <v>0</v>
      </c>
      <c r="L226" s="317">
        <f t="shared" si="71"/>
        <v>0</v>
      </c>
      <c r="M226" s="319">
        <f t="shared" si="71"/>
        <v>0</v>
      </c>
    </row>
    <row r="227" spans="1:13" ht="16.8" hidden="1">
      <c r="A227" s="1" t="s">
        <v>308</v>
      </c>
      <c r="B227" s="155" t="e">
        <f>'Aaro Inställningar'!#REF!</f>
        <v>#REF!</v>
      </c>
      <c r="C227" s="35"/>
      <c r="D227" s="820">
        <f t="shared" si="45"/>
        <v>0</v>
      </c>
      <c r="E227" s="319">
        <f t="shared" ref="E227:M227" si="72">E65+E145</f>
        <v>0</v>
      </c>
      <c r="F227" s="317">
        <f t="shared" si="72"/>
        <v>0</v>
      </c>
      <c r="G227" s="319">
        <f t="shared" si="72"/>
        <v>0</v>
      </c>
      <c r="H227" s="317">
        <f t="shared" si="72"/>
        <v>0</v>
      </c>
      <c r="I227" s="319">
        <f t="shared" si="72"/>
        <v>0</v>
      </c>
      <c r="J227" s="317">
        <f t="shared" si="72"/>
        <v>0</v>
      </c>
      <c r="K227" s="319">
        <f t="shared" si="72"/>
        <v>0</v>
      </c>
      <c r="L227" s="317">
        <f t="shared" si="72"/>
        <v>0</v>
      </c>
      <c r="M227" s="319">
        <f t="shared" si="72"/>
        <v>0</v>
      </c>
    </row>
    <row r="228" spans="1:13" ht="16.8" hidden="1">
      <c r="A228" s="1" t="s">
        <v>308</v>
      </c>
      <c r="B228" s="155" t="e">
        <f>'Aaro Inställningar'!#REF!</f>
        <v>#REF!</v>
      </c>
      <c r="C228" s="35"/>
      <c r="D228" s="820">
        <f t="shared" si="45"/>
        <v>0</v>
      </c>
      <c r="E228" s="319">
        <f t="shared" ref="E228:M228" si="73">E66+E146</f>
        <v>0</v>
      </c>
      <c r="F228" s="317">
        <f t="shared" si="73"/>
        <v>0</v>
      </c>
      <c r="G228" s="319">
        <f t="shared" si="73"/>
        <v>0</v>
      </c>
      <c r="H228" s="317">
        <f t="shared" si="73"/>
        <v>0</v>
      </c>
      <c r="I228" s="319">
        <f t="shared" si="73"/>
        <v>0</v>
      </c>
      <c r="J228" s="317">
        <f t="shared" si="73"/>
        <v>0</v>
      </c>
      <c r="K228" s="319">
        <f t="shared" si="73"/>
        <v>0</v>
      </c>
      <c r="L228" s="317">
        <f t="shared" si="73"/>
        <v>0</v>
      </c>
      <c r="M228" s="319">
        <f t="shared" si="73"/>
        <v>0</v>
      </c>
    </row>
    <row r="229" spans="1:13" ht="16.8" hidden="1">
      <c r="A229" s="1" t="s">
        <v>308</v>
      </c>
      <c r="B229" s="155" t="e">
        <f>'Aaro Inställningar'!#REF!</f>
        <v>#REF!</v>
      </c>
      <c r="C229" s="35"/>
      <c r="D229" s="820">
        <f t="shared" si="45"/>
        <v>0</v>
      </c>
      <c r="E229" s="319">
        <f t="shared" ref="E229:M229" si="74">E67+E147</f>
        <v>0</v>
      </c>
      <c r="F229" s="317">
        <f t="shared" si="74"/>
        <v>0</v>
      </c>
      <c r="G229" s="319">
        <f t="shared" si="74"/>
        <v>0</v>
      </c>
      <c r="H229" s="317">
        <f t="shared" si="74"/>
        <v>0</v>
      </c>
      <c r="I229" s="319">
        <f t="shared" si="74"/>
        <v>0</v>
      </c>
      <c r="J229" s="317">
        <f t="shared" si="74"/>
        <v>0</v>
      </c>
      <c r="K229" s="319">
        <f t="shared" si="74"/>
        <v>0</v>
      </c>
      <c r="L229" s="317">
        <f t="shared" si="74"/>
        <v>0</v>
      </c>
      <c r="M229" s="319">
        <f t="shared" si="74"/>
        <v>0</v>
      </c>
    </row>
    <row r="230" spans="1:13" ht="16.8" hidden="1">
      <c r="A230" s="1" t="s">
        <v>308</v>
      </c>
      <c r="B230" s="155" t="e">
        <f>'Aaro Inställningar'!#REF!</f>
        <v>#REF!</v>
      </c>
      <c r="C230" s="35"/>
      <c r="D230" s="820">
        <f t="shared" si="45"/>
        <v>0</v>
      </c>
      <c r="E230" s="319">
        <f t="shared" ref="E230:M230" si="75">E68+E148</f>
        <v>0</v>
      </c>
      <c r="F230" s="317">
        <f t="shared" si="75"/>
        <v>0</v>
      </c>
      <c r="G230" s="319">
        <f t="shared" si="75"/>
        <v>0</v>
      </c>
      <c r="H230" s="317">
        <f t="shared" si="75"/>
        <v>0</v>
      </c>
      <c r="I230" s="319">
        <f t="shared" si="75"/>
        <v>0</v>
      </c>
      <c r="J230" s="317">
        <f t="shared" si="75"/>
        <v>0</v>
      </c>
      <c r="K230" s="319">
        <f t="shared" si="75"/>
        <v>0</v>
      </c>
      <c r="L230" s="317">
        <f t="shared" si="75"/>
        <v>0</v>
      </c>
      <c r="M230" s="319">
        <f t="shared" si="75"/>
        <v>0</v>
      </c>
    </row>
    <row r="231" spans="1:13" ht="16.8" hidden="1">
      <c r="A231" s="1" t="s">
        <v>308</v>
      </c>
      <c r="B231" s="155" t="e">
        <f>'Aaro Inställningar'!#REF!</f>
        <v>#REF!</v>
      </c>
      <c r="C231" s="35"/>
      <c r="D231" s="820">
        <f t="shared" si="45"/>
        <v>0</v>
      </c>
      <c r="E231" s="319">
        <f t="shared" ref="E231:M231" si="76">E69+E149</f>
        <v>0</v>
      </c>
      <c r="F231" s="317">
        <f t="shared" si="76"/>
        <v>0</v>
      </c>
      <c r="G231" s="319">
        <f t="shared" si="76"/>
        <v>0</v>
      </c>
      <c r="H231" s="317">
        <f t="shared" si="76"/>
        <v>0</v>
      </c>
      <c r="I231" s="319">
        <f t="shared" si="76"/>
        <v>0</v>
      </c>
      <c r="J231" s="317">
        <f t="shared" si="76"/>
        <v>0</v>
      </c>
      <c r="K231" s="319">
        <f t="shared" si="76"/>
        <v>0</v>
      </c>
      <c r="L231" s="317">
        <f t="shared" si="76"/>
        <v>0</v>
      </c>
      <c r="M231" s="319">
        <f t="shared" si="76"/>
        <v>0</v>
      </c>
    </row>
    <row r="232" spans="1:13" ht="16.8" hidden="1">
      <c r="A232" s="1" t="s">
        <v>308</v>
      </c>
      <c r="B232" s="155" t="e">
        <f>'Aaro Inställningar'!#REF!</f>
        <v>#REF!</v>
      </c>
      <c r="C232" s="35"/>
      <c r="D232" s="820">
        <f t="shared" si="45"/>
        <v>0</v>
      </c>
      <c r="E232" s="319">
        <f t="shared" ref="E232:M232" si="77">E70+E150</f>
        <v>0</v>
      </c>
      <c r="F232" s="317">
        <f t="shared" si="77"/>
        <v>0</v>
      </c>
      <c r="G232" s="319">
        <f t="shared" si="77"/>
        <v>0</v>
      </c>
      <c r="H232" s="317">
        <f t="shared" si="77"/>
        <v>0</v>
      </c>
      <c r="I232" s="319">
        <f t="shared" si="77"/>
        <v>0</v>
      </c>
      <c r="J232" s="317">
        <f t="shared" si="77"/>
        <v>0</v>
      </c>
      <c r="K232" s="319">
        <f t="shared" si="77"/>
        <v>0</v>
      </c>
      <c r="L232" s="317">
        <f t="shared" si="77"/>
        <v>0</v>
      </c>
      <c r="M232" s="319">
        <f t="shared" si="77"/>
        <v>0</v>
      </c>
    </row>
    <row r="233" spans="1:13" ht="16.8" hidden="1">
      <c r="A233" s="1" t="s">
        <v>308</v>
      </c>
      <c r="B233" s="155" t="e">
        <f>'Aaro Inställningar'!#REF!</f>
        <v>#REF!</v>
      </c>
      <c r="C233" s="35"/>
      <c r="D233" s="820">
        <f t="shared" ref="D233:D245" si="78">D72</f>
        <v>0</v>
      </c>
      <c r="E233" s="319">
        <f t="shared" ref="E233:M233" si="79">E71+E151</f>
        <v>0</v>
      </c>
      <c r="F233" s="317">
        <f t="shared" si="79"/>
        <v>0</v>
      </c>
      <c r="G233" s="319">
        <f t="shared" si="79"/>
        <v>0</v>
      </c>
      <c r="H233" s="317">
        <f t="shared" si="79"/>
        <v>0</v>
      </c>
      <c r="I233" s="319">
        <f t="shared" si="79"/>
        <v>0</v>
      </c>
      <c r="J233" s="317">
        <f t="shared" si="79"/>
        <v>0</v>
      </c>
      <c r="K233" s="319">
        <f t="shared" si="79"/>
        <v>0</v>
      </c>
      <c r="L233" s="317">
        <f t="shared" si="79"/>
        <v>0</v>
      </c>
      <c r="M233" s="319">
        <f t="shared" si="79"/>
        <v>0</v>
      </c>
    </row>
    <row r="234" spans="1:13" ht="16.8" hidden="1">
      <c r="A234" s="1" t="s">
        <v>308</v>
      </c>
      <c r="B234" s="155" t="e">
        <f>'Aaro Inställningar'!#REF!</f>
        <v>#REF!</v>
      </c>
      <c r="C234" s="35"/>
      <c r="D234" s="820">
        <f t="shared" si="78"/>
        <v>0</v>
      </c>
      <c r="E234" s="319">
        <f t="shared" ref="E234:M234" si="80">E72+E152</f>
        <v>0</v>
      </c>
      <c r="F234" s="317">
        <f t="shared" si="80"/>
        <v>0</v>
      </c>
      <c r="G234" s="319">
        <f t="shared" si="80"/>
        <v>0</v>
      </c>
      <c r="H234" s="317">
        <f t="shared" si="80"/>
        <v>0</v>
      </c>
      <c r="I234" s="319">
        <f t="shared" si="80"/>
        <v>0</v>
      </c>
      <c r="J234" s="317">
        <f t="shared" si="80"/>
        <v>0</v>
      </c>
      <c r="K234" s="319">
        <f t="shared" si="80"/>
        <v>0</v>
      </c>
      <c r="L234" s="317">
        <f t="shared" si="80"/>
        <v>0</v>
      </c>
      <c r="M234" s="319">
        <f t="shared" si="80"/>
        <v>0</v>
      </c>
    </row>
    <row r="235" spans="1:13" ht="16.8" hidden="1">
      <c r="A235" s="1" t="s">
        <v>308</v>
      </c>
      <c r="B235" s="155" t="e">
        <f>'Aaro Inställningar'!#REF!</f>
        <v>#REF!</v>
      </c>
      <c r="C235" s="35"/>
      <c r="D235" s="820">
        <f t="shared" si="78"/>
        <v>0</v>
      </c>
      <c r="E235" s="319">
        <f t="shared" ref="E235:M235" si="81">E73+E153</f>
        <v>0</v>
      </c>
      <c r="F235" s="317">
        <f t="shared" si="81"/>
        <v>0</v>
      </c>
      <c r="G235" s="319">
        <f t="shared" si="81"/>
        <v>0</v>
      </c>
      <c r="H235" s="317">
        <f t="shared" si="81"/>
        <v>0</v>
      </c>
      <c r="I235" s="319">
        <f t="shared" si="81"/>
        <v>0</v>
      </c>
      <c r="J235" s="317">
        <f t="shared" si="81"/>
        <v>0</v>
      </c>
      <c r="K235" s="319">
        <f t="shared" si="81"/>
        <v>0</v>
      </c>
      <c r="L235" s="317">
        <f t="shared" si="81"/>
        <v>0</v>
      </c>
      <c r="M235" s="319">
        <f t="shared" si="81"/>
        <v>0</v>
      </c>
    </row>
    <row r="236" spans="1:13" ht="16.8" hidden="1">
      <c r="A236" s="1" t="s">
        <v>308</v>
      </c>
      <c r="B236" s="155" t="e">
        <f>'Aaro Inställningar'!#REF!</f>
        <v>#REF!</v>
      </c>
      <c r="C236" s="35"/>
      <c r="D236" s="820">
        <f t="shared" si="78"/>
        <v>0</v>
      </c>
      <c r="E236" s="319">
        <f t="shared" ref="E236:M236" si="82">E74+E154</f>
        <v>0</v>
      </c>
      <c r="F236" s="317">
        <f t="shared" si="82"/>
        <v>0</v>
      </c>
      <c r="G236" s="319">
        <f t="shared" si="82"/>
        <v>0</v>
      </c>
      <c r="H236" s="317">
        <f t="shared" si="82"/>
        <v>0</v>
      </c>
      <c r="I236" s="319">
        <f t="shared" si="82"/>
        <v>0</v>
      </c>
      <c r="J236" s="317">
        <f t="shared" si="82"/>
        <v>0</v>
      </c>
      <c r="K236" s="319">
        <f t="shared" si="82"/>
        <v>0</v>
      </c>
      <c r="L236" s="317">
        <f t="shared" si="82"/>
        <v>0</v>
      </c>
      <c r="M236" s="319">
        <f t="shared" si="82"/>
        <v>0</v>
      </c>
    </row>
    <row r="237" spans="1:13" ht="16.8" hidden="1">
      <c r="A237" s="1" t="s">
        <v>308</v>
      </c>
      <c r="B237" s="155" t="e">
        <f>'Aaro Inställningar'!#REF!</f>
        <v>#REF!</v>
      </c>
      <c r="C237" s="35"/>
      <c r="D237" s="820">
        <f t="shared" si="78"/>
        <v>0</v>
      </c>
      <c r="E237" s="319">
        <f t="shared" ref="E237:M237" si="83">E75+E155</f>
        <v>0</v>
      </c>
      <c r="F237" s="317">
        <f t="shared" si="83"/>
        <v>0</v>
      </c>
      <c r="G237" s="319">
        <f t="shared" si="83"/>
        <v>0</v>
      </c>
      <c r="H237" s="317">
        <f t="shared" si="83"/>
        <v>0</v>
      </c>
      <c r="I237" s="319">
        <f t="shared" si="83"/>
        <v>0</v>
      </c>
      <c r="J237" s="317">
        <f t="shared" si="83"/>
        <v>0</v>
      </c>
      <c r="K237" s="319">
        <f t="shared" si="83"/>
        <v>0</v>
      </c>
      <c r="L237" s="317">
        <f t="shared" si="83"/>
        <v>0</v>
      </c>
      <c r="M237" s="319">
        <f t="shared" si="83"/>
        <v>0</v>
      </c>
    </row>
    <row r="238" spans="1:13" ht="16.8" hidden="1">
      <c r="A238" s="1" t="s">
        <v>308</v>
      </c>
      <c r="B238" s="155" t="e">
        <f>'Aaro Inställningar'!#REF!</f>
        <v>#REF!</v>
      </c>
      <c r="C238" s="35"/>
      <c r="D238" s="820">
        <f t="shared" si="78"/>
        <v>0</v>
      </c>
      <c r="E238" s="319">
        <f t="shared" ref="E238:M238" si="84">E76+E156</f>
        <v>0</v>
      </c>
      <c r="F238" s="317">
        <f t="shared" si="84"/>
        <v>0</v>
      </c>
      <c r="G238" s="319">
        <f t="shared" si="84"/>
        <v>0</v>
      </c>
      <c r="H238" s="317">
        <f t="shared" si="84"/>
        <v>0</v>
      </c>
      <c r="I238" s="319">
        <f t="shared" si="84"/>
        <v>0</v>
      </c>
      <c r="J238" s="317">
        <f t="shared" si="84"/>
        <v>0</v>
      </c>
      <c r="K238" s="319">
        <f t="shared" si="84"/>
        <v>0</v>
      </c>
      <c r="L238" s="317">
        <f t="shared" si="84"/>
        <v>0</v>
      </c>
      <c r="M238" s="319">
        <f t="shared" si="84"/>
        <v>0</v>
      </c>
    </row>
    <row r="239" spans="1:13" ht="16.8" hidden="1">
      <c r="A239" s="1" t="s">
        <v>308</v>
      </c>
      <c r="B239" s="155" t="e">
        <f>'Aaro Inställningar'!#REF!</f>
        <v>#REF!</v>
      </c>
      <c r="C239" s="35"/>
      <c r="D239" s="820">
        <f t="shared" si="78"/>
        <v>0</v>
      </c>
      <c r="E239" s="319">
        <f t="shared" ref="E239:M239" si="85">E77+E157</f>
        <v>0</v>
      </c>
      <c r="F239" s="317">
        <f t="shared" si="85"/>
        <v>0</v>
      </c>
      <c r="G239" s="319">
        <f t="shared" si="85"/>
        <v>0</v>
      </c>
      <c r="H239" s="317">
        <f t="shared" si="85"/>
        <v>0</v>
      </c>
      <c r="I239" s="319">
        <f t="shared" si="85"/>
        <v>0</v>
      </c>
      <c r="J239" s="317">
        <f t="shared" si="85"/>
        <v>0</v>
      </c>
      <c r="K239" s="319">
        <f t="shared" si="85"/>
        <v>0</v>
      </c>
      <c r="L239" s="317">
        <f t="shared" si="85"/>
        <v>0</v>
      </c>
      <c r="M239" s="319">
        <f t="shared" si="85"/>
        <v>0</v>
      </c>
    </row>
    <row r="240" spans="1:13" ht="16.8" hidden="1">
      <c r="A240" s="1" t="s">
        <v>308</v>
      </c>
      <c r="B240" s="155" t="e">
        <f>'Aaro Inställningar'!#REF!</f>
        <v>#REF!</v>
      </c>
      <c r="C240" s="35"/>
      <c r="D240" s="820">
        <f t="shared" si="78"/>
        <v>0</v>
      </c>
      <c r="E240" s="319">
        <f t="shared" ref="E240:M240" si="86">E78+E158</f>
        <v>0</v>
      </c>
      <c r="F240" s="317">
        <f t="shared" si="86"/>
        <v>0</v>
      </c>
      <c r="G240" s="319">
        <f t="shared" si="86"/>
        <v>0</v>
      </c>
      <c r="H240" s="317">
        <f t="shared" si="86"/>
        <v>0</v>
      </c>
      <c r="I240" s="319">
        <f t="shared" si="86"/>
        <v>0</v>
      </c>
      <c r="J240" s="317">
        <f t="shared" si="86"/>
        <v>0</v>
      </c>
      <c r="K240" s="319">
        <f t="shared" si="86"/>
        <v>0</v>
      </c>
      <c r="L240" s="317">
        <f t="shared" si="86"/>
        <v>0</v>
      </c>
      <c r="M240" s="319">
        <f t="shared" si="86"/>
        <v>0</v>
      </c>
    </row>
    <row r="241" spans="1:13" ht="16.8" hidden="1">
      <c r="A241" s="1" t="s">
        <v>308</v>
      </c>
      <c r="B241" s="155" t="e">
        <f>'Aaro Inställningar'!#REF!</f>
        <v>#REF!</v>
      </c>
      <c r="C241" s="35"/>
      <c r="D241" s="820">
        <f t="shared" si="78"/>
        <v>0</v>
      </c>
      <c r="E241" s="319">
        <f t="shared" ref="E241:M241" si="87">E79+E159</f>
        <v>0</v>
      </c>
      <c r="F241" s="317">
        <f t="shared" si="87"/>
        <v>0</v>
      </c>
      <c r="G241" s="319">
        <f t="shared" si="87"/>
        <v>0</v>
      </c>
      <c r="H241" s="317">
        <f t="shared" si="87"/>
        <v>0</v>
      </c>
      <c r="I241" s="319">
        <f t="shared" si="87"/>
        <v>0</v>
      </c>
      <c r="J241" s="317">
        <f t="shared" si="87"/>
        <v>0</v>
      </c>
      <c r="K241" s="319">
        <f t="shared" si="87"/>
        <v>0</v>
      </c>
      <c r="L241" s="317">
        <f t="shared" si="87"/>
        <v>0</v>
      </c>
      <c r="M241" s="319">
        <f t="shared" si="87"/>
        <v>0</v>
      </c>
    </row>
    <row r="242" spans="1:13" ht="16.8" hidden="1">
      <c r="A242" s="1" t="s">
        <v>308</v>
      </c>
      <c r="B242" s="155" t="e">
        <f>'Aaro Inställningar'!#REF!</f>
        <v>#REF!</v>
      </c>
      <c r="C242" s="35"/>
      <c r="D242" s="820">
        <f t="shared" si="78"/>
        <v>0</v>
      </c>
      <c r="E242" s="319">
        <f t="shared" ref="E242:M242" si="88">E80+E160</f>
        <v>0</v>
      </c>
      <c r="F242" s="317">
        <f t="shared" si="88"/>
        <v>0</v>
      </c>
      <c r="G242" s="319">
        <f t="shared" si="88"/>
        <v>0</v>
      </c>
      <c r="H242" s="317">
        <f t="shared" si="88"/>
        <v>0</v>
      </c>
      <c r="I242" s="319">
        <f t="shared" si="88"/>
        <v>0</v>
      </c>
      <c r="J242" s="317">
        <f t="shared" si="88"/>
        <v>0</v>
      </c>
      <c r="K242" s="319">
        <f t="shared" si="88"/>
        <v>0</v>
      </c>
      <c r="L242" s="317">
        <f t="shared" si="88"/>
        <v>0</v>
      </c>
      <c r="M242" s="319">
        <f t="shared" si="88"/>
        <v>0</v>
      </c>
    </row>
    <row r="243" spans="1:13" s="125" customFormat="1" ht="16.8" hidden="1">
      <c r="A243" s="1" t="s">
        <v>308</v>
      </c>
      <c r="B243" s="467" t="e">
        <f>'Aaro Inställningar'!#REF!</f>
        <v>#REF!</v>
      </c>
      <c r="C243" s="40"/>
      <c r="D243" s="798" t="str">
        <f t="shared" si="78"/>
        <v>SUMMA FRÅGETECKEN</v>
      </c>
      <c r="E243" s="799">
        <f t="shared" ref="E243:M243" si="89">E81+E161</f>
        <v>0</v>
      </c>
      <c r="F243" s="800">
        <f t="shared" si="89"/>
        <v>0</v>
      </c>
      <c r="G243" s="799">
        <f t="shared" si="89"/>
        <v>0</v>
      </c>
      <c r="H243" s="800">
        <f t="shared" si="89"/>
        <v>0</v>
      </c>
      <c r="I243" s="799">
        <f t="shared" si="89"/>
        <v>0</v>
      </c>
      <c r="J243" s="800">
        <f t="shared" si="89"/>
        <v>0</v>
      </c>
      <c r="K243" s="799">
        <f t="shared" si="89"/>
        <v>0</v>
      </c>
      <c r="L243" s="800">
        <f t="shared" si="89"/>
        <v>0</v>
      </c>
      <c r="M243" s="799">
        <f t="shared" si="89"/>
        <v>0</v>
      </c>
    </row>
    <row r="244" spans="1:13" ht="11.25" customHeight="1">
      <c r="A244" s="1"/>
      <c r="B244" s="155"/>
      <c r="C244" s="35"/>
      <c r="D244" s="805">
        <f t="shared" si="78"/>
        <v>0</v>
      </c>
      <c r="E244" s="775">
        <f t="shared" ref="E244:M244" si="90">E82+E162</f>
        <v>0</v>
      </c>
      <c r="F244" s="774">
        <f t="shared" si="90"/>
        <v>0</v>
      </c>
      <c r="G244" s="775">
        <f t="shared" si="90"/>
        <v>0</v>
      </c>
      <c r="H244" s="774">
        <f t="shared" si="90"/>
        <v>0</v>
      </c>
      <c r="I244" s="775">
        <f t="shared" si="90"/>
        <v>0</v>
      </c>
      <c r="J244" s="774">
        <f t="shared" si="90"/>
        <v>0</v>
      </c>
      <c r="K244" s="775">
        <f t="shared" si="90"/>
        <v>0</v>
      </c>
      <c r="L244" s="774">
        <f t="shared" si="90"/>
        <v>0</v>
      </c>
      <c r="M244" s="775">
        <f t="shared" si="90"/>
        <v>0</v>
      </c>
    </row>
    <row r="245" spans="1:13" s="125" customFormat="1" ht="15.75" customHeight="1">
      <c r="A245" s="1" t="s">
        <v>308</v>
      </c>
      <c r="B245" s="467" t="e">
        <f>'Aaro Inställningar'!#REF!</f>
        <v>#REF!</v>
      </c>
      <c r="C245" s="40"/>
      <c r="D245" s="759" t="str">
        <f t="shared" si="78"/>
        <v>Summa totalt</v>
      </c>
      <c r="E245" s="773">
        <f t="shared" ref="E245:M245" si="91">E84+E164</f>
        <v>-21.626483200000003</v>
      </c>
      <c r="F245" s="807">
        <f t="shared" si="91"/>
        <v>-34.459007700000001</v>
      </c>
      <c r="G245" s="773">
        <f t="shared" si="91"/>
        <v>-36.773266299999996</v>
      </c>
      <c r="H245" s="807">
        <f t="shared" si="91"/>
        <v>-53.597392499999998</v>
      </c>
      <c r="I245" s="773">
        <f t="shared" si="91"/>
        <v>-36.773266299999996</v>
      </c>
      <c r="J245" s="807">
        <f t="shared" si="91"/>
        <v>-53.597392499999998</v>
      </c>
      <c r="K245" s="773">
        <f t="shared" si="91"/>
        <v>-397.77097129999999</v>
      </c>
      <c r="L245" s="807">
        <f t="shared" si="91"/>
        <v>-414.59509750000007</v>
      </c>
      <c r="M245" s="773">
        <f t="shared" si="91"/>
        <v>-117.72303380000001</v>
      </c>
    </row>
  </sheetData>
  <pageMargins left="0.70866141732283472" right="0.11811023622047245" top="0.55118110236220474" bottom="0.35433070866141736" header="0.31496062992125984" footer="0.31496062992125984"/>
  <pageSetup paperSize="9" scale="60" orientation="landscape" r:id="rId1"/>
  <headerFooter alignWithMargins="0">
    <oddFooter>&amp;LRatos Ekonomi/150422&amp;R&amp;P/&amp;N</oddFooter>
  </headerFooter>
  <rowBreaks count="1" manualBreakCount="1">
    <brk id="165" min="3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6"/>
  <sheetViews>
    <sheetView showGridLines="0" showZeros="0" topLeftCell="C4" zoomScale="73" zoomScaleNormal="73" zoomScaleSheetLayoutView="80" workbookViewId="0"/>
  </sheetViews>
  <sheetFormatPr defaultColWidth="9.109375" defaultRowHeight="13.8" outlineLevelRow="1" outlineLevelCol="1"/>
  <cols>
    <col min="1" max="1" width="18" style="6" hidden="1" customWidth="1" outlineLevel="1"/>
    <col min="2" max="2" width="9.5546875" style="6" hidden="1" customWidth="1" outlineLevel="1"/>
    <col min="3" max="3" width="4.33203125" style="6" customWidth="1" collapsed="1"/>
    <col min="4" max="4" width="32.6640625" style="6" customWidth="1"/>
    <col min="5" max="20" width="9.6640625" style="22" customWidth="1"/>
    <col min="21" max="22" width="10.33203125" style="22" hidden="1" customWidth="1"/>
    <col min="23" max="26" width="11" style="22" hidden="1" customWidth="1"/>
    <col min="27" max="27" width="9.6640625" style="22" customWidth="1"/>
    <col min="28" max="28" width="1.109375" style="156" customWidth="1"/>
    <col min="29" max="29" width="9.6640625" style="22" customWidth="1"/>
    <col min="30" max="32" width="11" style="22" hidden="1" customWidth="1"/>
    <col min="33" max="33" width="13.109375" style="22" hidden="1" customWidth="1"/>
    <col min="34" max="34" width="14.33203125" style="134" hidden="1" customWidth="1"/>
    <col min="35" max="35" width="14.5546875" style="22" hidden="1" customWidth="1"/>
    <col min="36" max="36" width="1.5546875" style="156" customWidth="1"/>
    <col min="37" max="37" width="9.109375" style="22" hidden="1" customWidth="1"/>
    <col min="38" max="40" width="0" style="9" hidden="1" customWidth="1"/>
    <col min="41" max="41" width="9.6640625" style="9" customWidth="1"/>
    <col min="42" max="52" width="9.109375" style="9"/>
    <col min="53" max="16384" width="9.109375" style="6"/>
  </cols>
  <sheetData>
    <row r="1" spans="1:52" hidden="1" outlineLevel="1">
      <c r="B1" s="546"/>
      <c r="C1" s="33"/>
      <c r="D1" s="33"/>
      <c r="E1" s="22" t="str">
        <f>'Aaro Inställningar'!K5</f>
        <v>AHIAS</v>
      </c>
      <c r="F1" s="22" t="str">
        <f>'Aaro Inställningar'!L5</f>
        <v>ARCUS</v>
      </c>
      <c r="G1" s="22" t="str">
        <f>'Aaro Inställningar'!M5</f>
        <v>BIOLIN</v>
      </c>
      <c r="H1" s="22" t="str">
        <f>'Aaro Inställningar'!N5</f>
        <v>BISNODE</v>
      </c>
      <c r="I1" s="22" t="str">
        <f>'Aaro Inställningar'!O5</f>
        <v>DIAB</v>
      </c>
      <c r="J1" s="22" t="str">
        <f>'Aaro Inställningar'!P5</f>
        <v>EMGR</v>
      </c>
      <c r="K1" s="22" t="str">
        <f>'Aaro Inställningar'!Q5</f>
        <v>GSHYDRO</v>
      </c>
      <c r="L1" s="22" t="str">
        <f>'Aaro Inställningar'!R5</f>
        <v>HAFA</v>
      </c>
      <c r="M1" s="22" t="str">
        <f>'Aaro Inställningar'!S5</f>
        <v>HENT</v>
      </c>
      <c r="N1" s="22" t="str">
        <f>'Aaro Inställningar'!T5</f>
        <v>HLDISP</v>
      </c>
      <c r="O1" s="22" t="str">
        <f>'Aaro Inställningar'!U5</f>
        <v>INWIDO</v>
      </c>
      <c r="P1" s="22" t="str">
        <f>'Aaro Inställningar'!V5</f>
        <v>JOTUL</v>
      </c>
      <c r="Q1" s="22" t="str">
        <f>'Aaro Inställningar'!W5</f>
        <v>KVD</v>
      </c>
      <c r="R1" s="22" t="str">
        <f>'Aaro Inställningar'!X5</f>
        <v>LEDIL</v>
      </c>
      <c r="S1" s="22" t="str">
        <f>'Aaro Inställningar'!Y5</f>
        <v>MCC</v>
      </c>
      <c r="T1" s="22" t="str">
        <f>'Aaro Inställningar'!Z5</f>
        <v>NEBULA</v>
      </c>
      <c r="U1" s="22" t="str">
        <f>'Aaro Inställningar'!AA5</f>
        <v>NCGHO</v>
      </c>
      <c r="V1" s="22">
        <f>'Aaro Inställningar'!AB5</f>
        <v>0</v>
      </c>
      <c r="W1" s="22">
        <f>'Aaro Inställningar'!AC5</f>
        <v>0</v>
      </c>
      <c r="X1" s="22">
        <f>'Aaro Inställningar'!AD5</f>
        <v>0</v>
      </c>
      <c r="Y1" s="22">
        <f>'Aaro Inställningar'!AE5</f>
        <v>0</v>
      </c>
      <c r="Z1" s="22">
        <f>'Aaro Inställningar'!AF5</f>
        <v>0</v>
      </c>
      <c r="AA1" s="22" t="str">
        <f>'Aaro Inställningar'!AG5</f>
        <v>X</v>
      </c>
      <c r="AC1" s="22" t="str">
        <f>'Aaro Inställningar'!AH5</f>
        <v>AIBEL</v>
      </c>
      <c r="AD1" s="22">
        <f>'Aaro Inställningar'!AI5</f>
        <v>0</v>
      </c>
      <c r="AE1" s="22">
        <f>'Aaro Inställningar'!AJ5</f>
        <v>0</v>
      </c>
      <c r="AF1" s="22">
        <f>'Aaro Inställningar'!AK5</f>
        <v>0</v>
      </c>
      <c r="AG1" s="22">
        <f>'Aaro Inställningar'!AL5</f>
        <v>0</v>
      </c>
      <c r="AH1" s="22">
        <f>'Aaro Inställningar'!AM5</f>
        <v>0</v>
      </c>
      <c r="AI1" s="22" t="str">
        <f>'Aaro Inställningar'!AN5</f>
        <v>X</v>
      </c>
      <c r="AK1" s="22">
        <f>'Aaro Inställningar'!AO5</f>
        <v>0</v>
      </c>
      <c r="AL1" s="22">
        <f>'Aaro Inställningar'!AP5</f>
        <v>0</v>
      </c>
      <c r="AM1" s="22">
        <f>'Aaro Inställningar'!AQ5</f>
        <v>0</v>
      </c>
      <c r="AN1" s="22" t="str">
        <f>'Aaro Inställningar'!AR5</f>
        <v>X</v>
      </c>
      <c r="AO1" s="22" t="str">
        <f>'Aaro Inställningar'!AS5</f>
        <v>X</v>
      </c>
      <c r="AP1" s="22">
        <f>'Aaro Inställningar'!AT5</f>
        <v>0</v>
      </c>
      <c r="AQ1" s="22">
        <f>'Aaro Inställningar'!AU5</f>
        <v>0</v>
      </c>
      <c r="AR1" s="22">
        <f>'Aaro Inställningar'!AV5</f>
        <v>0</v>
      </c>
      <c r="AS1" s="22">
        <f>'Aaro Inställningar'!AW5</f>
        <v>0</v>
      </c>
      <c r="AT1" s="22">
        <f>'Aaro Inställningar'!AX5</f>
        <v>0</v>
      </c>
      <c r="AU1" s="22">
        <f>'Aaro Inställningar'!AY5</f>
        <v>0</v>
      </c>
    </row>
    <row r="2" spans="1:52" customFormat="1" ht="14.4" hidden="1" outlineLevel="1">
      <c r="A2" t="str">
        <f>'Meny Aaro'!D11</f>
        <v>MSEK</v>
      </c>
      <c r="B2" s="6"/>
      <c r="AB2" s="4"/>
      <c r="AJ2" s="4"/>
    </row>
    <row r="3" spans="1:52" customFormat="1" ht="14.4" hidden="1" outlineLevel="1">
      <c r="A3" s="1" t="s">
        <v>299</v>
      </c>
      <c r="B3" s="6"/>
      <c r="AB3" s="4"/>
      <c r="AJ3" s="4"/>
    </row>
    <row r="4" spans="1:52" collapsed="1">
      <c r="A4" s="492">
        <v>100</v>
      </c>
      <c r="AL4" s="545"/>
      <c r="AM4" s="142"/>
      <c r="AN4" s="142"/>
      <c r="AO4" s="142"/>
      <c r="AP4" s="142"/>
      <c r="AQ4" s="142"/>
      <c r="AR4" s="142"/>
      <c r="AS4" s="142"/>
    </row>
    <row r="5" spans="1:52" ht="28.2">
      <c r="B5" s="2"/>
      <c r="D5" s="141" t="str">
        <f>"Resultatanalys "&amp;VÅR&amp;" - jämförelse "&amp;VFGÅR</f>
        <v>Resultatanalys 2015 - jämförelse 2014</v>
      </c>
      <c r="AL5" s="142"/>
      <c r="AM5" s="142"/>
      <c r="AN5" s="142"/>
      <c r="AO5" s="142"/>
      <c r="AP5" s="142"/>
      <c r="AQ5" s="142"/>
      <c r="AR5" s="142"/>
      <c r="AS5" s="142"/>
    </row>
    <row r="6" spans="1:52" s="161" customFormat="1" ht="64.5" customHeight="1">
      <c r="A6" t="str">
        <f>'Meny Aaro'!J34</f>
        <v>1503P</v>
      </c>
      <c r="B6" s="2"/>
      <c r="C6" s="356"/>
      <c r="D6" s="355" t="str">
        <f>"Ackumulerat "&amp;VÅR&amp;'Meny Aaro'!G36</f>
        <v>Ackumulerat 201503</v>
      </c>
      <c r="E6" s="733" t="str">
        <f>'Aaro Inställningar'!K6</f>
        <v>AH</v>
      </c>
      <c r="F6" s="733" t="str">
        <f>'Aaro Inställningar'!L6</f>
        <v>Arcus</v>
      </c>
      <c r="G6" s="733" t="str">
        <f>'Aaro Inställningar'!M6</f>
        <v xml:space="preserve">Biolin </v>
      </c>
      <c r="H6" s="733" t="str">
        <f>'Aaro Inställningar'!N6</f>
        <v>Bisnode</v>
      </c>
      <c r="I6" s="733" t="str">
        <f>'Aaro Inställningar'!O6</f>
        <v>DIAB</v>
      </c>
      <c r="J6" s="733" t="str">
        <f>'Aaro Inställningar'!P6</f>
        <v>Eurom</v>
      </c>
      <c r="K6" s="733" t="str">
        <f>'Aaro Inställningar'!Q6</f>
        <v>GS-Hydro</v>
      </c>
      <c r="L6" s="733" t="str">
        <f>'Aaro Inställningar'!R6</f>
        <v>Hafa</v>
      </c>
      <c r="M6" s="733" t="str">
        <f>'Aaro Inställningar'!S6</f>
        <v>HENT</v>
      </c>
      <c r="N6" s="733" t="str">
        <f>'Aaro Inställningar'!T6</f>
        <v xml:space="preserve">HL Disp </v>
      </c>
      <c r="O6" s="733" t="str">
        <f>'Aaro Inställningar'!U6</f>
        <v>Inwido</v>
      </c>
      <c r="P6" s="733" t="str">
        <f>'Aaro Inställningar'!V6</f>
        <v>Jøtul</v>
      </c>
      <c r="Q6" s="733" t="str">
        <f>'Aaro Inställningar'!W6</f>
        <v xml:space="preserve">KVD </v>
      </c>
      <c r="R6" s="733" t="str">
        <f>'Aaro Inställningar'!X6</f>
        <v>Ledil</v>
      </c>
      <c r="S6" s="733" t="str">
        <f>'Aaro Inställningar'!Y6</f>
        <v>MCC</v>
      </c>
      <c r="T6" s="733" t="str">
        <f>'Aaro Inställningar'!Z6</f>
        <v>Nebula</v>
      </c>
      <c r="U6" s="733" t="str">
        <f>'Aaro Inställningar'!AA6</f>
        <v>NCG</v>
      </c>
      <c r="V6" s="357">
        <f>'Aaro Inställningar'!AB6</f>
        <v>0</v>
      </c>
      <c r="W6" s="357">
        <f>'Aaro Inställningar'!AC6</f>
        <v>0</v>
      </c>
      <c r="X6" s="357">
        <f>'Aaro Inställningar'!AD6</f>
        <v>0</v>
      </c>
      <c r="Y6" s="357">
        <f>'Aaro Inställningar'!AE6</f>
        <v>0</v>
      </c>
      <c r="Z6" s="357">
        <f>'Aaro Inställningar'!AF6</f>
        <v>0</v>
      </c>
      <c r="AA6" s="733" t="str">
        <f>'Aaro Inställningar'!AG6</f>
        <v>Sum ex Aibel</v>
      </c>
      <c r="AB6" s="686"/>
      <c r="AC6" s="357" t="str">
        <f>'Aaro Inställningar'!AH6</f>
        <v>Aibel</v>
      </c>
      <c r="AD6" s="357">
        <f>'Aaro Inställningar'!AI6</f>
        <v>0</v>
      </c>
      <c r="AE6" s="357">
        <f>'Aaro Inställningar'!AJ6</f>
        <v>0</v>
      </c>
      <c r="AF6" s="357">
        <f>'Aaro Inställningar'!AK6</f>
        <v>0</v>
      </c>
      <c r="AG6" s="357">
        <f>'Aaro Inställningar'!AL6</f>
        <v>0</v>
      </c>
      <c r="AH6" s="357">
        <f>'Aaro Inställningar'!AM6</f>
        <v>0</v>
      </c>
      <c r="AI6" s="357" t="str">
        <f>'Aaro Inställningar'!AN6</f>
        <v>Sum Aibel</v>
      </c>
      <c r="AJ6" s="686"/>
      <c r="AK6" s="357">
        <f>'Aaro Inställningar'!AO6</f>
        <v>0</v>
      </c>
      <c r="AL6" s="357">
        <f>'Aaro Inställningar'!AP6</f>
        <v>0</v>
      </c>
      <c r="AM6" s="357">
        <f>'Aaro Inställningar'!AQ6</f>
        <v>0</v>
      </c>
      <c r="AN6" s="357" t="str">
        <f>'Aaro Inställningar'!AR6</f>
        <v>SUMMA FRÅGETECKEN</v>
      </c>
      <c r="AO6" s="357" t="str">
        <f>'Aaro Inställningar'!AS6</f>
        <v>Totalt</v>
      </c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</row>
    <row r="7" spans="1:52" s="56" customFormat="1" ht="14.4">
      <c r="A7" s="146"/>
      <c r="B7" s="2"/>
      <c r="C7" s="146"/>
      <c r="D7" s="147"/>
      <c r="E7" s="147"/>
      <c r="F7" s="149"/>
      <c r="G7" s="149"/>
      <c r="H7" s="148"/>
      <c r="I7" s="148"/>
      <c r="J7" s="148"/>
      <c r="K7" s="148"/>
      <c r="L7" s="148"/>
      <c r="M7" s="148"/>
      <c r="N7" s="148"/>
      <c r="O7" s="148"/>
      <c r="P7" s="148"/>
      <c r="Q7" s="149"/>
      <c r="R7" s="148"/>
      <c r="S7" s="148"/>
      <c r="T7" s="148"/>
      <c r="U7" s="149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</row>
    <row r="8" spans="1:52" s="15" customFormat="1" ht="18">
      <c r="A8" s="549" t="s">
        <v>297</v>
      </c>
      <c r="B8" s="2"/>
      <c r="C8" s="11"/>
      <c r="D8" s="941" t="s">
        <v>32</v>
      </c>
      <c r="E8" s="942">
        <v>238.62254730000001</v>
      </c>
      <c r="F8" s="942">
        <v>548.6865239</v>
      </c>
      <c r="G8" s="942">
        <v>52.325530000000001</v>
      </c>
      <c r="H8" s="942">
        <v>873.49547629999995</v>
      </c>
      <c r="I8" s="942">
        <v>369.01600000000002</v>
      </c>
      <c r="J8" s="942">
        <v>593.44200000000001</v>
      </c>
      <c r="K8" s="942">
        <v>319.61327749999998</v>
      </c>
      <c r="L8" s="942">
        <v>52.296999999999997</v>
      </c>
      <c r="M8" s="942">
        <v>1284.0456196</v>
      </c>
      <c r="N8" s="942">
        <v>337.32799999999997</v>
      </c>
      <c r="O8" s="942">
        <v>1047.434</v>
      </c>
      <c r="P8" s="942">
        <v>208.51561219999999</v>
      </c>
      <c r="Q8" s="942">
        <v>75.858000000000004</v>
      </c>
      <c r="R8" s="942">
        <v>69.916283800000002</v>
      </c>
      <c r="S8" s="942">
        <v>290.10500000000002</v>
      </c>
      <c r="T8" s="942">
        <v>66.413453599999997</v>
      </c>
      <c r="U8" s="942">
        <v>791.15413999999998</v>
      </c>
      <c r="V8" s="942">
        <v>0</v>
      </c>
      <c r="W8" s="942">
        <v>0</v>
      </c>
      <c r="X8" s="942">
        <v>0</v>
      </c>
      <c r="Y8" s="942">
        <v>0</v>
      </c>
      <c r="Z8" s="942">
        <v>0</v>
      </c>
      <c r="AA8" s="942">
        <f t="shared" ref="AA8:AA31" si="0">SUM(E8:Z8)</f>
        <v>7218.2684642000013</v>
      </c>
      <c r="AB8" s="943"/>
      <c r="AC8" s="942">
        <v>1907.3287952000001</v>
      </c>
      <c r="AD8" s="942">
        <v>0</v>
      </c>
      <c r="AE8" s="942">
        <v>0</v>
      </c>
      <c r="AF8" s="942">
        <v>0</v>
      </c>
      <c r="AG8" s="942">
        <v>0</v>
      </c>
      <c r="AH8" s="942">
        <v>0</v>
      </c>
      <c r="AI8" s="942">
        <f t="shared" ref="AI8:AI31" si="1">SUM(AC8:AH8)</f>
        <v>1907.3287952000001</v>
      </c>
      <c r="AJ8" s="943"/>
      <c r="AK8" s="942">
        <v>0</v>
      </c>
      <c r="AL8" s="942">
        <v>0</v>
      </c>
      <c r="AM8" s="942">
        <v>0</v>
      </c>
      <c r="AN8" s="942">
        <f t="shared" ref="AN8:AN31" si="2">SUM(AK8:AM8)</f>
        <v>0</v>
      </c>
      <c r="AO8" s="942">
        <f t="shared" ref="AO8:AO31" si="3">AA8+AI8+AN8</f>
        <v>9125.5972594000013</v>
      </c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</row>
    <row r="9" spans="1:52" s="15" customFormat="1" ht="18">
      <c r="A9" s="549" t="s">
        <v>341</v>
      </c>
      <c r="B9" s="2"/>
      <c r="C9" s="11"/>
      <c r="D9" s="944" t="s">
        <v>205</v>
      </c>
      <c r="E9" s="945">
        <v>-222.25564940000001</v>
      </c>
      <c r="F9" s="945">
        <v>-550.4014512</v>
      </c>
      <c r="G9" s="945">
        <v>-51.453899999999997</v>
      </c>
      <c r="H9" s="945">
        <v>-819.80893349999997</v>
      </c>
      <c r="I9" s="945">
        <v>-318.00599999999997</v>
      </c>
      <c r="J9" s="945">
        <v>-582.73800000000006</v>
      </c>
      <c r="K9" s="945">
        <v>-306.05023130000001</v>
      </c>
      <c r="L9" s="945">
        <v>-49.466999999999999</v>
      </c>
      <c r="M9" s="945">
        <v>-1211.5859154</v>
      </c>
      <c r="N9" s="945">
        <v>-338.541</v>
      </c>
      <c r="O9" s="945">
        <v>-991.13800000000003</v>
      </c>
      <c r="P9" s="945">
        <v>-212.2493643</v>
      </c>
      <c r="Q9" s="945">
        <v>-66.861000000000004</v>
      </c>
      <c r="R9" s="945">
        <v>-41.533311599999998</v>
      </c>
      <c r="S9" s="945">
        <v>-257.80700000000002</v>
      </c>
      <c r="T9" s="945">
        <v>-44.193432100000003</v>
      </c>
      <c r="U9" s="945">
        <v>-612.08352000000002</v>
      </c>
      <c r="V9" s="945">
        <v>0</v>
      </c>
      <c r="W9" s="945">
        <v>0</v>
      </c>
      <c r="X9" s="945">
        <v>0</v>
      </c>
      <c r="Y9" s="945">
        <v>0</v>
      </c>
      <c r="Z9" s="945">
        <v>0</v>
      </c>
      <c r="AA9" s="945">
        <f t="shared" si="0"/>
        <v>-6676.1737088</v>
      </c>
      <c r="AB9" s="943"/>
      <c r="AC9" s="945">
        <v>-1747.9511648</v>
      </c>
      <c r="AD9" s="945">
        <v>0</v>
      </c>
      <c r="AE9" s="945">
        <v>0</v>
      </c>
      <c r="AF9" s="945">
        <v>0</v>
      </c>
      <c r="AG9" s="945">
        <v>0</v>
      </c>
      <c r="AH9" s="945">
        <v>0</v>
      </c>
      <c r="AI9" s="945">
        <f t="shared" si="1"/>
        <v>-1747.9511648</v>
      </c>
      <c r="AJ9" s="943"/>
      <c r="AK9" s="945">
        <v>0</v>
      </c>
      <c r="AL9" s="945">
        <v>0</v>
      </c>
      <c r="AM9" s="945">
        <v>0</v>
      </c>
      <c r="AN9" s="945">
        <f t="shared" si="2"/>
        <v>0</v>
      </c>
      <c r="AO9" s="945">
        <f t="shared" si="3"/>
        <v>-8424.1248735999998</v>
      </c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</row>
    <row r="10" spans="1:52" s="15" customFormat="1" ht="18">
      <c r="A10" s="549" t="s">
        <v>359</v>
      </c>
      <c r="B10" s="2"/>
      <c r="C10" s="11"/>
      <c r="D10" s="944" t="s">
        <v>206</v>
      </c>
      <c r="E10" s="945">
        <v>-8.8137000000000007E-3</v>
      </c>
      <c r="F10" s="945">
        <v>0</v>
      </c>
      <c r="G10" s="945">
        <v>1.5006299999999999</v>
      </c>
      <c r="H10" s="945">
        <v>16.811988400000001</v>
      </c>
      <c r="I10" s="945">
        <v>1.266</v>
      </c>
      <c r="J10" s="945">
        <v>6.4109999999999996</v>
      </c>
      <c r="K10" s="945">
        <v>0.25325189999999997</v>
      </c>
      <c r="L10" s="945">
        <v>0</v>
      </c>
      <c r="M10" s="945">
        <v>0.44027559999999999</v>
      </c>
      <c r="N10" s="945">
        <v>2.0499999999999998</v>
      </c>
      <c r="O10" s="945">
        <v>1.512</v>
      </c>
      <c r="P10" s="945">
        <v>2.2013782000000002</v>
      </c>
      <c r="Q10" s="945">
        <v>0.161</v>
      </c>
      <c r="R10" s="945">
        <v>1.8759399999999999E-2</v>
      </c>
      <c r="S10" s="945">
        <v>0.25600000000000001</v>
      </c>
      <c r="T10" s="945">
        <v>0.48614049999999998</v>
      </c>
      <c r="U10" s="945">
        <v>3.6999999999999998E-2</v>
      </c>
      <c r="V10" s="945">
        <v>0</v>
      </c>
      <c r="W10" s="945">
        <v>0</v>
      </c>
      <c r="X10" s="945">
        <v>0</v>
      </c>
      <c r="Y10" s="945">
        <v>0</v>
      </c>
      <c r="Z10" s="945">
        <v>0</v>
      </c>
      <c r="AA10" s="945">
        <f t="shared" si="0"/>
        <v>33.396610299999999</v>
      </c>
      <c r="AB10" s="943"/>
      <c r="AC10" s="945">
        <v>1.4260634999999999</v>
      </c>
      <c r="AD10" s="945">
        <v>0</v>
      </c>
      <c r="AE10" s="945">
        <v>0</v>
      </c>
      <c r="AF10" s="945">
        <v>0</v>
      </c>
      <c r="AG10" s="945">
        <v>0</v>
      </c>
      <c r="AH10" s="945">
        <v>0</v>
      </c>
      <c r="AI10" s="945">
        <f t="shared" si="1"/>
        <v>1.4260634999999999</v>
      </c>
      <c r="AJ10" s="943"/>
      <c r="AK10" s="945">
        <v>0</v>
      </c>
      <c r="AL10" s="945">
        <v>0</v>
      </c>
      <c r="AM10" s="945">
        <v>0</v>
      </c>
      <c r="AN10" s="945">
        <f t="shared" si="2"/>
        <v>0</v>
      </c>
      <c r="AO10" s="945">
        <f t="shared" si="3"/>
        <v>34.822673799999997</v>
      </c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</row>
    <row r="11" spans="1:52" s="15" customFormat="1" ht="18">
      <c r="A11" s="549" t="s">
        <v>342</v>
      </c>
      <c r="B11" s="2"/>
      <c r="C11" s="11"/>
      <c r="D11" s="944" t="s">
        <v>207</v>
      </c>
      <c r="E11" s="943">
        <v>0</v>
      </c>
      <c r="F11" s="943">
        <v>0</v>
      </c>
      <c r="G11" s="943">
        <v>-0.45787</v>
      </c>
      <c r="H11" s="943">
        <v>-1.3065283000000001</v>
      </c>
      <c r="I11" s="943">
        <v>0</v>
      </c>
      <c r="J11" s="943">
        <v>-0.04</v>
      </c>
      <c r="K11" s="943">
        <v>0</v>
      </c>
      <c r="L11" s="943">
        <v>0</v>
      </c>
      <c r="M11" s="943">
        <v>-19.9734798</v>
      </c>
      <c r="N11" s="943">
        <v>-2.0779999999999998</v>
      </c>
      <c r="O11" s="943">
        <v>-1.6779999999999999</v>
      </c>
      <c r="P11" s="943">
        <v>0</v>
      </c>
      <c r="Q11" s="943">
        <v>-0.02</v>
      </c>
      <c r="R11" s="943">
        <v>-5.5434026999999997</v>
      </c>
      <c r="S11" s="943">
        <v>0</v>
      </c>
      <c r="T11" s="943">
        <v>0</v>
      </c>
      <c r="U11" s="943">
        <v>0</v>
      </c>
      <c r="V11" s="943">
        <v>0</v>
      </c>
      <c r="W11" s="943">
        <v>0</v>
      </c>
      <c r="X11" s="943">
        <v>0</v>
      </c>
      <c r="Y11" s="943">
        <v>0</v>
      </c>
      <c r="Z11" s="943">
        <v>0</v>
      </c>
      <c r="AA11" s="943">
        <f t="shared" si="0"/>
        <v>-31.0972808</v>
      </c>
      <c r="AB11" s="943"/>
      <c r="AC11" s="943">
        <v>-2.1477000000000002E-3</v>
      </c>
      <c r="AD11" s="943">
        <v>0</v>
      </c>
      <c r="AE11" s="943">
        <v>0</v>
      </c>
      <c r="AF11" s="943">
        <v>0</v>
      </c>
      <c r="AG11" s="943">
        <v>0</v>
      </c>
      <c r="AH11" s="943">
        <v>0</v>
      </c>
      <c r="AI11" s="943">
        <f t="shared" si="1"/>
        <v>-2.1477000000000002E-3</v>
      </c>
      <c r="AJ11" s="943"/>
      <c r="AK11" s="943">
        <v>0</v>
      </c>
      <c r="AL11" s="943">
        <v>0</v>
      </c>
      <c r="AM11" s="943">
        <v>0</v>
      </c>
      <c r="AN11" s="943">
        <f t="shared" si="2"/>
        <v>0</v>
      </c>
      <c r="AO11" s="943">
        <f t="shared" si="3"/>
        <v>-31.099428499999998</v>
      </c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</row>
    <row r="12" spans="1:52" s="15" customFormat="1" ht="18">
      <c r="A12" s="549" t="s">
        <v>343</v>
      </c>
      <c r="B12" s="2"/>
      <c r="C12" s="11"/>
      <c r="D12" s="944" t="s">
        <v>214</v>
      </c>
      <c r="E12" s="945">
        <v>0</v>
      </c>
      <c r="F12" s="945">
        <v>0.11597499999999999</v>
      </c>
      <c r="G12" s="945">
        <v>0</v>
      </c>
      <c r="H12" s="945">
        <v>0</v>
      </c>
      <c r="I12" s="945">
        <v>0</v>
      </c>
      <c r="J12" s="945">
        <v>0</v>
      </c>
      <c r="K12" s="945">
        <v>0</v>
      </c>
      <c r="L12" s="945">
        <v>0</v>
      </c>
      <c r="M12" s="945">
        <v>-5.3692000000000002E-3</v>
      </c>
      <c r="N12" s="945">
        <v>0</v>
      </c>
      <c r="O12" s="945">
        <v>0.25700000000000001</v>
      </c>
      <c r="P12" s="945">
        <v>0</v>
      </c>
      <c r="Q12" s="945">
        <v>0</v>
      </c>
      <c r="R12" s="945">
        <v>0</v>
      </c>
      <c r="S12" s="945">
        <v>0</v>
      </c>
      <c r="T12" s="945">
        <v>0</v>
      </c>
      <c r="U12" s="945">
        <v>13.513999999999999</v>
      </c>
      <c r="V12" s="945">
        <v>0</v>
      </c>
      <c r="W12" s="945">
        <v>0</v>
      </c>
      <c r="X12" s="945">
        <v>0</v>
      </c>
      <c r="Y12" s="945">
        <v>0</v>
      </c>
      <c r="Z12" s="945">
        <v>0</v>
      </c>
      <c r="AA12" s="945">
        <f t="shared" si="0"/>
        <v>13.881605799999999</v>
      </c>
      <c r="AB12" s="943"/>
      <c r="AC12" s="945">
        <v>0</v>
      </c>
      <c r="AD12" s="945">
        <v>0</v>
      </c>
      <c r="AE12" s="945">
        <v>0</v>
      </c>
      <c r="AF12" s="945">
        <v>0</v>
      </c>
      <c r="AG12" s="945">
        <v>0</v>
      </c>
      <c r="AH12" s="945">
        <v>0</v>
      </c>
      <c r="AI12" s="945">
        <f t="shared" si="1"/>
        <v>0</v>
      </c>
      <c r="AJ12" s="943"/>
      <c r="AK12" s="945">
        <v>0</v>
      </c>
      <c r="AL12" s="945">
        <v>0</v>
      </c>
      <c r="AM12" s="945">
        <v>0</v>
      </c>
      <c r="AN12" s="945">
        <f t="shared" si="2"/>
        <v>0</v>
      </c>
      <c r="AO12" s="945">
        <f t="shared" si="3"/>
        <v>13.881605799999999</v>
      </c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</row>
    <row r="13" spans="1:52" s="15" customFormat="1" ht="18">
      <c r="A13" s="549" t="s">
        <v>344</v>
      </c>
      <c r="B13" s="2"/>
      <c r="C13" s="11"/>
      <c r="D13" s="946" t="s">
        <v>215</v>
      </c>
      <c r="E13" s="947">
        <v>0</v>
      </c>
      <c r="F13" s="947">
        <v>0</v>
      </c>
      <c r="G13" s="947">
        <v>0</v>
      </c>
      <c r="H13" s="947">
        <v>-1.7278738</v>
      </c>
      <c r="I13" s="947">
        <v>0</v>
      </c>
      <c r="J13" s="947">
        <v>0</v>
      </c>
      <c r="K13" s="947">
        <v>0</v>
      </c>
      <c r="L13" s="947">
        <v>0</v>
      </c>
      <c r="M13" s="947">
        <v>0</v>
      </c>
      <c r="N13" s="947">
        <v>0</v>
      </c>
      <c r="O13" s="947">
        <v>0</v>
      </c>
      <c r="P13" s="947">
        <v>0</v>
      </c>
      <c r="Q13" s="947">
        <v>0</v>
      </c>
      <c r="R13" s="947">
        <v>0</v>
      </c>
      <c r="S13" s="947">
        <v>0</v>
      </c>
      <c r="T13" s="947">
        <v>0</v>
      </c>
      <c r="U13" s="947">
        <v>0</v>
      </c>
      <c r="V13" s="947">
        <v>0</v>
      </c>
      <c r="W13" s="947">
        <v>0</v>
      </c>
      <c r="X13" s="947">
        <v>0</v>
      </c>
      <c r="Y13" s="947">
        <v>0</v>
      </c>
      <c r="Z13" s="947">
        <v>0</v>
      </c>
      <c r="AA13" s="947">
        <f t="shared" si="0"/>
        <v>-1.7278738</v>
      </c>
      <c r="AB13" s="943"/>
      <c r="AC13" s="947">
        <v>0</v>
      </c>
      <c r="AD13" s="947">
        <v>0</v>
      </c>
      <c r="AE13" s="947">
        <v>0</v>
      </c>
      <c r="AF13" s="947">
        <v>0</v>
      </c>
      <c r="AG13" s="947">
        <v>0</v>
      </c>
      <c r="AH13" s="947">
        <v>0</v>
      </c>
      <c r="AI13" s="947">
        <f t="shared" si="1"/>
        <v>0</v>
      </c>
      <c r="AJ13" s="943"/>
      <c r="AK13" s="947">
        <v>0</v>
      </c>
      <c r="AL13" s="947">
        <v>0</v>
      </c>
      <c r="AM13" s="947">
        <v>0</v>
      </c>
      <c r="AN13" s="947">
        <f t="shared" si="2"/>
        <v>0</v>
      </c>
      <c r="AO13" s="947">
        <f t="shared" si="3"/>
        <v>-1.7278738</v>
      </c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</row>
    <row r="14" spans="1:52" s="15" customFormat="1" ht="18">
      <c r="A14" s="534" t="s">
        <v>345</v>
      </c>
      <c r="B14" s="2"/>
      <c r="C14" s="11"/>
      <c r="D14" s="948" t="s">
        <v>46</v>
      </c>
      <c r="E14" s="949">
        <v>16.3580842</v>
      </c>
      <c r="F14" s="949">
        <v>-1.5989522999999499</v>
      </c>
      <c r="G14" s="949">
        <v>1.91439</v>
      </c>
      <c r="H14" s="949">
        <v>67.464129099999894</v>
      </c>
      <c r="I14" s="949">
        <v>52.276000000000003</v>
      </c>
      <c r="J14" s="949">
        <v>17.074999999999999</v>
      </c>
      <c r="K14" s="949">
        <v>13.816298099999999</v>
      </c>
      <c r="L14" s="949">
        <v>2.83</v>
      </c>
      <c r="M14" s="949">
        <v>52.921130800000199</v>
      </c>
      <c r="N14" s="949">
        <v>-1.2410000000001</v>
      </c>
      <c r="O14" s="949">
        <v>56.386999999999901</v>
      </c>
      <c r="P14" s="949">
        <v>-1.5323739000000201</v>
      </c>
      <c r="Q14" s="949">
        <v>9.1380000000000194</v>
      </c>
      <c r="R14" s="949">
        <v>22.8583289</v>
      </c>
      <c r="S14" s="949">
        <v>32.554000000000002</v>
      </c>
      <c r="T14" s="949">
        <v>22.706161999999999</v>
      </c>
      <c r="U14" s="949">
        <v>192.62162000000001</v>
      </c>
      <c r="V14" s="949">
        <v>0</v>
      </c>
      <c r="W14" s="949">
        <v>0</v>
      </c>
      <c r="X14" s="949">
        <v>0</v>
      </c>
      <c r="Y14" s="949">
        <v>0</v>
      </c>
      <c r="Z14" s="949">
        <v>0</v>
      </c>
      <c r="AA14" s="949">
        <f t="shared" si="0"/>
        <v>556.54781690000004</v>
      </c>
      <c r="AB14" s="950"/>
      <c r="AC14" s="949">
        <v>160.80154619999999</v>
      </c>
      <c r="AD14" s="949">
        <v>0</v>
      </c>
      <c r="AE14" s="949">
        <v>0</v>
      </c>
      <c r="AF14" s="949">
        <v>0</v>
      </c>
      <c r="AG14" s="949">
        <v>0</v>
      </c>
      <c r="AH14" s="949">
        <v>0</v>
      </c>
      <c r="AI14" s="949">
        <f t="shared" si="1"/>
        <v>160.80154619999999</v>
      </c>
      <c r="AJ14" s="950"/>
      <c r="AK14" s="949">
        <v>0</v>
      </c>
      <c r="AL14" s="949">
        <v>0</v>
      </c>
      <c r="AM14" s="949">
        <v>0</v>
      </c>
      <c r="AN14" s="949">
        <f t="shared" si="2"/>
        <v>0</v>
      </c>
      <c r="AO14" s="949">
        <f t="shared" si="3"/>
        <v>717.34936310000001</v>
      </c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</row>
    <row r="15" spans="1:52" s="15" customFormat="1" ht="18">
      <c r="A15" s="547" t="s">
        <v>346</v>
      </c>
      <c r="B15" s="2"/>
      <c r="C15" s="11"/>
      <c r="D15" s="944" t="s">
        <v>122</v>
      </c>
      <c r="E15" s="945">
        <v>-7.7673199999999998</v>
      </c>
      <c r="F15" s="945">
        <v>-13.468139000000001</v>
      </c>
      <c r="G15" s="945">
        <v>-3.7122700000000002</v>
      </c>
      <c r="H15" s="945">
        <v>-29.590187</v>
      </c>
      <c r="I15" s="945">
        <v>-15.234</v>
      </c>
      <c r="J15" s="945">
        <v>-8.4870000000000001</v>
      </c>
      <c r="K15" s="945">
        <v>-6.0592861999999998</v>
      </c>
      <c r="L15" s="945">
        <v>-0.49399999999999999</v>
      </c>
      <c r="M15" s="945">
        <v>-1.2327717</v>
      </c>
      <c r="N15" s="945">
        <v>-9.9580000000000002</v>
      </c>
      <c r="O15" s="945">
        <v>-27.661999999999999</v>
      </c>
      <c r="P15" s="945">
        <v>-13.0933677</v>
      </c>
      <c r="Q15" s="945">
        <v>-0.97499999999999998</v>
      </c>
      <c r="R15" s="945">
        <v>-0.2251128</v>
      </c>
      <c r="S15" s="945">
        <v>-3.3010000000000002</v>
      </c>
      <c r="T15" s="945">
        <v>-4.6400813000000003</v>
      </c>
      <c r="U15" s="945">
        <v>-39.285173999999998</v>
      </c>
      <c r="V15" s="945">
        <v>0</v>
      </c>
      <c r="W15" s="945">
        <v>0</v>
      </c>
      <c r="X15" s="945">
        <v>0</v>
      </c>
      <c r="Y15" s="945">
        <v>0</v>
      </c>
      <c r="Z15" s="945">
        <v>0</v>
      </c>
      <c r="AA15" s="945">
        <f t="shared" si="0"/>
        <v>-185.18470969999993</v>
      </c>
      <c r="AB15" s="943"/>
      <c r="AC15" s="945">
        <v>-35.436819</v>
      </c>
      <c r="AD15" s="945">
        <v>0</v>
      </c>
      <c r="AE15" s="945">
        <v>0</v>
      </c>
      <c r="AF15" s="945">
        <v>0</v>
      </c>
      <c r="AG15" s="945">
        <v>0</v>
      </c>
      <c r="AH15" s="945">
        <v>0</v>
      </c>
      <c r="AI15" s="945">
        <f t="shared" si="1"/>
        <v>-35.436819</v>
      </c>
      <c r="AJ15" s="943"/>
      <c r="AK15" s="945">
        <v>0</v>
      </c>
      <c r="AL15" s="945">
        <v>0</v>
      </c>
      <c r="AM15" s="945">
        <v>0</v>
      </c>
      <c r="AN15" s="945">
        <f t="shared" si="2"/>
        <v>0</v>
      </c>
      <c r="AO15" s="945">
        <f t="shared" si="3"/>
        <v>-220.62152869999994</v>
      </c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</row>
    <row r="16" spans="1:52" s="15" customFormat="1" ht="18">
      <c r="A16" s="547" t="s">
        <v>347</v>
      </c>
      <c r="B16" s="2"/>
      <c r="C16" s="11"/>
      <c r="D16" s="946" t="s">
        <v>151</v>
      </c>
      <c r="E16" s="947">
        <v>0</v>
      </c>
      <c r="F16" s="947">
        <v>-2.25507E-2</v>
      </c>
      <c r="G16" s="947">
        <v>0</v>
      </c>
      <c r="H16" s="947">
        <v>-0.1118002</v>
      </c>
      <c r="I16" s="947">
        <v>-5.7000000000000002E-2</v>
      </c>
      <c r="J16" s="947">
        <v>0</v>
      </c>
      <c r="K16" s="947">
        <v>0</v>
      </c>
      <c r="L16" s="947">
        <v>0</v>
      </c>
      <c r="M16" s="947">
        <v>0</v>
      </c>
      <c r="N16" s="947">
        <v>0</v>
      </c>
      <c r="O16" s="947">
        <v>0</v>
      </c>
      <c r="P16" s="947">
        <v>0</v>
      </c>
      <c r="Q16" s="947">
        <v>0</v>
      </c>
      <c r="R16" s="947">
        <v>0</v>
      </c>
      <c r="S16" s="947">
        <v>0</v>
      </c>
      <c r="T16" s="947">
        <v>0</v>
      </c>
      <c r="U16" s="947">
        <v>0</v>
      </c>
      <c r="V16" s="947">
        <v>0</v>
      </c>
      <c r="W16" s="947">
        <v>0</v>
      </c>
      <c r="X16" s="947">
        <v>0</v>
      </c>
      <c r="Y16" s="947">
        <v>0</v>
      </c>
      <c r="Z16" s="947">
        <v>0</v>
      </c>
      <c r="AA16" s="947">
        <f t="shared" si="0"/>
        <v>-0.19135089999999999</v>
      </c>
      <c r="AB16" s="943"/>
      <c r="AC16" s="947">
        <v>0</v>
      </c>
      <c r="AD16" s="947">
        <v>0</v>
      </c>
      <c r="AE16" s="947">
        <v>0</v>
      </c>
      <c r="AF16" s="947">
        <v>0</v>
      </c>
      <c r="AG16" s="947">
        <v>0</v>
      </c>
      <c r="AH16" s="947">
        <v>0</v>
      </c>
      <c r="AI16" s="947">
        <f t="shared" si="1"/>
        <v>0</v>
      </c>
      <c r="AJ16" s="943"/>
      <c r="AK16" s="947">
        <v>0</v>
      </c>
      <c r="AL16" s="947">
        <v>0</v>
      </c>
      <c r="AM16" s="947">
        <v>0</v>
      </c>
      <c r="AN16" s="947">
        <f t="shared" si="2"/>
        <v>0</v>
      </c>
      <c r="AO16" s="947">
        <f t="shared" si="3"/>
        <v>-0.19135089999999999</v>
      </c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</row>
    <row r="17" spans="1:52" s="15" customFormat="1" ht="18">
      <c r="A17" s="534" t="s">
        <v>300</v>
      </c>
      <c r="B17" s="2"/>
      <c r="C17" s="11"/>
      <c r="D17" s="951" t="s">
        <v>47</v>
      </c>
      <c r="E17" s="952">
        <v>8.5907642000000202</v>
      </c>
      <c r="F17" s="952">
        <v>-15.0896419999999</v>
      </c>
      <c r="G17" s="952">
        <v>-1.7978799999999999</v>
      </c>
      <c r="H17" s="952">
        <v>37.762141899999897</v>
      </c>
      <c r="I17" s="952">
        <v>36.984999999999999</v>
      </c>
      <c r="J17" s="952">
        <v>8.5880000000000507</v>
      </c>
      <c r="K17" s="952">
        <v>7.7570119000000401</v>
      </c>
      <c r="L17" s="952">
        <v>2.3359999999999999</v>
      </c>
      <c r="M17" s="952">
        <v>51.688359100000199</v>
      </c>
      <c r="N17" s="952">
        <v>-11.199000000000099</v>
      </c>
      <c r="O17" s="952">
        <v>28.724999999999799</v>
      </c>
      <c r="P17" s="952">
        <v>-14.6257416</v>
      </c>
      <c r="Q17" s="952">
        <v>8.1630000000000091</v>
      </c>
      <c r="R17" s="952">
        <v>22.633216099999999</v>
      </c>
      <c r="S17" s="952">
        <v>29.253</v>
      </c>
      <c r="T17" s="952">
        <v>18.066080700000001</v>
      </c>
      <c r="U17" s="952">
        <v>153.336446</v>
      </c>
      <c r="V17" s="952">
        <v>0</v>
      </c>
      <c r="W17" s="952">
        <v>0</v>
      </c>
      <c r="X17" s="952">
        <v>0</v>
      </c>
      <c r="Y17" s="952">
        <v>0</v>
      </c>
      <c r="Z17" s="952">
        <v>0</v>
      </c>
      <c r="AA17" s="952">
        <f t="shared" si="0"/>
        <v>371.17175629999997</v>
      </c>
      <c r="AB17" s="950"/>
      <c r="AC17" s="952">
        <v>125.3647272</v>
      </c>
      <c r="AD17" s="952">
        <v>0</v>
      </c>
      <c r="AE17" s="952">
        <v>0</v>
      </c>
      <c r="AF17" s="952">
        <v>0</v>
      </c>
      <c r="AG17" s="952">
        <v>0</v>
      </c>
      <c r="AH17" s="952">
        <v>0</v>
      </c>
      <c r="AI17" s="952">
        <f t="shared" si="1"/>
        <v>125.3647272</v>
      </c>
      <c r="AJ17" s="950"/>
      <c r="AK17" s="952">
        <v>0</v>
      </c>
      <c r="AL17" s="952">
        <v>0</v>
      </c>
      <c r="AM17" s="952">
        <v>0</v>
      </c>
      <c r="AN17" s="952">
        <f t="shared" si="2"/>
        <v>0</v>
      </c>
      <c r="AO17" s="952">
        <f t="shared" si="3"/>
        <v>496.53648349999997</v>
      </c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</row>
    <row r="18" spans="1:52" s="15" customFormat="1" ht="18">
      <c r="A18" s="547">
        <v>7815</v>
      </c>
      <c r="B18" s="2"/>
      <c r="C18" s="11"/>
      <c r="D18" s="944" t="s">
        <v>122</v>
      </c>
      <c r="E18" s="945">
        <v>0</v>
      </c>
      <c r="F18" s="945">
        <v>-1.2639132</v>
      </c>
      <c r="G18" s="945">
        <v>0</v>
      </c>
      <c r="H18" s="945">
        <v>-8.7513479000000007</v>
      </c>
      <c r="I18" s="945">
        <v>0</v>
      </c>
      <c r="J18" s="945">
        <v>0</v>
      </c>
      <c r="K18" s="945">
        <v>0</v>
      </c>
      <c r="L18" s="945">
        <v>0</v>
      </c>
      <c r="M18" s="945">
        <v>0</v>
      </c>
      <c r="N18" s="945">
        <v>-7.0999999999999994E-2</v>
      </c>
      <c r="O18" s="945">
        <v>0</v>
      </c>
      <c r="P18" s="945">
        <v>0</v>
      </c>
      <c r="Q18" s="945">
        <v>0</v>
      </c>
      <c r="R18" s="945">
        <v>0</v>
      </c>
      <c r="S18" s="945">
        <v>-0.442</v>
      </c>
      <c r="T18" s="945">
        <v>-1.3506799999999999E-2</v>
      </c>
      <c r="U18" s="945">
        <v>0</v>
      </c>
      <c r="V18" s="945">
        <v>0</v>
      </c>
      <c r="W18" s="945">
        <v>0</v>
      </c>
      <c r="X18" s="945">
        <v>0</v>
      </c>
      <c r="Y18" s="945">
        <v>0</v>
      </c>
      <c r="Z18" s="945">
        <v>0</v>
      </c>
      <c r="AA18" s="945">
        <f t="shared" si="0"/>
        <v>-10.5417679</v>
      </c>
      <c r="AB18" s="943"/>
      <c r="AC18" s="945">
        <v>-23.929517400000002</v>
      </c>
      <c r="AD18" s="945">
        <v>0</v>
      </c>
      <c r="AE18" s="945">
        <v>0</v>
      </c>
      <c r="AF18" s="945">
        <v>0</v>
      </c>
      <c r="AG18" s="945">
        <v>0</v>
      </c>
      <c r="AH18" s="945">
        <v>0</v>
      </c>
      <c r="AI18" s="945">
        <f t="shared" si="1"/>
        <v>-23.929517400000002</v>
      </c>
      <c r="AJ18" s="943"/>
      <c r="AK18" s="945">
        <v>0</v>
      </c>
      <c r="AL18" s="945">
        <v>0</v>
      </c>
      <c r="AM18" s="945">
        <v>0</v>
      </c>
      <c r="AN18" s="945">
        <f t="shared" si="2"/>
        <v>0</v>
      </c>
      <c r="AO18" s="945">
        <f t="shared" si="3"/>
        <v>-34.471285300000005</v>
      </c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</row>
    <row r="19" spans="1:52" s="15" customFormat="1" ht="18">
      <c r="A19" s="547" t="s">
        <v>348</v>
      </c>
      <c r="B19" s="2"/>
      <c r="C19" s="11"/>
      <c r="D19" s="944" t="s">
        <v>216</v>
      </c>
      <c r="E19" s="945">
        <v>0</v>
      </c>
      <c r="F19" s="945">
        <v>0</v>
      </c>
      <c r="G19" s="945">
        <v>0</v>
      </c>
      <c r="H19" s="945">
        <v>0</v>
      </c>
      <c r="I19" s="945">
        <v>0</v>
      </c>
      <c r="J19" s="945">
        <v>0</v>
      </c>
      <c r="K19" s="945">
        <v>0</v>
      </c>
      <c r="L19" s="945">
        <v>0</v>
      </c>
      <c r="M19" s="945">
        <v>0</v>
      </c>
      <c r="N19" s="945">
        <v>0</v>
      </c>
      <c r="O19" s="945">
        <v>-0.94099999999999995</v>
      </c>
      <c r="P19" s="945">
        <v>0</v>
      </c>
      <c r="Q19" s="945">
        <v>0</v>
      </c>
      <c r="R19" s="945">
        <v>0</v>
      </c>
      <c r="S19" s="945">
        <v>0</v>
      </c>
      <c r="T19" s="945">
        <v>0</v>
      </c>
      <c r="U19" s="945">
        <v>0</v>
      </c>
      <c r="V19" s="945">
        <v>0</v>
      </c>
      <c r="W19" s="945">
        <v>0</v>
      </c>
      <c r="X19" s="945">
        <v>0</v>
      </c>
      <c r="Y19" s="945">
        <v>0</v>
      </c>
      <c r="Z19" s="945">
        <v>0</v>
      </c>
      <c r="AA19" s="945">
        <f t="shared" si="0"/>
        <v>-0.94099999999999995</v>
      </c>
      <c r="AB19" s="943"/>
      <c r="AC19" s="945">
        <v>0</v>
      </c>
      <c r="AD19" s="945">
        <v>0</v>
      </c>
      <c r="AE19" s="945">
        <v>0</v>
      </c>
      <c r="AF19" s="945">
        <v>0</v>
      </c>
      <c r="AG19" s="945">
        <v>0</v>
      </c>
      <c r="AH19" s="945">
        <v>0</v>
      </c>
      <c r="AI19" s="945">
        <f t="shared" si="1"/>
        <v>0</v>
      </c>
      <c r="AJ19" s="943"/>
      <c r="AK19" s="945">
        <v>0</v>
      </c>
      <c r="AL19" s="945">
        <v>0</v>
      </c>
      <c r="AM19" s="945">
        <v>0</v>
      </c>
      <c r="AN19" s="945">
        <f t="shared" si="2"/>
        <v>0</v>
      </c>
      <c r="AO19" s="945">
        <f t="shared" si="3"/>
        <v>-0.94099999999999995</v>
      </c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</row>
    <row r="20" spans="1:52" s="15" customFormat="1" ht="18">
      <c r="A20" s="547">
        <v>7711</v>
      </c>
      <c r="B20" s="2"/>
      <c r="C20" s="11"/>
      <c r="D20" s="946" t="s">
        <v>217</v>
      </c>
      <c r="E20" s="947">
        <v>0</v>
      </c>
      <c r="F20" s="947">
        <v>0</v>
      </c>
      <c r="G20" s="947">
        <v>0</v>
      </c>
      <c r="H20" s="947">
        <v>0</v>
      </c>
      <c r="I20" s="947">
        <v>0</v>
      </c>
      <c r="J20" s="947">
        <v>0</v>
      </c>
      <c r="K20" s="947">
        <v>0</v>
      </c>
      <c r="L20" s="947">
        <v>0</v>
      </c>
      <c r="M20" s="947">
        <v>0</v>
      </c>
      <c r="N20" s="947">
        <v>0</v>
      </c>
      <c r="O20" s="947">
        <v>0</v>
      </c>
      <c r="P20" s="947">
        <v>0</v>
      </c>
      <c r="Q20" s="947">
        <v>0</v>
      </c>
      <c r="R20" s="947">
        <v>0</v>
      </c>
      <c r="S20" s="947">
        <v>0</v>
      </c>
      <c r="T20" s="947">
        <v>0</v>
      </c>
      <c r="U20" s="947">
        <v>0</v>
      </c>
      <c r="V20" s="947">
        <v>0</v>
      </c>
      <c r="W20" s="947">
        <v>0</v>
      </c>
      <c r="X20" s="947">
        <v>0</v>
      </c>
      <c r="Y20" s="947">
        <v>0</v>
      </c>
      <c r="Z20" s="947">
        <v>0</v>
      </c>
      <c r="AA20" s="947">
        <f t="shared" si="0"/>
        <v>0</v>
      </c>
      <c r="AB20" s="943"/>
      <c r="AC20" s="947">
        <v>0</v>
      </c>
      <c r="AD20" s="947">
        <v>0</v>
      </c>
      <c r="AE20" s="947">
        <v>0</v>
      </c>
      <c r="AF20" s="947">
        <v>0</v>
      </c>
      <c r="AG20" s="947">
        <v>0</v>
      </c>
      <c r="AH20" s="947">
        <v>0</v>
      </c>
      <c r="AI20" s="947">
        <f t="shared" si="1"/>
        <v>0</v>
      </c>
      <c r="AJ20" s="943"/>
      <c r="AK20" s="947">
        <v>0</v>
      </c>
      <c r="AL20" s="947">
        <v>0</v>
      </c>
      <c r="AM20" s="947">
        <v>0</v>
      </c>
      <c r="AN20" s="947">
        <f t="shared" si="2"/>
        <v>0</v>
      </c>
      <c r="AO20" s="947">
        <f t="shared" si="3"/>
        <v>0</v>
      </c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</row>
    <row r="21" spans="1:52" s="15" customFormat="1" ht="18">
      <c r="A21" s="534" t="s">
        <v>349</v>
      </c>
      <c r="B21" s="2"/>
      <c r="C21" s="11"/>
      <c r="D21" s="948" t="s">
        <v>48</v>
      </c>
      <c r="E21" s="949">
        <v>8.5907642000000202</v>
      </c>
      <c r="F21" s="949">
        <v>-16.353555199999999</v>
      </c>
      <c r="G21" s="949">
        <v>-1.7978799999999999</v>
      </c>
      <c r="H21" s="949">
        <v>29.010794000000001</v>
      </c>
      <c r="I21" s="949">
        <v>36.984999999999999</v>
      </c>
      <c r="J21" s="949">
        <v>8.5880000000000507</v>
      </c>
      <c r="K21" s="949">
        <v>7.7570119000000401</v>
      </c>
      <c r="L21" s="949">
        <v>2.3359999999999999</v>
      </c>
      <c r="M21" s="949">
        <v>51.688359100000199</v>
      </c>
      <c r="N21" s="949">
        <v>-11.270000000000101</v>
      </c>
      <c r="O21" s="949">
        <v>27.7839999999998</v>
      </c>
      <c r="P21" s="949">
        <v>-14.6257416</v>
      </c>
      <c r="Q21" s="949">
        <v>8.1630000000000091</v>
      </c>
      <c r="R21" s="949">
        <v>22.633216099999999</v>
      </c>
      <c r="S21" s="949">
        <v>28.811</v>
      </c>
      <c r="T21" s="949">
        <v>18.052573899999999</v>
      </c>
      <c r="U21" s="949">
        <v>153.336446</v>
      </c>
      <c r="V21" s="949">
        <v>0</v>
      </c>
      <c r="W21" s="949">
        <v>0</v>
      </c>
      <c r="X21" s="949">
        <v>0</v>
      </c>
      <c r="Y21" s="949">
        <v>0</v>
      </c>
      <c r="Z21" s="949">
        <v>0</v>
      </c>
      <c r="AA21" s="949">
        <f t="shared" si="0"/>
        <v>359.68898840000003</v>
      </c>
      <c r="AB21" s="950"/>
      <c r="AC21" s="949">
        <v>101.4352098</v>
      </c>
      <c r="AD21" s="949">
        <v>0</v>
      </c>
      <c r="AE21" s="949">
        <v>0</v>
      </c>
      <c r="AF21" s="949">
        <v>0</v>
      </c>
      <c r="AG21" s="949">
        <v>0</v>
      </c>
      <c r="AH21" s="949">
        <v>0</v>
      </c>
      <c r="AI21" s="949">
        <f t="shared" si="1"/>
        <v>101.4352098</v>
      </c>
      <c r="AJ21" s="950"/>
      <c r="AK21" s="949">
        <v>0</v>
      </c>
      <c r="AL21" s="949">
        <v>0</v>
      </c>
      <c r="AM21" s="949">
        <v>0</v>
      </c>
      <c r="AN21" s="949">
        <f t="shared" si="2"/>
        <v>0</v>
      </c>
      <c r="AO21" s="949">
        <f t="shared" si="3"/>
        <v>461.12419820000002</v>
      </c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</row>
    <row r="22" spans="1:52" s="15" customFormat="1" ht="18">
      <c r="A22" s="547" t="s">
        <v>350</v>
      </c>
      <c r="B22" s="2"/>
      <c r="C22" s="11"/>
      <c r="D22" s="944" t="s">
        <v>218</v>
      </c>
      <c r="E22" s="945">
        <v>2.4892189999999998</v>
      </c>
      <c r="F22" s="945">
        <v>2.7060843999999999</v>
      </c>
      <c r="G22" s="945">
        <v>-4.5830000000000003E-2</v>
      </c>
      <c r="H22" s="945">
        <v>0.63790659999999999</v>
      </c>
      <c r="I22" s="945">
        <v>0.26900000000000002</v>
      </c>
      <c r="J22" s="945">
        <v>3.3000000000000002E-2</v>
      </c>
      <c r="K22" s="945">
        <v>0.24387220000000001</v>
      </c>
      <c r="L22" s="945">
        <v>2E-3</v>
      </c>
      <c r="M22" s="945">
        <v>2.3946698999999998</v>
      </c>
      <c r="N22" s="945">
        <v>0.11</v>
      </c>
      <c r="O22" s="945">
        <v>0.23</v>
      </c>
      <c r="P22" s="945">
        <v>0.1181227</v>
      </c>
      <c r="Q22" s="945">
        <v>4.0000000000000001E-3</v>
      </c>
      <c r="R22" s="945">
        <v>9.3796999999999995E-3</v>
      </c>
      <c r="S22" s="945">
        <v>2E-3</v>
      </c>
      <c r="T22" s="945">
        <v>4.5876100000000003E-2</v>
      </c>
      <c r="U22" s="945">
        <v>6.8183999999999995E-2</v>
      </c>
      <c r="V22" s="945">
        <v>0</v>
      </c>
      <c r="W22" s="945">
        <v>0</v>
      </c>
      <c r="X22" s="945">
        <v>0</v>
      </c>
      <c r="Y22" s="945">
        <v>0</v>
      </c>
      <c r="Z22" s="945">
        <v>0</v>
      </c>
      <c r="AA22" s="945">
        <f t="shared" si="0"/>
        <v>9.317484600000002</v>
      </c>
      <c r="AB22" s="943"/>
      <c r="AC22" s="945">
        <v>2.6846100000000001E-2</v>
      </c>
      <c r="AD22" s="945">
        <v>0</v>
      </c>
      <c r="AE22" s="945">
        <v>0</v>
      </c>
      <c r="AF22" s="945">
        <v>0</v>
      </c>
      <c r="AG22" s="945">
        <v>0</v>
      </c>
      <c r="AH22" s="945">
        <v>0</v>
      </c>
      <c r="AI22" s="945">
        <f t="shared" si="1"/>
        <v>2.6846100000000001E-2</v>
      </c>
      <c r="AJ22" s="943"/>
      <c r="AK22" s="945">
        <v>0</v>
      </c>
      <c r="AL22" s="945">
        <v>0</v>
      </c>
      <c r="AM22" s="945">
        <v>0</v>
      </c>
      <c r="AN22" s="945">
        <f t="shared" si="2"/>
        <v>0</v>
      </c>
      <c r="AO22" s="945">
        <f t="shared" si="3"/>
        <v>9.3443307000000022</v>
      </c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</row>
    <row r="23" spans="1:52" s="15" customFormat="1" ht="18">
      <c r="A23" s="547" t="s">
        <v>351</v>
      </c>
      <c r="B23" s="2"/>
      <c r="C23" s="142"/>
      <c r="D23" s="944" t="s">
        <v>219</v>
      </c>
      <c r="E23" s="945">
        <v>0</v>
      </c>
      <c r="F23" s="945">
        <v>4.2954000000000004E-3</v>
      </c>
      <c r="G23" s="945">
        <v>0</v>
      </c>
      <c r="H23" s="945">
        <v>-0.95158509999999996</v>
      </c>
      <c r="I23" s="945">
        <v>0</v>
      </c>
      <c r="J23" s="945">
        <v>0</v>
      </c>
      <c r="K23" s="945">
        <v>0</v>
      </c>
      <c r="L23" s="945">
        <v>0</v>
      </c>
      <c r="M23" s="945">
        <v>0</v>
      </c>
      <c r="N23" s="945">
        <v>0</v>
      </c>
      <c r="O23" s="945">
        <v>0.57299999999999995</v>
      </c>
      <c r="P23" s="945">
        <v>7.5169E-3</v>
      </c>
      <c r="Q23" s="945">
        <v>0</v>
      </c>
      <c r="R23" s="945">
        <v>0</v>
      </c>
      <c r="S23" s="945">
        <v>0</v>
      </c>
      <c r="T23" s="945">
        <v>0</v>
      </c>
      <c r="U23" s="945">
        <v>2.0579E-2</v>
      </c>
      <c r="V23" s="945">
        <v>0</v>
      </c>
      <c r="W23" s="945">
        <v>0</v>
      </c>
      <c r="X23" s="945">
        <v>0</v>
      </c>
      <c r="Y23" s="945">
        <v>0</v>
      </c>
      <c r="Z23" s="945">
        <v>0</v>
      </c>
      <c r="AA23" s="945">
        <f t="shared" si="0"/>
        <v>-0.34619380000000005</v>
      </c>
      <c r="AB23" s="943"/>
      <c r="AC23" s="945">
        <v>0</v>
      </c>
      <c r="AD23" s="945">
        <v>0</v>
      </c>
      <c r="AE23" s="945">
        <v>0</v>
      </c>
      <c r="AF23" s="945">
        <v>0</v>
      </c>
      <c r="AG23" s="945">
        <v>0</v>
      </c>
      <c r="AH23" s="945">
        <v>0</v>
      </c>
      <c r="AI23" s="945">
        <f t="shared" si="1"/>
        <v>0</v>
      </c>
      <c r="AJ23" s="943"/>
      <c r="AK23" s="945">
        <v>0</v>
      </c>
      <c r="AL23" s="945">
        <v>0</v>
      </c>
      <c r="AM23" s="945">
        <v>0</v>
      </c>
      <c r="AN23" s="945">
        <f t="shared" si="2"/>
        <v>0</v>
      </c>
      <c r="AO23" s="945">
        <f t="shared" si="3"/>
        <v>-0.34619380000000005</v>
      </c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</row>
    <row r="24" spans="1:52" s="15" customFormat="1" ht="18">
      <c r="A24" s="547" t="s">
        <v>352</v>
      </c>
      <c r="B24" s="2"/>
      <c r="C24" s="142"/>
      <c r="D24" s="944" t="s">
        <v>220</v>
      </c>
      <c r="E24" s="945">
        <v>-6.6278445000000001</v>
      </c>
      <c r="F24" s="945">
        <v>-20.695102299999999</v>
      </c>
      <c r="G24" s="945">
        <v>-1.6358200000000001</v>
      </c>
      <c r="H24" s="945">
        <v>-21.159946699999999</v>
      </c>
      <c r="I24" s="945">
        <v>-10.587999999999999</v>
      </c>
      <c r="J24" s="945">
        <v>-6.2949999999999999</v>
      </c>
      <c r="K24" s="945">
        <v>-3.1234400999999998</v>
      </c>
      <c r="L24" s="945">
        <v>-0.33500000000000002</v>
      </c>
      <c r="M24" s="945">
        <v>-3.3256918</v>
      </c>
      <c r="N24" s="945">
        <v>-10.021000000000001</v>
      </c>
      <c r="O24" s="945">
        <v>-7.9290000000000003</v>
      </c>
      <c r="P24" s="945">
        <v>-9.3929047000000008</v>
      </c>
      <c r="Q24" s="945">
        <v>-1.6719999999999999</v>
      </c>
      <c r="R24" s="945">
        <v>-2.4387219999999998</v>
      </c>
      <c r="S24" s="945">
        <v>-7.1890000000000001</v>
      </c>
      <c r="T24" s="945">
        <v>-4.4868639000000003</v>
      </c>
      <c r="U24" s="945">
        <v>-30.693110999999998</v>
      </c>
      <c r="V24" s="945">
        <v>0</v>
      </c>
      <c r="W24" s="945">
        <v>0</v>
      </c>
      <c r="X24" s="945">
        <v>0</v>
      </c>
      <c r="Y24" s="945">
        <v>0</v>
      </c>
      <c r="Z24" s="945">
        <v>0</v>
      </c>
      <c r="AA24" s="945">
        <f t="shared" si="0"/>
        <v>-147.60844699999998</v>
      </c>
      <c r="AB24" s="943"/>
      <c r="AC24" s="945">
        <v>-77.383274299999997</v>
      </c>
      <c r="AD24" s="945">
        <v>0</v>
      </c>
      <c r="AE24" s="945">
        <v>0</v>
      </c>
      <c r="AF24" s="945">
        <v>0</v>
      </c>
      <c r="AG24" s="945">
        <v>0</v>
      </c>
      <c r="AH24" s="945">
        <v>0</v>
      </c>
      <c r="AI24" s="945">
        <f t="shared" si="1"/>
        <v>-77.383274299999997</v>
      </c>
      <c r="AJ24" s="943"/>
      <c r="AK24" s="945">
        <v>0</v>
      </c>
      <c r="AL24" s="945">
        <v>0</v>
      </c>
      <c r="AM24" s="945">
        <v>0</v>
      </c>
      <c r="AN24" s="945">
        <f t="shared" si="2"/>
        <v>0</v>
      </c>
      <c r="AO24" s="945">
        <f t="shared" si="3"/>
        <v>-224.99172129999999</v>
      </c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</row>
    <row r="25" spans="1:52" s="15" customFormat="1" ht="18">
      <c r="A25" s="547" t="s">
        <v>353</v>
      </c>
      <c r="B25" s="2"/>
      <c r="C25" s="145"/>
      <c r="D25" s="944" t="s">
        <v>360</v>
      </c>
      <c r="E25" s="945">
        <v>0</v>
      </c>
      <c r="F25" s="945">
        <v>0</v>
      </c>
      <c r="G25" s="945">
        <v>0</v>
      </c>
      <c r="H25" s="945">
        <v>-1.9312366999999999</v>
      </c>
      <c r="I25" s="945">
        <v>0</v>
      </c>
      <c r="J25" s="945">
        <v>0</v>
      </c>
      <c r="K25" s="945">
        <v>0</v>
      </c>
      <c r="L25" s="945">
        <v>0</v>
      </c>
      <c r="M25" s="945">
        <v>-2.25507E-2</v>
      </c>
      <c r="N25" s="945">
        <v>0</v>
      </c>
      <c r="O25" s="945">
        <v>0</v>
      </c>
      <c r="P25" s="945">
        <v>0</v>
      </c>
      <c r="Q25" s="945">
        <v>0</v>
      </c>
      <c r="R25" s="945">
        <v>0</v>
      </c>
      <c r="S25" s="945">
        <v>0</v>
      </c>
      <c r="T25" s="945">
        <v>0</v>
      </c>
      <c r="U25" s="945">
        <v>0</v>
      </c>
      <c r="V25" s="945">
        <v>0</v>
      </c>
      <c r="W25" s="945">
        <v>0</v>
      </c>
      <c r="X25" s="945">
        <v>0</v>
      </c>
      <c r="Y25" s="945">
        <v>0</v>
      </c>
      <c r="Z25" s="945">
        <v>0</v>
      </c>
      <c r="AA25" s="945">
        <f t="shared" si="0"/>
        <v>-1.9537874</v>
      </c>
      <c r="AB25" s="943"/>
      <c r="AC25" s="945">
        <v>0</v>
      </c>
      <c r="AD25" s="945">
        <v>0</v>
      </c>
      <c r="AE25" s="945">
        <v>0</v>
      </c>
      <c r="AF25" s="945">
        <v>0</v>
      </c>
      <c r="AG25" s="945">
        <v>0</v>
      </c>
      <c r="AH25" s="945">
        <v>0</v>
      </c>
      <c r="AI25" s="945">
        <f t="shared" si="1"/>
        <v>0</v>
      </c>
      <c r="AJ25" s="943"/>
      <c r="AK25" s="945">
        <v>0</v>
      </c>
      <c r="AL25" s="945">
        <v>0</v>
      </c>
      <c r="AM25" s="945">
        <v>0</v>
      </c>
      <c r="AN25" s="945">
        <f t="shared" si="2"/>
        <v>0</v>
      </c>
      <c r="AO25" s="945">
        <f t="shared" si="3"/>
        <v>-1.9537874</v>
      </c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</row>
    <row r="26" spans="1:52" s="15" customFormat="1" ht="18">
      <c r="A26" s="547" t="s">
        <v>354</v>
      </c>
      <c r="B26" s="2"/>
      <c r="C26" s="145"/>
      <c r="D26" s="944" t="s">
        <v>221</v>
      </c>
      <c r="E26" s="945">
        <v>0</v>
      </c>
      <c r="F26" s="945">
        <v>0</v>
      </c>
      <c r="G26" s="945">
        <v>0</v>
      </c>
      <c r="H26" s="945">
        <v>0</v>
      </c>
      <c r="I26" s="945">
        <v>0</v>
      </c>
      <c r="J26" s="945">
        <v>0</v>
      </c>
      <c r="K26" s="945">
        <v>0</v>
      </c>
      <c r="L26" s="945">
        <v>0</v>
      </c>
      <c r="M26" s="945">
        <v>0</v>
      </c>
      <c r="N26" s="945">
        <v>0</v>
      </c>
      <c r="O26" s="945">
        <v>0</v>
      </c>
      <c r="P26" s="945">
        <v>0</v>
      </c>
      <c r="Q26" s="945">
        <v>0</v>
      </c>
      <c r="R26" s="945">
        <v>0</v>
      </c>
      <c r="S26" s="945">
        <v>0</v>
      </c>
      <c r="T26" s="945">
        <v>0</v>
      </c>
      <c r="U26" s="945">
        <v>0</v>
      </c>
      <c r="V26" s="945">
        <v>0</v>
      </c>
      <c r="W26" s="945">
        <v>0</v>
      </c>
      <c r="X26" s="945">
        <v>0</v>
      </c>
      <c r="Y26" s="945">
        <v>0</v>
      </c>
      <c r="Z26" s="945">
        <v>0</v>
      </c>
      <c r="AA26" s="945">
        <f t="shared" si="0"/>
        <v>0</v>
      </c>
      <c r="AB26" s="943"/>
      <c r="AC26" s="945">
        <v>0</v>
      </c>
      <c r="AD26" s="945">
        <v>0</v>
      </c>
      <c r="AE26" s="945">
        <v>0</v>
      </c>
      <c r="AF26" s="945">
        <v>0</v>
      </c>
      <c r="AG26" s="945">
        <v>0</v>
      </c>
      <c r="AH26" s="945">
        <v>0</v>
      </c>
      <c r="AI26" s="945">
        <f t="shared" si="1"/>
        <v>0</v>
      </c>
      <c r="AJ26" s="943"/>
      <c r="AK26" s="945">
        <v>0</v>
      </c>
      <c r="AL26" s="945">
        <v>0</v>
      </c>
      <c r="AM26" s="945">
        <v>0</v>
      </c>
      <c r="AN26" s="945">
        <f t="shared" si="2"/>
        <v>0</v>
      </c>
      <c r="AO26" s="945">
        <f t="shared" si="3"/>
        <v>0</v>
      </c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</row>
    <row r="27" spans="1:52" s="15" customFormat="1" ht="18">
      <c r="A27" s="547" t="s">
        <v>355</v>
      </c>
      <c r="B27" s="2"/>
      <c r="C27" s="31"/>
      <c r="D27" s="944" t="s">
        <v>222</v>
      </c>
      <c r="E27" s="945">
        <v>0</v>
      </c>
      <c r="F27" s="945">
        <v>-4.6089342000000002</v>
      </c>
      <c r="G27" s="945">
        <v>0.11771</v>
      </c>
      <c r="H27" s="945">
        <v>0</v>
      </c>
      <c r="I27" s="945">
        <v>0</v>
      </c>
      <c r="J27" s="945">
        <v>0</v>
      </c>
      <c r="K27" s="945">
        <v>0</v>
      </c>
      <c r="L27" s="945">
        <v>0</v>
      </c>
      <c r="M27" s="945">
        <v>-2.3334608999999999</v>
      </c>
      <c r="N27" s="945">
        <v>1.194</v>
      </c>
      <c r="O27" s="945">
        <v>-1.2569999999999999</v>
      </c>
      <c r="P27" s="945">
        <v>0.51544460000000003</v>
      </c>
      <c r="Q27" s="945">
        <v>0</v>
      </c>
      <c r="R27" s="945">
        <v>0</v>
      </c>
      <c r="S27" s="945">
        <v>0</v>
      </c>
      <c r="T27" s="945">
        <v>0</v>
      </c>
      <c r="U27" s="945">
        <v>0.60299999999999998</v>
      </c>
      <c r="V27" s="945">
        <v>0</v>
      </c>
      <c r="W27" s="945">
        <v>0</v>
      </c>
      <c r="X27" s="945">
        <v>0</v>
      </c>
      <c r="Y27" s="945">
        <v>0</v>
      </c>
      <c r="Z27" s="945">
        <v>0</v>
      </c>
      <c r="AA27" s="945">
        <f t="shared" si="0"/>
        <v>-5.7692404999999995</v>
      </c>
      <c r="AB27" s="943"/>
      <c r="AC27" s="945">
        <v>-5.9308348999999998</v>
      </c>
      <c r="AD27" s="945">
        <v>0</v>
      </c>
      <c r="AE27" s="945">
        <v>0</v>
      </c>
      <c r="AF27" s="945">
        <v>0</v>
      </c>
      <c r="AG27" s="945">
        <v>0</v>
      </c>
      <c r="AH27" s="945">
        <v>0</v>
      </c>
      <c r="AI27" s="945">
        <f t="shared" si="1"/>
        <v>-5.9308348999999998</v>
      </c>
      <c r="AJ27" s="943"/>
      <c r="AK27" s="945">
        <v>0</v>
      </c>
      <c r="AL27" s="945">
        <v>0</v>
      </c>
      <c r="AM27" s="945">
        <v>0</v>
      </c>
      <c r="AN27" s="945">
        <f t="shared" si="2"/>
        <v>0</v>
      </c>
      <c r="AO27" s="945">
        <f t="shared" si="3"/>
        <v>-11.700075399999999</v>
      </c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</row>
    <row r="28" spans="1:52" s="15" customFormat="1" ht="18">
      <c r="A28" s="547" t="s">
        <v>356</v>
      </c>
      <c r="B28" s="2"/>
      <c r="C28" s="31"/>
      <c r="D28" s="944" t="s">
        <v>223</v>
      </c>
      <c r="E28" s="945">
        <v>-7.2397618000000001</v>
      </c>
      <c r="F28" s="945">
        <v>18.270364799999999</v>
      </c>
      <c r="G28" s="945">
        <v>-0.39404</v>
      </c>
      <c r="H28" s="945">
        <v>-3.9579309</v>
      </c>
      <c r="I28" s="945">
        <v>2.198</v>
      </c>
      <c r="J28" s="945">
        <v>0</v>
      </c>
      <c r="K28" s="945">
        <v>0.1969737</v>
      </c>
      <c r="L28" s="945">
        <v>0</v>
      </c>
      <c r="M28" s="945">
        <v>1.5570724</v>
      </c>
      <c r="N28" s="945">
        <v>-2.5419999999999998</v>
      </c>
      <c r="O28" s="945">
        <v>8.3450000000000006</v>
      </c>
      <c r="P28" s="945">
        <v>-7.7939524999999996</v>
      </c>
      <c r="Q28" s="945">
        <v>0</v>
      </c>
      <c r="R28" s="945">
        <v>-12.324925800000001</v>
      </c>
      <c r="S28" s="945">
        <v>-15.804</v>
      </c>
      <c r="T28" s="945">
        <v>0</v>
      </c>
      <c r="U28" s="945">
        <v>11.076000000000001</v>
      </c>
      <c r="V28" s="945">
        <v>0</v>
      </c>
      <c r="W28" s="945">
        <v>0</v>
      </c>
      <c r="X28" s="945">
        <v>0</v>
      </c>
      <c r="Y28" s="945">
        <v>0</v>
      </c>
      <c r="Z28" s="945">
        <v>0</v>
      </c>
      <c r="AA28" s="945">
        <f t="shared" si="0"/>
        <v>-8.413200100000001</v>
      </c>
      <c r="AB28" s="943"/>
      <c r="AC28" s="945">
        <v>21.924652500000001</v>
      </c>
      <c r="AD28" s="945">
        <v>0</v>
      </c>
      <c r="AE28" s="945">
        <v>0</v>
      </c>
      <c r="AF28" s="945">
        <v>0</v>
      </c>
      <c r="AG28" s="945">
        <v>0</v>
      </c>
      <c r="AH28" s="945">
        <v>0</v>
      </c>
      <c r="AI28" s="945">
        <f t="shared" si="1"/>
        <v>21.924652500000001</v>
      </c>
      <c r="AJ28" s="943"/>
      <c r="AK28" s="945">
        <v>0</v>
      </c>
      <c r="AL28" s="945">
        <v>0</v>
      </c>
      <c r="AM28" s="945">
        <v>0</v>
      </c>
      <c r="AN28" s="945">
        <f t="shared" si="2"/>
        <v>0</v>
      </c>
      <c r="AO28" s="945">
        <f t="shared" si="3"/>
        <v>13.5114524</v>
      </c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</row>
    <row r="29" spans="1:52" s="15" customFormat="1" ht="18">
      <c r="A29" s="549" t="s">
        <v>357</v>
      </c>
      <c r="B29" s="2"/>
      <c r="C29" s="31"/>
      <c r="D29" s="944" t="s">
        <v>224</v>
      </c>
      <c r="E29" s="945">
        <v>-0.1599043</v>
      </c>
      <c r="F29" s="945">
        <v>-5.6301588000000002</v>
      </c>
      <c r="G29" s="945">
        <v>-0.23111000000000001</v>
      </c>
      <c r="H29" s="945">
        <v>-1.4291362000000001</v>
      </c>
      <c r="I29" s="945">
        <v>-1.101</v>
      </c>
      <c r="J29" s="945">
        <v>-1.8320000000000001</v>
      </c>
      <c r="K29" s="945">
        <v>-1.0036278999999999</v>
      </c>
      <c r="L29" s="945">
        <v>0</v>
      </c>
      <c r="M29" s="945">
        <v>-1.1930396000000001</v>
      </c>
      <c r="N29" s="945">
        <v>0.249</v>
      </c>
      <c r="O29" s="945">
        <v>-1.649</v>
      </c>
      <c r="P29" s="945">
        <v>-0.42953720000000001</v>
      </c>
      <c r="Q29" s="945">
        <v>-0.47399999999999998</v>
      </c>
      <c r="R29" s="945">
        <v>-6.5657900000000005E-2</v>
      </c>
      <c r="S29" s="945">
        <v>-0.67400000000000004</v>
      </c>
      <c r="T29" s="945">
        <v>0</v>
      </c>
      <c r="U29" s="945">
        <v>-2.1680999999999999</v>
      </c>
      <c r="V29" s="945">
        <v>0</v>
      </c>
      <c r="W29" s="945">
        <v>0</v>
      </c>
      <c r="X29" s="945">
        <v>0</v>
      </c>
      <c r="Y29" s="945">
        <v>0</v>
      </c>
      <c r="Z29" s="945">
        <v>0</v>
      </c>
      <c r="AA29" s="945">
        <f t="shared" si="0"/>
        <v>-17.791271899999998</v>
      </c>
      <c r="AB29" s="943"/>
      <c r="AC29" s="945">
        <v>-19.6448839</v>
      </c>
      <c r="AD29" s="945">
        <v>0</v>
      </c>
      <c r="AE29" s="945">
        <v>0</v>
      </c>
      <c r="AF29" s="945">
        <v>0</v>
      </c>
      <c r="AG29" s="945">
        <v>0</v>
      </c>
      <c r="AH29" s="945">
        <v>0</v>
      </c>
      <c r="AI29" s="945">
        <f t="shared" si="1"/>
        <v>-19.6448839</v>
      </c>
      <c r="AJ29" s="943"/>
      <c r="AK29" s="945">
        <v>0</v>
      </c>
      <c r="AL29" s="945">
        <v>0</v>
      </c>
      <c r="AM29" s="945">
        <v>0</v>
      </c>
      <c r="AN29" s="945">
        <f t="shared" si="2"/>
        <v>0</v>
      </c>
      <c r="AO29" s="945">
        <f t="shared" si="3"/>
        <v>-37.436155799999995</v>
      </c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</row>
    <row r="30" spans="1:52" s="15" customFormat="1" ht="18">
      <c r="A30" s="728" t="s">
        <v>408</v>
      </c>
      <c r="B30" s="2"/>
      <c r="C30" s="31"/>
      <c r="D30" s="953" t="s">
        <v>225</v>
      </c>
      <c r="E30" s="954">
        <v>-11.538291600000001</v>
      </c>
      <c r="F30" s="954">
        <v>-9.9534506999999994</v>
      </c>
      <c r="G30" s="954">
        <v>-2.1890900000000002</v>
      </c>
      <c r="H30" s="954">
        <v>-28.791929</v>
      </c>
      <c r="I30" s="954">
        <v>-9.2219999999999995</v>
      </c>
      <c r="J30" s="954">
        <v>-8.0939999999999994</v>
      </c>
      <c r="K30" s="954">
        <v>-3.6862221000000002</v>
      </c>
      <c r="L30" s="954">
        <v>-0.33300000000000002</v>
      </c>
      <c r="M30" s="954">
        <v>-2.9230006999999998</v>
      </c>
      <c r="N30" s="954">
        <v>-11.01</v>
      </c>
      <c r="O30" s="954">
        <v>-1.6870000000000001</v>
      </c>
      <c r="P30" s="954">
        <v>-16.975310199999999</v>
      </c>
      <c r="Q30" s="954">
        <v>-2.1419999999999999</v>
      </c>
      <c r="R30" s="954">
        <v>-14.819926000000001</v>
      </c>
      <c r="S30" s="954">
        <v>-23.664999999999999</v>
      </c>
      <c r="T30" s="954">
        <v>-4.4409878000000003</v>
      </c>
      <c r="U30" s="954">
        <v>-21.093447999999999</v>
      </c>
      <c r="V30" s="954">
        <v>0</v>
      </c>
      <c r="W30" s="954">
        <v>0</v>
      </c>
      <c r="X30" s="954">
        <v>0</v>
      </c>
      <c r="Y30" s="954">
        <v>0</v>
      </c>
      <c r="Z30" s="954">
        <v>0</v>
      </c>
      <c r="AA30" s="954">
        <f t="shared" si="0"/>
        <v>-172.56465609999998</v>
      </c>
      <c r="AB30" s="955"/>
      <c r="AC30" s="954">
        <v>-81.007494500000007</v>
      </c>
      <c r="AD30" s="954">
        <v>0</v>
      </c>
      <c r="AE30" s="954">
        <v>0</v>
      </c>
      <c r="AF30" s="954">
        <v>0</v>
      </c>
      <c r="AG30" s="954">
        <v>0</v>
      </c>
      <c r="AH30" s="954">
        <v>0</v>
      </c>
      <c r="AI30" s="954">
        <f t="shared" si="1"/>
        <v>-81.007494500000007</v>
      </c>
      <c r="AJ30" s="955"/>
      <c r="AK30" s="954">
        <v>0</v>
      </c>
      <c r="AL30" s="954">
        <v>0</v>
      </c>
      <c r="AM30" s="954">
        <v>0</v>
      </c>
      <c r="AN30" s="954">
        <f t="shared" si="2"/>
        <v>0</v>
      </c>
      <c r="AO30" s="954">
        <f t="shared" si="3"/>
        <v>-253.57215059999999</v>
      </c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</row>
    <row r="31" spans="1:52" s="15" customFormat="1" ht="18">
      <c r="A31" s="440" t="s">
        <v>302</v>
      </c>
      <c r="B31" s="2"/>
      <c r="C31" s="31"/>
      <c r="D31" s="956" t="s">
        <v>1</v>
      </c>
      <c r="E31" s="957">
        <v>-2.94752739999999</v>
      </c>
      <c r="F31" s="957">
        <v>-26.307005899999901</v>
      </c>
      <c r="G31" s="957">
        <v>-3.9869699999999999</v>
      </c>
      <c r="H31" s="957">
        <v>0.21886499999996201</v>
      </c>
      <c r="I31" s="957">
        <v>27.763000000000002</v>
      </c>
      <c r="J31" s="957">
        <v>0.49399999999999999</v>
      </c>
      <c r="K31" s="957">
        <v>4.07078980000004</v>
      </c>
      <c r="L31" s="957">
        <v>2.0030000000000001</v>
      </c>
      <c r="M31" s="957">
        <v>48.765358400000302</v>
      </c>
      <c r="N31" s="957">
        <v>-22.280000000000101</v>
      </c>
      <c r="O31" s="957">
        <v>26.097000000000001</v>
      </c>
      <c r="P31" s="957">
        <v>-31.6010518</v>
      </c>
      <c r="Q31" s="957">
        <v>6.0210000000000097</v>
      </c>
      <c r="R31" s="957">
        <v>7.8132900999999899</v>
      </c>
      <c r="S31" s="957">
        <v>5.1459999999999901</v>
      </c>
      <c r="T31" s="957">
        <v>13.6115861</v>
      </c>
      <c r="U31" s="957">
        <v>132.242998</v>
      </c>
      <c r="V31" s="957">
        <v>0</v>
      </c>
      <c r="W31" s="957">
        <v>0</v>
      </c>
      <c r="X31" s="957">
        <v>0</v>
      </c>
      <c r="Y31" s="957">
        <v>0</v>
      </c>
      <c r="Z31" s="957">
        <v>0</v>
      </c>
      <c r="AA31" s="957">
        <f t="shared" si="0"/>
        <v>187.1243323000003</v>
      </c>
      <c r="AB31" s="958"/>
      <c r="AC31" s="957">
        <v>20.427715300000099</v>
      </c>
      <c r="AD31" s="957">
        <v>0</v>
      </c>
      <c r="AE31" s="957">
        <v>0</v>
      </c>
      <c r="AF31" s="957">
        <v>0</v>
      </c>
      <c r="AG31" s="957">
        <v>0</v>
      </c>
      <c r="AH31" s="957">
        <v>0</v>
      </c>
      <c r="AI31" s="957">
        <f t="shared" si="1"/>
        <v>20.427715300000099</v>
      </c>
      <c r="AJ31" s="958"/>
      <c r="AK31" s="957">
        <v>0</v>
      </c>
      <c r="AL31" s="957">
        <v>0</v>
      </c>
      <c r="AM31" s="957">
        <v>0</v>
      </c>
      <c r="AN31" s="957">
        <f t="shared" si="2"/>
        <v>0</v>
      </c>
      <c r="AO31" s="957">
        <f t="shared" si="3"/>
        <v>207.55204760000041</v>
      </c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</row>
    <row r="32" spans="1:52" s="15" customFormat="1" ht="18">
      <c r="A32" s="440"/>
      <c r="B32" s="2"/>
      <c r="C32" s="31"/>
      <c r="D32" s="959"/>
      <c r="E32" s="958"/>
      <c r="F32" s="958"/>
      <c r="G32" s="958"/>
      <c r="H32" s="958"/>
      <c r="I32" s="958"/>
      <c r="J32" s="958"/>
      <c r="K32" s="958"/>
      <c r="L32" s="958"/>
      <c r="M32" s="958"/>
      <c r="N32" s="958"/>
      <c r="O32" s="958"/>
      <c r="P32" s="958"/>
      <c r="Q32" s="958"/>
      <c r="R32" s="958"/>
      <c r="S32" s="958"/>
      <c r="T32" s="958"/>
      <c r="U32" s="958"/>
      <c r="V32" s="958"/>
      <c r="W32" s="958"/>
      <c r="X32" s="958"/>
      <c r="Y32" s="958"/>
      <c r="Z32" s="958"/>
      <c r="AA32" s="958"/>
      <c r="AB32" s="958"/>
      <c r="AC32" s="958"/>
      <c r="AD32" s="958"/>
      <c r="AE32" s="958"/>
      <c r="AF32" s="958"/>
      <c r="AG32" s="958"/>
      <c r="AH32" s="958"/>
      <c r="AI32" s="958"/>
      <c r="AJ32" s="958"/>
      <c r="AK32" s="958"/>
      <c r="AL32" s="958"/>
      <c r="AM32" s="958"/>
      <c r="AN32" s="958"/>
      <c r="AO32" s="958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</row>
    <row r="33" spans="1:52" s="9" customFormat="1" ht="18">
      <c r="A33" s="549" t="s">
        <v>306</v>
      </c>
      <c r="B33" s="2"/>
      <c r="D33" s="960" t="s">
        <v>117</v>
      </c>
      <c r="E33" s="961">
        <v>0</v>
      </c>
      <c r="F33" s="961">
        <v>-0.82578530000000006</v>
      </c>
      <c r="G33" s="961">
        <v>-0.499</v>
      </c>
      <c r="H33" s="961">
        <v>-11.7</v>
      </c>
      <c r="I33" s="961">
        <v>0</v>
      </c>
      <c r="J33" s="961">
        <v>0</v>
      </c>
      <c r="K33" s="961">
        <v>-2.5231393</v>
      </c>
      <c r="L33" s="961">
        <v>0.9</v>
      </c>
      <c r="M33" s="961">
        <v>0</v>
      </c>
      <c r="N33" s="961">
        <v>-12.1</v>
      </c>
      <c r="O33" s="961">
        <v>0</v>
      </c>
      <c r="P33" s="961">
        <v>-1.3959959</v>
      </c>
      <c r="Q33" s="961">
        <v>-1.3129999999999999</v>
      </c>
      <c r="R33" s="961">
        <v>0</v>
      </c>
      <c r="S33" s="961">
        <v>-0.82199999999999995</v>
      </c>
      <c r="T33" s="961">
        <v>-0.1031767</v>
      </c>
      <c r="U33" s="961">
        <v>-7.4619999999999997</v>
      </c>
      <c r="V33" s="961">
        <v>0</v>
      </c>
      <c r="W33" s="961">
        <v>0</v>
      </c>
      <c r="X33" s="961">
        <v>0</v>
      </c>
      <c r="Y33" s="961">
        <v>0</v>
      </c>
      <c r="Z33" s="961">
        <v>0</v>
      </c>
      <c r="AA33" s="962">
        <f>SUM(E33:Z33)</f>
        <v>-37.844097199999993</v>
      </c>
      <c r="AB33" s="963"/>
      <c r="AC33" s="964">
        <v>-15.033802</v>
      </c>
      <c r="AD33" s="961">
        <v>0</v>
      </c>
      <c r="AE33" s="961">
        <v>0</v>
      </c>
      <c r="AF33" s="961">
        <v>0</v>
      </c>
      <c r="AG33" s="961">
        <v>0</v>
      </c>
      <c r="AH33" s="961">
        <v>0</v>
      </c>
      <c r="AI33" s="961">
        <f>SUM(AC33:AH33)</f>
        <v>-15.033802</v>
      </c>
      <c r="AJ33" s="965"/>
      <c r="AK33" s="961">
        <v>0</v>
      </c>
      <c r="AL33" s="961">
        <v>0</v>
      </c>
      <c r="AM33" s="961">
        <v>0</v>
      </c>
      <c r="AN33" s="961">
        <f>SUM(AK33:AM33)</f>
        <v>0</v>
      </c>
      <c r="AO33" s="962">
        <f>AA33+AI33+AN33</f>
        <v>-52.877899199999995</v>
      </c>
    </row>
    <row r="34" spans="1:52" s="9" customFormat="1" ht="16.5" customHeight="1">
      <c r="A34" s="549" t="s">
        <v>301</v>
      </c>
      <c r="B34" s="2"/>
      <c r="D34" s="966" t="s">
        <v>118</v>
      </c>
      <c r="E34" s="950">
        <v>8.5907642000000202</v>
      </c>
      <c r="F34" s="950">
        <v>-14.2638566999999</v>
      </c>
      <c r="G34" s="950">
        <v>-1.29888</v>
      </c>
      <c r="H34" s="950">
        <v>49.462141899999899</v>
      </c>
      <c r="I34" s="950">
        <v>36.984999999999999</v>
      </c>
      <c r="J34" s="950">
        <v>8.5880000000000507</v>
      </c>
      <c r="K34" s="950">
        <v>10.280151200000001</v>
      </c>
      <c r="L34" s="950">
        <v>1.4359999999999999</v>
      </c>
      <c r="M34" s="950">
        <v>51.688359100000199</v>
      </c>
      <c r="N34" s="950">
        <v>0.900999999999896</v>
      </c>
      <c r="O34" s="950">
        <v>28.724999999999799</v>
      </c>
      <c r="P34" s="950">
        <v>-13.2297457</v>
      </c>
      <c r="Q34" s="950">
        <v>9.4760000000000097</v>
      </c>
      <c r="R34" s="950">
        <v>22.633216099999999</v>
      </c>
      <c r="S34" s="950">
        <v>30.074999999999999</v>
      </c>
      <c r="T34" s="950">
        <v>18.169257399999999</v>
      </c>
      <c r="U34" s="950">
        <v>160.79844600000001</v>
      </c>
      <c r="V34" s="950">
        <v>0</v>
      </c>
      <c r="W34" s="950">
        <v>0</v>
      </c>
      <c r="X34" s="950">
        <v>0</v>
      </c>
      <c r="Y34" s="950">
        <v>0</v>
      </c>
      <c r="Z34" s="950">
        <v>0</v>
      </c>
      <c r="AA34" s="967">
        <f>SUM(E34:Z34)</f>
        <v>409.01585349999999</v>
      </c>
      <c r="AB34" s="950"/>
      <c r="AC34" s="968">
        <v>140.39852920000001</v>
      </c>
      <c r="AD34" s="950">
        <v>0</v>
      </c>
      <c r="AE34" s="950">
        <v>0</v>
      </c>
      <c r="AF34" s="950">
        <v>0</v>
      </c>
      <c r="AG34" s="950">
        <v>0</v>
      </c>
      <c r="AH34" s="950">
        <v>0</v>
      </c>
      <c r="AI34" s="950">
        <f>SUM(AC34:AH34)</f>
        <v>140.39852920000001</v>
      </c>
      <c r="AJ34" s="950"/>
      <c r="AK34" s="950">
        <v>0</v>
      </c>
      <c r="AL34" s="950">
        <v>0</v>
      </c>
      <c r="AM34" s="950">
        <v>0</v>
      </c>
      <c r="AN34" s="950">
        <f>SUM(AK34:AM34)</f>
        <v>0</v>
      </c>
      <c r="AO34" s="967">
        <f>AA34+AI34+AN34</f>
        <v>549.41438270000003</v>
      </c>
    </row>
    <row r="35" spans="1:52" s="31" customFormat="1" ht="18">
      <c r="A35" s="549" t="s">
        <v>307</v>
      </c>
      <c r="B35" s="2"/>
      <c r="D35" s="969" t="s">
        <v>112</v>
      </c>
      <c r="E35" s="943">
        <v>0</v>
      </c>
      <c r="F35" s="943">
        <v>-1.5033802000000001</v>
      </c>
      <c r="G35" s="943">
        <v>0</v>
      </c>
      <c r="H35" s="943">
        <v>0</v>
      </c>
      <c r="I35" s="943">
        <v>0</v>
      </c>
      <c r="J35" s="943">
        <v>0</v>
      </c>
      <c r="K35" s="943">
        <v>0</v>
      </c>
      <c r="L35" s="943">
        <v>0</v>
      </c>
      <c r="M35" s="943">
        <v>0</v>
      </c>
      <c r="N35" s="943">
        <v>0</v>
      </c>
      <c r="O35" s="943">
        <v>0</v>
      </c>
      <c r="P35" s="943">
        <v>0</v>
      </c>
      <c r="Q35" s="943">
        <v>0</v>
      </c>
      <c r="R35" s="943">
        <v>0</v>
      </c>
      <c r="S35" s="943">
        <v>0</v>
      </c>
      <c r="T35" s="943">
        <v>0</v>
      </c>
      <c r="U35" s="943">
        <v>0</v>
      </c>
      <c r="V35" s="943">
        <v>0</v>
      </c>
      <c r="W35" s="943">
        <v>0</v>
      </c>
      <c r="X35" s="943">
        <v>0</v>
      </c>
      <c r="Y35" s="943">
        <v>0</v>
      </c>
      <c r="Z35" s="943">
        <v>0</v>
      </c>
      <c r="AA35" s="970">
        <f>SUM(E35:Z35)</f>
        <v>-1.5033802000000001</v>
      </c>
      <c r="AB35" s="943"/>
      <c r="AC35" s="971">
        <v>0</v>
      </c>
      <c r="AD35" s="943">
        <v>0</v>
      </c>
      <c r="AE35" s="943">
        <v>0</v>
      </c>
      <c r="AF35" s="943">
        <v>0</v>
      </c>
      <c r="AG35" s="943">
        <v>0</v>
      </c>
      <c r="AH35" s="943">
        <v>0</v>
      </c>
      <c r="AI35" s="943">
        <f>SUM(AC35:AH35)</f>
        <v>0</v>
      </c>
      <c r="AJ35" s="943"/>
      <c r="AK35" s="943">
        <v>0</v>
      </c>
      <c r="AL35" s="943">
        <v>0</v>
      </c>
      <c r="AM35" s="943">
        <v>0</v>
      </c>
      <c r="AN35" s="943">
        <f>SUM(AK35:AM35)</f>
        <v>0</v>
      </c>
      <c r="AO35" s="970">
        <f>AA35+AI35+AN35</f>
        <v>-1.5033802000000001</v>
      </c>
    </row>
    <row r="36" spans="1:52" s="15" customFormat="1" ht="18">
      <c r="A36" s="549" t="s">
        <v>303</v>
      </c>
      <c r="B36" s="2"/>
      <c r="C36" s="31"/>
      <c r="D36" s="972" t="s">
        <v>119</v>
      </c>
      <c r="E36" s="973">
        <v>-2.94752739999999</v>
      </c>
      <c r="F36" s="973">
        <v>-23.977840399999899</v>
      </c>
      <c r="G36" s="973">
        <v>-3.4879699999999998</v>
      </c>
      <c r="H36" s="973">
        <v>11.918865</v>
      </c>
      <c r="I36" s="973">
        <v>27.763000000000002</v>
      </c>
      <c r="J36" s="973">
        <v>0.49399999999999999</v>
      </c>
      <c r="K36" s="973">
        <v>6.5939291000000404</v>
      </c>
      <c r="L36" s="973">
        <v>1.103</v>
      </c>
      <c r="M36" s="973">
        <v>48.765358400000302</v>
      </c>
      <c r="N36" s="973">
        <v>-10.180000000000099</v>
      </c>
      <c r="O36" s="973">
        <v>26.097000000000001</v>
      </c>
      <c r="P36" s="973">
        <v>-30.205055900000001</v>
      </c>
      <c r="Q36" s="973">
        <v>7.3340000000000103</v>
      </c>
      <c r="R36" s="973">
        <v>7.8132900999999899</v>
      </c>
      <c r="S36" s="973">
        <v>5.9679999999999902</v>
      </c>
      <c r="T36" s="973">
        <v>13.714762800000001</v>
      </c>
      <c r="U36" s="973">
        <v>139.70499799999999</v>
      </c>
      <c r="V36" s="973">
        <v>0</v>
      </c>
      <c r="W36" s="973">
        <v>0</v>
      </c>
      <c r="X36" s="973">
        <v>0</v>
      </c>
      <c r="Y36" s="973">
        <v>0</v>
      </c>
      <c r="Z36" s="973">
        <v>0</v>
      </c>
      <c r="AA36" s="974">
        <f>SUM(E36:Z36)</f>
        <v>226.47180970000034</v>
      </c>
      <c r="AB36" s="963"/>
      <c r="AC36" s="975">
        <v>35.461517300000096</v>
      </c>
      <c r="AD36" s="973">
        <v>0</v>
      </c>
      <c r="AE36" s="973">
        <v>0</v>
      </c>
      <c r="AF36" s="973">
        <v>0</v>
      </c>
      <c r="AG36" s="973">
        <v>0</v>
      </c>
      <c r="AH36" s="973">
        <v>0</v>
      </c>
      <c r="AI36" s="973">
        <v>0</v>
      </c>
      <c r="AJ36" s="973">
        <v>261.933326999999</v>
      </c>
      <c r="AK36" s="973">
        <v>0</v>
      </c>
      <c r="AL36" s="973">
        <v>0</v>
      </c>
      <c r="AM36" s="973">
        <v>0</v>
      </c>
      <c r="AN36" s="973">
        <v>0</v>
      </c>
      <c r="AO36" s="976">
        <f>AA36+AI36+AN36</f>
        <v>226.47180970000034</v>
      </c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</row>
    <row r="37" spans="1:52" s="15" customFormat="1" hidden="1">
      <c r="B37" s="85"/>
      <c r="C37" s="31"/>
      <c r="D37" s="31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51"/>
      <c r="AC37" s="143"/>
      <c r="AD37" s="143"/>
      <c r="AE37" s="143"/>
      <c r="AF37" s="143"/>
      <c r="AG37" s="143"/>
      <c r="AH37" s="144"/>
      <c r="AI37" s="143"/>
      <c r="AJ37" s="151"/>
      <c r="AK37" s="143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</row>
    <row r="38" spans="1:52" s="15" customFormat="1" ht="14.25" customHeight="1">
      <c r="A38" s="135"/>
      <c r="B38" s="85"/>
      <c r="C38" s="31"/>
      <c r="D38" s="31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51"/>
      <c r="AC38" s="143"/>
      <c r="AD38" s="143"/>
      <c r="AE38" s="143"/>
      <c r="AF38" s="143"/>
      <c r="AG38" s="143"/>
      <c r="AH38" s="144"/>
      <c r="AI38" s="143"/>
      <c r="AJ38" s="151"/>
      <c r="AK38" s="143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</row>
    <row r="39" spans="1:52" s="161" customFormat="1" ht="69" customHeight="1">
      <c r="A39" t="str">
        <f>'Meny Aaro'!K34</f>
        <v>1403P</v>
      </c>
      <c r="B39" s="2"/>
      <c r="C39" s="356"/>
      <c r="D39" s="355" t="str">
        <f>"Ackumulerat "&amp;VFGÅR&amp;'Meny Aaro'!G36</f>
        <v>Ackumulerat 201403</v>
      </c>
      <c r="E39" s="733" t="str">
        <f t="shared" ref="E39:AA39" si="4">E6</f>
        <v>AH</v>
      </c>
      <c r="F39" s="733" t="str">
        <f t="shared" si="4"/>
        <v>Arcus</v>
      </c>
      <c r="G39" s="733" t="str">
        <f t="shared" si="4"/>
        <v xml:space="preserve">Biolin </v>
      </c>
      <c r="H39" s="733" t="str">
        <f t="shared" si="4"/>
        <v>Bisnode</v>
      </c>
      <c r="I39" s="733" t="str">
        <f t="shared" si="4"/>
        <v>DIAB</v>
      </c>
      <c r="J39" s="733" t="str">
        <f t="shared" si="4"/>
        <v>Eurom</v>
      </c>
      <c r="K39" s="733" t="str">
        <f t="shared" si="4"/>
        <v>GS-Hydro</v>
      </c>
      <c r="L39" s="733" t="str">
        <f t="shared" si="4"/>
        <v>Hafa</v>
      </c>
      <c r="M39" s="733" t="str">
        <f t="shared" si="4"/>
        <v>HENT</v>
      </c>
      <c r="N39" s="733" t="str">
        <f t="shared" si="4"/>
        <v xml:space="preserve">HL Disp </v>
      </c>
      <c r="O39" s="733" t="str">
        <f t="shared" si="4"/>
        <v>Inwido</v>
      </c>
      <c r="P39" s="733" t="str">
        <f t="shared" si="4"/>
        <v>Jøtul</v>
      </c>
      <c r="Q39" s="733" t="str">
        <f t="shared" si="4"/>
        <v xml:space="preserve">KVD </v>
      </c>
      <c r="R39" s="733" t="str">
        <f t="shared" si="4"/>
        <v>Ledil</v>
      </c>
      <c r="S39" s="733" t="str">
        <f t="shared" si="4"/>
        <v>MCC</v>
      </c>
      <c r="T39" s="733" t="str">
        <f t="shared" si="4"/>
        <v>Nebula</v>
      </c>
      <c r="U39" s="733" t="str">
        <f t="shared" si="4"/>
        <v>NCG</v>
      </c>
      <c r="V39" s="357">
        <f t="shared" si="4"/>
        <v>0</v>
      </c>
      <c r="W39" s="357">
        <f t="shared" si="4"/>
        <v>0</v>
      </c>
      <c r="X39" s="357">
        <f t="shared" si="4"/>
        <v>0</v>
      </c>
      <c r="Y39" s="357">
        <f t="shared" si="4"/>
        <v>0</v>
      </c>
      <c r="Z39" s="357">
        <f t="shared" si="4"/>
        <v>0</v>
      </c>
      <c r="AA39" s="733" t="str">
        <f t="shared" si="4"/>
        <v>Sum ex Aibel</v>
      </c>
      <c r="AB39" s="686"/>
      <c r="AC39" s="357" t="str">
        <f t="shared" ref="AC39:AI39" si="5">AC6</f>
        <v>Aibel</v>
      </c>
      <c r="AD39" s="357">
        <f t="shared" si="5"/>
        <v>0</v>
      </c>
      <c r="AE39" s="357">
        <f t="shared" si="5"/>
        <v>0</v>
      </c>
      <c r="AF39" s="357">
        <f t="shared" si="5"/>
        <v>0</v>
      </c>
      <c r="AG39" s="357">
        <f t="shared" si="5"/>
        <v>0</v>
      </c>
      <c r="AH39" s="357">
        <f t="shared" si="5"/>
        <v>0</v>
      </c>
      <c r="AI39" s="357" t="str">
        <f t="shared" si="5"/>
        <v>Sum Aibel</v>
      </c>
      <c r="AJ39" s="686"/>
      <c r="AK39" s="357">
        <f>AK6</f>
        <v>0</v>
      </c>
      <c r="AL39" s="357">
        <f>AL6</f>
        <v>0</v>
      </c>
      <c r="AM39" s="357">
        <f>AM6</f>
        <v>0</v>
      </c>
      <c r="AN39" s="357" t="str">
        <f>AN6</f>
        <v>SUMMA FRÅGETECKEN</v>
      </c>
      <c r="AO39" s="357" t="str">
        <f>AO6</f>
        <v>Totalt</v>
      </c>
      <c r="AP39" s="358"/>
      <c r="AQ39" s="358"/>
      <c r="AR39" s="358"/>
      <c r="AS39" s="358"/>
      <c r="AT39" s="358"/>
      <c r="AU39" s="358"/>
      <c r="AV39" s="358"/>
      <c r="AW39" s="358"/>
      <c r="AX39" s="358"/>
      <c r="AY39" s="358"/>
      <c r="AZ39" s="358"/>
    </row>
    <row r="40" spans="1:52" s="15" customFormat="1">
      <c r="A40" s="135"/>
      <c r="B40" s="85"/>
      <c r="C40" s="31"/>
      <c r="D40" s="147"/>
      <c r="E40" s="147"/>
      <c r="F40" s="149"/>
      <c r="G40" s="149"/>
      <c r="H40" s="148"/>
      <c r="I40" s="148"/>
      <c r="J40" s="148"/>
      <c r="K40" s="148"/>
      <c r="L40" s="148"/>
      <c r="M40" s="148"/>
      <c r="N40" s="148"/>
      <c r="O40" s="148"/>
      <c r="P40" s="148"/>
      <c r="Q40" s="149"/>
      <c r="R40" s="148"/>
      <c r="S40" s="148"/>
      <c r="T40" s="148"/>
      <c r="U40" s="149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322"/>
      <c r="AI40" s="322"/>
      <c r="AJ40" s="148"/>
      <c r="AK40" s="322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</row>
    <row r="41" spans="1:52" s="15" customFormat="1" ht="18">
      <c r="A41" s="549" t="s">
        <v>297</v>
      </c>
      <c r="B41" s="85"/>
      <c r="C41" s="31"/>
      <c r="D41" s="941" t="s">
        <v>32</v>
      </c>
      <c r="E41" s="942">
        <v>190.19103809999999</v>
      </c>
      <c r="F41" s="942">
        <v>499.96951480000001</v>
      </c>
      <c r="G41" s="942">
        <v>42.481999999999999</v>
      </c>
      <c r="H41" s="942">
        <v>865.28</v>
      </c>
      <c r="I41" s="942">
        <v>238.16399999999999</v>
      </c>
      <c r="J41" s="942">
        <v>581.61199999999997</v>
      </c>
      <c r="K41" s="942">
        <v>285.36915160000001</v>
      </c>
      <c r="L41" s="942">
        <v>58.457999999999998</v>
      </c>
      <c r="M41" s="942">
        <v>1232.8859883</v>
      </c>
      <c r="N41" s="942">
        <v>363.72899999999998</v>
      </c>
      <c r="O41" s="942">
        <v>907.27599999999995</v>
      </c>
      <c r="P41" s="942">
        <v>196.09894639999999</v>
      </c>
      <c r="Q41" s="942">
        <v>75.2</v>
      </c>
      <c r="R41" s="942">
        <v>48.220542299999998</v>
      </c>
      <c r="S41" s="942">
        <v>211.64500000000001</v>
      </c>
      <c r="T41" s="942">
        <v>58.611142700000002</v>
      </c>
      <c r="U41" s="942">
        <v>715.71299999999997</v>
      </c>
      <c r="V41" s="942">
        <v>0</v>
      </c>
      <c r="W41" s="942">
        <v>0</v>
      </c>
      <c r="X41" s="942">
        <v>0</v>
      </c>
      <c r="Y41" s="942">
        <v>0</v>
      </c>
      <c r="Z41" s="942">
        <v>0</v>
      </c>
      <c r="AA41" s="942">
        <f t="shared" ref="AA41:AA64" si="6">SUM(E41:Z41)</f>
        <v>6570.9053241999991</v>
      </c>
      <c r="AB41" s="943"/>
      <c r="AC41" s="942">
        <v>2603.3745699000001</v>
      </c>
      <c r="AD41" s="942">
        <v>0</v>
      </c>
      <c r="AE41" s="942">
        <v>0</v>
      </c>
      <c r="AF41" s="942">
        <v>0</v>
      </c>
      <c r="AG41" s="942">
        <v>0</v>
      </c>
      <c r="AH41" s="942">
        <v>0</v>
      </c>
      <c r="AI41" s="942">
        <f t="shared" ref="AI41:AI64" si="7">SUM(AC41:AH41)</f>
        <v>2603.3745699000001</v>
      </c>
      <c r="AJ41" s="943"/>
      <c r="AK41" s="942">
        <v>0</v>
      </c>
      <c r="AL41" s="942">
        <v>0</v>
      </c>
      <c r="AM41" s="942">
        <v>0</v>
      </c>
      <c r="AN41" s="942">
        <f t="shared" ref="AN41:AN64" si="8">SUM(AK41:AM41)</f>
        <v>0</v>
      </c>
      <c r="AO41" s="942">
        <f t="shared" ref="AO41:AO64" si="9">AA41+AI41+AN41</f>
        <v>9174.2798941000001</v>
      </c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</row>
    <row r="42" spans="1:52" s="15" customFormat="1" ht="18">
      <c r="A42" s="549" t="s">
        <v>341</v>
      </c>
      <c r="B42" s="85"/>
      <c r="C42" s="31"/>
      <c r="D42" s="944" t="s">
        <v>205</v>
      </c>
      <c r="E42" s="945">
        <v>-180.0332454</v>
      </c>
      <c r="F42" s="945">
        <v>-508.30171689999997</v>
      </c>
      <c r="G42" s="945">
        <v>-44.554000000000002</v>
      </c>
      <c r="H42" s="945">
        <v>-792.97199999999998</v>
      </c>
      <c r="I42" s="945">
        <v>-223.51400000000001</v>
      </c>
      <c r="J42" s="945">
        <v>-572.49400000000003</v>
      </c>
      <c r="K42" s="945">
        <v>-268.55091870000001</v>
      </c>
      <c r="L42" s="945">
        <v>-55.043999999999997</v>
      </c>
      <c r="M42" s="945">
        <v>-1171.7689286</v>
      </c>
      <c r="N42" s="945">
        <v>-337.36200000000002</v>
      </c>
      <c r="O42" s="945">
        <v>-934.17100000000005</v>
      </c>
      <c r="P42" s="945">
        <v>-198.8200798</v>
      </c>
      <c r="Q42" s="945">
        <v>-66.435000000000002</v>
      </c>
      <c r="R42" s="945">
        <v>-29.416392599999998</v>
      </c>
      <c r="S42" s="945">
        <v>-192.11099999999999</v>
      </c>
      <c r="T42" s="945">
        <v>-36.287310099999999</v>
      </c>
      <c r="U42" s="945">
        <v>-560.10900000000004</v>
      </c>
      <c r="V42" s="945">
        <v>0</v>
      </c>
      <c r="W42" s="945">
        <v>0</v>
      </c>
      <c r="X42" s="945">
        <v>0</v>
      </c>
      <c r="Y42" s="945">
        <v>0</v>
      </c>
      <c r="Z42" s="945">
        <v>0</v>
      </c>
      <c r="AA42" s="945">
        <f t="shared" si="6"/>
        <v>-6171.9445920999997</v>
      </c>
      <c r="AB42" s="943"/>
      <c r="AC42" s="945">
        <v>-2520.4211365000001</v>
      </c>
      <c r="AD42" s="945">
        <v>0</v>
      </c>
      <c r="AE42" s="945">
        <v>0</v>
      </c>
      <c r="AF42" s="945">
        <v>0</v>
      </c>
      <c r="AG42" s="945">
        <v>0</v>
      </c>
      <c r="AH42" s="945">
        <v>0</v>
      </c>
      <c r="AI42" s="945">
        <f t="shared" si="7"/>
        <v>-2520.4211365000001</v>
      </c>
      <c r="AJ42" s="943"/>
      <c r="AK42" s="945">
        <v>0</v>
      </c>
      <c r="AL42" s="945">
        <v>0</v>
      </c>
      <c r="AM42" s="945">
        <v>0</v>
      </c>
      <c r="AN42" s="945">
        <f t="shared" si="8"/>
        <v>0</v>
      </c>
      <c r="AO42" s="945">
        <f t="shared" si="9"/>
        <v>-8692.3657285999998</v>
      </c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</row>
    <row r="43" spans="1:52" s="15" customFormat="1" ht="18">
      <c r="A43" s="547" t="s">
        <v>359</v>
      </c>
      <c r="B43" s="85"/>
      <c r="C43" s="31"/>
      <c r="D43" s="944" t="s">
        <v>206</v>
      </c>
      <c r="E43" s="945">
        <v>0.31954700000000003</v>
      </c>
      <c r="F43" s="945">
        <v>3.31194E-2</v>
      </c>
      <c r="G43" s="945">
        <v>1.6040000000000001</v>
      </c>
      <c r="H43" s="945">
        <v>8.6690000000000005</v>
      </c>
      <c r="I43" s="945">
        <v>1E-3</v>
      </c>
      <c r="J43" s="945">
        <v>5.7389999999999999</v>
      </c>
      <c r="K43" s="945">
        <v>0.43441930000000001</v>
      </c>
      <c r="L43" s="945">
        <v>0</v>
      </c>
      <c r="M43" s="945">
        <v>0.55020950000000002</v>
      </c>
      <c r="N43" s="945">
        <v>1.6020000000000001</v>
      </c>
      <c r="O43" s="945">
        <v>5.1079999999999997</v>
      </c>
      <c r="P43" s="945">
        <v>1.6110989</v>
      </c>
      <c r="Q43" s="945">
        <v>0.501</v>
      </c>
      <c r="R43" s="945">
        <v>-0.1861797</v>
      </c>
      <c r="S43" s="945">
        <v>-0.23200000000000001</v>
      </c>
      <c r="T43" s="945">
        <v>0.10638839999999999</v>
      </c>
      <c r="U43" s="945">
        <v>-9.4E-2</v>
      </c>
      <c r="V43" s="945">
        <v>0</v>
      </c>
      <c r="W43" s="945">
        <v>0</v>
      </c>
      <c r="X43" s="945">
        <v>0</v>
      </c>
      <c r="Y43" s="945">
        <v>0</v>
      </c>
      <c r="Z43" s="945">
        <v>0</v>
      </c>
      <c r="AA43" s="945">
        <f t="shared" si="6"/>
        <v>25.766602800000001</v>
      </c>
      <c r="AB43" s="943"/>
      <c r="AC43" s="945">
        <v>1.9380195</v>
      </c>
      <c r="AD43" s="945">
        <v>0</v>
      </c>
      <c r="AE43" s="945">
        <v>0</v>
      </c>
      <c r="AF43" s="945">
        <v>0</v>
      </c>
      <c r="AG43" s="945">
        <v>0</v>
      </c>
      <c r="AH43" s="945">
        <v>0</v>
      </c>
      <c r="AI43" s="945">
        <f t="shared" si="7"/>
        <v>1.9380195</v>
      </c>
      <c r="AJ43" s="943"/>
      <c r="AK43" s="945">
        <v>0</v>
      </c>
      <c r="AL43" s="945">
        <v>0</v>
      </c>
      <c r="AM43" s="945">
        <v>0</v>
      </c>
      <c r="AN43" s="945">
        <f t="shared" si="8"/>
        <v>0</v>
      </c>
      <c r="AO43" s="945">
        <f t="shared" si="9"/>
        <v>27.7046223</v>
      </c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</row>
    <row r="44" spans="1:52" s="15" customFormat="1" ht="18">
      <c r="A44" s="547" t="s">
        <v>342</v>
      </c>
      <c r="B44" s="85"/>
      <c r="C44" s="31"/>
      <c r="D44" s="944" t="s">
        <v>207</v>
      </c>
      <c r="E44" s="943">
        <v>0</v>
      </c>
      <c r="F44" s="943">
        <v>0</v>
      </c>
      <c r="G44" s="943">
        <v>0</v>
      </c>
      <c r="H44" s="943">
        <v>-5.0000000000000001E-3</v>
      </c>
      <c r="I44" s="943">
        <v>-3.7999999999999999E-2</v>
      </c>
      <c r="J44" s="943">
        <v>-0.222</v>
      </c>
      <c r="K44" s="943">
        <v>0</v>
      </c>
      <c r="L44" s="943">
        <v>0</v>
      </c>
      <c r="M44" s="943">
        <v>-17.5490128</v>
      </c>
      <c r="N44" s="943">
        <v>-4.2210000000000001</v>
      </c>
      <c r="O44" s="943">
        <v>-4.8769999999999998</v>
      </c>
      <c r="P44" s="943">
        <v>0</v>
      </c>
      <c r="Q44" s="943">
        <v>0</v>
      </c>
      <c r="R44" s="943">
        <v>-8.3160266000000007</v>
      </c>
      <c r="S44" s="943">
        <v>0</v>
      </c>
      <c r="T44" s="943">
        <v>0</v>
      </c>
      <c r="U44" s="943">
        <v>0</v>
      </c>
      <c r="V44" s="943">
        <v>0</v>
      </c>
      <c r="W44" s="943">
        <v>0</v>
      </c>
      <c r="X44" s="943">
        <v>0</v>
      </c>
      <c r="Y44" s="943">
        <v>0</v>
      </c>
      <c r="Z44" s="943">
        <v>0</v>
      </c>
      <c r="AA44" s="943">
        <f t="shared" si="6"/>
        <v>-35.2280394</v>
      </c>
      <c r="AB44" s="943"/>
      <c r="AC44" s="943">
        <v>0</v>
      </c>
      <c r="AD44" s="943">
        <v>0</v>
      </c>
      <c r="AE44" s="943">
        <v>0</v>
      </c>
      <c r="AF44" s="943">
        <v>0</v>
      </c>
      <c r="AG44" s="943">
        <v>0</v>
      </c>
      <c r="AH44" s="943">
        <v>0</v>
      </c>
      <c r="AI44" s="943">
        <f t="shared" si="7"/>
        <v>0</v>
      </c>
      <c r="AJ44" s="943"/>
      <c r="AK44" s="943">
        <v>0</v>
      </c>
      <c r="AL44" s="943">
        <v>0</v>
      </c>
      <c r="AM44" s="943">
        <v>0</v>
      </c>
      <c r="AN44" s="943">
        <f t="shared" si="8"/>
        <v>0</v>
      </c>
      <c r="AO44" s="943">
        <f t="shared" si="9"/>
        <v>-35.2280394</v>
      </c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</row>
    <row r="45" spans="1:52" s="15" customFormat="1" ht="18">
      <c r="A45" s="547" t="s">
        <v>343</v>
      </c>
      <c r="B45" s="85"/>
      <c r="C45" s="31"/>
      <c r="D45" s="944" t="s">
        <v>214</v>
      </c>
      <c r="E45" s="945">
        <v>0</v>
      </c>
      <c r="F45" s="945">
        <v>1.4935784999999999</v>
      </c>
      <c r="G45" s="945">
        <v>0</v>
      </c>
      <c r="H45" s="945">
        <v>0</v>
      </c>
      <c r="I45" s="945">
        <v>0</v>
      </c>
      <c r="J45" s="945">
        <v>0</v>
      </c>
      <c r="K45" s="945">
        <v>0</v>
      </c>
      <c r="L45" s="945">
        <v>0</v>
      </c>
      <c r="M45" s="945">
        <v>-7.4786000000000002E-3</v>
      </c>
      <c r="N45" s="945">
        <v>0</v>
      </c>
      <c r="O45" s="945">
        <v>0.17599999999999999</v>
      </c>
      <c r="P45" s="945">
        <v>0</v>
      </c>
      <c r="Q45" s="945">
        <v>0</v>
      </c>
      <c r="R45" s="945">
        <v>0</v>
      </c>
      <c r="S45" s="945">
        <v>0</v>
      </c>
      <c r="T45" s="945">
        <v>0</v>
      </c>
      <c r="U45" s="945">
        <v>11</v>
      </c>
      <c r="V45" s="945">
        <v>0</v>
      </c>
      <c r="W45" s="945">
        <v>0</v>
      </c>
      <c r="X45" s="945">
        <v>0</v>
      </c>
      <c r="Y45" s="945">
        <v>0</v>
      </c>
      <c r="Z45" s="945">
        <v>0</v>
      </c>
      <c r="AA45" s="945">
        <f t="shared" si="6"/>
        <v>12.662099899999999</v>
      </c>
      <c r="AB45" s="943"/>
      <c r="AC45" s="945">
        <v>0</v>
      </c>
      <c r="AD45" s="945">
        <v>0</v>
      </c>
      <c r="AE45" s="945">
        <v>0</v>
      </c>
      <c r="AF45" s="945">
        <v>0</v>
      </c>
      <c r="AG45" s="945">
        <v>0</v>
      </c>
      <c r="AH45" s="945">
        <v>0</v>
      </c>
      <c r="AI45" s="945">
        <f t="shared" si="7"/>
        <v>0</v>
      </c>
      <c r="AJ45" s="943"/>
      <c r="AK45" s="945">
        <v>0</v>
      </c>
      <c r="AL45" s="945">
        <v>0</v>
      </c>
      <c r="AM45" s="945">
        <v>0</v>
      </c>
      <c r="AN45" s="945">
        <f t="shared" si="8"/>
        <v>0</v>
      </c>
      <c r="AO45" s="945">
        <f t="shared" si="9"/>
        <v>12.662099899999999</v>
      </c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</row>
    <row r="46" spans="1:52" s="15" customFormat="1" ht="18">
      <c r="A46" s="547" t="s">
        <v>344</v>
      </c>
      <c r="B46" s="85"/>
      <c r="C46" s="31"/>
      <c r="D46" s="946" t="s">
        <v>215</v>
      </c>
      <c r="E46" s="947">
        <v>0</v>
      </c>
      <c r="F46" s="947">
        <v>0</v>
      </c>
      <c r="G46" s="947">
        <v>0</v>
      </c>
      <c r="H46" s="947">
        <v>6.0170000000000003</v>
      </c>
      <c r="I46" s="947">
        <v>0</v>
      </c>
      <c r="J46" s="947">
        <v>0</v>
      </c>
      <c r="K46" s="947">
        <v>0</v>
      </c>
      <c r="L46" s="947">
        <v>0</v>
      </c>
      <c r="M46" s="947">
        <v>10.6815433</v>
      </c>
      <c r="N46" s="947">
        <v>0</v>
      </c>
      <c r="O46" s="947">
        <v>0</v>
      </c>
      <c r="P46" s="947">
        <v>0</v>
      </c>
      <c r="Q46" s="947">
        <v>0</v>
      </c>
      <c r="R46" s="947">
        <v>0</v>
      </c>
      <c r="S46" s="947">
        <v>0</v>
      </c>
      <c r="T46" s="947">
        <v>0</v>
      </c>
      <c r="U46" s="947">
        <v>0</v>
      </c>
      <c r="V46" s="947">
        <v>0</v>
      </c>
      <c r="W46" s="947">
        <v>0</v>
      </c>
      <c r="X46" s="947">
        <v>0</v>
      </c>
      <c r="Y46" s="947">
        <v>0</v>
      </c>
      <c r="Z46" s="947">
        <v>0</v>
      </c>
      <c r="AA46" s="947">
        <f t="shared" si="6"/>
        <v>16.698543300000001</v>
      </c>
      <c r="AB46" s="977"/>
      <c r="AC46" s="947">
        <v>0</v>
      </c>
      <c r="AD46" s="947">
        <v>0</v>
      </c>
      <c r="AE46" s="947">
        <v>0</v>
      </c>
      <c r="AF46" s="947">
        <v>0</v>
      </c>
      <c r="AG46" s="947">
        <v>0</v>
      </c>
      <c r="AH46" s="947">
        <v>0</v>
      </c>
      <c r="AI46" s="947">
        <f t="shared" si="7"/>
        <v>0</v>
      </c>
      <c r="AJ46" s="977"/>
      <c r="AK46" s="947">
        <v>0</v>
      </c>
      <c r="AL46" s="947">
        <v>0</v>
      </c>
      <c r="AM46" s="947">
        <v>0</v>
      </c>
      <c r="AN46" s="947">
        <f t="shared" si="8"/>
        <v>0</v>
      </c>
      <c r="AO46" s="947">
        <f t="shared" si="9"/>
        <v>16.698543300000001</v>
      </c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</row>
    <row r="47" spans="1:52" s="15" customFormat="1" ht="18">
      <c r="A47" s="534" t="s">
        <v>345</v>
      </c>
      <c r="B47" s="85"/>
      <c r="C47" s="31"/>
      <c r="D47" s="948" t="s">
        <v>46</v>
      </c>
      <c r="E47" s="949">
        <v>10.4773397</v>
      </c>
      <c r="F47" s="949">
        <v>-6.8055041999999704</v>
      </c>
      <c r="G47" s="949">
        <v>-0.46799999999999697</v>
      </c>
      <c r="H47" s="949">
        <v>86.989000000000004</v>
      </c>
      <c r="I47" s="949">
        <v>14.613</v>
      </c>
      <c r="J47" s="949">
        <v>14.635</v>
      </c>
      <c r="K47" s="949">
        <v>17.2526522</v>
      </c>
      <c r="L47" s="949">
        <v>3.4139999999999899</v>
      </c>
      <c r="M47" s="949">
        <v>54.792321100000002</v>
      </c>
      <c r="N47" s="949">
        <v>23.748000000000001</v>
      </c>
      <c r="O47" s="949">
        <v>-26.488000000000099</v>
      </c>
      <c r="P47" s="949">
        <v>-1.11003450000002</v>
      </c>
      <c r="Q47" s="949">
        <v>9.2660000000000107</v>
      </c>
      <c r="R47" s="949">
        <v>10.301943400000001</v>
      </c>
      <c r="S47" s="949">
        <v>19.302</v>
      </c>
      <c r="T47" s="949">
        <v>22.430221</v>
      </c>
      <c r="U47" s="949">
        <v>166.51</v>
      </c>
      <c r="V47" s="949">
        <v>0</v>
      </c>
      <c r="W47" s="949">
        <v>0</v>
      </c>
      <c r="X47" s="949">
        <v>0</v>
      </c>
      <c r="Y47" s="949">
        <v>0</v>
      </c>
      <c r="Z47" s="949">
        <v>0</v>
      </c>
      <c r="AA47" s="949">
        <f t="shared" si="6"/>
        <v>418.85993869999993</v>
      </c>
      <c r="AB47" s="950"/>
      <c r="AC47" s="949">
        <v>84.891452900000303</v>
      </c>
      <c r="AD47" s="949">
        <v>0</v>
      </c>
      <c r="AE47" s="949">
        <v>0</v>
      </c>
      <c r="AF47" s="949">
        <v>0</v>
      </c>
      <c r="AG47" s="949">
        <v>0</v>
      </c>
      <c r="AH47" s="949">
        <v>0</v>
      </c>
      <c r="AI47" s="949">
        <f t="shared" si="7"/>
        <v>84.891452900000303</v>
      </c>
      <c r="AJ47" s="950"/>
      <c r="AK47" s="949">
        <v>0</v>
      </c>
      <c r="AL47" s="949">
        <v>0</v>
      </c>
      <c r="AM47" s="949">
        <v>0</v>
      </c>
      <c r="AN47" s="949">
        <f t="shared" si="8"/>
        <v>0</v>
      </c>
      <c r="AO47" s="949">
        <f t="shared" si="9"/>
        <v>503.75139160000026</v>
      </c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</row>
    <row r="48" spans="1:52" s="15" customFormat="1" ht="18">
      <c r="A48" s="547" t="s">
        <v>346</v>
      </c>
      <c r="B48" s="85"/>
      <c r="C48" s="31"/>
      <c r="D48" s="944" t="s">
        <v>122</v>
      </c>
      <c r="E48" s="945">
        <v>-10.0675119</v>
      </c>
      <c r="F48" s="945">
        <v>-12.825757899999999</v>
      </c>
      <c r="G48" s="945">
        <v>-1.716</v>
      </c>
      <c r="H48" s="945">
        <v>-27.684000000000001</v>
      </c>
      <c r="I48" s="945">
        <v>-14.803000000000001</v>
      </c>
      <c r="J48" s="945">
        <v>-10.073</v>
      </c>
      <c r="K48" s="945">
        <v>-4.7608809000000001</v>
      </c>
      <c r="L48" s="945">
        <v>-0.71199999999999997</v>
      </c>
      <c r="M48" s="945">
        <v>-1.1239231000000001</v>
      </c>
      <c r="N48" s="945">
        <v>-10.521000000000001</v>
      </c>
      <c r="O48" s="945">
        <v>-24.8</v>
      </c>
      <c r="P48" s="945">
        <v>-13.928313599999999</v>
      </c>
      <c r="Q48" s="945">
        <v>-0.65100000000000002</v>
      </c>
      <c r="R48" s="945">
        <v>-0.22164249999999999</v>
      </c>
      <c r="S48" s="945">
        <v>-3.5379999999999998</v>
      </c>
      <c r="T48" s="945">
        <v>-4.1491476</v>
      </c>
      <c r="U48" s="945">
        <v>-40.725000000000001</v>
      </c>
      <c r="V48" s="945">
        <v>0</v>
      </c>
      <c r="W48" s="945">
        <v>0</v>
      </c>
      <c r="X48" s="945">
        <v>0</v>
      </c>
      <c r="Y48" s="945">
        <v>0</v>
      </c>
      <c r="Z48" s="945">
        <v>0</v>
      </c>
      <c r="AA48" s="945">
        <f t="shared" si="6"/>
        <v>-182.30017750000002</v>
      </c>
      <c r="AB48" s="943"/>
      <c r="AC48" s="945">
        <v>-41.966563399999998</v>
      </c>
      <c r="AD48" s="945">
        <v>0</v>
      </c>
      <c r="AE48" s="945">
        <v>0</v>
      </c>
      <c r="AF48" s="945">
        <v>0</v>
      </c>
      <c r="AG48" s="945">
        <v>0</v>
      </c>
      <c r="AH48" s="945">
        <v>0</v>
      </c>
      <c r="AI48" s="945">
        <f t="shared" si="7"/>
        <v>-41.966563399999998</v>
      </c>
      <c r="AJ48" s="943"/>
      <c r="AK48" s="945">
        <v>0</v>
      </c>
      <c r="AL48" s="945">
        <v>0</v>
      </c>
      <c r="AM48" s="945">
        <v>0</v>
      </c>
      <c r="AN48" s="945">
        <f t="shared" si="8"/>
        <v>0</v>
      </c>
      <c r="AO48" s="945">
        <f t="shared" si="9"/>
        <v>-224.2667409</v>
      </c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</row>
    <row r="49" spans="1:52" s="15" customFormat="1" ht="18">
      <c r="A49" s="547" t="s">
        <v>347</v>
      </c>
      <c r="B49" s="85"/>
      <c r="C49" s="31"/>
      <c r="D49" s="946" t="s">
        <v>151</v>
      </c>
      <c r="E49" s="947">
        <v>0</v>
      </c>
      <c r="F49" s="947">
        <v>0</v>
      </c>
      <c r="G49" s="947">
        <v>0</v>
      </c>
      <c r="H49" s="947">
        <v>-1.2170000000000001</v>
      </c>
      <c r="I49" s="947">
        <v>0</v>
      </c>
      <c r="J49" s="947">
        <v>0</v>
      </c>
      <c r="K49" s="947">
        <v>0</v>
      </c>
      <c r="L49" s="947">
        <v>0</v>
      </c>
      <c r="M49" s="947">
        <v>0</v>
      </c>
      <c r="N49" s="947">
        <v>0</v>
      </c>
      <c r="O49" s="947">
        <v>-19.29</v>
      </c>
      <c r="P49" s="947">
        <v>0</v>
      </c>
      <c r="Q49" s="947">
        <v>0</v>
      </c>
      <c r="R49" s="947">
        <v>0</v>
      </c>
      <c r="S49" s="947">
        <v>0</v>
      </c>
      <c r="T49" s="947">
        <v>0</v>
      </c>
      <c r="U49" s="947">
        <v>0</v>
      </c>
      <c r="V49" s="947">
        <v>0</v>
      </c>
      <c r="W49" s="947">
        <v>0</v>
      </c>
      <c r="X49" s="947">
        <v>0</v>
      </c>
      <c r="Y49" s="947">
        <v>0</v>
      </c>
      <c r="Z49" s="947">
        <v>0</v>
      </c>
      <c r="AA49" s="947">
        <f t="shared" si="6"/>
        <v>-20.506999999999998</v>
      </c>
      <c r="AB49" s="977"/>
      <c r="AC49" s="947">
        <v>0</v>
      </c>
      <c r="AD49" s="947">
        <v>0</v>
      </c>
      <c r="AE49" s="947">
        <v>0</v>
      </c>
      <c r="AF49" s="947">
        <v>0</v>
      </c>
      <c r="AG49" s="947">
        <v>0</v>
      </c>
      <c r="AH49" s="947">
        <v>0</v>
      </c>
      <c r="AI49" s="947">
        <f t="shared" si="7"/>
        <v>0</v>
      </c>
      <c r="AJ49" s="977"/>
      <c r="AK49" s="947">
        <v>0</v>
      </c>
      <c r="AL49" s="947">
        <v>0</v>
      </c>
      <c r="AM49" s="947">
        <v>0</v>
      </c>
      <c r="AN49" s="947">
        <f t="shared" si="8"/>
        <v>0</v>
      </c>
      <c r="AO49" s="947">
        <f t="shared" si="9"/>
        <v>-20.506999999999998</v>
      </c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</row>
    <row r="50" spans="1:52" s="15" customFormat="1" ht="18">
      <c r="A50" s="534" t="s">
        <v>300</v>
      </c>
      <c r="B50" s="85"/>
      <c r="C50" s="31"/>
      <c r="D50" s="951" t="s">
        <v>47</v>
      </c>
      <c r="E50" s="952">
        <v>0.40982779999997399</v>
      </c>
      <c r="F50" s="952">
        <v>-19.631262100000001</v>
      </c>
      <c r="G50" s="952">
        <v>-2.1840000000000002</v>
      </c>
      <c r="H50" s="952">
        <v>58.088000000000001</v>
      </c>
      <c r="I50" s="952">
        <v>-0.189999999999969</v>
      </c>
      <c r="J50" s="952">
        <v>4.5620000000000003</v>
      </c>
      <c r="K50" s="952">
        <v>12.491771300000099</v>
      </c>
      <c r="L50" s="952">
        <v>2.702</v>
      </c>
      <c r="M50" s="952">
        <v>53.668398000000003</v>
      </c>
      <c r="N50" s="952">
        <v>13.227</v>
      </c>
      <c r="O50" s="952">
        <v>-70.578000000000003</v>
      </c>
      <c r="P50" s="952">
        <v>-15.0383481</v>
      </c>
      <c r="Q50" s="952">
        <v>8.6150000000000109</v>
      </c>
      <c r="R50" s="952">
        <v>10.080300899999999</v>
      </c>
      <c r="S50" s="952">
        <v>15.763999999999999</v>
      </c>
      <c r="T50" s="952">
        <v>18.2810734</v>
      </c>
      <c r="U50" s="952">
        <v>125.785</v>
      </c>
      <c r="V50" s="952">
        <v>0</v>
      </c>
      <c r="W50" s="952">
        <v>0</v>
      </c>
      <c r="X50" s="952">
        <v>0</v>
      </c>
      <c r="Y50" s="952">
        <v>0</v>
      </c>
      <c r="Z50" s="952">
        <v>0</v>
      </c>
      <c r="AA50" s="952">
        <f t="shared" si="6"/>
        <v>216.05276120000011</v>
      </c>
      <c r="AB50" s="950"/>
      <c r="AC50" s="952">
        <v>42.924889500000297</v>
      </c>
      <c r="AD50" s="952">
        <v>0</v>
      </c>
      <c r="AE50" s="952">
        <v>0</v>
      </c>
      <c r="AF50" s="952">
        <v>0</v>
      </c>
      <c r="AG50" s="952">
        <v>0</v>
      </c>
      <c r="AH50" s="952">
        <v>0</v>
      </c>
      <c r="AI50" s="952">
        <f t="shared" si="7"/>
        <v>42.924889500000297</v>
      </c>
      <c r="AJ50" s="950"/>
      <c r="AK50" s="952">
        <v>0</v>
      </c>
      <c r="AL50" s="952">
        <v>0</v>
      </c>
      <c r="AM50" s="952">
        <v>0</v>
      </c>
      <c r="AN50" s="952">
        <f t="shared" si="8"/>
        <v>0</v>
      </c>
      <c r="AO50" s="952">
        <f t="shared" si="9"/>
        <v>258.97765070000042</v>
      </c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</row>
    <row r="51" spans="1:52" s="15" customFormat="1" ht="18">
      <c r="A51" s="547">
        <v>7815</v>
      </c>
      <c r="B51" s="85"/>
      <c r="C51" s="31"/>
      <c r="D51" s="944" t="s">
        <v>414</v>
      </c>
      <c r="E51" s="945">
        <v>0</v>
      </c>
      <c r="F51" s="945">
        <v>-1.2125976999999999</v>
      </c>
      <c r="G51" s="945">
        <v>0</v>
      </c>
      <c r="H51" s="945">
        <v>-12.507</v>
      </c>
      <c r="I51" s="945">
        <v>0</v>
      </c>
      <c r="J51" s="945">
        <v>0</v>
      </c>
      <c r="K51" s="945">
        <v>0</v>
      </c>
      <c r="L51" s="945">
        <v>0</v>
      </c>
      <c r="M51" s="945">
        <v>0</v>
      </c>
      <c r="N51" s="945">
        <v>-7.8E-2</v>
      </c>
      <c r="O51" s="945">
        <v>0</v>
      </c>
      <c r="P51" s="945">
        <v>0</v>
      </c>
      <c r="Q51" s="945">
        <v>0</v>
      </c>
      <c r="R51" s="945">
        <v>0</v>
      </c>
      <c r="S51" s="945">
        <v>-0.41</v>
      </c>
      <c r="T51" s="945">
        <v>-0.90430140000000003</v>
      </c>
      <c r="U51" s="945">
        <v>0</v>
      </c>
      <c r="V51" s="945">
        <v>0</v>
      </c>
      <c r="W51" s="945">
        <v>0</v>
      </c>
      <c r="X51" s="945">
        <v>0</v>
      </c>
      <c r="Y51" s="945">
        <v>0</v>
      </c>
      <c r="Z51" s="945">
        <v>0</v>
      </c>
      <c r="AA51" s="945">
        <f t="shared" si="6"/>
        <v>-15.111899099999999</v>
      </c>
      <c r="AB51" s="943"/>
      <c r="AC51" s="945">
        <v>-21.217788500000001</v>
      </c>
      <c r="AD51" s="945">
        <v>0</v>
      </c>
      <c r="AE51" s="945">
        <v>0</v>
      </c>
      <c r="AF51" s="945">
        <v>0</v>
      </c>
      <c r="AG51" s="945">
        <v>0</v>
      </c>
      <c r="AH51" s="945">
        <v>0</v>
      </c>
      <c r="AI51" s="945">
        <f t="shared" si="7"/>
        <v>-21.217788500000001</v>
      </c>
      <c r="AJ51" s="943"/>
      <c r="AK51" s="945">
        <v>0</v>
      </c>
      <c r="AL51" s="945">
        <v>0</v>
      </c>
      <c r="AM51" s="945">
        <v>0</v>
      </c>
      <c r="AN51" s="945">
        <f t="shared" si="8"/>
        <v>0</v>
      </c>
      <c r="AO51" s="945">
        <f t="shared" si="9"/>
        <v>-36.3296876</v>
      </c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</row>
    <row r="52" spans="1:52" s="15" customFormat="1" ht="18">
      <c r="A52" s="547" t="s">
        <v>348</v>
      </c>
      <c r="B52" s="85"/>
      <c r="C52" s="31"/>
      <c r="D52" s="944" t="s">
        <v>216</v>
      </c>
      <c r="E52" s="945">
        <v>0</v>
      </c>
      <c r="F52" s="945">
        <v>0</v>
      </c>
      <c r="G52" s="945">
        <v>0</v>
      </c>
      <c r="H52" s="945">
        <v>0</v>
      </c>
      <c r="I52" s="945">
        <v>0</v>
      </c>
      <c r="J52" s="945">
        <v>0</v>
      </c>
      <c r="K52" s="945">
        <v>0</v>
      </c>
      <c r="L52" s="945">
        <v>0</v>
      </c>
      <c r="M52" s="945">
        <v>0</v>
      </c>
      <c r="N52" s="945">
        <v>0</v>
      </c>
      <c r="O52" s="945">
        <v>0</v>
      </c>
      <c r="P52" s="945">
        <v>0</v>
      </c>
      <c r="Q52" s="945">
        <v>0</v>
      </c>
      <c r="R52" s="945">
        <v>0</v>
      </c>
      <c r="S52" s="945">
        <v>0</v>
      </c>
      <c r="T52" s="945">
        <v>0</v>
      </c>
      <c r="U52" s="945">
        <v>0</v>
      </c>
      <c r="V52" s="945">
        <v>0</v>
      </c>
      <c r="W52" s="945">
        <v>0</v>
      </c>
      <c r="X52" s="945">
        <v>0</v>
      </c>
      <c r="Y52" s="945">
        <v>0</v>
      </c>
      <c r="Z52" s="945">
        <v>0</v>
      </c>
      <c r="AA52" s="945">
        <f t="shared" si="6"/>
        <v>0</v>
      </c>
      <c r="AB52" s="943"/>
      <c r="AC52" s="945">
        <v>0</v>
      </c>
      <c r="AD52" s="945">
        <v>0</v>
      </c>
      <c r="AE52" s="945">
        <v>0</v>
      </c>
      <c r="AF52" s="945">
        <v>0</v>
      </c>
      <c r="AG52" s="945">
        <v>0</v>
      </c>
      <c r="AH52" s="945">
        <v>0</v>
      </c>
      <c r="AI52" s="945">
        <f t="shared" si="7"/>
        <v>0</v>
      </c>
      <c r="AJ52" s="943"/>
      <c r="AK52" s="945">
        <v>0</v>
      </c>
      <c r="AL52" s="945">
        <v>0</v>
      </c>
      <c r="AM52" s="945">
        <v>0</v>
      </c>
      <c r="AN52" s="945">
        <f t="shared" si="8"/>
        <v>0</v>
      </c>
      <c r="AO52" s="945">
        <f t="shared" si="9"/>
        <v>0</v>
      </c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</row>
    <row r="53" spans="1:52" s="15" customFormat="1" ht="18">
      <c r="A53" s="547">
        <v>7711</v>
      </c>
      <c r="B53" s="85"/>
      <c r="C53" s="31"/>
      <c r="D53" s="946" t="s">
        <v>217</v>
      </c>
      <c r="E53" s="947">
        <v>0</v>
      </c>
      <c r="F53" s="947">
        <v>0</v>
      </c>
      <c r="G53" s="947">
        <v>0</v>
      </c>
      <c r="H53" s="947">
        <v>0</v>
      </c>
      <c r="I53" s="947">
        <v>0</v>
      </c>
      <c r="J53" s="947">
        <v>0</v>
      </c>
      <c r="K53" s="947">
        <v>0</v>
      </c>
      <c r="L53" s="947">
        <v>0</v>
      </c>
      <c r="M53" s="947">
        <v>0</v>
      </c>
      <c r="N53" s="947">
        <v>0</v>
      </c>
      <c r="O53" s="947">
        <v>0</v>
      </c>
      <c r="P53" s="947">
        <v>0</v>
      </c>
      <c r="Q53" s="947">
        <v>0</v>
      </c>
      <c r="R53" s="947">
        <v>0</v>
      </c>
      <c r="S53" s="947">
        <v>0</v>
      </c>
      <c r="T53" s="947">
        <v>0</v>
      </c>
      <c r="U53" s="947">
        <v>0</v>
      </c>
      <c r="V53" s="947">
        <v>0</v>
      </c>
      <c r="W53" s="947">
        <v>0</v>
      </c>
      <c r="X53" s="947">
        <v>0</v>
      </c>
      <c r="Y53" s="947">
        <v>0</v>
      </c>
      <c r="Z53" s="947">
        <v>0</v>
      </c>
      <c r="AA53" s="947">
        <f t="shared" si="6"/>
        <v>0</v>
      </c>
      <c r="AB53" s="977"/>
      <c r="AC53" s="947">
        <v>0</v>
      </c>
      <c r="AD53" s="947">
        <v>0</v>
      </c>
      <c r="AE53" s="947">
        <v>0</v>
      </c>
      <c r="AF53" s="947">
        <v>0</v>
      </c>
      <c r="AG53" s="947">
        <v>0</v>
      </c>
      <c r="AH53" s="947">
        <v>0</v>
      </c>
      <c r="AI53" s="947">
        <f t="shared" si="7"/>
        <v>0</v>
      </c>
      <c r="AJ53" s="977"/>
      <c r="AK53" s="947">
        <v>0</v>
      </c>
      <c r="AL53" s="947">
        <v>0</v>
      </c>
      <c r="AM53" s="947">
        <v>0</v>
      </c>
      <c r="AN53" s="947">
        <f t="shared" si="8"/>
        <v>0</v>
      </c>
      <c r="AO53" s="947">
        <f t="shared" si="9"/>
        <v>0</v>
      </c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</row>
    <row r="54" spans="1:52" s="15" customFormat="1" ht="18">
      <c r="A54" s="534" t="s">
        <v>349</v>
      </c>
      <c r="B54" s="85"/>
      <c r="C54" s="31"/>
      <c r="D54" s="948" t="s">
        <v>48</v>
      </c>
      <c r="E54" s="949">
        <v>0.40982779999997399</v>
      </c>
      <c r="F54" s="949">
        <v>-20.843859800000001</v>
      </c>
      <c r="G54" s="949">
        <v>-2.1840000000000002</v>
      </c>
      <c r="H54" s="949">
        <v>45.581000000000003</v>
      </c>
      <c r="I54" s="949">
        <v>-0.189999999999969</v>
      </c>
      <c r="J54" s="949">
        <v>4.5620000000000003</v>
      </c>
      <c r="K54" s="949">
        <v>12.491771300000099</v>
      </c>
      <c r="L54" s="949">
        <v>2.702</v>
      </c>
      <c r="M54" s="949">
        <v>53.668398000000003</v>
      </c>
      <c r="N54" s="949">
        <v>13.148999999999999</v>
      </c>
      <c r="O54" s="949">
        <v>-70.578000000000003</v>
      </c>
      <c r="P54" s="949">
        <v>-15.0383481</v>
      </c>
      <c r="Q54" s="949">
        <v>8.6150000000000109</v>
      </c>
      <c r="R54" s="949">
        <v>10.080300899999999</v>
      </c>
      <c r="S54" s="949">
        <v>15.353999999999999</v>
      </c>
      <c r="T54" s="949">
        <v>17.376771999999999</v>
      </c>
      <c r="U54" s="949">
        <v>125.785</v>
      </c>
      <c r="V54" s="949">
        <v>0</v>
      </c>
      <c r="W54" s="949">
        <v>0</v>
      </c>
      <c r="X54" s="949">
        <v>0</v>
      </c>
      <c r="Y54" s="949">
        <v>0</v>
      </c>
      <c r="Z54" s="949">
        <v>0</v>
      </c>
      <c r="AA54" s="949">
        <f t="shared" si="6"/>
        <v>200.94086210000012</v>
      </c>
      <c r="AB54" s="950"/>
      <c r="AC54" s="949">
        <v>21.7071010000002</v>
      </c>
      <c r="AD54" s="949">
        <v>0</v>
      </c>
      <c r="AE54" s="949">
        <v>0</v>
      </c>
      <c r="AF54" s="949">
        <v>0</v>
      </c>
      <c r="AG54" s="949">
        <v>0</v>
      </c>
      <c r="AH54" s="949">
        <v>0</v>
      </c>
      <c r="AI54" s="949">
        <f t="shared" si="7"/>
        <v>21.7071010000002</v>
      </c>
      <c r="AJ54" s="950"/>
      <c r="AK54" s="949">
        <v>0</v>
      </c>
      <c r="AL54" s="949">
        <v>0</v>
      </c>
      <c r="AM54" s="949">
        <v>0</v>
      </c>
      <c r="AN54" s="949">
        <f t="shared" si="8"/>
        <v>0</v>
      </c>
      <c r="AO54" s="949">
        <f t="shared" si="9"/>
        <v>222.64796310000031</v>
      </c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</row>
    <row r="55" spans="1:52" s="15" customFormat="1" ht="18">
      <c r="A55" s="547" t="s">
        <v>350</v>
      </c>
      <c r="B55" s="85"/>
      <c r="C55" s="31"/>
      <c r="D55" s="944" t="s">
        <v>218</v>
      </c>
      <c r="E55" s="945">
        <v>1.3565898000000001</v>
      </c>
      <c r="F55" s="945">
        <v>3.6880063000000001</v>
      </c>
      <c r="G55" s="945">
        <v>1E-3</v>
      </c>
      <c r="H55" s="945">
        <v>0.33300000000000002</v>
      </c>
      <c r="I55" s="945">
        <v>0.14699999999999999</v>
      </c>
      <c r="J55" s="945">
        <v>0.09</v>
      </c>
      <c r="K55" s="945">
        <v>0.177314</v>
      </c>
      <c r="L55" s="945">
        <v>4.0000000000000001E-3</v>
      </c>
      <c r="M55" s="945">
        <v>4.6698364999999997</v>
      </c>
      <c r="N55" s="945">
        <v>0.161</v>
      </c>
      <c r="O55" s="945">
        <v>0.94899999999999995</v>
      </c>
      <c r="P55" s="945">
        <v>0.1047001</v>
      </c>
      <c r="Q55" s="945">
        <v>7.8E-2</v>
      </c>
      <c r="R55" s="945">
        <v>0</v>
      </c>
      <c r="S55" s="945">
        <v>6.0000000000000001E-3</v>
      </c>
      <c r="T55" s="945">
        <v>-5.3194199999999997E-2</v>
      </c>
      <c r="U55" s="945">
        <v>6.9000000000000006E-2</v>
      </c>
      <c r="V55" s="945">
        <v>0</v>
      </c>
      <c r="W55" s="945">
        <v>0</v>
      </c>
      <c r="X55" s="945">
        <v>0</v>
      </c>
      <c r="Y55" s="945">
        <v>0</v>
      </c>
      <c r="Z55" s="945">
        <v>0</v>
      </c>
      <c r="AA55" s="945">
        <f t="shared" si="6"/>
        <v>11.781252500000001</v>
      </c>
      <c r="AB55" s="943"/>
      <c r="AC55" s="945">
        <v>2.1367000000000001E-3</v>
      </c>
      <c r="AD55" s="945">
        <v>0</v>
      </c>
      <c r="AE55" s="945">
        <v>0</v>
      </c>
      <c r="AF55" s="945">
        <v>0</v>
      </c>
      <c r="AG55" s="945">
        <v>0</v>
      </c>
      <c r="AH55" s="945">
        <v>0</v>
      </c>
      <c r="AI55" s="945">
        <f t="shared" si="7"/>
        <v>2.1367000000000001E-3</v>
      </c>
      <c r="AJ55" s="943"/>
      <c r="AK55" s="945">
        <v>0</v>
      </c>
      <c r="AL55" s="945">
        <v>0</v>
      </c>
      <c r="AM55" s="945">
        <v>0</v>
      </c>
      <c r="AN55" s="945">
        <f t="shared" si="8"/>
        <v>0</v>
      </c>
      <c r="AO55" s="945">
        <f t="shared" si="9"/>
        <v>11.7833892</v>
      </c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</row>
    <row r="56" spans="1:52" s="15" customFormat="1" ht="18">
      <c r="A56" s="547" t="s">
        <v>351</v>
      </c>
      <c r="B56" s="85"/>
      <c r="C56" s="31"/>
      <c r="D56" s="944" t="s">
        <v>219</v>
      </c>
      <c r="E56" s="945">
        <v>0</v>
      </c>
      <c r="F56" s="945">
        <v>0</v>
      </c>
      <c r="G56" s="945">
        <v>0</v>
      </c>
      <c r="H56" s="945">
        <v>5.7000000000000002E-2</v>
      </c>
      <c r="I56" s="945">
        <v>0</v>
      </c>
      <c r="J56" s="945">
        <v>0</v>
      </c>
      <c r="K56" s="945">
        <v>0.10638839999999999</v>
      </c>
      <c r="L56" s="945">
        <v>0</v>
      </c>
      <c r="M56" s="945">
        <v>0</v>
      </c>
      <c r="N56" s="945">
        <v>0.26</v>
      </c>
      <c r="O56" s="945">
        <v>5.6000000000000001E-2</v>
      </c>
      <c r="P56" s="945">
        <v>0</v>
      </c>
      <c r="Q56" s="945">
        <v>0</v>
      </c>
      <c r="R56" s="945">
        <v>0</v>
      </c>
      <c r="S56" s="945">
        <v>2.4E-2</v>
      </c>
      <c r="T56" s="945">
        <v>0</v>
      </c>
      <c r="U56" s="945">
        <v>2E-3</v>
      </c>
      <c r="V56" s="945">
        <v>0</v>
      </c>
      <c r="W56" s="945">
        <v>0</v>
      </c>
      <c r="X56" s="945">
        <v>0</v>
      </c>
      <c r="Y56" s="945">
        <v>0</v>
      </c>
      <c r="Z56" s="945">
        <v>0</v>
      </c>
      <c r="AA56" s="945">
        <f t="shared" si="6"/>
        <v>0.50538839999999996</v>
      </c>
      <c r="AB56" s="943"/>
      <c r="AC56" s="945">
        <v>0</v>
      </c>
      <c r="AD56" s="945">
        <v>0</v>
      </c>
      <c r="AE56" s="945">
        <v>0</v>
      </c>
      <c r="AF56" s="945">
        <v>0</v>
      </c>
      <c r="AG56" s="945">
        <v>0</v>
      </c>
      <c r="AH56" s="945">
        <v>0</v>
      </c>
      <c r="AI56" s="945">
        <f t="shared" si="7"/>
        <v>0</v>
      </c>
      <c r="AJ56" s="943"/>
      <c r="AK56" s="945">
        <v>0</v>
      </c>
      <c r="AL56" s="945">
        <v>0</v>
      </c>
      <c r="AM56" s="945">
        <v>0</v>
      </c>
      <c r="AN56" s="945">
        <f t="shared" si="8"/>
        <v>0</v>
      </c>
      <c r="AO56" s="945">
        <f t="shared" si="9"/>
        <v>0.50538839999999996</v>
      </c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</row>
    <row r="57" spans="1:52" s="15" customFormat="1" ht="18">
      <c r="A57" s="547" t="s">
        <v>352</v>
      </c>
      <c r="B57" s="85"/>
      <c r="C57" s="31"/>
      <c r="D57" s="944" t="s">
        <v>220</v>
      </c>
      <c r="E57" s="945">
        <v>-5.4132921999999999</v>
      </c>
      <c r="F57" s="945">
        <v>-25.825659699999999</v>
      </c>
      <c r="G57" s="945">
        <v>-2.1179999999999999</v>
      </c>
      <c r="H57" s="945">
        <v>-22.555</v>
      </c>
      <c r="I57" s="945">
        <v>-10.515000000000001</v>
      </c>
      <c r="J57" s="945">
        <v>-7.8460000000000001</v>
      </c>
      <c r="K57" s="945">
        <v>-4.2998645</v>
      </c>
      <c r="L57" s="945">
        <v>-0.55200000000000005</v>
      </c>
      <c r="M57" s="945">
        <v>-6.1869190999999999</v>
      </c>
      <c r="N57" s="945">
        <v>-8.4589999999999996</v>
      </c>
      <c r="O57" s="945">
        <v>-11.849</v>
      </c>
      <c r="P57" s="945">
        <v>-10.1185133</v>
      </c>
      <c r="Q57" s="945">
        <v>-2.5960000000000001</v>
      </c>
      <c r="R57" s="945">
        <v>-2.482396</v>
      </c>
      <c r="S57" s="945">
        <v>-6.5679999999999996</v>
      </c>
      <c r="T57" s="945">
        <v>-5.1155089</v>
      </c>
      <c r="U57" s="945">
        <v>-35.073999999999998</v>
      </c>
      <c r="V57" s="945">
        <v>0</v>
      </c>
      <c r="W57" s="945">
        <v>0</v>
      </c>
      <c r="X57" s="945">
        <v>0</v>
      </c>
      <c r="Y57" s="945">
        <v>0</v>
      </c>
      <c r="Z57" s="945">
        <v>0</v>
      </c>
      <c r="AA57" s="945">
        <f t="shared" si="6"/>
        <v>-167.57415370000001</v>
      </c>
      <c r="AB57" s="943"/>
      <c r="AC57" s="945">
        <v>-75.566737000000003</v>
      </c>
      <c r="AD57" s="945">
        <v>0</v>
      </c>
      <c r="AE57" s="945">
        <v>0</v>
      </c>
      <c r="AF57" s="945">
        <v>0</v>
      </c>
      <c r="AG57" s="945">
        <v>0</v>
      </c>
      <c r="AH57" s="945">
        <v>0</v>
      </c>
      <c r="AI57" s="945">
        <f t="shared" si="7"/>
        <v>-75.566737000000003</v>
      </c>
      <c r="AJ57" s="943"/>
      <c r="AK57" s="945">
        <v>0</v>
      </c>
      <c r="AL57" s="945">
        <v>0</v>
      </c>
      <c r="AM57" s="945">
        <v>0</v>
      </c>
      <c r="AN57" s="945">
        <f t="shared" si="8"/>
        <v>0</v>
      </c>
      <c r="AO57" s="945">
        <f t="shared" si="9"/>
        <v>-243.1408907</v>
      </c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</row>
    <row r="58" spans="1:52" s="15" customFormat="1" ht="18">
      <c r="A58" s="547" t="s">
        <v>353</v>
      </c>
      <c r="B58" s="85"/>
      <c r="C58" s="31"/>
      <c r="D58" s="944" t="s">
        <v>360</v>
      </c>
      <c r="E58" s="945">
        <v>0</v>
      </c>
      <c r="F58" s="945">
        <v>0</v>
      </c>
      <c r="G58" s="945">
        <v>0</v>
      </c>
      <c r="H58" s="945">
        <v>-1.7669999999999999</v>
      </c>
      <c r="I58" s="945">
        <v>0</v>
      </c>
      <c r="J58" s="945">
        <v>0</v>
      </c>
      <c r="K58" s="945">
        <v>-6.2059900000000001E-2</v>
      </c>
      <c r="L58" s="945">
        <v>0</v>
      </c>
      <c r="M58" s="945">
        <v>-3.4187799999999997E-2</v>
      </c>
      <c r="N58" s="945">
        <v>-1.9E-2</v>
      </c>
      <c r="O58" s="945">
        <v>0</v>
      </c>
      <c r="P58" s="945">
        <v>0</v>
      </c>
      <c r="Q58" s="945">
        <v>0</v>
      </c>
      <c r="R58" s="945">
        <v>0</v>
      </c>
      <c r="S58" s="945">
        <v>0</v>
      </c>
      <c r="T58" s="945">
        <v>0</v>
      </c>
      <c r="U58" s="945">
        <v>-0.63300000000000001</v>
      </c>
      <c r="V58" s="945">
        <v>0</v>
      </c>
      <c r="W58" s="945">
        <v>0</v>
      </c>
      <c r="X58" s="945">
        <v>0</v>
      </c>
      <c r="Y58" s="945">
        <v>0</v>
      </c>
      <c r="Z58" s="945">
        <v>0</v>
      </c>
      <c r="AA58" s="945">
        <f t="shared" si="6"/>
        <v>-2.5152476999999998</v>
      </c>
      <c r="AB58" s="943"/>
      <c r="AC58" s="945">
        <v>0</v>
      </c>
      <c r="AD58" s="945">
        <v>0</v>
      </c>
      <c r="AE58" s="945">
        <v>0</v>
      </c>
      <c r="AF58" s="945">
        <v>0</v>
      </c>
      <c r="AG58" s="945">
        <v>0</v>
      </c>
      <c r="AH58" s="945">
        <v>0</v>
      </c>
      <c r="AI58" s="945">
        <f t="shared" si="7"/>
        <v>0</v>
      </c>
      <c r="AJ58" s="943"/>
      <c r="AK58" s="945">
        <v>0</v>
      </c>
      <c r="AL58" s="945">
        <v>0</v>
      </c>
      <c r="AM58" s="945">
        <v>0</v>
      </c>
      <c r="AN58" s="945">
        <f t="shared" si="8"/>
        <v>0</v>
      </c>
      <c r="AO58" s="945">
        <f t="shared" si="9"/>
        <v>-2.5152476999999998</v>
      </c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</row>
    <row r="59" spans="1:52" s="15" customFormat="1" ht="18">
      <c r="A59" s="547" t="s">
        <v>354</v>
      </c>
      <c r="B59" s="85"/>
      <c r="C59" s="31"/>
      <c r="D59" s="944" t="s">
        <v>221</v>
      </c>
      <c r="E59" s="945">
        <v>0</v>
      </c>
      <c r="F59" s="945">
        <v>0</v>
      </c>
      <c r="G59" s="945">
        <v>0</v>
      </c>
      <c r="H59" s="945">
        <v>0</v>
      </c>
      <c r="I59" s="945">
        <v>0</v>
      </c>
      <c r="J59" s="945">
        <v>0</v>
      </c>
      <c r="K59" s="945">
        <v>0</v>
      </c>
      <c r="L59" s="945">
        <v>0</v>
      </c>
      <c r="M59" s="945">
        <v>0</v>
      </c>
      <c r="N59" s="945">
        <v>0</v>
      </c>
      <c r="O59" s="945">
        <v>0</v>
      </c>
      <c r="P59" s="945">
        <v>0</v>
      </c>
      <c r="Q59" s="945">
        <v>0</v>
      </c>
      <c r="R59" s="945">
        <v>0</v>
      </c>
      <c r="S59" s="945">
        <v>0</v>
      </c>
      <c r="T59" s="945">
        <v>0</v>
      </c>
      <c r="U59" s="945">
        <v>0</v>
      </c>
      <c r="V59" s="945">
        <v>0</v>
      </c>
      <c r="W59" s="945">
        <v>0</v>
      </c>
      <c r="X59" s="945">
        <v>0</v>
      </c>
      <c r="Y59" s="945">
        <v>0</v>
      </c>
      <c r="Z59" s="945">
        <v>0</v>
      </c>
      <c r="AA59" s="945">
        <f t="shared" si="6"/>
        <v>0</v>
      </c>
      <c r="AB59" s="943"/>
      <c r="AC59" s="945">
        <v>0</v>
      </c>
      <c r="AD59" s="945">
        <v>0</v>
      </c>
      <c r="AE59" s="945">
        <v>0</v>
      </c>
      <c r="AF59" s="945">
        <v>0</v>
      </c>
      <c r="AG59" s="945">
        <v>0</v>
      </c>
      <c r="AH59" s="945">
        <v>0</v>
      </c>
      <c r="AI59" s="945">
        <f t="shared" si="7"/>
        <v>0</v>
      </c>
      <c r="AJ59" s="943"/>
      <c r="AK59" s="945">
        <v>0</v>
      </c>
      <c r="AL59" s="945">
        <v>0</v>
      </c>
      <c r="AM59" s="945">
        <v>0</v>
      </c>
      <c r="AN59" s="945">
        <f t="shared" si="8"/>
        <v>0</v>
      </c>
      <c r="AO59" s="945">
        <f t="shared" si="9"/>
        <v>0</v>
      </c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</row>
    <row r="60" spans="1:52" s="15" customFormat="1" ht="18">
      <c r="A60" s="547" t="s">
        <v>355</v>
      </c>
      <c r="B60" s="85"/>
      <c r="C60" s="31"/>
      <c r="D60" s="944" t="s">
        <v>222</v>
      </c>
      <c r="E60" s="945">
        <v>0</v>
      </c>
      <c r="F60" s="945">
        <v>-9.2520669000000009</v>
      </c>
      <c r="G60" s="945">
        <v>-6.3E-2</v>
      </c>
      <c r="H60" s="945">
        <v>0</v>
      </c>
      <c r="I60" s="945">
        <v>0</v>
      </c>
      <c r="J60" s="945">
        <v>0</v>
      </c>
      <c r="K60" s="945">
        <v>0</v>
      </c>
      <c r="L60" s="945">
        <v>0</v>
      </c>
      <c r="M60" s="945">
        <v>-2.6495525999999998</v>
      </c>
      <c r="N60" s="945">
        <v>0</v>
      </c>
      <c r="O60" s="945">
        <v>1.5569999999999999</v>
      </c>
      <c r="P60" s="945">
        <v>0.1175205</v>
      </c>
      <c r="Q60" s="945">
        <v>0</v>
      </c>
      <c r="R60" s="945">
        <v>0</v>
      </c>
      <c r="S60" s="945">
        <v>0</v>
      </c>
      <c r="T60" s="945">
        <v>0</v>
      </c>
      <c r="U60" s="945">
        <v>0</v>
      </c>
      <c r="V60" s="945">
        <v>0</v>
      </c>
      <c r="W60" s="945">
        <v>0</v>
      </c>
      <c r="X60" s="945">
        <v>0</v>
      </c>
      <c r="Y60" s="945">
        <v>0</v>
      </c>
      <c r="Z60" s="945">
        <v>0</v>
      </c>
      <c r="AA60" s="945">
        <f t="shared" si="6"/>
        <v>-10.290099000000001</v>
      </c>
      <c r="AB60" s="943"/>
      <c r="AC60" s="945">
        <v>4.0117218000000001</v>
      </c>
      <c r="AD60" s="945">
        <v>0</v>
      </c>
      <c r="AE60" s="945">
        <v>0</v>
      </c>
      <c r="AF60" s="945">
        <v>0</v>
      </c>
      <c r="AG60" s="945">
        <v>0</v>
      </c>
      <c r="AH60" s="945">
        <v>0</v>
      </c>
      <c r="AI60" s="945">
        <f t="shared" si="7"/>
        <v>4.0117218000000001</v>
      </c>
      <c r="AJ60" s="943"/>
      <c r="AK60" s="945">
        <v>0</v>
      </c>
      <c r="AL60" s="945">
        <v>0</v>
      </c>
      <c r="AM60" s="945">
        <v>0</v>
      </c>
      <c r="AN60" s="945">
        <f t="shared" si="8"/>
        <v>0</v>
      </c>
      <c r="AO60" s="945">
        <f t="shared" si="9"/>
        <v>-6.2783772000000013</v>
      </c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</row>
    <row r="61" spans="1:52" s="15" customFormat="1" ht="18">
      <c r="A61" s="547" t="s">
        <v>356</v>
      </c>
      <c r="B61" s="85"/>
      <c r="C61" s="31"/>
      <c r="D61" s="944" t="s">
        <v>223</v>
      </c>
      <c r="E61" s="945">
        <v>-0.3278623</v>
      </c>
      <c r="F61" s="945">
        <v>12.030892</v>
      </c>
      <c r="G61" s="945">
        <v>-0.438</v>
      </c>
      <c r="H61" s="945">
        <v>1.7589999999999999</v>
      </c>
      <c r="I61" s="945">
        <v>0.59799999999999998</v>
      </c>
      <c r="J61" s="945">
        <v>0</v>
      </c>
      <c r="K61" s="945">
        <v>-0.92203279999999999</v>
      </c>
      <c r="L61" s="945">
        <v>0</v>
      </c>
      <c r="M61" s="945">
        <v>0.8440107</v>
      </c>
      <c r="N61" s="945">
        <v>-1.1519999999999999</v>
      </c>
      <c r="O61" s="945">
        <v>3.4750000000000001</v>
      </c>
      <c r="P61" s="945">
        <v>5.0950470000000001</v>
      </c>
      <c r="Q61" s="945">
        <v>0</v>
      </c>
      <c r="R61" s="945">
        <v>-7.9791299999999996E-2</v>
      </c>
      <c r="S61" s="945">
        <v>0.503</v>
      </c>
      <c r="T61" s="945">
        <v>0</v>
      </c>
      <c r="U61" s="945">
        <v>5.4829999999999997</v>
      </c>
      <c r="V61" s="945">
        <v>0</v>
      </c>
      <c r="W61" s="945">
        <v>0</v>
      </c>
      <c r="X61" s="945">
        <v>0</v>
      </c>
      <c r="Y61" s="945">
        <v>0</v>
      </c>
      <c r="Z61" s="945">
        <v>0</v>
      </c>
      <c r="AA61" s="945">
        <f t="shared" si="6"/>
        <v>26.868263300000002</v>
      </c>
      <c r="AB61" s="943"/>
      <c r="AC61" s="945">
        <v>-6.6121296000000003</v>
      </c>
      <c r="AD61" s="945">
        <v>0</v>
      </c>
      <c r="AE61" s="945">
        <v>0</v>
      </c>
      <c r="AF61" s="945">
        <v>0</v>
      </c>
      <c r="AG61" s="945">
        <v>0</v>
      </c>
      <c r="AH61" s="945">
        <v>0</v>
      </c>
      <c r="AI61" s="945">
        <f t="shared" si="7"/>
        <v>-6.6121296000000003</v>
      </c>
      <c r="AJ61" s="943"/>
      <c r="AK61" s="945">
        <v>0</v>
      </c>
      <c r="AL61" s="945">
        <v>0</v>
      </c>
      <c r="AM61" s="945">
        <v>0</v>
      </c>
      <c r="AN61" s="945">
        <f t="shared" si="8"/>
        <v>0</v>
      </c>
      <c r="AO61" s="945">
        <f t="shared" si="9"/>
        <v>20.256133700000003</v>
      </c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</row>
    <row r="62" spans="1:52" s="15" customFormat="1" ht="18">
      <c r="A62" s="547" t="s">
        <v>357</v>
      </c>
      <c r="B62" s="85"/>
      <c r="C62" s="31"/>
      <c r="D62" s="944" t="s">
        <v>224</v>
      </c>
      <c r="E62" s="945">
        <v>5.5831600000000002E-2</v>
      </c>
      <c r="F62" s="945">
        <v>-0.50533810000000001</v>
      </c>
      <c r="G62" s="945">
        <v>-0.34300000000000003</v>
      </c>
      <c r="H62" s="945">
        <v>-3.71</v>
      </c>
      <c r="I62" s="945">
        <v>-0.83299999999999996</v>
      </c>
      <c r="J62" s="945">
        <v>-1.286</v>
      </c>
      <c r="K62" s="945">
        <v>-0.88656999999999997</v>
      </c>
      <c r="L62" s="945">
        <v>0</v>
      </c>
      <c r="M62" s="945">
        <v>-1.7104572</v>
      </c>
      <c r="N62" s="945">
        <v>-0.14399999999999999</v>
      </c>
      <c r="O62" s="945">
        <v>-2.3340000000000001</v>
      </c>
      <c r="P62" s="945">
        <v>-0.29593789999999998</v>
      </c>
      <c r="Q62" s="945">
        <v>-0.35299999999999998</v>
      </c>
      <c r="R62" s="945">
        <v>-0.36349369999999998</v>
      </c>
      <c r="S62" s="945">
        <v>-0.83699999999999997</v>
      </c>
      <c r="T62" s="945">
        <v>0</v>
      </c>
      <c r="U62" s="945">
        <v>-5.7549999999999999</v>
      </c>
      <c r="V62" s="945">
        <v>0</v>
      </c>
      <c r="W62" s="945">
        <v>0</v>
      </c>
      <c r="X62" s="945">
        <v>0</v>
      </c>
      <c r="Y62" s="945">
        <v>0</v>
      </c>
      <c r="Z62" s="945">
        <v>0</v>
      </c>
      <c r="AA62" s="945">
        <f t="shared" si="6"/>
        <v>-19.300965299999998</v>
      </c>
      <c r="AB62" s="943"/>
      <c r="AC62" s="945">
        <v>-24.248748500000001</v>
      </c>
      <c r="AD62" s="945">
        <v>0</v>
      </c>
      <c r="AE62" s="945">
        <v>0</v>
      </c>
      <c r="AF62" s="945">
        <v>0</v>
      </c>
      <c r="AG62" s="945">
        <v>0</v>
      </c>
      <c r="AH62" s="945">
        <v>0</v>
      </c>
      <c r="AI62" s="945">
        <f t="shared" si="7"/>
        <v>-24.248748500000001</v>
      </c>
      <c r="AJ62" s="943"/>
      <c r="AK62" s="945">
        <v>0</v>
      </c>
      <c r="AL62" s="945">
        <v>0</v>
      </c>
      <c r="AM62" s="945">
        <v>0</v>
      </c>
      <c r="AN62" s="945">
        <f t="shared" si="8"/>
        <v>0</v>
      </c>
      <c r="AO62" s="945">
        <f t="shared" si="9"/>
        <v>-43.549713799999999</v>
      </c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</row>
    <row r="63" spans="1:52" s="15" customFormat="1" ht="18">
      <c r="A63" s="729" t="s">
        <v>408</v>
      </c>
      <c r="B63" s="85"/>
      <c r="C63" s="31"/>
      <c r="D63" s="953" t="s">
        <v>225</v>
      </c>
      <c r="E63" s="954">
        <v>-4.3287331</v>
      </c>
      <c r="F63" s="954">
        <v>-19.864166399999998</v>
      </c>
      <c r="G63" s="954">
        <v>-2.9609999999999999</v>
      </c>
      <c r="H63" s="954">
        <v>-25.882999999999999</v>
      </c>
      <c r="I63" s="954">
        <v>-10.603</v>
      </c>
      <c r="J63" s="954">
        <v>-9.0419999999999998</v>
      </c>
      <c r="K63" s="954">
        <v>-5.9134219000000003</v>
      </c>
      <c r="L63" s="954">
        <v>-0.54800000000000004</v>
      </c>
      <c r="M63" s="954">
        <v>-5.0672695000000001</v>
      </c>
      <c r="N63" s="954">
        <v>-9.3529999999999998</v>
      </c>
      <c r="O63" s="954">
        <v>-8.1460000000000008</v>
      </c>
      <c r="P63" s="954">
        <v>-5.0971836000000001</v>
      </c>
      <c r="Q63" s="954">
        <v>-2.871</v>
      </c>
      <c r="R63" s="954">
        <v>-2.925681</v>
      </c>
      <c r="S63" s="954">
        <v>-6.8719999999999999</v>
      </c>
      <c r="T63" s="954">
        <v>-5.1687031000000001</v>
      </c>
      <c r="U63" s="954">
        <v>-35.908000000000001</v>
      </c>
      <c r="V63" s="954">
        <v>0</v>
      </c>
      <c r="W63" s="954">
        <v>0</v>
      </c>
      <c r="X63" s="954">
        <v>0</v>
      </c>
      <c r="Y63" s="954">
        <v>0</v>
      </c>
      <c r="Z63" s="954">
        <v>0</v>
      </c>
      <c r="AA63" s="954">
        <f t="shared" si="6"/>
        <v>-160.55215859999998</v>
      </c>
      <c r="AB63" s="978"/>
      <c r="AC63" s="954">
        <v>-102.4137566</v>
      </c>
      <c r="AD63" s="954">
        <v>0</v>
      </c>
      <c r="AE63" s="954">
        <v>0</v>
      </c>
      <c r="AF63" s="954">
        <v>0</v>
      </c>
      <c r="AG63" s="954">
        <v>0</v>
      </c>
      <c r="AH63" s="954">
        <v>0</v>
      </c>
      <c r="AI63" s="954">
        <f t="shared" si="7"/>
        <v>-102.4137566</v>
      </c>
      <c r="AJ63" s="978"/>
      <c r="AK63" s="954">
        <v>0</v>
      </c>
      <c r="AL63" s="954">
        <v>0</v>
      </c>
      <c r="AM63" s="954">
        <v>0</v>
      </c>
      <c r="AN63" s="954">
        <f t="shared" si="8"/>
        <v>0</v>
      </c>
      <c r="AO63" s="954">
        <f t="shared" si="9"/>
        <v>-262.96591519999998</v>
      </c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</row>
    <row r="64" spans="1:52" s="15" customFormat="1" ht="18">
      <c r="A64" s="534" t="s">
        <v>310</v>
      </c>
      <c r="B64" s="85"/>
      <c r="C64" s="31"/>
      <c r="D64" s="956" t="s">
        <v>1</v>
      </c>
      <c r="E64" s="957">
        <v>-4.7658830000000396</v>
      </c>
      <c r="F64" s="957">
        <v>-40.708026199999999</v>
      </c>
      <c r="G64" s="957">
        <v>-5.1449999999999996</v>
      </c>
      <c r="H64" s="957">
        <v>-8.80499999999987</v>
      </c>
      <c r="I64" s="957">
        <v>-15.74</v>
      </c>
      <c r="J64" s="957">
        <v>-4.4800000000000297</v>
      </c>
      <c r="K64" s="957">
        <v>6.57834940000002</v>
      </c>
      <c r="L64" s="957">
        <v>2.1539999999999999</v>
      </c>
      <c r="M64" s="957">
        <v>47.494299300000002</v>
      </c>
      <c r="N64" s="957">
        <v>3.7960000000000198</v>
      </c>
      <c r="O64" s="957">
        <v>-78.724000000000004</v>
      </c>
      <c r="P64" s="957">
        <v>-21.042576199999999</v>
      </c>
      <c r="Q64" s="957">
        <v>5.7440000000000104</v>
      </c>
      <c r="R64" s="957">
        <v>7.1546199000000001</v>
      </c>
      <c r="S64" s="957">
        <v>8.4820000000000206</v>
      </c>
      <c r="T64" s="957">
        <v>12.208068900000001</v>
      </c>
      <c r="U64" s="957">
        <v>89.876999999999995</v>
      </c>
      <c r="V64" s="957">
        <v>0</v>
      </c>
      <c r="W64" s="957">
        <v>0</v>
      </c>
      <c r="X64" s="957">
        <v>0</v>
      </c>
      <c r="Y64" s="957">
        <v>0</v>
      </c>
      <c r="Z64" s="957">
        <v>0</v>
      </c>
      <c r="AA64" s="957">
        <f t="shared" si="6"/>
        <v>4.0778521000001291</v>
      </c>
      <c r="AB64" s="958"/>
      <c r="AC64" s="957">
        <v>-80.706655599999493</v>
      </c>
      <c r="AD64" s="957">
        <v>0</v>
      </c>
      <c r="AE64" s="957">
        <v>0</v>
      </c>
      <c r="AF64" s="957">
        <v>0</v>
      </c>
      <c r="AG64" s="957">
        <v>0</v>
      </c>
      <c r="AH64" s="957">
        <v>0</v>
      </c>
      <c r="AI64" s="957">
        <f t="shared" si="7"/>
        <v>-80.706655599999493</v>
      </c>
      <c r="AJ64" s="958"/>
      <c r="AK64" s="957">
        <v>0</v>
      </c>
      <c r="AL64" s="957">
        <v>0</v>
      </c>
      <c r="AM64" s="957">
        <v>0</v>
      </c>
      <c r="AN64" s="957">
        <f t="shared" si="8"/>
        <v>0</v>
      </c>
      <c r="AO64" s="957">
        <f t="shared" si="9"/>
        <v>-76.628803499999364</v>
      </c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</row>
    <row r="65" spans="1:52" s="15" customFormat="1" ht="18">
      <c r="A65" s="534"/>
      <c r="B65" s="85"/>
      <c r="C65" s="31"/>
      <c r="D65" s="959"/>
      <c r="E65" s="958"/>
      <c r="F65" s="958"/>
      <c r="G65" s="958"/>
      <c r="H65" s="958"/>
      <c r="I65" s="958"/>
      <c r="J65" s="958"/>
      <c r="K65" s="958"/>
      <c r="L65" s="958"/>
      <c r="M65" s="958"/>
      <c r="N65" s="958"/>
      <c r="O65" s="958"/>
      <c r="P65" s="958"/>
      <c r="Q65" s="958"/>
      <c r="R65" s="958"/>
      <c r="S65" s="958"/>
      <c r="T65" s="958"/>
      <c r="U65" s="958"/>
      <c r="V65" s="958"/>
      <c r="W65" s="958"/>
      <c r="X65" s="958"/>
      <c r="Y65" s="958"/>
      <c r="Z65" s="958"/>
      <c r="AA65" s="958"/>
      <c r="AB65" s="958"/>
      <c r="AC65" s="958"/>
      <c r="AD65" s="958"/>
      <c r="AE65" s="958"/>
      <c r="AF65" s="958"/>
      <c r="AG65" s="958"/>
      <c r="AH65" s="958"/>
      <c r="AI65" s="958"/>
      <c r="AJ65" s="958"/>
      <c r="AK65" s="958"/>
      <c r="AL65" s="958"/>
      <c r="AM65" s="958"/>
      <c r="AN65" s="958"/>
      <c r="AO65" s="958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</row>
    <row r="66" spans="1:52" s="9" customFormat="1" ht="18">
      <c r="A66" s="549" t="s">
        <v>306</v>
      </c>
      <c r="B66" s="2"/>
      <c r="D66" s="960" t="s">
        <v>117</v>
      </c>
      <c r="E66" s="961">
        <v>0</v>
      </c>
      <c r="F66" s="961">
        <v>-2.6004076999999999</v>
      </c>
      <c r="G66" s="961">
        <v>0</v>
      </c>
      <c r="H66" s="961">
        <v>-0.8</v>
      </c>
      <c r="I66" s="961">
        <v>0</v>
      </c>
      <c r="J66" s="961">
        <v>-8.4</v>
      </c>
      <c r="K66" s="961">
        <v>0</v>
      </c>
      <c r="L66" s="961">
        <v>0</v>
      </c>
      <c r="M66" s="961">
        <v>10.6815433</v>
      </c>
      <c r="N66" s="961">
        <v>-3.2</v>
      </c>
      <c r="O66" s="961">
        <v>-74.86</v>
      </c>
      <c r="P66" s="961">
        <v>0</v>
      </c>
      <c r="Q66" s="961">
        <v>-0.26400000000000001</v>
      </c>
      <c r="R66" s="961">
        <v>0</v>
      </c>
      <c r="S66" s="961">
        <v>0</v>
      </c>
      <c r="T66" s="961">
        <v>-0.44328499999999998</v>
      </c>
      <c r="U66" s="961">
        <v>0</v>
      </c>
      <c r="V66" s="961">
        <v>0</v>
      </c>
      <c r="W66" s="961">
        <v>0</v>
      </c>
      <c r="X66" s="961">
        <v>0</v>
      </c>
      <c r="Y66" s="961">
        <v>0</v>
      </c>
      <c r="Z66" s="961">
        <v>0</v>
      </c>
      <c r="AA66" s="962">
        <f>SUM(E66:Z66)</f>
        <v>-79.886149399999994</v>
      </c>
      <c r="AB66" s="963"/>
      <c r="AC66" s="964">
        <v>-64.102080000000001</v>
      </c>
      <c r="AD66" s="961">
        <v>0</v>
      </c>
      <c r="AE66" s="961">
        <v>0</v>
      </c>
      <c r="AF66" s="961">
        <v>0</v>
      </c>
      <c r="AG66" s="961">
        <v>0</v>
      </c>
      <c r="AH66" s="961">
        <v>0</v>
      </c>
      <c r="AI66" s="961">
        <f>SUM(AC66:AH66)</f>
        <v>-64.102080000000001</v>
      </c>
      <c r="AJ66" s="965"/>
      <c r="AK66" s="961">
        <v>0</v>
      </c>
      <c r="AL66" s="961">
        <v>0</v>
      </c>
      <c r="AM66" s="961">
        <v>0</v>
      </c>
      <c r="AN66" s="961">
        <f>SUM(AK66:AM66)</f>
        <v>0</v>
      </c>
      <c r="AO66" s="962">
        <f>AA66+AI66+AN66</f>
        <v>-143.98822939999999</v>
      </c>
    </row>
    <row r="67" spans="1:52" s="9" customFormat="1" ht="16.5" customHeight="1">
      <c r="A67" s="549" t="s">
        <v>301</v>
      </c>
      <c r="B67" s="2"/>
      <c r="D67" s="966" t="s">
        <v>118</v>
      </c>
      <c r="E67" s="950">
        <v>0.40982779999997399</v>
      </c>
      <c r="F67" s="950">
        <v>-17.030854399999999</v>
      </c>
      <c r="G67" s="950">
        <v>-2.1840000000000002</v>
      </c>
      <c r="H67" s="950">
        <v>58.887999999999899</v>
      </c>
      <c r="I67" s="950">
        <v>-0.189999999999969</v>
      </c>
      <c r="J67" s="950">
        <v>12.962</v>
      </c>
      <c r="K67" s="950">
        <v>12.491771300000099</v>
      </c>
      <c r="L67" s="950">
        <v>2.702</v>
      </c>
      <c r="M67" s="950">
        <v>42.986854700000002</v>
      </c>
      <c r="N67" s="950">
        <v>16.427</v>
      </c>
      <c r="O67" s="950">
        <v>4.28200000000004</v>
      </c>
      <c r="P67" s="950">
        <v>-15.0383481</v>
      </c>
      <c r="Q67" s="950">
        <v>8.8789999999999996</v>
      </c>
      <c r="R67" s="950">
        <v>10.080300899999999</v>
      </c>
      <c r="S67" s="950">
        <v>15.763999999999999</v>
      </c>
      <c r="T67" s="950">
        <v>18.7243584</v>
      </c>
      <c r="U67" s="950">
        <v>125.785</v>
      </c>
      <c r="V67" s="950">
        <v>0</v>
      </c>
      <c r="W67" s="950">
        <v>0</v>
      </c>
      <c r="X67" s="950">
        <v>0</v>
      </c>
      <c r="Y67" s="950">
        <v>0</v>
      </c>
      <c r="Z67" s="950">
        <v>0</v>
      </c>
      <c r="AA67" s="967">
        <f>SUM(E67:Z67)</f>
        <v>295.93891060000004</v>
      </c>
      <c r="AB67" s="950"/>
      <c r="AC67" s="968">
        <v>107.02696950000001</v>
      </c>
      <c r="AD67" s="950">
        <v>0</v>
      </c>
      <c r="AE67" s="950">
        <v>0</v>
      </c>
      <c r="AF67" s="950">
        <v>0</v>
      </c>
      <c r="AG67" s="950">
        <v>0</v>
      </c>
      <c r="AH67" s="950">
        <v>0</v>
      </c>
      <c r="AI67" s="950">
        <f>SUM(AC67:AH67)</f>
        <v>107.02696950000001</v>
      </c>
      <c r="AJ67" s="950"/>
      <c r="AK67" s="950">
        <v>0</v>
      </c>
      <c r="AL67" s="950">
        <v>0</v>
      </c>
      <c r="AM67" s="950">
        <v>0</v>
      </c>
      <c r="AN67" s="950">
        <f>SUM(AK67:AM67)</f>
        <v>0</v>
      </c>
      <c r="AO67" s="967">
        <f>AA67+AI67+AN67</f>
        <v>402.96588010000005</v>
      </c>
    </row>
    <row r="68" spans="1:52" s="31" customFormat="1" ht="18">
      <c r="A68" s="549" t="s">
        <v>307</v>
      </c>
      <c r="B68" s="2"/>
      <c r="D68" s="969" t="s">
        <v>112</v>
      </c>
      <c r="E68" s="943">
        <v>0</v>
      </c>
      <c r="F68" s="943">
        <v>1.068368</v>
      </c>
      <c r="G68" s="943">
        <v>0</v>
      </c>
      <c r="H68" s="943">
        <v>0</v>
      </c>
      <c r="I68" s="943">
        <v>0</v>
      </c>
      <c r="J68" s="943">
        <v>0</v>
      </c>
      <c r="K68" s="943">
        <v>0</v>
      </c>
      <c r="L68" s="943">
        <v>0</v>
      </c>
      <c r="M68" s="943">
        <v>0</v>
      </c>
      <c r="N68" s="943">
        <v>-3.8</v>
      </c>
      <c r="O68" s="943">
        <v>0</v>
      </c>
      <c r="P68" s="943">
        <v>0</v>
      </c>
      <c r="Q68" s="943">
        <v>0</v>
      </c>
      <c r="R68" s="943">
        <v>0</v>
      </c>
      <c r="S68" s="943">
        <v>0</v>
      </c>
      <c r="T68" s="943">
        <v>0</v>
      </c>
      <c r="U68" s="943">
        <v>0</v>
      </c>
      <c r="V68" s="943">
        <v>0</v>
      </c>
      <c r="W68" s="943">
        <v>0</v>
      </c>
      <c r="X68" s="943">
        <v>0</v>
      </c>
      <c r="Y68" s="943">
        <v>0</v>
      </c>
      <c r="Z68" s="943">
        <v>0</v>
      </c>
      <c r="AA68" s="970">
        <f>SUM(E68:Z68)</f>
        <v>-2.7316319999999998</v>
      </c>
      <c r="AB68" s="943"/>
      <c r="AC68" s="971">
        <v>0</v>
      </c>
      <c r="AD68" s="943">
        <v>0</v>
      </c>
      <c r="AE68" s="943">
        <v>0</v>
      </c>
      <c r="AF68" s="943">
        <v>0</v>
      </c>
      <c r="AG68" s="943">
        <v>0</v>
      </c>
      <c r="AH68" s="943">
        <v>0</v>
      </c>
      <c r="AI68" s="943">
        <f>SUM(AC68:AH68)</f>
        <v>0</v>
      </c>
      <c r="AJ68" s="943"/>
      <c r="AK68" s="943">
        <v>0</v>
      </c>
      <c r="AL68" s="943">
        <v>0</v>
      </c>
      <c r="AM68" s="943">
        <v>0</v>
      </c>
      <c r="AN68" s="943">
        <f>SUM(AK68:AM68)</f>
        <v>0</v>
      </c>
      <c r="AO68" s="970">
        <f>AA68+AI68+AN68</f>
        <v>-2.7316319999999998</v>
      </c>
    </row>
    <row r="69" spans="1:52" s="15" customFormat="1" ht="18">
      <c r="A69" s="549" t="s">
        <v>303</v>
      </c>
      <c r="B69" s="2"/>
      <c r="C69" s="31"/>
      <c r="D69" s="972" t="s">
        <v>119</v>
      </c>
      <c r="E69" s="973">
        <v>-3.91890530000004</v>
      </c>
      <c r="F69" s="973">
        <v>-39.1759865</v>
      </c>
      <c r="G69" s="973">
        <v>-5.1449999999999996</v>
      </c>
      <c r="H69" s="973">
        <v>20.498000000000001</v>
      </c>
      <c r="I69" s="973">
        <v>-10.792999999999999</v>
      </c>
      <c r="J69" s="973">
        <v>3.9199999999999502</v>
      </c>
      <c r="K69" s="973">
        <v>6.57834940000002</v>
      </c>
      <c r="L69" s="973">
        <v>2.1539999999999999</v>
      </c>
      <c r="M69" s="973">
        <v>37.9195852</v>
      </c>
      <c r="N69" s="973">
        <v>10.795999999999999</v>
      </c>
      <c r="O69" s="973">
        <v>-3.8639999999999199</v>
      </c>
      <c r="P69" s="973">
        <v>-20.135531700000001</v>
      </c>
      <c r="Q69" s="973">
        <v>6.0080000000000098</v>
      </c>
      <c r="R69" s="973">
        <v>7.1546199000000001</v>
      </c>
      <c r="S69" s="973">
        <v>8.4820000000000206</v>
      </c>
      <c r="T69" s="973">
        <v>12.6513539</v>
      </c>
      <c r="U69" s="973">
        <v>89.876999999999995</v>
      </c>
      <c r="V69" s="973">
        <v>0</v>
      </c>
      <c r="W69" s="973">
        <v>0</v>
      </c>
      <c r="X69" s="973">
        <v>0</v>
      </c>
      <c r="Y69" s="973">
        <v>0</v>
      </c>
      <c r="Z69" s="973">
        <v>0</v>
      </c>
      <c r="AA69" s="974">
        <f>SUM(E69:Z69)</f>
        <v>123.00648490000003</v>
      </c>
      <c r="AB69" s="963"/>
      <c r="AC69" s="975">
        <v>-16.604575599999599</v>
      </c>
      <c r="AD69" s="973">
        <v>0</v>
      </c>
      <c r="AE69" s="973">
        <v>0</v>
      </c>
      <c r="AF69" s="973">
        <v>0</v>
      </c>
      <c r="AG69" s="973">
        <v>0</v>
      </c>
      <c r="AH69" s="973">
        <v>0</v>
      </c>
      <c r="AI69" s="973">
        <f>SUM(AC69:AH69)</f>
        <v>-16.604575599999599</v>
      </c>
      <c r="AJ69" s="973"/>
      <c r="AK69" s="973">
        <v>0</v>
      </c>
      <c r="AL69" s="973">
        <v>0</v>
      </c>
      <c r="AM69" s="973">
        <v>0</v>
      </c>
      <c r="AN69" s="973">
        <v>0</v>
      </c>
      <c r="AO69" s="976">
        <f>AA69+AI69+AN69</f>
        <v>106.40190930000043</v>
      </c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</row>
    <row r="70" spans="1:52" s="28" customFormat="1" hidden="1">
      <c r="A70" s="31"/>
      <c r="B70" s="31"/>
      <c r="C70" s="31"/>
      <c r="D70" s="31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60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51"/>
      <c r="AH70" s="144"/>
      <c r="AI70" s="19"/>
      <c r="AJ70" s="19"/>
      <c r="AK70" s="151"/>
      <c r="AL70" s="157"/>
      <c r="AM70" s="157"/>
      <c r="AN70" s="157"/>
      <c r="AO70" s="157"/>
      <c r="AP70" s="157"/>
      <c r="AQ70" s="157"/>
      <c r="AR70" s="157"/>
      <c r="AS70" s="9"/>
      <c r="AT70" s="9"/>
      <c r="AU70" s="9"/>
      <c r="AV70" s="9"/>
      <c r="AW70" s="9"/>
      <c r="AX70" s="9"/>
      <c r="AY70" s="9"/>
      <c r="AZ70" s="157"/>
    </row>
    <row r="71" spans="1:52" s="28" customFormat="1">
      <c r="A71" s="31"/>
      <c r="B71" s="31"/>
      <c r="C71" s="31"/>
      <c r="D71" s="31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4"/>
      <c r="AC71" s="72"/>
      <c r="AD71" s="72"/>
      <c r="AE71" s="72"/>
      <c r="AF71" s="72"/>
      <c r="AG71" s="72"/>
      <c r="AH71" s="323"/>
      <c r="AI71" s="72"/>
      <c r="AJ71" s="74"/>
      <c r="AK71" s="72"/>
      <c r="AL71" s="157"/>
      <c r="AM71" s="157"/>
      <c r="AN71" s="157"/>
      <c r="AO71" s="157"/>
      <c r="AP71" s="157"/>
      <c r="AQ71" s="157"/>
      <c r="AR71" s="157"/>
      <c r="AS71" s="9"/>
      <c r="AT71" s="9"/>
      <c r="AU71" s="9"/>
      <c r="AV71" s="9"/>
      <c r="AW71" s="9"/>
      <c r="AX71" s="9"/>
      <c r="AY71" s="9"/>
      <c r="AZ71" s="157"/>
    </row>
    <row r="72" spans="1:52" s="161" customFormat="1" ht="69" customHeight="1">
      <c r="A72"/>
      <c r="B72" s="2"/>
      <c r="C72" s="356"/>
      <c r="D72" s="355" t="str">
        <f>VÅR&amp;" jämfört med "&amp;VFGÅR</f>
        <v>2015 jämfört med 2014</v>
      </c>
      <c r="E72" s="733" t="str">
        <f t="shared" ref="E72:AA72" si="10">E39</f>
        <v>AH</v>
      </c>
      <c r="F72" s="733" t="str">
        <f t="shared" si="10"/>
        <v>Arcus</v>
      </c>
      <c r="G72" s="733" t="str">
        <f t="shared" si="10"/>
        <v xml:space="preserve">Biolin </v>
      </c>
      <c r="H72" s="733" t="str">
        <f t="shared" si="10"/>
        <v>Bisnode</v>
      </c>
      <c r="I72" s="733" t="str">
        <f t="shared" si="10"/>
        <v>DIAB</v>
      </c>
      <c r="J72" s="733" t="str">
        <f t="shared" si="10"/>
        <v>Eurom</v>
      </c>
      <c r="K72" s="733" t="str">
        <f t="shared" si="10"/>
        <v>GS-Hydro</v>
      </c>
      <c r="L72" s="733" t="str">
        <f t="shared" si="10"/>
        <v>Hafa</v>
      </c>
      <c r="M72" s="733" t="str">
        <f t="shared" si="10"/>
        <v>HENT</v>
      </c>
      <c r="N72" s="733" t="str">
        <f t="shared" si="10"/>
        <v xml:space="preserve">HL Disp </v>
      </c>
      <c r="O72" s="733" t="str">
        <f t="shared" si="10"/>
        <v>Inwido</v>
      </c>
      <c r="P72" s="733" t="str">
        <f t="shared" si="10"/>
        <v>Jøtul</v>
      </c>
      <c r="Q72" s="733" t="str">
        <f t="shared" si="10"/>
        <v xml:space="preserve">KVD </v>
      </c>
      <c r="R72" s="733" t="str">
        <f t="shared" si="10"/>
        <v>Ledil</v>
      </c>
      <c r="S72" s="733" t="str">
        <f t="shared" si="10"/>
        <v>MCC</v>
      </c>
      <c r="T72" s="733" t="str">
        <f t="shared" si="10"/>
        <v>Nebula</v>
      </c>
      <c r="U72" s="733" t="str">
        <f t="shared" si="10"/>
        <v>NCG</v>
      </c>
      <c r="V72" s="357">
        <f t="shared" si="10"/>
        <v>0</v>
      </c>
      <c r="W72" s="357">
        <f t="shared" si="10"/>
        <v>0</v>
      </c>
      <c r="X72" s="357">
        <f t="shared" si="10"/>
        <v>0</v>
      </c>
      <c r="Y72" s="357">
        <f t="shared" si="10"/>
        <v>0</v>
      </c>
      <c r="Z72" s="357">
        <f t="shared" si="10"/>
        <v>0</v>
      </c>
      <c r="AA72" s="733" t="str">
        <f t="shared" si="10"/>
        <v>Sum ex Aibel</v>
      </c>
      <c r="AB72" s="686"/>
      <c r="AC72" s="357" t="str">
        <f t="shared" ref="AC72:AI72" si="11">AC39</f>
        <v>Aibel</v>
      </c>
      <c r="AD72" s="357">
        <f t="shared" si="11"/>
        <v>0</v>
      </c>
      <c r="AE72" s="357">
        <f t="shared" si="11"/>
        <v>0</v>
      </c>
      <c r="AF72" s="357">
        <f t="shared" si="11"/>
        <v>0</v>
      </c>
      <c r="AG72" s="357">
        <f t="shared" si="11"/>
        <v>0</v>
      </c>
      <c r="AH72" s="357">
        <f t="shared" si="11"/>
        <v>0</v>
      </c>
      <c r="AI72" s="357" t="str">
        <f t="shared" si="11"/>
        <v>Sum Aibel</v>
      </c>
      <c r="AJ72" s="686"/>
      <c r="AK72" s="357">
        <f>AK39</f>
        <v>0</v>
      </c>
      <c r="AL72" s="357">
        <f>AL39</f>
        <v>0</v>
      </c>
      <c r="AM72" s="357">
        <f>AM39</f>
        <v>0</v>
      </c>
      <c r="AN72" s="357" t="str">
        <f>AN39</f>
        <v>SUMMA FRÅGETECKEN</v>
      </c>
      <c r="AO72" s="357" t="str">
        <f>AO39</f>
        <v>Totalt</v>
      </c>
      <c r="AP72" s="358"/>
      <c r="AQ72" s="358"/>
      <c r="AR72" s="358"/>
      <c r="AS72" s="358"/>
      <c r="AT72" s="358"/>
      <c r="AU72" s="358"/>
      <c r="AV72" s="358"/>
      <c r="AW72" s="358"/>
      <c r="AX72" s="358"/>
      <c r="AY72" s="358"/>
      <c r="AZ72" s="358"/>
    </row>
    <row r="73" spans="1:52" s="12" customFormat="1">
      <c r="A73" s="37"/>
      <c r="B73" s="31"/>
      <c r="C73" s="31"/>
      <c r="D73" s="147"/>
      <c r="E73" s="147"/>
      <c r="F73" s="149"/>
      <c r="G73" s="149"/>
      <c r="H73" s="148"/>
      <c r="I73" s="148"/>
      <c r="J73" s="148"/>
      <c r="K73" s="148"/>
      <c r="L73" s="148"/>
      <c r="M73" s="148"/>
      <c r="N73" s="148"/>
      <c r="O73" s="148"/>
      <c r="P73" s="148"/>
      <c r="Q73" s="149"/>
      <c r="R73" s="148"/>
      <c r="S73" s="148"/>
      <c r="T73" s="148"/>
      <c r="U73" s="149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322"/>
      <c r="AI73" s="148"/>
      <c r="AJ73" s="148"/>
      <c r="AK73" s="148"/>
      <c r="AL73" s="31"/>
      <c r="AM73" s="158"/>
      <c r="AN73" s="158"/>
      <c r="AO73" s="158"/>
      <c r="AP73" s="158"/>
      <c r="AQ73" s="158"/>
      <c r="AR73" s="158"/>
      <c r="AS73" s="158"/>
      <c r="AT73" s="9"/>
      <c r="AU73" s="9"/>
      <c r="AV73" s="9"/>
      <c r="AW73" s="9"/>
      <c r="AX73" s="9"/>
      <c r="AY73" s="9"/>
      <c r="AZ73" s="9"/>
    </row>
    <row r="74" spans="1:52" s="28" customFormat="1" ht="18">
      <c r="A74" s="157"/>
      <c r="B74" s="31"/>
      <c r="C74" s="31"/>
      <c r="D74" s="941" t="s">
        <v>32</v>
      </c>
      <c r="E74" s="942">
        <f t="shared" ref="E74:Z74" si="12">E8-E41</f>
        <v>48.431509200000022</v>
      </c>
      <c r="F74" s="942">
        <f t="shared" si="12"/>
        <v>48.717009099999984</v>
      </c>
      <c r="G74" s="942">
        <f t="shared" si="12"/>
        <v>9.8435300000000012</v>
      </c>
      <c r="H74" s="942">
        <f t="shared" si="12"/>
        <v>8.2154762999999775</v>
      </c>
      <c r="I74" s="942">
        <f t="shared" si="12"/>
        <v>130.85200000000003</v>
      </c>
      <c r="J74" s="942">
        <f t="shared" si="12"/>
        <v>11.830000000000041</v>
      </c>
      <c r="K74" s="942">
        <f t="shared" si="12"/>
        <v>34.244125899999972</v>
      </c>
      <c r="L74" s="942">
        <f t="shared" si="12"/>
        <v>-6.1610000000000014</v>
      </c>
      <c r="M74" s="942">
        <f t="shared" si="12"/>
        <v>51.159631300000001</v>
      </c>
      <c r="N74" s="942">
        <f t="shared" si="12"/>
        <v>-26.40100000000001</v>
      </c>
      <c r="O74" s="942">
        <f t="shared" si="12"/>
        <v>140.15800000000002</v>
      </c>
      <c r="P74" s="942">
        <f t="shared" si="12"/>
        <v>12.416665800000004</v>
      </c>
      <c r="Q74" s="942">
        <f t="shared" si="12"/>
        <v>0.65800000000000125</v>
      </c>
      <c r="R74" s="942">
        <f t="shared" si="12"/>
        <v>21.695741500000004</v>
      </c>
      <c r="S74" s="942">
        <f t="shared" si="12"/>
        <v>78.460000000000008</v>
      </c>
      <c r="T74" s="942">
        <f t="shared" si="12"/>
        <v>7.8023108999999948</v>
      </c>
      <c r="U74" s="942">
        <f t="shared" si="12"/>
        <v>75.441140000000019</v>
      </c>
      <c r="V74" s="942">
        <f t="shared" si="12"/>
        <v>0</v>
      </c>
      <c r="W74" s="942">
        <f t="shared" si="12"/>
        <v>0</v>
      </c>
      <c r="X74" s="942">
        <f t="shared" si="12"/>
        <v>0</v>
      </c>
      <c r="Y74" s="942">
        <f t="shared" si="12"/>
        <v>0</v>
      </c>
      <c r="Z74" s="942">
        <f t="shared" si="12"/>
        <v>0</v>
      </c>
      <c r="AA74" s="942">
        <f t="shared" ref="AA74:AA97" si="13">SUM(E74:Z74)</f>
        <v>647.36314000000004</v>
      </c>
      <c r="AB74" s="943"/>
      <c r="AC74" s="942">
        <f t="shared" ref="AC74:AH79" si="14">AC8-AC41</f>
        <v>-696.04577470000004</v>
      </c>
      <c r="AD74" s="942">
        <f t="shared" si="14"/>
        <v>0</v>
      </c>
      <c r="AE74" s="942">
        <f t="shared" si="14"/>
        <v>0</v>
      </c>
      <c r="AF74" s="942">
        <f t="shared" si="14"/>
        <v>0</v>
      </c>
      <c r="AG74" s="942">
        <f t="shared" si="14"/>
        <v>0</v>
      </c>
      <c r="AH74" s="942">
        <f t="shared" si="14"/>
        <v>0</v>
      </c>
      <c r="AI74" s="942">
        <f t="shared" ref="AI74:AI97" si="15">SUM(AC74:AH74)</f>
        <v>-696.04577470000004</v>
      </c>
      <c r="AJ74" s="943"/>
      <c r="AK74" s="942">
        <f t="shared" ref="AK74:AM79" si="16">AK8-AK41</f>
        <v>0</v>
      </c>
      <c r="AL74" s="942">
        <f t="shared" si="16"/>
        <v>0</v>
      </c>
      <c r="AM74" s="942">
        <f t="shared" si="16"/>
        <v>0</v>
      </c>
      <c r="AN74" s="942">
        <f t="shared" ref="AN74:AN97" si="17">SUM(AK74:AM74)</f>
        <v>0</v>
      </c>
      <c r="AO74" s="942">
        <f t="shared" ref="AO74:AO97" si="18">AA74+AI74+AN74</f>
        <v>-48.682634699999994</v>
      </c>
      <c r="AP74" s="157"/>
      <c r="AQ74" s="157"/>
      <c r="AR74" s="157"/>
      <c r="AS74" s="157"/>
      <c r="AT74" s="9"/>
      <c r="AU74" s="9"/>
      <c r="AV74" s="9"/>
      <c r="AW74" s="9"/>
      <c r="AX74" s="9"/>
      <c r="AY74" s="9"/>
      <c r="AZ74" s="9"/>
    </row>
    <row r="75" spans="1:52" ht="18">
      <c r="A75" s="9"/>
      <c r="B75" s="9"/>
      <c r="C75" s="9"/>
      <c r="D75" s="944" t="s">
        <v>205</v>
      </c>
      <c r="E75" s="945">
        <f t="shared" ref="E75:Z75" si="19">E9-E42</f>
        <v>-42.222404000000012</v>
      </c>
      <c r="F75" s="945">
        <f t="shared" si="19"/>
        <v>-42.099734300000023</v>
      </c>
      <c r="G75" s="945">
        <f t="shared" si="19"/>
        <v>-6.8998999999999953</v>
      </c>
      <c r="H75" s="945">
        <f t="shared" si="19"/>
        <v>-26.836933499999986</v>
      </c>
      <c r="I75" s="945">
        <f t="shared" si="19"/>
        <v>-94.491999999999962</v>
      </c>
      <c r="J75" s="945">
        <f t="shared" si="19"/>
        <v>-10.244000000000028</v>
      </c>
      <c r="K75" s="945">
        <f t="shared" si="19"/>
        <v>-37.499312599999996</v>
      </c>
      <c r="L75" s="945">
        <f t="shared" si="19"/>
        <v>5.5769999999999982</v>
      </c>
      <c r="M75" s="945">
        <f t="shared" si="19"/>
        <v>-39.816986799999995</v>
      </c>
      <c r="N75" s="945">
        <f t="shared" si="19"/>
        <v>-1.1789999999999736</v>
      </c>
      <c r="O75" s="945">
        <f t="shared" si="19"/>
        <v>-56.966999999999985</v>
      </c>
      <c r="P75" s="945">
        <f t="shared" si="19"/>
        <v>-13.429284499999994</v>
      </c>
      <c r="Q75" s="945">
        <f t="shared" si="19"/>
        <v>-0.42600000000000193</v>
      </c>
      <c r="R75" s="945">
        <f t="shared" si="19"/>
        <v>-12.116918999999999</v>
      </c>
      <c r="S75" s="945">
        <f t="shared" si="19"/>
        <v>-65.696000000000026</v>
      </c>
      <c r="T75" s="945">
        <f t="shared" si="19"/>
        <v>-7.9061220000000034</v>
      </c>
      <c r="U75" s="945">
        <f t="shared" si="19"/>
        <v>-51.974519999999984</v>
      </c>
      <c r="V75" s="945">
        <f t="shared" si="19"/>
        <v>0</v>
      </c>
      <c r="W75" s="945">
        <f t="shared" si="19"/>
        <v>0</v>
      </c>
      <c r="X75" s="945">
        <f t="shared" si="19"/>
        <v>0</v>
      </c>
      <c r="Y75" s="945">
        <f t="shared" si="19"/>
        <v>0</v>
      </c>
      <c r="Z75" s="945">
        <f t="shared" si="19"/>
        <v>0</v>
      </c>
      <c r="AA75" s="945">
        <f t="shared" si="13"/>
        <v>-504.22911669999996</v>
      </c>
      <c r="AB75" s="943"/>
      <c r="AC75" s="945">
        <f t="shared" si="14"/>
        <v>772.46997170000009</v>
      </c>
      <c r="AD75" s="945">
        <f t="shared" si="14"/>
        <v>0</v>
      </c>
      <c r="AE75" s="945">
        <f t="shared" si="14"/>
        <v>0</v>
      </c>
      <c r="AF75" s="945">
        <f t="shared" si="14"/>
        <v>0</v>
      </c>
      <c r="AG75" s="945">
        <f t="shared" si="14"/>
        <v>0</v>
      </c>
      <c r="AH75" s="945">
        <f t="shared" si="14"/>
        <v>0</v>
      </c>
      <c r="AI75" s="945">
        <f t="shared" si="15"/>
        <v>772.46997170000009</v>
      </c>
      <c r="AJ75" s="943"/>
      <c r="AK75" s="945">
        <f t="shared" si="16"/>
        <v>0</v>
      </c>
      <c r="AL75" s="945">
        <f t="shared" si="16"/>
        <v>0</v>
      </c>
      <c r="AM75" s="945">
        <f t="shared" si="16"/>
        <v>0</v>
      </c>
      <c r="AN75" s="945">
        <f t="shared" si="17"/>
        <v>0</v>
      </c>
      <c r="AO75" s="945">
        <f t="shared" si="18"/>
        <v>268.24085500000012</v>
      </c>
    </row>
    <row r="76" spans="1:52" ht="18">
      <c r="D76" s="944" t="s">
        <v>206</v>
      </c>
      <c r="E76" s="945">
        <f t="shared" ref="E76:Z76" si="20">E10-E43</f>
        <v>-0.32836070000000001</v>
      </c>
      <c r="F76" s="945">
        <f t="shared" si="20"/>
        <v>-3.31194E-2</v>
      </c>
      <c r="G76" s="945">
        <f t="shared" si="20"/>
        <v>-0.10337000000000018</v>
      </c>
      <c r="H76" s="945">
        <f t="shared" si="20"/>
        <v>8.1429884000000001</v>
      </c>
      <c r="I76" s="945">
        <f t="shared" si="20"/>
        <v>1.2650000000000001</v>
      </c>
      <c r="J76" s="945">
        <f t="shared" si="20"/>
        <v>0.67199999999999971</v>
      </c>
      <c r="K76" s="945">
        <f t="shared" si="20"/>
        <v>-0.18116740000000003</v>
      </c>
      <c r="L76" s="945">
        <f t="shared" si="20"/>
        <v>0</v>
      </c>
      <c r="M76" s="945">
        <f t="shared" si="20"/>
        <v>-0.10993390000000003</v>
      </c>
      <c r="N76" s="945">
        <f t="shared" si="20"/>
        <v>0.44799999999999973</v>
      </c>
      <c r="O76" s="945">
        <f t="shared" si="20"/>
        <v>-3.5959999999999996</v>
      </c>
      <c r="P76" s="945">
        <f t="shared" si="20"/>
        <v>0.59027930000000017</v>
      </c>
      <c r="Q76" s="945">
        <f t="shared" si="20"/>
        <v>-0.33999999999999997</v>
      </c>
      <c r="R76" s="945">
        <f t="shared" si="20"/>
        <v>0.20493910000000001</v>
      </c>
      <c r="S76" s="945">
        <f t="shared" si="20"/>
        <v>0.48799999999999999</v>
      </c>
      <c r="T76" s="945">
        <f t="shared" si="20"/>
        <v>0.37975209999999998</v>
      </c>
      <c r="U76" s="945">
        <f t="shared" si="20"/>
        <v>0.13100000000000001</v>
      </c>
      <c r="V76" s="945">
        <f t="shared" si="20"/>
        <v>0</v>
      </c>
      <c r="W76" s="945">
        <f t="shared" si="20"/>
        <v>0</v>
      </c>
      <c r="X76" s="945">
        <f t="shared" si="20"/>
        <v>0</v>
      </c>
      <c r="Y76" s="945">
        <f t="shared" si="20"/>
        <v>0</v>
      </c>
      <c r="Z76" s="945">
        <f t="shared" si="20"/>
        <v>0</v>
      </c>
      <c r="AA76" s="945">
        <f t="shared" si="13"/>
        <v>7.6300075000000005</v>
      </c>
      <c r="AB76" s="943"/>
      <c r="AC76" s="945">
        <f t="shared" si="14"/>
        <v>-0.51195600000000008</v>
      </c>
      <c r="AD76" s="945">
        <f t="shared" si="14"/>
        <v>0</v>
      </c>
      <c r="AE76" s="945">
        <f t="shared" si="14"/>
        <v>0</v>
      </c>
      <c r="AF76" s="945">
        <f t="shared" si="14"/>
        <v>0</v>
      </c>
      <c r="AG76" s="945">
        <f t="shared" si="14"/>
        <v>0</v>
      </c>
      <c r="AH76" s="945">
        <f t="shared" si="14"/>
        <v>0</v>
      </c>
      <c r="AI76" s="945">
        <f t="shared" si="15"/>
        <v>-0.51195600000000008</v>
      </c>
      <c r="AJ76" s="943"/>
      <c r="AK76" s="945">
        <f t="shared" si="16"/>
        <v>0</v>
      </c>
      <c r="AL76" s="945">
        <f t="shared" si="16"/>
        <v>0</v>
      </c>
      <c r="AM76" s="945">
        <f t="shared" si="16"/>
        <v>0</v>
      </c>
      <c r="AN76" s="945">
        <f t="shared" si="17"/>
        <v>0</v>
      </c>
      <c r="AO76" s="945">
        <f t="shared" si="18"/>
        <v>7.1180515</v>
      </c>
    </row>
    <row r="77" spans="1:52" ht="18">
      <c r="D77" s="944" t="s">
        <v>207</v>
      </c>
      <c r="E77" s="945">
        <f t="shared" ref="E77:Z77" si="21">E11-E44</f>
        <v>0</v>
      </c>
      <c r="F77" s="943">
        <f t="shared" si="21"/>
        <v>0</v>
      </c>
      <c r="G77" s="945">
        <f t="shared" si="21"/>
        <v>-0.45787</v>
      </c>
      <c r="H77" s="945">
        <f t="shared" si="21"/>
        <v>-1.3015283000000002</v>
      </c>
      <c r="I77" s="945">
        <f t="shared" si="21"/>
        <v>3.7999999999999999E-2</v>
      </c>
      <c r="J77" s="945">
        <f t="shared" si="21"/>
        <v>0.182</v>
      </c>
      <c r="K77" s="945">
        <f t="shared" si="21"/>
        <v>0</v>
      </c>
      <c r="L77" s="945">
        <f t="shared" si="21"/>
        <v>0</v>
      </c>
      <c r="M77" s="945">
        <f t="shared" si="21"/>
        <v>-2.4244669999999999</v>
      </c>
      <c r="N77" s="945">
        <f t="shared" si="21"/>
        <v>2.1430000000000002</v>
      </c>
      <c r="O77" s="945">
        <f t="shared" si="21"/>
        <v>3.1989999999999998</v>
      </c>
      <c r="P77" s="945">
        <f t="shared" si="21"/>
        <v>0</v>
      </c>
      <c r="Q77" s="945">
        <f t="shared" si="21"/>
        <v>-0.02</v>
      </c>
      <c r="R77" s="945">
        <f t="shared" si="21"/>
        <v>2.772623900000001</v>
      </c>
      <c r="S77" s="945">
        <f t="shared" si="21"/>
        <v>0</v>
      </c>
      <c r="T77" s="945">
        <f t="shared" si="21"/>
        <v>0</v>
      </c>
      <c r="U77" s="945">
        <f t="shared" si="21"/>
        <v>0</v>
      </c>
      <c r="V77" s="945">
        <f t="shared" si="21"/>
        <v>0</v>
      </c>
      <c r="W77" s="945">
        <f t="shared" si="21"/>
        <v>0</v>
      </c>
      <c r="X77" s="945">
        <f t="shared" si="21"/>
        <v>0</v>
      </c>
      <c r="Y77" s="945">
        <f t="shared" si="21"/>
        <v>0</v>
      </c>
      <c r="Z77" s="945">
        <f t="shared" si="21"/>
        <v>0</v>
      </c>
      <c r="AA77" s="943">
        <f t="shared" si="13"/>
        <v>4.1307586000000009</v>
      </c>
      <c r="AB77" s="943"/>
      <c r="AC77" s="945">
        <f t="shared" si="14"/>
        <v>-2.1477000000000002E-3</v>
      </c>
      <c r="AD77" s="945">
        <f t="shared" si="14"/>
        <v>0</v>
      </c>
      <c r="AE77" s="945">
        <f t="shared" si="14"/>
        <v>0</v>
      </c>
      <c r="AF77" s="945">
        <f t="shared" si="14"/>
        <v>0</v>
      </c>
      <c r="AG77" s="945">
        <f t="shared" si="14"/>
        <v>0</v>
      </c>
      <c r="AH77" s="945">
        <f t="shared" si="14"/>
        <v>0</v>
      </c>
      <c r="AI77" s="943">
        <f t="shared" si="15"/>
        <v>-2.1477000000000002E-3</v>
      </c>
      <c r="AJ77" s="943"/>
      <c r="AK77" s="945">
        <f t="shared" si="16"/>
        <v>0</v>
      </c>
      <c r="AL77" s="945">
        <f t="shared" si="16"/>
        <v>0</v>
      </c>
      <c r="AM77" s="945">
        <f t="shared" si="16"/>
        <v>0</v>
      </c>
      <c r="AN77" s="943">
        <f t="shared" si="17"/>
        <v>0</v>
      </c>
      <c r="AO77" s="943">
        <f t="shared" si="18"/>
        <v>4.1286109000000009</v>
      </c>
    </row>
    <row r="78" spans="1:52" ht="18">
      <c r="D78" s="944" t="s">
        <v>214</v>
      </c>
      <c r="E78" s="945">
        <f t="shared" ref="E78:Z78" si="22">E12-E45</f>
        <v>0</v>
      </c>
      <c r="F78" s="945">
        <f t="shared" si="22"/>
        <v>-1.3776035</v>
      </c>
      <c r="G78" s="945">
        <f t="shared" si="22"/>
        <v>0</v>
      </c>
      <c r="H78" s="945">
        <f t="shared" si="22"/>
        <v>0</v>
      </c>
      <c r="I78" s="945">
        <f t="shared" si="22"/>
        <v>0</v>
      </c>
      <c r="J78" s="945">
        <f t="shared" si="22"/>
        <v>0</v>
      </c>
      <c r="K78" s="945">
        <f t="shared" si="22"/>
        <v>0</v>
      </c>
      <c r="L78" s="945">
        <f t="shared" si="22"/>
        <v>0</v>
      </c>
      <c r="M78" s="945">
        <f t="shared" si="22"/>
        <v>2.1094E-3</v>
      </c>
      <c r="N78" s="945">
        <f t="shared" si="22"/>
        <v>0</v>
      </c>
      <c r="O78" s="945">
        <f t="shared" si="22"/>
        <v>8.1000000000000016E-2</v>
      </c>
      <c r="P78" s="945">
        <f t="shared" si="22"/>
        <v>0</v>
      </c>
      <c r="Q78" s="945">
        <f t="shared" si="22"/>
        <v>0</v>
      </c>
      <c r="R78" s="945">
        <f t="shared" si="22"/>
        <v>0</v>
      </c>
      <c r="S78" s="945">
        <f t="shared" si="22"/>
        <v>0</v>
      </c>
      <c r="T78" s="945">
        <f t="shared" si="22"/>
        <v>0</v>
      </c>
      <c r="U78" s="945">
        <f t="shared" si="22"/>
        <v>2.5139999999999993</v>
      </c>
      <c r="V78" s="945">
        <f t="shared" si="22"/>
        <v>0</v>
      </c>
      <c r="W78" s="945">
        <f t="shared" si="22"/>
        <v>0</v>
      </c>
      <c r="X78" s="945">
        <f t="shared" si="22"/>
        <v>0</v>
      </c>
      <c r="Y78" s="945">
        <f t="shared" si="22"/>
        <v>0</v>
      </c>
      <c r="Z78" s="945">
        <f t="shared" si="22"/>
        <v>0</v>
      </c>
      <c r="AA78" s="945">
        <f t="shared" si="13"/>
        <v>1.2195058999999993</v>
      </c>
      <c r="AB78" s="943"/>
      <c r="AC78" s="945">
        <f t="shared" si="14"/>
        <v>0</v>
      </c>
      <c r="AD78" s="945">
        <f t="shared" si="14"/>
        <v>0</v>
      </c>
      <c r="AE78" s="945">
        <f t="shared" si="14"/>
        <v>0</v>
      </c>
      <c r="AF78" s="945">
        <f t="shared" si="14"/>
        <v>0</v>
      </c>
      <c r="AG78" s="945">
        <f t="shared" si="14"/>
        <v>0</v>
      </c>
      <c r="AH78" s="945">
        <f t="shared" si="14"/>
        <v>0</v>
      </c>
      <c r="AI78" s="945">
        <f t="shared" si="15"/>
        <v>0</v>
      </c>
      <c r="AJ78" s="943"/>
      <c r="AK78" s="945">
        <f t="shared" si="16"/>
        <v>0</v>
      </c>
      <c r="AL78" s="945">
        <f t="shared" si="16"/>
        <v>0</v>
      </c>
      <c r="AM78" s="945">
        <f t="shared" si="16"/>
        <v>0</v>
      </c>
      <c r="AN78" s="945">
        <f t="shared" si="17"/>
        <v>0</v>
      </c>
      <c r="AO78" s="945">
        <f t="shared" si="18"/>
        <v>1.2195058999999993</v>
      </c>
    </row>
    <row r="79" spans="1:52" ht="18">
      <c r="D79" s="946" t="s">
        <v>215</v>
      </c>
      <c r="E79" s="947">
        <f t="shared" ref="E79:Z79" si="23">E13-E46</f>
        <v>0</v>
      </c>
      <c r="F79" s="947">
        <f t="shared" si="23"/>
        <v>0</v>
      </c>
      <c r="G79" s="947">
        <f t="shared" si="23"/>
        <v>0</v>
      </c>
      <c r="H79" s="947">
        <f t="shared" si="23"/>
        <v>-7.7448738000000006</v>
      </c>
      <c r="I79" s="947">
        <f t="shared" si="23"/>
        <v>0</v>
      </c>
      <c r="J79" s="947">
        <f t="shared" si="23"/>
        <v>0</v>
      </c>
      <c r="K79" s="947">
        <f t="shared" si="23"/>
        <v>0</v>
      </c>
      <c r="L79" s="947">
        <f t="shared" si="23"/>
        <v>0</v>
      </c>
      <c r="M79" s="947">
        <f t="shared" si="23"/>
        <v>-10.6815433</v>
      </c>
      <c r="N79" s="947">
        <f t="shared" si="23"/>
        <v>0</v>
      </c>
      <c r="O79" s="947">
        <f t="shared" si="23"/>
        <v>0</v>
      </c>
      <c r="P79" s="947">
        <f t="shared" si="23"/>
        <v>0</v>
      </c>
      <c r="Q79" s="947">
        <f t="shared" si="23"/>
        <v>0</v>
      </c>
      <c r="R79" s="947">
        <f t="shared" si="23"/>
        <v>0</v>
      </c>
      <c r="S79" s="947">
        <f t="shared" si="23"/>
        <v>0</v>
      </c>
      <c r="T79" s="947">
        <f t="shared" si="23"/>
        <v>0</v>
      </c>
      <c r="U79" s="947">
        <f t="shared" si="23"/>
        <v>0</v>
      </c>
      <c r="V79" s="947">
        <f t="shared" si="23"/>
        <v>0</v>
      </c>
      <c r="W79" s="947">
        <f t="shared" si="23"/>
        <v>0</v>
      </c>
      <c r="X79" s="947">
        <f t="shared" si="23"/>
        <v>0</v>
      </c>
      <c r="Y79" s="947">
        <f t="shared" si="23"/>
        <v>0</v>
      </c>
      <c r="Z79" s="947">
        <f t="shared" si="23"/>
        <v>0</v>
      </c>
      <c r="AA79" s="947">
        <f t="shared" si="13"/>
        <v>-18.426417100000002</v>
      </c>
      <c r="AB79" s="977"/>
      <c r="AC79" s="947">
        <f t="shared" si="14"/>
        <v>0</v>
      </c>
      <c r="AD79" s="947">
        <f t="shared" si="14"/>
        <v>0</v>
      </c>
      <c r="AE79" s="947">
        <f t="shared" si="14"/>
        <v>0</v>
      </c>
      <c r="AF79" s="947">
        <f t="shared" si="14"/>
        <v>0</v>
      </c>
      <c r="AG79" s="947">
        <f t="shared" si="14"/>
        <v>0</v>
      </c>
      <c r="AH79" s="947">
        <f t="shared" si="14"/>
        <v>0</v>
      </c>
      <c r="AI79" s="947">
        <f t="shared" si="15"/>
        <v>0</v>
      </c>
      <c r="AJ79" s="977"/>
      <c r="AK79" s="947">
        <f t="shared" si="16"/>
        <v>0</v>
      </c>
      <c r="AL79" s="947">
        <f t="shared" si="16"/>
        <v>0</v>
      </c>
      <c r="AM79" s="947">
        <f t="shared" si="16"/>
        <v>0</v>
      </c>
      <c r="AN79" s="947">
        <f t="shared" si="17"/>
        <v>0</v>
      </c>
      <c r="AO79" s="947">
        <f t="shared" si="18"/>
        <v>-18.426417100000002</v>
      </c>
    </row>
    <row r="80" spans="1:52" ht="18">
      <c r="B80" s="28"/>
      <c r="C80" s="28"/>
      <c r="D80" s="948" t="s">
        <v>46</v>
      </c>
      <c r="E80" s="949">
        <f t="shared" ref="E80:Z80" si="24">SUM(E74:E79)</f>
        <v>5.8807445000000103</v>
      </c>
      <c r="F80" s="949">
        <f t="shared" si="24"/>
        <v>5.2065518999999609</v>
      </c>
      <c r="G80" s="949">
        <f t="shared" si="24"/>
        <v>2.3823900000000062</v>
      </c>
      <c r="H80" s="949">
        <f t="shared" si="24"/>
        <v>-19.52487090000001</v>
      </c>
      <c r="I80" s="949">
        <f t="shared" si="24"/>
        <v>37.663000000000068</v>
      </c>
      <c r="J80" s="949">
        <f t="shared" si="24"/>
        <v>2.4400000000000124</v>
      </c>
      <c r="K80" s="949">
        <f t="shared" si="24"/>
        <v>-3.4363541000000244</v>
      </c>
      <c r="L80" s="949">
        <f t="shared" si="24"/>
        <v>-0.58400000000000318</v>
      </c>
      <c r="M80" s="949">
        <f t="shared" si="24"/>
        <v>-1.8711902999999932</v>
      </c>
      <c r="N80" s="949">
        <f t="shared" si="24"/>
        <v>-24.988999999999983</v>
      </c>
      <c r="O80" s="949">
        <f t="shared" si="24"/>
        <v>82.875000000000028</v>
      </c>
      <c r="P80" s="949">
        <f t="shared" si="24"/>
        <v>-0.42233939999999004</v>
      </c>
      <c r="Q80" s="949">
        <f t="shared" si="24"/>
        <v>-0.12800000000000064</v>
      </c>
      <c r="R80" s="949">
        <f t="shared" si="24"/>
        <v>12.556385500000006</v>
      </c>
      <c r="S80" s="949">
        <f t="shared" si="24"/>
        <v>13.251999999999981</v>
      </c>
      <c r="T80" s="949">
        <f t="shared" si="24"/>
        <v>0.27594099999999139</v>
      </c>
      <c r="U80" s="949">
        <f t="shared" si="24"/>
        <v>26.111620000000034</v>
      </c>
      <c r="V80" s="949">
        <f t="shared" si="24"/>
        <v>0</v>
      </c>
      <c r="W80" s="949">
        <f t="shared" si="24"/>
        <v>0</v>
      </c>
      <c r="X80" s="949">
        <f t="shared" si="24"/>
        <v>0</v>
      </c>
      <c r="Y80" s="949">
        <f t="shared" si="24"/>
        <v>0</v>
      </c>
      <c r="Z80" s="949">
        <f t="shared" si="24"/>
        <v>0</v>
      </c>
      <c r="AA80" s="949">
        <f t="shared" si="13"/>
        <v>137.68787820000011</v>
      </c>
      <c r="AB80" s="950"/>
      <c r="AC80" s="949">
        <f t="shared" ref="AC80:AH80" si="25">SUM(AC74:AC79)</f>
        <v>75.910093300000057</v>
      </c>
      <c r="AD80" s="949">
        <f t="shared" si="25"/>
        <v>0</v>
      </c>
      <c r="AE80" s="949">
        <f t="shared" si="25"/>
        <v>0</v>
      </c>
      <c r="AF80" s="949">
        <f t="shared" si="25"/>
        <v>0</v>
      </c>
      <c r="AG80" s="949">
        <f t="shared" si="25"/>
        <v>0</v>
      </c>
      <c r="AH80" s="949">
        <f t="shared" si="25"/>
        <v>0</v>
      </c>
      <c r="AI80" s="949">
        <f t="shared" si="15"/>
        <v>75.910093300000057</v>
      </c>
      <c r="AJ80" s="950"/>
      <c r="AK80" s="949">
        <f>SUM(AK74:AK79)</f>
        <v>0</v>
      </c>
      <c r="AL80" s="949">
        <f>SUM(AL74:AL79)</f>
        <v>0</v>
      </c>
      <c r="AM80" s="949">
        <f>SUM(AM74:AM79)</f>
        <v>0</v>
      </c>
      <c r="AN80" s="949">
        <f t="shared" si="17"/>
        <v>0</v>
      </c>
      <c r="AO80" s="949">
        <f t="shared" si="18"/>
        <v>213.59797150000017</v>
      </c>
    </row>
    <row r="81" spans="2:41" ht="18">
      <c r="B81" s="28"/>
      <c r="C81" s="28"/>
      <c r="D81" s="944" t="s">
        <v>122</v>
      </c>
      <c r="E81" s="945">
        <f t="shared" ref="E81:Z81" si="26">E15-E48</f>
        <v>2.3001918999999997</v>
      </c>
      <c r="F81" s="945">
        <f t="shared" si="26"/>
        <v>-0.64238110000000148</v>
      </c>
      <c r="G81" s="945">
        <f t="shared" si="26"/>
        <v>-1.9962700000000002</v>
      </c>
      <c r="H81" s="945">
        <f t="shared" si="26"/>
        <v>-1.9061869999999992</v>
      </c>
      <c r="I81" s="945">
        <f t="shared" si="26"/>
        <v>-0.43099999999999916</v>
      </c>
      <c r="J81" s="945">
        <f t="shared" si="26"/>
        <v>1.5860000000000003</v>
      </c>
      <c r="K81" s="945">
        <f t="shared" si="26"/>
        <v>-1.2984052999999998</v>
      </c>
      <c r="L81" s="945">
        <f t="shared" si="26"/>
        <v>0.21799999999999997</v>
      </c>
      <c r="M81" s="945">
        <f t="shared" si="26"/>
        <v>-0.10884859999999996</v>
      </c>
      <c r="N81" s="945">
        <f t="shared" si="26"/>
        <v>0.56300000000000061</v>
      </c>
      <c r="O81" s="945">
        <f t="shared" si="26"/>
        <v>-2.8619999999999983</v>
      </c>
      <c r="P81" s="945">
        <f t="shared" si="26"/>
        <v>0.83494589999999924</v>
      </c>
      <c r="Q81" s="945">
        <f t="shared" si="26"/>
        <v>-0.32399999999999995</v>
      </c>
      <c r="R81" s="945">
        <f t="shared" si="26"/>
        <v>-3.4703000000000095E-3</v>
      </c>
      <c r="S81" s="945">
        <f t="shared" si="26"/>
        <v>0.23699999999999966</v>
      </c>
      <c r="T81" s="945">
        <f t="shared" si="26"/>
        <v>-0.49093370000000025</v>
      </c>
      <c r="U81" s="945">
        <f t="shared" si="26"/>
        <v>1.4398260000000036</v>
      </c>
      <c r="V81" s="945">
        <f t="shared" si="26"/>
        <v>0</v>
      </c>
      <c r="W81" s="945">
        <f t="shared" si="26"/>
        <v>0</v>
      </c>
      <c r="X81" s="945">
        <f t="shared" si="26"/>
        <v>0</v>
      </c>
      <c r="Y81" s="945">
        <f t="shared" si="26"/>
        <v>0</v>
      </c>
      <c r="Z81" s="945">
        <f t="shared" si="26"/>
        <v>0</v>
      </c>
      <c r="AA81" s="945">
        <f t="shared" si="13"/>
        <v>-2.8845321999999953</v>
      </c>
      <c r="AB81" s="943"/>
      <c r="AC81" s="945">
        <f t="shared" ref="AC81:AH82" si="27">AC15-AC48</f>
        <v>6.5297443999999984</v>
      </c>
      <c r="AD81" s="945">
        <f t="shared" si="27"/>
        <v>0</v>
      </c>
      <c r="AE81" s="945">
        <f t="shared" si="27"/>
        <v>0</v>
      </c>
      <c r="AF81" s="945">
        <f t="shared" si="27"/>
        <v>0</v>
      </c>
      <c r="AG81" s="945">
        <f t="shared" si="27"/>
        <v>0</v>
      </c>
      <c r="AH81" s="945">
        <f t="shared" si="27"/>
        <v>0</v>
      </c>
      <c r="AI81" s="945">
        <f t="shared" si="15"/>
        <v>6.5297443999999984</v>
      </c>
      <c r="AJ81" s="943"/>
      <c r="AK81" s="945">
        <f t="shared" ref="AK81:AM82" si="28">AK15-AK48</f>
        <v>0</v>
      </c>
      <c r="AL81" s="945">
        <f t="shared" si="28"/>
        <v>0</v>
      </c>
      <c r="AM81" s="945">
        <f t="shared" si="28"/>
        <v>0</v>
      </c>
      <c r="AN81" s="945">
        <f t="shared" si="17"/>
        <v>0</v>
      </c>
      <c r="AO81" s="945">
        <f t="shared" si="18"/>
        <v>3.6452122000000031</v>
      </c>
    </row>
    <row r="82" spans="2:41" ht="18">
      <c r="B82" s="28"/>
      <c r="C82" s="28"/>
      <c r="D82" s="946" t="s">
        <v>151</v>
      </c>
      <c r="E82" s="947">
        <f t="shared" ref="E82:Z82" si="29">E16-E49</f>
        <v>0</v>
      </c>
      <c r="F82" s="947">
        <f t="shared" si="29"/>
        <v>-2.25507E-2</v>
      </c>
      <c r="G82" s="947">
        <f t="shared" si="29"/>
        <v>0</v>
      </c>
      <c r="H82" s="947">
        <f t="shared" si="29"/>
        <v>1.1051998000000001</v>
      </c>
      <c r="I82" s="947">
        <f t="shared" si="29"/>
        <v>-5.7000000000000002E-2</v>
      </c>
      <c r="J82" s="947">
        <f t="shared" si="29"/>
        <v>0</v>
      </c>
      <c r="K82" s="947">
        <f t="shared" si="29"/>
        <v>0</v>
      </c>
      <c r="L82" s="947">
        <f t="shared" si="29"/>
        <v>0</v>
      </c>
      <c r="M82" s="947">
        <f t="shared" si="29"/>
        <v>0</v>
      </c>
      <c r="N82" s="947">
        <f t="shared" si="29"/>
        <v>0</v>
      </c>
      <c r="O82" s="947">
        <f t="shared" si="29"/>
        <v>19.29</v>
      </c>
      <c r="P82" s="947">
        <f t="shared" si="29"/>
        <v>0</v>
      </c>
      <c r="Q82" s="947">
        <f t="shared" si="29"/>
        <v>0</v>
      </c>
      <c r="R82" s="947">
        <f t="shared" si="29"/>
        <v>0</v>
      </c>
      <c r="S82" s="947">
        <f t="shared" si="29"/>
        <v>0</v>
      </c>
      <c r="T82" s="947">
        <f t="shared" si="29"/>
        <v>0</v>
      </c>
      <c r="U82" s="947">
        <f t="shared" si="29"/>
        <v>0</v>
      </c>
      <c r="V82" s="947">
        <f t="shared" si="29"/>
        <v>0</v>
      </c>
      <c r="W82" s="947">
        <f t="shared" si="29"/>
        <v>0</v>
      </c>
      <c r="X82" s="947">
        <f t="shared" si="29"/>
        <v>0</v>
      </c>
      <c r="Y82" s="947">
        <f t="shared" si="29"/>
        <v>0</v>
      </c>
      <c r="Z82" s="947">
        <f t="shared" si="29"/>
        <v>0</v>
      </c>
      <c r="AA82" s="947">
        <f t="shared" si="13"/>
        <v>20.315649099999998</v>
      </c>
      <c r="AB82" s="977"/>
      <c r="AC82" s="947">
        <f t="shared" si="27"/>
        <v>0</v>
      </c>
      <c r="AD82" s="947">
        <f t="shared" si="27"/>
        <v>0</v>
      </c>
      <c r="AE82" s="947">
        <f t="shared" si="27"/>
        <v>0</v>
      </c>
      <c r="AF82" s="947">
        <f t="shared" si="27"/>
        <v>0</v>
      </c>
      <c r="AG82" s="947">
        <f t="shared" si="27"/>
        <v>0</v>
      </c>
      <c r="AH82" s="947">
        <f t="shared" si="27"/>
        <v>0</v>
      </c>
      <c r="AI82" s="947">
        <f t="shared" si="15"/>
        <v>0</v>
      </c>
      <c r="AJ82" s="977"/>
      <c r="AK82" s="947">
        <f t="shared" si="28"/>
        <v>0</v>
      </c>
      <c r="AL82" s="947">
        <f t="shared" si="28"/>
        <v>0</v>
      </c>
      <c r="AM82" s="947">
        <f t="shared" si="28"/>
        <v>0</v>
      </c>
      <c r="AN82" s="947">
        <f t="shared" si="17"/>
        <v>0</v>
      </c>
      <c r="AO82" s="947">
        <f t="shared" si="18"/>
        <v>20.315649099999998</v>
      </c>
    </row>
    <row r="83" spans="2:41" ht="18">
      <c r="B83" s="28"/>
      <c r="C83" s="28"/>
      <c r="D83" s="951" t="s">
        <v>47</v>
      </c>
      <c r="E83" s="952">
        <f t="shared" ref="E83:Z83" si="30">SUM(E80:E82)</f>
        <v>8.1809364000000109</v>
      </c>
      <c r="F83" s="952">
        <f t="shared" si="30"/>
        <v>4.5416200999999594</v>
      </c>
      <c r="G83" s="952">
        <f t="shared" si="30"/>
        <v>0.38612000000000601</v>
      </c>
      <c r="H83" s="952">
        <f t="shared" si="30"/>
        <v>-20.325858100000008</v>
      </c>
      <c r="I83" s="952">
        <f t="shared" si="30"/>
        <v>37.175000000000068</v>
      </c>
      <c r="J83" s="952">
        <f t="shared" si="30"/>
        <v>4.0260000000000122</v>
      </c>
      <c r="K83" s="952">
        <f t="shared" si="30"/>
        <v>-4.7347594000000246</v>
      </c>
      <c r="L83" s="952">
        <f t="shared" si="30"/>
        <v>-0.36600000000000321</v>
      </c>
      <c r="M83" s="952">
        <f t="shared" si="30"/>
        <v>-1.9800388999999932</v>
      </c>
      <c r="N83" s="952">
        <f t="shared" si="30"/>
        <v>-24.425999999999981</v>
      </c>
      <c r="O83" s="952">
        <f t="shared" si="30"/>
        <v>99.303000000000026</v>
      </c>
      <c r="P83" s="952">
        <f t="shared" si="30"/>
        <v>0.4126065000000092</v>
      </c>
      <c r="Q83" s="952">
        <f t="shared" si="30"/>
        <v>-0.45200000000000062</v>
      </c>
      <c r="R83" s="952">
        <f t="shared" si="30"/>
        <v>12.552915200000006</v>
      </c>
      <c r="S83" s="952">
        <f t="shared" si="30"/>
        <v>13.488999999999981</v>
      </c>
      <c r="T83" s="952">
        <f t="shared" si="30"/>
        <v>-0.21499270000000886</v>
      </c>
      <c r="U83" s="952">
        <f t="shared" si="30"/>
        <v>27.551446000000038</v>
      </c>
      <c r="V83" s="952">
        <f t="shared" si="30"/>
        <v>0</v>
      </c>
      <c r="W83" s="952">
        <f t="shared" si="30"/>
        <v>0</v>
      </c>
      <c r="X83" s="952">
        <f t="shared" si="30"/>
        <v>0</v>
      </c>
      <c r="Y83" s="952">
        <f t="shared" si="30"/>
        <v>0</v>
      </c>
      <c r="Z83" s="952">
        <f t="shared" si="30"/>
        <v>0</v>
      </c>
      <c r="AA83" s="952">
        <f t="shared" si="13"/>
        <v>155.11899510000009</v>
      </c>
      <c r="AB83" s="950"/>
      <c r="AC83" s="952">
        <f t="shared" ref="AC83:AH83" si="31">SUM(AC80:AC82)</f>
        <v>82.439837700000055</v>
      </c>
      <c r="AD83" s="952">
        <f t="shared" si="31"/>
        <v>0</v>
      </c>
      <c r="AE83" s="952">
        <f t="shared" si="31"/>
        <v>0</v>
      </c>
      <c r="AF83" s="952">
        <f t="shared" si="31"/>
        <v>0</v>
      </c>
      <c r="AG83" s="952">
        <f t="shared" si="31"/>
        <v>0</v>
      </c>
      <c r="AH83" s="952">
        <f t="shared" si="31"/>
        <v>0</v>
      </c>
      <c r="AI83" s="952">
        <f t="shared" si="15"/>
        <v>82.439837700000055</v>
      </c>
      <c r="AJ83" s="950"/>
      <c r="AK83" s="952">
        <f>SUM(AK80:AK82)</f>
        <v>0</v>
      </c>
      <c r="AL83" s="952">
        <f>SUM(AL80:AL82)</f>
        <v>0</v>
      </c>
      <c r="AM83" s="952">
        <f>SUM(AM80:AM82)</f>
        <v>0</v>
      </c>
      <c r="AN83" s="952">
        <f t="shared" si="17"/>
        <v>0</v>
      </c>
      <c r="AO83" s="952">
        <f t="shared" si="18"/>
        <v>237.55883280000015</v>
      </c>
    </row>
    <row r="84" spans="2:41" ht="18">
      <c r="B84" s="12"/>
      <c r="C84" s="12"/>
      <c r="D84" s="944" t="s">
        <v>122</v>
      </c>
      <c r="E84" s="945">
        <f t="shared" ref="E84:Z84" si="32">E18-E51</f>
        <v>0</v>
      </c>
      <c r="F84" s="945">
        <f t="shared" si="32"/>
        <v>-5.1315500000000069E-2</v>
      </c>
      <c r="G84" s="945">
        <f t="shared" si="32"/>
        <v>0</v>
      </c>
      <c r="H84" s="945">
        <f t="shared" si="32"/>
        <v>3.7556520999999989</v>
      </c>
      <c r="I84" s="945">
        <f t="shared" si="32"/>
        <v>0</v>
      </c>
      <c r="J84" s="945">
        <f t="shared" si="32"/>
        <v>0</v>
      </c>
      <c r="K84" s="945">
        <f t="shared" si="32"/>
        <v>0</v>
      </c>
      <c r="L84" s="945">
        <f t="shared" si="32"/>
        <v>0</v>
      </c>
      <c r="M84" s="945">
        <f t="shared" si="32"/>
        <v>0</v>
      </c>
      <c r="N84" s="945">
        <f t="shared" si="32"/>
        <v>7.0000000000000062E-3</v>
      </c>
      <c r="O84" s="945">
        <f t="shared" si="32"/>
        <v>0</v>
      </c>
      <c r="P84" s="945">
        <f t="shared" si="32"/>
        <v>0</v>
      </c>
      <c r="Q84" s="945">
        <f t="shared" si="32"/>
        <v>0</v>
      </c>
      <c r="R84" s="945">
        <f t="shared" si="32"/>
        <v>0</v>
      </c>
      <c r="S84" s="945">
        <f t="shared" si="32"/>
        <v>-3.2000000000000028E-2</v>
      </c>
      <c r="T84" s="945">
        <f t="shared" si="32"/>
        <v>0.89079459999999999</v>
      </c>
      <c r="U84" s="945">
        <f t="shared" si="32"/>
        <v>0</v>
      </c>
      <c r="V84" s="945">
        <f t="shared" si="32"/>
        <v>0</v>
      </c>
      <c r="W84" s="945">
        <f t="shared" si="32"/>
        <v>0</v>
      </c>
      <c r="X84" s="945">
        <f t="shared" si="32"/>
        <v>0</v>
      </c>
      <c r="Y84" s="945">
        <f t="shared" si="32"/>
        <v>0</v>
      </c>
      <c r="Z84" s="945">
        <f t="shared" si="32"/>
        <v>0</v>
      </c>
      <c r="AA84" s="945">
        <f t="shared" si="13"/>
        <v>4.5701311999999987</v>
      </c>
      <c r="AB84" s="943"/>
      <c r="AC84" s="945">
        <f t="shared" ref="AC84:AH86" si="33">AC18-AC51</f>
        <v>-2.7117289000000007</v>
      </c>
      <c r="AD84" s="945">
        <f t="shared" si="33"/>
        <v>0</v>
      </c>
      <c r="AE84" s="945">
        <f t="shared" si="33"/>
        <v>0</v>
      </c>
      <c r="AF84" s="945">
        <f t="shared" si="33"/>
        <v>0</v>
      </c>
      <c r="AG84" s="945">
        <f t="shared" si="33"/>
        <v>0</v>
      </c>
      <c r="AH84" s="945">
        <f t="shared" si="33"/>
        <v>0</v>
      </c>
      <c r="AI84" s="945">
        <f t="shared" si="15"/>
        <v>-2.7117289000000007</v>
      </c>
      <c r="AJ84" s="943"/>
      <c r="AK84" s="945">
        <f t="shared" ref="AK84:AM86" si="34">AK18-AK51</f>
        <v>0</v>
      </c>
      <c r="AL84" s="945">
        <f t="shared" si="34"/>
        <v>0</v>
      </c>
      <c r="AM84" s="945">
        <f t="shared" si="34"/>
        <v>0</v>
      </c>
      <c r="AN84" s="945">
        <f t="shared" si="17"/>
        <v>0</v>
      </c>
      <c r="AO84" s="945">
        <f t="shared" si="18"/>
        <v>1.8584022999999981</v>
      </c>
    </row>
    <row r="85" spans="2:41" ht="18">
      <c r="B85" s="12"/>
      <c r="C85" s="12"/>
      <c r="D85" s="944" t="s">
        <v>216</v>
      </c>
      <c r="E85" s="945">
        <f t="shared" ref="E85:Z85" si="35">E19-E52</f>
        <v>0</v>
      </c>
      <c r="F85" s="945">
        <f t="shared" si="35"/>
        <v>0</v>
      </c>
      <c r="G85" s="945">
        <f t="shared" si="35"/>
        <v>0</v>
      </c>
      <c r="H85" s="945">
        <f t="shared" si="35"/>
        <v>0</v>
      </c>
      <c r="I85" s="945">
        <f t="shared" si="35"/>
        <v>0</v>
      </c>
      <c r="J85" s="945">
        <f t="shared" si="35"/>
        <v>0</v>
      </c>
      <c r="K85" s="945">
        <f t="shared" si="35"/>
        <v>0</v>
      </c>
      <c r="L85" s="945">
        <f t="shared" si="35"/>
        <v>0</v>
      </c>
      <c r="M85" s="945">
        <f t="shared" si="35"/>
        <v>0</v>
      </c>
      <c r="N85" s="945">
        <f t="shared" si="35"/>
        <v>0</v>
      </c>
      <c r="O85" s="945">
        <f t="shared" si="35"/>
        <v>-0.94099999999999995</v>
      </c>
      <c r="P85" s="945">
        <f t="shared" si="35"/>
        <v>0</v>
      </c>
      <c r="Q85" s="945">
        <f t="shared" si="35"/>
        <v>0</v>
      </c>
      <c r="R85" s="945">
        <f t="shared" si="35"/>
        <v>0</v>
      </c>
      <c r="S85" s="945">
        <f t="shared" si="35"/>
        <v>0</v>
      </c>
      <c r="T85" s="945">
        <f t="shared" si="35"/>
        <v>0</v>
      </c>
      <c r="U85" s="945">
        <f t="shared" si="35"/>
        <v>0</v>
      </c>
      <c r="V85" s="945">
        <f t="shared" si="35"/>
        <v>0</v>
      </c>
      <c r="W85" s="945">
        <f t="shared" si="35"/>
        <v>0</v>
      </c>
      <c r="X85" s="945">
        <f t="shared" si="35"/>
        <v>0</v>
      </c>
      <c r="Y85" s="945">
        <f t="shared" si="35"/>
        <v>0</v>
      </c>
      <c r="Z85" s="945">
        <f t="shared" si="35"/>
        <v>0</v>
      </c>
      <c r="AA85" s="945">
        <f t="shared" si="13"/>
        <v>-0.94099999999999995</v>
      </c>
      <c r="AB85" s="943"/>
      <c r="AC85" s="945">
        <f t="shared" si="33"/>
        <v>0</v>
      </c>
      <c r="AD85" s="945">
        <f t="shared" si="33"/>
        <v>0</v>
      </c>
      <c r="AE85" s="945">
        <f t="shared" si="33"/>
        <v>0</v>
      </c>
      <c r="AF85" s="945">
        <f t="shared" si="33"/>
        <v>0</v>
      </c>
      <c r="AG85" s="945">
        <f t="shared" si="33"/>
        <v>0</v>
      </c>
      <c r="AH85" s="945">
        <f t="shared" si="33"/>
        <v>0</v>
      </c>
      <c r="AI85" s="945">
        <f t="shared" si="15"/>
        <v>0</v>
      </c>
      <c r="AJ85" s="943"/>
      <c r="AK85" s="945">
        <f t="shared" si="34"/>
        <v>0</v>
      </c>
      <c r="AL85" s="945">
        <f t="shared" si="34"/>
        <v>0</v>
      </c>
      <c r="AM85" s="945">
        <f t="shared" si="34"/>
        <v>0</v>
      </c>
      <c r="AN85" s="945">
        <f t="shared" si="17"/>
        <v>0</v>
      </c>
      <c r="AO85" s="945">
        <f t="shared" si="18"/>
        <v>-0.94099999999999995</v>
      </c>
    </row>
    <row r="86" spans="2:41" ht="18">
      <c r="B86" s="28"/>
      <c r="C86" s="28"/>
      <c r="D86" s="946" t="s">
        <v>217</v>
      </c>
      <c r="E86" s="947">
        <f t="shared" ref="E86:Z86" si="36">E20-E53</f>
        <v>0</v>
      </c>
      <c r="F86" s="947">
        <f t="shared" si="36"/>
        <v>0</v>
      </c>
      <c r="G86" s="947">
        <f t="shared" si="36"/>
        <v>0</v>
      </c>
      <c r="H86" s="947">
        <f t="shared" si="36"/>
        <v>0</v>
      </c>
      <c r="I86" s="947">
        <f t="shared" si="36"/>
        <v>0</v>
      </c>
      <c r="J86" s="947">
        <f t="shared" si="36"/>
        <v>0</v>
      </c>
      <c r="K86" s="947">
        <f t="shared" si="36"/>
        <v>0</v>
      </c>
      <c r="L86" s="947">
        <f t="shared" si="36"/>
        <v>0</v>
      </c>
      <c r="M86" s="947">
        <f t="shared" si="36"/>
        <v>0</v>
      </c>
      <c r="N86" s="947">
        <f t="shared" si="36"/>
        <v>0</v>
      </c>
      <c r="O86" s="947">
        <f t="shared" si="36"/>
        <v>0</v>
      </c>
      <c r="P86" s="947">
        <f t="shared" si="36"/>
        <v>0</v>
      </c>
      <c r="Q86" s="947">
        <f t="shared" si="36"/>
        <v>0</v>
      </c>
      <c r="R86" s="947">
        <f t="shared" si="36"/>
        <v>0</v>
      </c>
      <c r="S86" s="947">
        <f t="shared" si="36"/>
        <v>0</v>
      </c>
      <c r="T86" s="947">
        <f t="shared" si="36"/>
        <v>0</v>
      </c>
      <c r="U86" s="947">
        <f t="shared" si="36"/>
        <v>0</v>
      </c>
      <c r="V86" s="947">
        <f t="shared" si="36"/>
        <v>0</v>
      </c>
      <c r="W86" s="947">
        <f t="shared" si="36"/>
        <v>0</v>
      </c>
      <c r="X86" s="947">
        <f t="shared" si="36"/>
        <v>0</v>
      </c>
      <c r="Y86" s="947">
        <f t="shared" si="36"/>
        <v>0</v>
      </c>
      <c r="Z86" s="947">
        <f t="shared" si="36"/>
        <v>0</v>
      </c>
      <c r="AA86" s="947">
        <f t="shared" si="13"/>
        <v>0</v>
      </c>
      <c r="AB86" s="977"/>
      <c r="AC86" s="947">
        <f t="shared" si="33"/>
        <v>0</v>
      </c>
      <c r="AD86" s="947">
        <f t="shared" si="33"/>
        <v>0</v>
      </c>
      <c r="AE86" s="947">
        <f t="shared" si="33"/>
        <v>0</v>
      </c>
      <c r="AF86" s="947">
        <f t="shared" si="33"/>
        <v>0</v>
      </c>
      <c r="AG86" s="947">
        <f t="shared" si="33"/>
        <v>0</v>
      </c>
      <c r="AH86" s="947">
        <f t="shared" si="33"/>
        <v>0</v>
      </c>
      <c r="AI86" s="947">
        <f t="shared" si="15"/>
        <v>0</v>
      </c>
      <c r="AJ86" s="977"/>
      <c r="AK86" s="947">
        <f t="shared" si="34"/>
        <v>0</v>
      </c>
      <c r="AL86" s="947">
        <f t="shared" si="34"/>
        <v>0</v>
      </c>
      <c r="AM86" s="947">
        <f t="shared" si="34"/>
        <v>0</v>
      </c>
      <c r="AN86" s="947">
        <f t="shared" si="17"/>
        <v>0</v>
      </c>
      <c r="AO86" s="947">
        <f t="shared" si="18"/>
        <v>0</v>
      </c>
    </row>
    <row r="87" spans="2:41" ht="18">
      <c r="D87" s="948" t="s">
        <v>48</v>
      </c>
      <c r="E87" s="949">
        <f t="shared" ref="E87:Z87" si="37">SUM(E83:E86)</f>
        <v>8.1809364000000109</v>
      </c>
      <c r="F87" s="949">
        <f t="shared" si="37"/>
        <v>4.4903045999999591</v>
      </c>
      <c r="G87" s="949">
        <f t="shared" si="37"/>
        <v>0.38612000000000601</v>
      </c>
      <c r="H87" s="949">
        <f t="shared" si="37"/>
        <v>-16.57020600000001</v>
      </c>
      <c r="I87" s="949">
        <f t="shared" si="37"/>
        <v>37.175000000000068</v>
      </c>
      <c r="J87" s="949">
        <f t="shared" si="37"/>
        <v>4.0260000000000122</v>
      </c>
      <c r="K87" s="949">
        <f t="shared" si="37"/>
        <v>-4.7347594000000246</v>
      </c>
      <c r="L87" s="949">
        <f t="shared" si="37"/>
        <v>-0.36600000000000321</v>
      </c>
      <c r="M87" s="949">
        <f t="shared" si="37"/>
        <v>-1.9800388999999932</v>
      </c>
      <c r="N87" s="949">
        <f t="shared" si="37"/>
        <v>-24.418999999999979</v>
      </c>
      <c r="O87" s="949">
        <f t="shared" si="37"/>
        <v>98.362000000000023</v>
      </c>
      <c r="P87" s="949">
        <f t="shared" si="37"/>
        <v>0.4126065000000092</v>
      </c>
      <c r="Q87" s="949">
        <f t="shared" si="37"/>
        <v>-0.45200000000000062</v>
      </c>
      <c r="R87" s="949">
        <f t="shared" si="37"/>
        <v>12.552915200000006</v>
      </c>
      <c r="S87" s="949">
        <f t="shared" si="37"/>
        <v>13.456999999999981</v>
      </c>
      <c r="T87" s="949">
        <f t="shared" si="37"/>
        <v>0.67580189999999107</v>
      </c>
      <c r="U87" s="949">
        <f t="shared" si="37"/>
        <v>27.551446000000038</v>
      </c>
      <c r="V87" s="949">
        <f t="shared" si="37"/>
        <v>0</v>
      </c>
      <c r="W87" s="949">
        <f t="shared" si="37"/>
        <v>0</v>
      </c>
      <c r="X87" s="949">
        <f t="shared" si="37"/>
        <v>0</v>
      </c>
      <c r="Y87" s="949">
        <f t="shared" si="37"/>
        <v>0</v>
      </c>
      <c r="Z87" s="949">
        <f t="shared" si="37"/>
        <v>0</v>
      </c>
      <c r="AA87" s="949">
        <f t="shared" si="13"/>
        <v>158.74812630000008</v>
      </c>
      <c r="AB87" s="950"/>
      <c r="AC87" s="949">
        <f t="shared" ref="AC87:AH87" si="38">SUM(AC83:AC86)</f>
        <v>79.728108800000058</v>
      </c>
      <c r="AD87" s="949">
        <f t="shared" si="38"/>
        <v>0</v>
      </c>
      <c r="AE87" s="949">
        <f t="shared" si="38"/>
        <v>0</v>
      </c>
      <c r="AF87" s="949">
        <f t="shared" si="38"/>
        <v>0</v>
      </c>
      <c r="AG87" s="949">
        <f t="shared" si="38"/>
        <v>0</v>
      </c>
      <c r="AH87" s="949">
        <f t="shared" si="38"/>
        <v>0</v>
      </c>
      <c r="AI87" s="949">
        <f t="shared" si="15"/>
        <v>79.728108800000058</v>
      </c>
      <c r="AJ87" s="950"/>
      <c r="AK87" s="949">
        <f>SUM(AK83:AK86)</f>
        <v>0</v>
      </c>
      <c r="AL87" s="949">
        <f>SUM(AL83:AL86)</f>
        <v>0</v>
      </c>
      <c r="AM87" s="949">
        <f>SUM(AM83:AM86)</f>
        <v>0</v>
      </c>
      <c r="AN87" s="949">
        <f t="shared" si="17"/>
        <v>0</v>
      </c>
      <c r="AO87" s="949">
        <f t="shared" si="18"/>
        <v>238.47623510000014</v>
      </c>
    </row>
    <row r="88" spans="2:41" ht="18">
      <c r="D88" s="944" t="s">
        <v>218</v>
      </c>
      <c r="E88" s="945">
        <f t="shared" ref="E88:Z88" si="39">E22-E55</f>
        <v>1.1326291999999998</v>
      </c>
      <c r="F88" s="945">
        <f t="shared" si="39"/>
        <v>-0.98192190000000013</v>
      </c>
      <c r="G88" s="945">
        <f t="shared" si="39"/>
        <v>-4.6830000000000004E-2</v>
      </c>
      <c r="H88" s="945">
        <f t="shared" si="39"/>
        <v>0.30490659999999997</v>
      </c>
      <c r="I88" s="945">
        <f t="shared" si="39"/>
        <v>0.12200000000000003</v>
      </c>
      <c r="J88" s="945">
        <f t="shared" si="39"/>
        <v>-5.6999999999999995E-2</v>
      </c>
      <c r="K88" s="945">
        <f t="shared" si="39"/>
        <v>6.6558200000000012E-2</v>
      </c>
      <c r="L88" s="945">
        <f t="shared" si="39"/>
        <v>-2E-3</v>
      </c>
      <c r="M88" s="945">
        <f t="shared" si="39"/>
        <v>-2.2751665999999999</v>
      </c>
      <c r="N88" s="945">
        <f t="shared" si="39"/>
        <v>-5.1000000000000004E-2</v>
      </c>
      <c r="O88" s="945">
        <f t="shared" si="39"/>
        <v>-0.71899999999999997</v>
      </c>
      <c r="P88" s="945">
        <f t="shared" si="39"/>
        <v>1.3422599999999993E-2</v>
      </c>
      <c r="Q88" s="945">
        <f t="shared" si="39"/>
        <v>-7.3999999999999996E-2</v>
      </c>
      <c r="R88" s="945">
        <f t="shared" si="39"/>
        <v>9.3796999999999995E-3</v>
      </c>
      <c r="S88" s="945">
        <f t="shared" si="39"/>
        <v>-4.0000000000000001E-3</v>
      </c>
      <c r="T88" s="945">
        <f t="shared" si="39"/>
        <v>9.90703E-2</v>
      </c>
      <c r="U88" s="945">
        <f t="shared" si="39"/>
        <v>-8.1600000000001116E-4</v>
      </c>
      <c r="V88" s="945">
        <f t="shared" si="39"/>
        <v>0</v>
      </c>
      <c r="W88" s="945">
        <f t="shared" si="39"/>
        <v>0</v>
      </c>
      <c r="X88" s="945">
        <f t="shared" si="39"/>
        <v>0</v>
      </c>
      <c r="Y88" s="945">
        <f t="shared" si="39"/>
        <v>0</v>
      </c>
      <c r="Z88" s="945">
        <f t="shared" si="39"/>
        <v>0</v>
      </c>
      <c r="AA88" s="945">
        <f t="shared" si="13"/>
        <v>-2.4637678999999992</v>
      </c>
      <c r="AB88" s="943"/>
      <c r="AC88" s="945">
        <f t="shared" ref="AC88:AH95" si="40">AC22-AC55</f>
        <v>2.4709399999999999E-2</v>
      </c>
      <c r="AD88" s="945">
        <f t="shared" si="40"/>
        <v>0</v>
      </c>
      <c r="AE88" s="945">
        <f t="shared" si="40"/>
        <v>0</v>
      </c>
      <c r="AF88" s="945">
        <f t="shared" si="40"/>
        <v>0</v>
      </c>
      <c r="AG88" s="945">
        <f t="shared" si="40"/>
        <v>0</v>
      </c>
      <c r="AH88" s="945">
        <f t="shared" si="40"/>
        <v>0</v>
      </c>
      <c r="AI88" s="945">
        <f t="shared" si="15"/>
        <v>2.4709399999999999E-2</v>
      </c>
      <c r="AJ88" s="943"/>
      <c r="AK88" s="945">
        <f t="shared" ref="AK88:AM95" si="41">AK22-AK55</f>
        <v>0</v>
      </c>
      <c r="AL88" s="945">
        <f t="shared" si="41"/>
        <v>0</v>
      </c>
      <c r="AM88" s="945">
        <f t="shared" si="41"/>
        <v>0</v>
      </c>
      <c r="AN88" s="945">
        <f t="shared" si="17"/>
        <v>0</v>
      </c>
      <c r="AO88" s="945">
        <f t="shared" si="18"/>
        <v>-2.4390584999999994</v>
      </c>
    </row>
    <row r="89" spans="2:41" ht="18">
      <c r="D89" s="944" t="s">
        <v>219</v>
      </c>
      <c r="E89" s="945">
        <f t="shared" ref="E89:Z89" si="42">E23-E56</f>
        <v>0</v>
      </c>
      <c r="F89" s="945">
        <f t="shared" si="42"/>
        <v>4.2954000000000004E-3</v>
      </c>
      <c r="G89" s="945">
        <f t="shared" si="42"/>
        <v>0</v>
      </c>
      <c r="H89" s="945">
        <f t="shared" si="42"/>
        <v>-1.0085850999999999</v>
      </c>
      <c r="I89" s="945">
        <f t="shared" si="42"/>
        <v>0</v>
      </c>
      <c r="J89" s="945">
        <f t="shared" si="42"/>
        <v>0</v>
      </c>
      <c r="K89" s="945">
        <f t="shared" si="42"/>
        <v>-0.10638839999999999</v>
      </c>
      <c r="L89" s="945">
        <f t="shared" si="42"/>
        <v>0</v>
      </c>
      <c r="M89" s="945">
        <f t="shared" si="42"/>
        <v>0</v>
      </c>
      <c r="N89" s="945">
        <f t="shared" si="42"/>
        <v>-0.26</v>
      </c>
      <c r="O89" s="945">
        <f t="shared" si="42"/>
        <v>0.5169999999999999</v>
      </c>
      <c r="P89" s="945">
        <f t="shared" si="42"/>
        <v>7.5169E-3</v>
      </c>
      <c r="Q89" s="945">
        <f t="shared" si="42"/>
        <v>0</v>
      </c>
      <c r="R89" s="945">
        <f t="shared" si="42"/>
        <v>0</v>
      </c>
      <c r="S89" s="945">
        <f t="shared" si="42"/>
        <v>-2.4E-2</v>
      </c>
      <c r="T89" s="945">
        <f t="shared" si="42"/>
        <v>0</v>
      </c>
      <c r="U89" s="945">
        <f t="shared" si="42"/>
        <v>1.8578999999999998E-2</v>
      </c>
      <c r="V89" s="945">
        <f t="shared" si="42"/>
        <v>0</v>
      </c>
      <c r="W89" s="945">
        <f t="shared" si="42"/>
        <v>0</v>
      </c>
      <c r="X89" s="945">
        <f t="shared" si="42"/>
        <v>0</v>
      </c>
      <c r="Y89" s="945">
        <f t="shared" si="42"/>
        <v>0</v>
      </c>
      <c r="Z89" s="945">
        <f t="shared" si="42"/>
        <v>0</v>
      </c>
      <c r="AA89" s="945">
        <f t="shared" si="13"/>
        <v>-0.85158219999999996</v>
      </c>
      <c r="AB89" s="943"/>
      <c r="AC89" s="945">
        <f t="shared" si="40"/>
        <v>0</v>
      </c>
      <c r="AD89" s="945">
        <f t="shared" si="40"/>
        <v>0</v>
      </c>
      <c r="AE89" s="945">
        <f t="shared" si="40"/>
        <v>0</v>
      </c>
      <c r="AF89" s="945">
        <f t="shared" si="40"/>
        <v>0</v>
      </c>
      <c r="AG89" s="945">
        <f t="shared" si="40"/>
        <v>0</v>
      </c>
      <c r="AH89" s="945">
        <f t="shared" si="40"/>
        <v>0</v>
      </c>
      <c r="AI89" s="945">
        <f t="shared" si="15"/>
        <v>0</v>
      </c>
      <c r="AJ89" s="943"/>
      <c r="AK89" s="945">
        <f t="shared" si="41"/>
        <v>0</v>
      </c>
      <c r="AL89" s="945">
        <f t="shared" si="41"/>
        <v>0</v>
      </c>
      <c r="AM89" s="945">
        <f t="shared" si="41"/>
        <v>0</v>
      </c>
      <c r="AN89" s="945">
        <f t="shared" si="17"/>
        <v>0</v>
      </c>
      <c r="AO89" s="945">
        <f t="shared" si="18"/>
        <v>-0.85158219999999996</v>
      </c>
    </row>
    <row r="90" spans="2:41" ht="18">
      <c r="D90" s="944" t="s">
        <v>220</v>
      </c>
      <c r="E90" s="945">
        <f t="shared" ref="E90:Z90" si="43">E24-E57</f>
        <v>-1.2145523000000003</v>
      </c>
      <c r="F90" s="945">
        <f t="shared" si="43"/>
        <v>5.1305574000000007</v>
      </c>
      <c r="G90" s="945">
        <f t="shared" si="43"/>
        <v>0.48217999999999983</v>
      </c>
      <c r="H90" s="945">
        <f t="shared" si="43"/>
        <v>1.3950533000000007</v>
      </c>
      <c r="I90" s="945">
        <f t="shared" si="43"/>
        <v>-7.2999999999998622E-2</v>
      </c>
      <c r="J90" s="945">
        <f t="shared" si="43"/>
        <v>1.5510000000000002</v>
      </c>
      <c r="K90" s="945">
        <f t="shared" si="43"/>
        <v>1.1764244000000001</v>
      </c>
      <c r="L90" s="945">
        <f t="shared" si="43"/>
        <v>0.21700000000000003</v>
      </c>
      <c r="M90" s="945">
        <f t="shared" si="43"/>
        <v>2.8612272999999999</v>
      </c>
      <c r="N90" s="945">
        <f t="shared" si="43"/>
        <v>-1.5620000000000012</v>
      </c>
      <c r="O90" s="945">
        <f t="shared" si="43"/>
        <v>3.92</v>
      </c>
      <c r="P90" s="945">
        <f t="shared" si="43"/>
        <v>0.72560859999999927</v>
      </c>
      <c r="Q90" s="945">
        <f t="shared" si="43"/>
        <v>0.92400000000000015</v>
      </c>
      <c r="R90" s="945">
        <f t="shared" si="43"/>
        <v>4.3674000000000213E-2</v>
      </c>
      <c r="S90" s="945">
        <f t="shared" si="43"/>
        <v>-0.62100000000000044</v>
      </c>
      <c r="T90" s="945">
        <f t="shared" si="43"/>
        <v>0.62864499999999968</v>
      </c>
      <c r="U90" s="945">
        <f t="shared" si="43"/>
        <v>4.3808889999999998</v>
      </c>
      <c r="V90" s="945">
        <f t="shared" si="43"/>
        <v>0</v>
      </c>
      <c r="W90" s="945">
        <f t="shared" si="43"/>
        <v>0</v>
      </c>
      <c r="X90" s="945">
        <f t="shared" si="43"/>
        <v>0</v>
      </c>
      <c r="Y90" s="945">
        <f t="shared" si="43"/>
        <v>0</v>
      </c>
      <c r="Z90" s="945">
        <f t="shared" si="43"/>
        <v>0</v>
      </c>
      <c r="AA90" s="945">
        <f t="shared" si="13"/>
        <v>19.965706700000002</v>
      </c>
      <c r="AB90" s="943"/>
      <c r="AC90" s="945">
        <f t="shared" si="40"/>
        <v>-1.8165372999999931</v>
      </c>
      <c r="AD90" s="945">
        <f t="shared" si="40"/>
        <v>0</v>
      </c>
      <c r="AE90" s="945">
        <f t="shared" si="40"/>
        <v>0</v>
      </c>
      <c r="AF90" s="945">
        <f t="shared" si="40"/>
        <v>0</v>
      </c>
      <c r="AG90" s="945">
        <f t="shared" si="40"/>
        <v>0</v>
      </c>
      <c r="AH90" s="945">
        <f t="shared" si="40"/>
        <v>0</v>
      </c>
      <c r="AI90" s="945">
        <f t="shared" si="15"/>
        <v>-1.8165372999999931</v>
      </c>
      <c r="AJ90" s="943"/>
      <c r="AK90" s="945">
        <f t="shared" si="41"/>
        <v>0</v>
      </c>
      <c r="AL90" s="945">
        <f t="shared" si="41"/>
        <v>0</v>
      </c>
      <c r="AM90" s="945">
        <f t="shared" si="41"/>
        <v>0</v>
      </c>
      <c r="AN90" s="945">
        <f t="shared" si="17"/>
        <v>0</v>
      </c>
      <c r="AO90" s="945">
        <f t="shared" si="18"/>
        <v>18.149169400000009</v>
      </c>
    </row>
    <row r="91" spans="2:41" ht="18">
      <c r="D91" s="944" t="s">
        <v>360</v>
      </c>
      <c r="E91" s="945">
        <f t="shared" ref="E91:Z91" si="44">E25-E58</f>
        <v>0</v>
      </c>
      <c r="F91" s="945">
        <f t="shared" si="44"/>
        <v>0</v>
      </c>
      <c r="G91" s="945">
        <f t="shared" si="44"/>
        <v>0</v>
      </c>
      <c r="H91" s="945">
        <f t="shared" si="44"/>
        <v>-0.16423670000000001</v>
      </c>
      <c r="I91" s="945">
        <f t="shared" si="44"/>
        <v>0</v>
      </c>
      <c r="J91" s="945">
        <f t="shared" si="44"/>
        <v>0</v>
      </c>
      <c r="K91" s="945">
        <f t="shared" si="44"/>
        <v>6.2059900000000001E-2</v>
      </c>
      <c r="L91" s="945">
        <f t="shared" si="44"/>
        <v>0</v>
      </c>
      <c r="M91" s="945">
        <f t="shared" si="44"/>
        <v>1.1637099999999997E-2</v>
      </c>
      <c r="N91" s="945">
        <f t="shared" si="44"/>
        <v>1.9E-2</v>
      </c>
      <c r="O91" s="945">
        <f t="shared" si="44"/>
        <v>0</v>
      </c>
      <c r="P91" s="945">
        <f t="shared" si="44"/>
        <v>0</v>
      </c>
      <c r="Q91" s="945">
        <f t="shared" si="44"/>
        <v>0</v>
      </c>
      <c r="R91" s="945">
        <f t="shared" si="44"/>
        <v>0</v>
      </c>
      <c r="S91" s="945">
        <f t="shared" si="44"/>
        <v>0</v>
      </c>
      <c r="T91" s="945">
        <f t="shared" si="44"/>
        <v>0</v>
      </c>
      <c r="U91" s="945">
        <f t="shared" si="44"/>
        <v>0.63300000000000001</v>
      </c>
      <c r="V91" s="945">
        <f t="shared" si="44"/>
        <v>0</v>
      </c>
      <c r="W91" s="945">
        <f t="shared" si="44"/>
        <v>0</v>
      </c>
      <c r="X91" s="945">
        <f t="shared" si="44"/>
        <v>0</v>
      </c>
      <c r="Y91" s="945">
        <f t="shared" si="44"/>
        <v>0</v>
      </c>
      <c r="Z91" s="945">
        <f t="shared" si="44"/>
        <v>0</v>
      </c>
      <c r="AA91" s="945">
        <f t="shared" si="13"/>
        <v>0.56146030000000002</v>
      </c>
      <c r="AB91" s="943"/>
      <c r="AC91" s="945">
        <f t="shared" si="40"/>
        <v>0</v>
      </c>
      <c r="AD91" s="945">
        <f t="shared" si="40"/>
        <v>0</v>
      </c>
      <c r="AE91" s="945">
        <f t="shared" si="40"/>
        <v>0</v>
      </c>
      <c r="AF91" s="945">
        <f t="shared" si="40"/>
        <v>0</v>
      </c>
      <c r="AG91" s="945">
        <f t="shared" si="40"/>
        <v>0</v>
      </c>
      <c r="AH91" s="945">
        <f t="shared" si="40"/>
        <v>0</v>
      </c>
      <c r="AI91" s="945">
        <f t="shared" si="15"/>
        <v>0</v>
      </c>
      <c r="AJ91" s="943"/>
      <c r="AK91" s="945">
        <f t="shared" si="41"/>
        <v>0</v>
      </c>
      <c r="AL91" s="945">
        <f t="shared" si="41"/>
        <v>0</v>
      </c>
      <c r="AM91" s="945">
        <f t="shared" si="41"/>
        <v>0</v>
      </c>
      <c r="AN91" s="945">
        <f t="shared" si="17"/>
        <v>0</v>
      </c>
      <c r="AO91" s="945">
        <f t="shared" si="18"/>
        <v>0.56146030000000002</v>
      </c>
    </row>
    <row r="92" spans="2:41" ht="18">
      <c r="D92" s="944" t="s">
        <v>221</v>
      </c>
      <c r="E92" s="945">
        <f t="shared" ref="E92:Z92" si="45">E26-E59</f>
        <v>0</v>
      </c>
      <c r="F92" s="945">
        <f t="shared" si="45"/>
        <v>0</v>
      </c>
      <c r="G92" s="945">
        <f t="shared" si="45"/>
        <v>0</v>
      </c>
      <c r="H92" s="945">
        <f t="shared" si="45"/>
        <v>0</v>
      </c>
      <c r="I92" s="945">
        <f t="shared" si="45"/>
        <v>0</v>
      </c>
      <c r="J92" s="945">
        <f t="shared" si="45"/>
        <v>0</v>
      </c>
      <c r="K92" s="945">
        <f t="shared" si="45"/>
        <v>0</v>
      </c>
      <c r="L92" s="945">
        <f t="shared" si="45"/>
        <v>0</v>
      </c>
      <c r="M92" s="945">
        <f t="shared" si="45"/>
        <v>0</v>
      </c>
      <c r="N92" s="945">
        <f t="shared" si="45"/>
        <v>0</v>
      </c>
      <c r="O92" s="945">
        <f t="shared" si="45"/>
        <v>0</v>
      </c>
      <c r="P92" s="945">
        <f t="shared" si="45"/>
        <v>0</v>
      </c>
      <c r="Q92" s="945">
        <f t="shared" si="45"/>
        <v>0</v>
      </c>
      <c r="R92" s="945">
        <f t="shared" si="45"/>
        <v>0</v>
      </c>
      <c r="S92" s="945">
        <f t="shared" si="45"/>
        <v>0</v>
      </c>
      <c r="T92" s="945">
        <f t="shared" si="45"/>
        <v>0</v>
      </c>
      <c r="U92" s="945">
        <f t="shared" si="45"/>
        <v>0</v>
      </c>
      <c r="V92" s="945">
        <f t="shared" si="45"/>
        <v>0</v>
      </c>
      <c r="W92" s="945">
        <f t="shared" si="45"/>
        <v>0</v>
      </c>
      <c r="X92" s="945">
        <f t="shared" si="45"/>
        <v>0</v>
      </c>
      <c r="Y92" s="945">
        <f t="shared" si="45"/>
        <v>0</v>
      </c>
      <c r="Z92" s="945">
        <f t="shared" si="45"/>
        <v>0</v>
      </c>
      <c r="AA92" s="945">
        <f t="shared" si="13"/>
        <v>0</v>
      </c>
      <c r="AB92" s="943"/>
      <c r="AC92" s="945">
        <f t="shared" si="40"/>
        <v>0</v>
      </c>
      <c r="AD92" s="945">
        <f t="shared" si="40"/>
        <v>0</v>
      </c>
      <c r="AE92" s="945">
        <f t="shared" si="40"/>
        <v>0</v>
      </c>
      <c r="AF92" s="945">
        <f t="shared" si="40"/>
        <v>0</v>
      </c>
      <c r="AG92" s="945">
        <f t="shared" si="40"/>
        <v>0</v>
      </c>
      <c r="AH92" s="945">
        <f t="shared" si="40"/>
        <v>0</v>
      </c>
      <c r="AI92" s="945">
        <f t="shared" si="15"/>
        <v>0</v>
      </c>
      <c r="AJ92" s="943"/>
      <c r="AK92" s="945">
        <f t="shared" si="41"/>
        <v>0</v>
      </c>
      <c r="AL92" s="945">
        <f t="shared" si="41"/>
        <v>0</v>
      </c>
      <c r="AM92" s="945">
        <f t="shared" si="41"/>
        <v>0</v>
      </c>
      <c r="AN92" s="945">
        <f t="shared" si="17"/>
        <v>0</v>
      </c>
      <c r="AO92" s="945">
        <f t="shared" si="18"/>
        <v>0</v>
      </c>
    </row>
    <row r="93" spans="2:41" ht="18">
      <c r="D93" s="944" t="s">
        <v>222</v>
      </c>
      <c r="E93" s="945">
        <f t="shared" ref="E93:Z93" si="46">E27-E60</f>
        <v>0</v>
      </c>
      <c r="F93" s="945">
        <f t="shared" si="46"/>
        <v>4.6431327000000007</v>
      </c>
      <c r="G93" s="945">
        <f t="shared" si="46"/>
        <v>0.18070999999999998</v>
      </c>
      <c r="H93" s="945">
        <f t="shared" si="46"/>
        <v>0</v>
      </c>
      <c r="I93" s="945">
        <f t="shared" si="46"/>
        <v>0</v>
      </c>
      <c r="J93" s="945">
        <f t="shared" si="46"/>
        <v>0</v>
      </c>
      <c r="K93" s="945">
        <f t="shared" si="46"/>
        <v>0</v>
      </c>
      <c r="L93" s="945">
        <f t="shared" si="46"/>
        <v>0</v>
      </c>
      <c r="M93" s="945">
        <f t="shared" si="46"/>
        <v>0.31609169999999986</v>
      </c>
      <c r="N93" s="945">
        <f t="shared" si="46"/>
        <v>1.194</v>
      </c>
      <c r="O93" s="945">
        <f t="shared" si="46"/>
        <v>-2.8140000000000001</v>
      </c>
      <c r="P93" s="945">
        <f t="shared" si="46"/>
        <v>0.3979241</v>
      </c>
      <c r="Q93" s="945">
        <f t="shared" si="46"/>
        <v>0</v>
      </c>
      <c r="R93" s="945">
        <f t="shared" si="46"/>
        <v>0</v>
      </c>
      <c r="S93" s="945">
        <f t="shared" si="46"/>
        <v>0</v>
      </c>
      <c r="T93" s="945">
        <f t="shared" si="46"/>
        <v>0</v>
      </c>
      <c r="U93" s="945">
        <f t="shared" si="46"/>
        <v>0.60299999999999998</v>
      </c>
      <c r="V93" s="945">
        <f t="shared" si="46"/>
        <v>0</v>
      </c>
      <c r="W93" s="945">
        <f t="shared" si="46"/>
        <v>0</v>
      </c>
      <c r="X93" s="945">
        <f t="shared" si="46"/>
        <v>0</v>
      </c>
      <c r="Y93" s="945">
        <f t="shared" si="46"/>
        <v>0</v>
      </c>
      <c r="Z93" s="945">
        <f t="shared" si="46"/>
        <v>0</v>
      </c>
      <c r="AA93" s="945">
        <f t="shared" si="13"/>
        <v>4.520858500000001</v>
      </c>
      <c r="AB93" s="943"/>
      <c r="AC93" s="945">
        <f t="shared" si="40"/>
        <v>-9.9425567000000008</v>
      </c>
      <c r="AD93" s="945">
        <f t="shared" si="40"/>
        <v>0</v>
      </c>
      <c r="AE93" s="945">
        <f t="shared" si="40"/>
        <v>0</v>
      </c>
      <c r="AF93" s="945">
        <f t="shared" si="40"/>
        <v>0</v>
      </c>
      <c r="AG93" s="945">
        <f t="shared" si="40"/>
        <v>0</v>
      </c>
      <c r="AH93" s="945">
        <f t="shared" si="40"/>
        <v>0</v>
      </c>
      <c r="AI93" s="945">
        <f t="shared" si="15"/>
        <v>-9.9425567000000008</v>
      </c>
      <c r="AJ93" s="943"/>
      <c r="AK93" s="945">
        <f t="shared" si="41"/>
        <v>0</v>
      </c>
      <c r="AL93" s="945">
        <f t="shared" si="41"/>
        <v>0</v>
      </c>
      <c r="AM93" s="945">
        <f t="shared" si="41"/>
        <v>0</v>
      </c>
      <c r="AN93" s="945">
        <f t="shared" si="17"/>
        <v>0</v>
      </c>
      <c r="AO93" s="945">
        <f t="shared" si="18"/>
        <v>-5.4216981999999998</v>
      </c>
    </row>
    <row r="94" spans="2:41" ht="18">
      <c r="D94" s="944" t="s">
        <v>223</v>
      </c>
      <c r="E94" s="945">
        <f t="shared" ref="E94:Z94" si="47">E28-E61</f>
        <v>-6.9118995000000005</v>
      </c>
      <c r="F94" s="945">
        <f t="shared" si="47"/>
        <v>6.2394727999999997</v>
      </c>
      <c r="G94" s="945">
        <f t="shared" si="47"/>
        <v>4.3959999999999999E-2</v>
      </c>
      <c r="H94" s="945">
        <f t="shared" si="47"/>
        <v>-5.7169308999999995</v>
      </c>
      <c r="I94" s="945">
        <f t="shared" si="47"/>
        <v>1.6</v>
      </c>
      <c r="J94" s="945">
        <f t="shared" si="47"/>
        <v>0</v>
      </c>
      <c r="K94" s="945">
        <f t="shared" si="47"/>
        <v>1.1190065</v>
      </c>
      <c r="L94" s="945">
        <f t="shared" si="47"/>
        <v>0</v>
      </c>
      <c r="M94" s="945">
        <f t="shared" si="47"/>
        <v>0.71306170000000002</v>
      </c>
      <c r="N94" s="945">
        <f t="shared" si="47"/>
        <v>-1.39</v>
      </c>
      <c r="O94" s="945">
        <f t="shared" si="47"/>
        <v>4.870000000000001</v>
      </c>
      <c r="P94" s="945">
        <f t="shared" si="47"/>
        <v>-12.888999500000001</v>
      </c>
      <c r="Q94" s="945">
        <f t="shared" si="47"/>
        <v>0</v>
      </c>
      <c r="R94" s="945">
        <f t="shared" si="47"/>
        <v>-12.245134500000001</v>
      </c>
      <c r="S94" s="945">
        <f t="shared" si="47"/>
        <v>-16.306999999999999</v>
      </c>
      <c r="T94" s="945">
        <f t="shared" si="47"/>
        <v>0</v>
      </c>
      <c r="U94" s="945">
        <f t="shared" si="47"/>
        <v>5.5930000000000009</v>
      </c>
      <c r="V94" s="945">
        <f t="shared" si="47"/>
        <v>0</v>
      </c>
      <c r="W94" s="945">
        <f t="shared" si="47"/>
        <v>0</v>
      </c>
      <c r="X94" s="945">
        <f t="shared" si="47"/>
        <v>0</v>
      </c>
      <c r="Y94" s="945">
        <f t="shared" si="47"/>
        <v>0</v>
      </c>
      <c r="Z94" s="945">
        <f t="shared" si="47"/>
        <v>0</v>
      </c>
      <c r="AA94" s="945">
        <f t="shared" si="13"/>
        <v>-35.281463399999993</v>
      </c>
      <c r="AB94" s="943"/>
      <c r="AC94" s="945">
        <f t="shared" si="40"/>
        <v>28.5367821</v>
      </c>
      <c r="AD94" s="945">
        <f t="shared" si="40"/>
        <v>0</v>
      </c>
      <c r="AE94" s="945">
        <f t="shared" si="40"/>
        <v>0</v>
      </c>
      <c r="AF94" s="945">
        <f t="shared" si="40"/>
        <v>0</v>
      </c>
      <c r="AG94" s="945">
        <f t="shared" si="40"/>
        <v>0</v>
      </c>
      <c r="AH94" s="945">
        <f t="shared" si="40"/>
        <v>0</v>
      </c>
      <c r="AI94" s="945">
        <f t="shared" si="15"/>
        <v>28.5367821</v>
      </c>
      <c r="AJ94" s="943"/>
      <c r="AK94" s="945">
        <f t="shared" si="41"/>
        <v>0</v>
      </c>
      <c r="AL94" s="945">
        <f t="shared" si="41"/>
        <v>0</v>
      </c>
      <c r="AM94" s="945">
        <f t="shared" si="41"/>
        <v>0</v>
      </c>
      <c r="AN94" s="945">
        <f t="shared" si="17"/>
        <v>0</v>
      </c>
      <c r="AO94" s="945">
        <f t="shared" si="18"/>
        <v>-6.7446812999999928</v>
      </c>
    </row>
    <row r="95" spans="2:41" ht="18">
      <c r="D95" s="944" t="s">
        <v>224</v>
      </c>
      <c r="E95" s="945">
        <f t="shared" ref="E95:Z95" si="48">E29-E62</f>
        <v>-0.21573590000000001</v>
      </c>
      <c r="F95" s="945">
        <f t="shared" si="48"/>
        <v>-5.1248206999999999</v>
      </c>
      <c r="G95" s="945">
        <f t="shared" si="48"/>
        <v>0.11189000000000002</v>
      </c>
      <c r="H95" s="945">
        <f t="shared" si="48"/>
        <v>2.2808637999999997</v>
      </c>
      <c r="I95" s="945">
        <f t="shared" si="48"/>
        <v>-0.26800000000000002</v>
      </c>
      <c r="J95" s="945">
        <f t="shared" si="48"/>
        <v>-0.54600000000000004</v>
      </c>
      <c r="K95" s="945">
        <f t="shared" si="48"/>
        <v>-0.11705789999999994</v>
      </c>
      <c r="L95" s="945">
        <f t="shared" si="48"/>
        <v>0</v>
      </c>
      <c r="M95" s="945">
        <f t="shared" si="48"/>
        <v>0.51741759999999992</v>
      </c>
      <c r="N95" s="945">
        <f t="shared" si="48"/>
        <v>0.39300000000000002</v>
      </c>
      <c r="O95" s="945">
        <f t="shared" si="48"/>
        <v>0.68500000000000005</v>
      </c>
      <c r="P95" s="945">
        <f t="shared" si="48"/>
        <v>-0.13359930000000003</v>
      </c>
      <c r="Q95" s="945">
        <f t="shared" si="48"/>
        <v>-0.121</v>
      </c>
      <c r="R95" s="945">
        <f t="shared" si="48"/>
        <v>0.29783579999999998</v>
      </c>
      <c r="S95" s="945">
        <f t="shared" si="48"/>
        <v>0.16299999999999992</v>
      </c>
      <c r="T95" s="945">
        <f t="shared" si="48"/>
        <v>0</v>
      </c>
      <c r="U95" s="945">
        <f t="shared" si="48"/>
        <v>3.5869</v>
      </c>
      <c r="V95" s="945">
        <f t="shared" si="48"/>
        <v>0</v>
      </c>
      <c r="W95" s="945">
        <f t="shared" si="48"/>
        <v>0</v>
      </c>
      <c r="X95" s="945">
        <f t="shared" si="48"/>
        <v>0</v>
      </c>
      <c r="Y95" s="945">
        <f t="shared" si="48"/>
        <v>0</v>
      </c>
      <c r="Z95" s="945">
        <f t="shared" si="48"/>
        <v>0</v>
      </c>
      <c r="AA95" s="945">
        <f t="shared" si="13"/>
        <v>1.5096933999999989</v>
      </c>
      <c r="AB95" s="943"/>
      <c r="AC95" s="945">
        <f t="shared" si="40"/>
        <v>4.6038646000000014</v>
      </c>
      <c r="AD95" s="945">
        <f t="shared" si="40"/>
        <v>0</v>
      </c>
      <c r="AE95" s="945">
        <f t="shared" si="40"/>
        <v>0</v>
      </c>
      <c r="AF95" s="945">
        <f t="shared" si="40"/>
        <v>0</v>
      </c>
      <c r="AG95" s="945">
        <f t="shared" si="40"/>
        <v>0</v>
      </c>
      <c r="AH95" s="945">
        <f t="shared" si="40"/>
        <v>0</v>
      </c>
      <c r="AI95" s="945">
        <f t="shared" si="15"/>
        <v>4.6038646000000014</v>
      </c>
      <c r="AJ95" s="943"/>
      <c r="AK95" s="945">
        <f t="shared" si="41"/>
        <v>0</v>
      </c>
      <c r="AL95" s="945">
        <f t="shared" si="41"/>
        <v>0</v>
      </c>
      <c r="AM95" s="945">
        <f t="shared" si="41"/>
        <v>0</v>
      </c>
      <c r="AN95" s="945">
        <f t="shared" si="17"/>
        <v>0</v>
      </c>
      <c r="AO95" s="945">
        <f t="shared" si="18"/>
        <v>6.1135580000000003</v>
      </c>
    </row>
    <row r="96" spans="2:41" ht="18">
      <c r="D96" s="953" t="s">
        <v>225</v>
      </c>
      <c r="E96" s="954">
        <f t="shared" ref="E96:Z96" si="49">SUM(E88:E95)</f>
        <v>-7.2095585000000018</v>
      </c>
      <c r="F96" s="954">
        <f t="shared" si="49"/>
        <v>9.9107157000000008</v>
      </c>
      <c r="G96" s="954">
        <f t="shared" si="49"/>
        <v>0.77190999999999987</v>
      </c>
      <c r="H96" s="954">
        <f t="shared" si="49"/>
        <v>-2.9089289999999988</v>
      </c>
      <c r="I96" s="954">
        <f t="shared" si="49"/>
        <v>1.3810000000000016</v>
      </c>
      <c r="J96" s="954">
        <f t="shared" si="49"/>
        <v>0.94800000000000018</v>
      </c>
      <c r="K96" s="954">
        <f t="shared" si="49"/>
        <v>2.2006027000000001</v>
      </c>
      <c r="L96" s="954">
        <f t="shared" si="49"/>
        <v>0.21500000000000002</v>
      </c>
      <c r="M96" s="954">
        <f t="shared" si="49"/>
        <v>2.1442687999999999</v>
      </c>
      <c r="N96" s="954">
        <f t="shared" si="49"/>
        <v>-1.6570000000000011</v>
      </c>
      <c r="O96" s="954">
        <f t="shared" si="49"/>
        <v>6.4590000000000014</v>
      </c>
      <c r="P96" s="954">
        <f t="shared" si="49"/>
        <v>-11.878126600000002</v>
      </c>
      <c r="Q96" s="954">
        <f t="shared" si="49"/>
        <v>0.7290000000000002</v>
      </c>
      <c r="R96" s="954">
        <f t="shared" si="49"/>
        <v>-11.894245000000002</v>
      </c>
      <c r="S96" s="954">
        <f t="shared" si="49"/>
        <v>-16.792999999999999</v>
      </c>
      <c r="T96" s="954">
        <f t="shared" si="49"/>
        <v>0.72771529999999962</v>
      </c>
      <c r="U96" s="954">
        <f t="shared" si="49"/>
        <v>14.814552000000001</v>
      </c>
      <c r="V96" s="954">
        <f t="shared" si="49"/>
        <v>0</v>
      </c>
      <c r="W96" s="954">
        <f t="shared" si="49"/>
        <v>0</v>
      </c>
      <c r="X96" s="954">
        <f t="shared" si="49"/>
        <v>0</v>
      </c>
      <c r="Y96" s="954">
        <f t="shared" si="49"/>
        <v>0</v>
      </c>
      <c r="Z96" s="954">
        <f t="shared" si="49"/>
        <v>0</v>
      </c>
      <c r="AA96" s="954">
        <f t="shared" si="13"/>
        <v>-12.0390946</v>
      </c>
      <c r="AB96" s="978"/>
      <c r="AC96" s="954">
        <f t="shared" ref="AC96:AH96" si="50">SUM(AC88:AC95)</f>
        <v>21.406262100000006</v>
      </c>
      <c r="AD96" s="954">
        <f t="shared" si="50"/>
        <v>0</v>
      </c>
      <c r="AE96" s="954">
        <f t="shared" si="50"/>
        <v>0</v>
      </c>
      <c r="AF96" s="954">
        <f t="shared" si="50"/>
        <v>0</v>
      </c>
      <c r="AG96" s="954">
        <f t="shared" si="50"/>
        <v>0</v>
      </c>
      <c r="AH96" s="954">
        <f t="shared" si="50"/>
        <v>0</v>
      </c>
      <c r="AI96" s="954">
        <f t="shared" si="15"/>
        <v>21.406262100000006</v>
      </c>
      <c r="AJ96" s="978"/>
      <c r="AK96" s="954">
        <f>SUM(AK88:AK95)</f>
        <v>0</v>
      </c>
      <c r="AL96" s="954">
        <f>SUM(AL88:AL95)</f>
        <v>0</v>
      </c>
      <c r="AM96" s="954">
        <f>SUM(AM88:AM95)</f>
        <v>0</v>
      </c>
      <c r="AN96" s="954">
        <f t="shared" si="17"/>
        <v>0</v>
      </c>
      <c r="AO96" s="954">
        <f t="shared" si="18"/>
        <v>9.3671675000000061</v>
      </c>
    </row>
    <row r="97" spans="1:52" ht="18">
      <c r="D97" s="956" t="s">
        <v>1</v>
      </c>
      <c r="E97" s="957">
        <f t="shared" ref="E97:Z97" si="51">E87+E96</f>
        <v>0.97137790000000912</v>
      </c>
      <c r="F97" s="957">
        <f t="shared" si="51"/>
        <v>14.40102029999996</v>
      </c>
      <c r="G97" s="957">
        <f t="shared" si="51"/>
        <v>1.1580300000000059</v>
      </c>
      <c r="H97" s="957">
        <f t="shared" si="51"/>
        <v>-19.479135000000007</v>
      </c>
      <c r="I97" s="957">
        <f t="shared" si="51"/>
        <v>38.556000000000068</v>
      </c>
      <c r="J97" s="957">
        <f t="shared" si="51"/>
        <v>4.9740000000000126</v>
      </c>
      <c r="K97" s="957">
        <f t="shared" si="51"/>
        <v>-2.5341567000000245</v>
      </c>
      <c r="L97" s="957">
        <f t="shared" si="51"/>
        <v>-0.15100000000000319</v>
      </c>
      <c r="M97" s="957">
        <f t="shared" si="51"/>
        <v>0.1642299000000067</v>
      </c>
      <c r="N97" s="957">
        <f t="shared" si="51"/>
        <v>-26.075999999999979</v>
      </c>
      <c r="O97" s="957">
        <f t="shared" si="51"/>
        <v>104.82100000000003</v>
      </c>
      <c r="P97" s="957">
        <f t="shared" si="51"/>
        <v>-11.465520099999992</v>
      </c>
      <c r="Q97" s="957">
        <f t="shared" si="51"/>
        <v>0.27699999999999958</v>
      </c>
      <c r="R97" s="957">
        <f t="shared" si="51"/>
        <v>0.65867020000000487</v>
      </c>
      <c r="S97" s="957">
        <f t="shared" si="51"/>
        <v>-3.3360000000000181</v>
      </c>
      <c r="T97" s="957">
        <f t="shared" si="51"/>
        <v>1.4035171999999907</v>
      </c>
      <c r="U97" s="957">
        <f t="shared" si="51"/>
        <v>42.36599800000004</v>
      </c>
      <c r="V97" s="957">
        <f t="shared" si="51"/>
        <v>0</v>
      </c>
      <c r="W97" s="957">
        <f t="shared" si="51"/>
        <v>0</v>
      </c>
      <c r="X97" s="957">
        <f t="shared" si="51"/>
        <v>0</v>
      </c>
      <c r="Y97" s="957">
        <f t="shared" si="51"/>
        <v>0</v>
      </c>
      <c r="Z97" s="957">
        <f t="shared" si="51"/>
        <v>0</v>
      </c>
      <c r="AA97" s="957">
        <f t="shared" si="13"/>
        <v>146.70903170000011</v>
      </c>
      <c r="AB97" s="958"/>
      <c r="AC97" s="957">
        <f t="shared" ref="AC97:AH97" si="52">AC87+AC96</f>
        <v>101.13437090000006</v>
      </c>
      <c r="AD97" s="957">
        <f t="shared" si="52"/>
        <v>0</v>
      </c>
      <c r="AE97" s="957">
        <f t="shared" si="52"/>
        <v>0</v>
      </c>
      <c r="AF97" s="957">
        <f t="shared" si="52"/>
        <v>0</v>
      </c>
      <c r="AG97" s="957">
        <f t="shared" si="52"/>
        <v>0</v>
      </c>
      <c r="AH97" s="957">
        <f t="shared" si="52"/>
        <v>0</v>
      </c>
      <c r="AI97" s="957">
        <f t="shared" si="15"/>
        <v>101.13437090000006</v>
      </c>
      <c r="AJ97" s="958"/>
      <c r="AK97" s="957">
        <f>AK87+AK96</f>
        <v>0</v>
      </c>
      <c r="AL97" s="957">
        <f>AL87+AL96</f>
        <v>0</v>
      </c>
      <c r="AM97" s="957">
        <f>AM87+AM96</f>
        <v>0</v>
      </c>
      <c r="AN97" s="957">
        <f t="shared" si="17"/>
        <v>0</v>
      </c>
      <c r="AO97" s="957">
        <f t="shared" si="18"/>
        <v>247.84340260000016</v>
      </c>
    </row>
    <row r="98" spans="1:52" ht="18">
      <c r="D98" s="959"/>
      <c r="E98" s="958"/>
      <c r="F98" s="958"/>
      <c r="G98" s="958"/>
      <c r="H98" s="958"/>
      <c r="I98" s="958"/>
      <c r="J98" s="958"/>
      <c r="K98" s="958"/>
      <c r="L98" s="958"/>
      <c r="M98" s="958"/>
      <c r="N98" s="958"/>
      <c r="O98" s="958"/>
      <c r="P98" s="958"/>
      <c r="Q98" s="958"/>
      <c r="R98" s="958"/>
      <c r="S98" s="958"/>
      <c r="T98" s="958"/>
      <c r="U98" s="958"/>
      <c r="V98" s="958"/>
      <c r="W98" s="958"/>
      <c r="X98" s="958"/>
      <c r="Y98" s="958"/>
      <c r="Z98" s="958"/>
      <c r="AA98" s="958"/>
      <c r="AB98" s="958"/>
      <c r="AC98" s="958"/>
      <c r="AD98" s="958"/>
      <c r="AE98" s="958"/>
      <c r="AF98" s="958"/>
      <c r="AG98" s="958"/>
      <c r="AH98" s="958"/>
      <c r="AI98" s="958"/>
      <c r="AJ98" s="958"/>
      <c r="AK98" s="958"/>
      <c r="AL98" s="958"/>
      <c r="AM98" s="958"/>
      <c r="AN98" s="958"/>
      <c r="AO98" s="958"/>
    </row>
    <row r="99" spans="1:52" s="9" customFormat="1" ht="18">
      <c r="A99" s="549"/>
      <c r="B99" s="2"/>
      <c r="D99" s="960" t="s">
        <v>117</v>
      </c>
      <c r="E99" s="961">
        <f t="shared" ref="E99:Z99" si="53">E33-E66</f>
        <v>0</v>
      </c>
      <c r="F99" s="961">
        <f t="shared" si="53"/>
        <v>1.7746223999999997</v>
      </c>
      <c r="G99" s="961">
        <f t="shared" si="53"/>
        <v>-0.499</v>
      </c>
      <c r="H99" s="961">
        <f t="shared" si="53"/>
        <v>-10.899999999999999</v>
      </c>
      <c r="I99" s="961">
        <f t="shared" si="53"/>
        <v>0</v>
      </c>
      <c r="J99" s="961">
        <f t="shared" si="53"/>
        <v>8.4</v>
      </c>
      <c r="K99" s="961">
        <f t="shared" si="53"/>
        <v>-2.5231393</v>
      </c>
      <c r="L99" s="961">
        <f t="shared" si="53"/>
        <v>0.9</v>
      </c>
      <c r="M99" s="961">
        <f t="shared" si="53"/>
        <v>-10.6815433</v>
      </c>
      <c r="N99" s="961">
        <f t="shared" si="53"/>
        <v>-8.8999999999999986</v>
      </c>
      <c r="O99" s="961">
        <f t="shared" si="53"/>
        <v>74.86</v>
      </c>
      <c r="P99" s="961">
        <f t="shared" si="53"/>
        <v>-1.3959959</v>
      </c>
      <c r="Q99" s="961">
        <f t="shared" si="53"/>
        <v>-1.0489999999999999</v>
      </c>
      <c r="R99" s="961">
        <f t="shared" si="53"/>
        <v>0</v>
      </c>
      <c r="S99" s="961">
        <f t="shared" si="53"/>
        <v>-0.82199999999999995</v>
      </c>
      <c r="T99" s="961">
        <f t="shared" si="53"/>
        <v>0.34010829999999997</v>
      </c>
      <c r="U99" s="961">
        <f t="shared" si="53"/>
        <v>-7.4619999999999997</v>
      </c>
      <c r="V99" s="961">
        <f t="shared" si="53"/>
        <v>0</v>
      </c>
      <c r="W99" s="961">
        <f t="shared" si="53"/>
        <v>0</v>
      </c>
      <c r="X99" s="961">
        <f t="shared" si="53"/>
        <v>0</v>
      </c>
      <c r="Y99" s="961">
        <f t="shared" si="53"/>
        <v>0</v>
      </c>
      <c r="Z99" s="961">
        <f t="shared" si="53"/>
        <v>0</v>
      </c>
      <c r="AA99" s="962">
        <f>SUM(E99:Z99)</f>
        <v>42.042052200000001</v>
      </c>
      <c r="AB99" s="963"/>
      <c r="AC99" s="964">
        <f t="shared" ref="AC99:AH102" si="54">AC33-AC66</f>
        <v>49.068277999999999</v>
      </c>
      <c r="AD99" s="961">
        <f t="shared" si="54"/>
        <v>0</v>
      </c>
      <c r="AE99" s="961">
        <f t="shared" si="54"/>
        <v>0</v>
      </c>
      <c r="AF99" s="961">
        <f t="shared" si="54"/>
        <v>0</v>
      </c>
      <c r="AG99" s="961">
        <f t="shared" si="54"/>
        <v>0</v>
      </c>
      <c r="AH99" s="961">
        <f t="shared" si="54"/>
        <v>0</v>
      </c>
      <c r="AI99" s="961">
        <f>SUM(AC99:AH99)</f>
        <v>49.068277999999999</v>
      </c>
      <c r="AJ99" s="965"/>
      <c r="AK99" s="961">
        <f t="shared" ref="AK99:AM102" si="55">AK33-AK66</f>
        <v>0</v>
      </c>
      <c r="AL99" s="961">
        <f t="shared" si="55"/>
        <v>0</v>
      </c>
      <c r="AM99" s="961">
        <f t="shared" si="55"/>
        <v>0</v>
      </c>
      <c r="AN99" s="961">
        <f>SUM(AK99:AM99)</f>
        <v>0</v>
      </c>
      <c r="AO99" s="962">
        <f>AA99+AI99+AN99</f>
        <v>91.110330199999993</v>
      </c>
    </row>
    <row r="100" spans="1:52" s="9" customFormat="1" ht="16.5" customHeight="1">
      <c r="A100" s="549"/>
      <c r="B100" s="2"/>
      <c r="D100" s="966" t="s">
        <v>118</v>
      </c>
      <c r="E100" s="950">
        <f t="shared" ref="E100:Z100" si="56">E34-E67</f>
        <v>8.1809364000000464</v>
      </c>
      <c r="F100" s="950">
        <f t="shared" si="56"/>
        <v>2.7669977000000987</v>
      </c>
      <c r="G100" s="950">
        <f t="shared" si="56"/>
        <v>0.88512000000000013</v>
      </c>
      <c r="H100" s="950">
        <f t="shared" si="56"/>
        <v>-9.4258580999999992</v>
      </c>
      <c r="I100" s="950">
        <f t="shared" si="56"/>
        <v>37.174999999999969</v>
      </c>
      <c r="J100" s="950">
        <f t="shared" si="56"/>
        <v>-4.373999999999949</v>
      </c>
      <c r="K100" s="950">
        <f t="shared" si="56"/>
        <v>-2.2116201000000988</v>
      </c>
      <c r="L100" s="950">
        <f t="shared" si="56"/>
        <v>-1.266</v>
      </c>
      <c r="M100" s="950">
        <f t="shared" si="56"/>
        <v>8.7015044000001964</v>
      </c>
      <c r="N100" s="950">
        <f t="shared" si="56"/>
        <v>-15.526000000000103</v>
      </c>
      <c r="O100" s="950">
        <f t="shared" si="56"/>
        <v>24.44299999999976</v>
      </c>
      <c r="P100" s="950">
        <f t="shared" si="56"/>
        <v>1.8086023999999998</v>
      </c>
      <c r="Q100" s="950">
        <f t="shared" si="56"/>
        <v>0.59700000000001019</v>
      </c>
      <c r="R100" s="950">
        <f t="shared" si="56"/>
        <v>12.552915199999999</v>
      </c>
      <c r="S100" s="950">
        <f t="shared" si="56"/>
        <v>14.311</v>
      </c>
      <c r="T100" s="950">
        <f t="shared" si="56"/>
        <v>-0.55510100000000051</v>
      </c>
      <c r="U100" s="950">
        <f t="shared" si="56"/>
        <v>35.013446000000016</v>
      </c>
      <c r="V100" s="950">
        <f t="shared" si="56"/>
        <v>0</v>
      </c>
      <c r="W100" s="950">
        <f t="shared" si="56"/>
        <v>0</v>
      </c>
      <c r="X100" s="950">
        <f t="shared" si="56"/>
        <v>0</v>
      </c>
      <c r="Y100" s="950">
        <f t="shared" si="56"/>
        <v>0</v>
      </c>
      <c r="Z100" s="950">
        <f t="shared" si="56"/>
        <v>0</v>
      </c>
      <c r="AA100" s="967">
        <f>SUM(E100:Z100)</f>
        <v>113.07694289999995</v>
      </c>
      <c r="AB100" s="950"/>
      <c r="AC100" s="968">
        <f t="shared" si="54"/>
        <v>33.371559700000006</v>
      </c>
      <c r="AD100" s="950">
        <f t="shared" si="54"/>
        <v>0</v>
      </c>
      <c r="AE100" s="950">
        <f t="shared" si="54"/>
        <v>0</v>
      </c>
      <c r="AF100" s="950">
        <f t="shared" si="54"/>
        <v>0</v>
      </c>
      <c r="AG100" s="950">
        <f t="shared" si="54"/>
        <v>0</v>
      </c>
      <c r="AH100" s="950">
        <f t="shared" si="54"/>
        <v>0</v>
      </c>
      <c r="AI100" s="950">
        <f>SUM(AC100:AH100)</f>
        <v>33.371559700000006</v>
      </c>
      <c r="AJ100" s="950"/>
      <c r="AK100" s="950">
        <f t="shared" si="55"/>
        <v>0</v>
      </c>
      <c r="AL100" s="950">
        <f t="shared" si="55"/>
        <v>0</v>
      </c>
      <c r="AM100" s="950">
        <f t="shared" si="55"/>
        <v>0</v>
      </c>
      <c r="AN100" s="950">
        <f>SUM(AK100:AM100)</f>
        <v>0</v>
      </c>
      <c r="AO100" s="967">
        <f>AA100+AI100+AN100</f>
        <v>146.44850259999996</v>
      </c>
    </row>
    <row r="101" spans="1:52" s="31" customFormat="1" ht="18">
      <c r="A101" s="549"/>
      <c r="B101" s="2"/>
      <c r="D101" s="969" t="s">
        <v>112</v>
      </c>
      <c r="E101" s="943">
        <f t="shared" ref="E101:Z101" si="57">E35-E68</f>
        <v>0</v>
      </c>
      <c r="F101" s="943">
        <f t="shared" si="57"/>
        <v>-2.5717482</v>
      </c>
      <c r="G101" s="943">
        <f t="shared" si="57"/>
        <v>0</v>
      </c>
      <c r="H101" s="943">
        <f t="shared" si="57"/>
        <v>0</v>
      </c>
      <c r="I101" s="943">
        <f t="shared" si="57"/>
        <v>0</v>
      </c>
      <c r="J101" s="943">
        <f t="shared" si="57"/>
        <v>0</v>
      </c>
      <c r="K101" s="943">
        <f t="shared" si="57"/>
        <v>0</v>
      </c>
      <c r="L101" s="943">
        <f t="shared" si="57"/>
        <v>0</v>
      </c>
      <c r="M101" s="943">
        <f t="shared" si="57"/>
        <v>0</v>
      </c>
      <c r="N101" s="943">
        <f t="shared" si="57"/>
        <v>3.8</v>
      </c>
      <c r="O101" s="943">
        <f t="shared" si="57"/>
        <v>0</v>
      </c>
      <c r="P101" s="943">
        <f t="shared" si="57"/>
        <v>0</v>
      </c>
      <c r="Q101" s="943">
        <f t="shared" si="57"/>
        <v>0</v>
      </c>
      <c r="R101" s="943">
        <f t="shared" si="57"/>
        <v>0</v>
      </c>
      <c r="S101" s="943">
        <f t="shared" si="57"/>
        <v>0</v>
      </c>
      <c r="T101" s="943">
        <f t="shared" si="57"/>
        <v>0</v>
      </c>
      <c r="U101" s="943">
        <f t="shared" si="57"/>
        <v>0</v>
      </c>
      <c r="V101" s="943">
        <f t="shared" si="57"/>
        <v>0</v>
      </c>
      <c r="W101" s="943">
        <f t="shared" si="57"/>
        <v>0</v>
      </c>
      <c r="X101" s="943">
        <f t="shared" si="57"/>
        <v>0</v>
      </c>
      <c r="Y101" s="943">
        <f t="shared" si="57"/>
        <v>0</v>
      </c>
      <c r="Z101" s="943">
        <f t="shared" si="57"/>
        <v>0</v>
      </c>
      <c r="AA101" s="970">
        <f>SUM(E101:Z101)</f>
        <v>1.2282517999999998</v>
      </c>
      <c r="AB101" s="943"/>
      <c r="AC101" s="971">
        <f t="shared" si="54"/>
        <v>0</v>
      </c>
      <c r="AD101" s="943">
        <f t="shared" si="54"/>
        <v>0</v>
      </c>
      <c r="AE101" s="943">
        <f t="shared" si="54"/>
        <v>0</v>
      </c>
      <c r="AF101" s="943">
        <f t="shared" si="54"/>
        <v>0</v>
      </c>
      <c r="AG101" s="943">
        <f t="shared" si="54"/>
        <v>0</v>
      </c>
      <c r="AH101" s="943">
        <f t="shared" si="54"/>
        <v>0</v>
      </c>
      <c r="AI101" s="943">
        <f>SUM(AC101:AH101)</f>
        <v>0</v>
      </c>
      <c r="AJ101" s="943"/>
      <c r="AK101" s="943">
        <f t="shared" si="55"/>
        <v>0</v>
      </c>
      <c r="AL101" s="943">
        <f t="shared" si="55"/>
        <v>0</v>
      </c>
      <c r="AM101" s="943">
        <f t="shared" si="55"/>
        <v>0</v>
      </c>
      <c r="AN101" s="943">
        <f>SUM(AK101:AM101)</f>
        <v>0</v>
      </c>
      <c r="AO101" s="970">
        <f>AA101+AI101+AN101</f>
        <v>1.2282517999999998</v>
      </c>
    </row>
    <row r="102" spans="1:52" s="15" customFormat="1" ht="18">
      <c r="A102" s="549"/>
      <c r="B102" s="2"/>
      <c r="C102" s="31"/>
      <c r="D102" s="972" t="s">
        <v>119</v>
      </c>
      <c r="E102" s="973">
        <f t="shared" ref="E102:Z102" si="58">E36-E69</f>
        <v>0.97137790000004998</v>
      </c>
      <c r="F102" s="973">
        <f t="shared" si="58"/>
        <v>15.198146100000102</v>
      </c>
      <c r="G102" s="973">
        <f t="shared" si="58"/>
        <v>1.6570299999999998</v>
      </c>
      <c r="H102" s="973">
        <f t="shared" si="58"/>
        <v>-8.5791350000000008</v>
      </c>
      <c r="I102" s="973">
        <f t="shared" si="58"/>
        <v>38.555999999999997</v>
      </c>
      <c r="J102" s="973">
        <f t="shared" si="58"/>
        <v>-3.4259999999999504</v>
      </c>
      <c r="K102" s="973">
        <f t="shared" si="58"/>
        <v>1.5579700000020402E-2</v>
      </c>
      <c r="L102" s="973">
        <f t="shared" si="58"/>
        <v>-1.0509999999999999</v>
      </c>
      <c r="M102" s="973">
        <f t="shared" si="58"/>
        <v>10.845773200000302</v>
      </c>
      <c r="N102" s="973">
        <f t="shared" si="58"/>
        <v>-20.976000000000099</v>
      </c>
      <c r="O102" s="973">
        <f t="shared" si="58"/>
        <v>29.96099999999992</v>
      </c>
      <c r="P102" s="973">
        <f t="shared" si="58"/>
        <v>-10.0695242</v>
      </c>
      <c r="Q102" s="973">
        <f t="shared" si="58"/>
        <v>1.3260000000000005</v>
      </c>
      <c r="R102" s="973">
        <f t="shared" si="58"/>
        <v>0.65867019999998977</v>
      </c>
      <c r="S102" s="973">
        <f t="shared" si="58"/>
        <v>-2.5140000000000304</v>
      </c>
      <c r="T102" s="973">
        <f t="shared" si="58"/>
        <v>1.0634089000000007</v>
      </c>
      <c r="U102" s="973">
        <f t="shared" si="58"/>
        <v>49.827997999999994</v>
      </c>
      <c r="V102" s="973">
        <f t="shared" si="58"/>
        <v>0</v>
      </c>
      <c r="W102" s="973">
        <f t="shared" si="58"/>
        <v>0</v>
      </c>
      <c r="X102" s="973">
        <f t="shared" si="58"/>
        <v>0</v>
      </c>
      <c r="Y102" s="973">
        <f t="shared" si="58"/>
        <v>0</v>
      </c>
      <c r="Z102" s="973">
        <f t="shared" si="58"/>
        <v>0</v>
      </c>
      <c r="AA102" s="974">
        <f>SUM(E102:Z102)</f>
        <v>103.46532480000029</v>
      </c>
      <c r="AB102" s="963"/>
      <c r="AC102" s="975">
        <f t="shared" si="54"/>
        <v>52.066092899999695</v>
      </c>
      <c r="AD102" s="973">
        <f t="shared" si="54"/>
        <v>0</v>
      </c>
      <c r="AE102" s="973">
        <f t="shared" si="54"/>
        <v>0</v>
      </c>
      <c r="AF102" s="973">
        <f t="shared" si="54"/>
        <v>0</v>
      </c>
      <c r="AG102" s="973">
        <f t="shared" si="54"/>
        <v>0</v>
      </c>
      <c r="AH102" s="973">
        <f t="shared" si="54"/>
        <v>0</v>
      </c>
      <c r="AI102" s="973">
        <f>SUM(AC102:AH102)</f>
        <v>52.066092899999695</v>
      </c>
      <c r="AJ102" s="973"/>
      <c r="AK102" s="973">
        <f t="shared" si="55"/>
        <v>0</v>
      </c>
      <c r="AL102" s="973">
        <f t="shared" si="55"/>
        <v>0</v>
      </c>
      <c r="AM102" s="973">
        <f t="shared" si="55"/>
        <v>0</v>
      </c>
      <c r="AN102" s="973">
        <f>AN36-AN69</f>
        <v>0</v>
      </c>
      <c r="AO102" s="976">
        <f>AO36-AO69</f>
        <v>120.06990039999991</v>
      </c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</row>
    <row r="103" spans="1:52">
      <c r="E103" s="32"/>
      <c r="F103" s="653"/>
      <c r="G103" s="653"/>
      <c r="H103" s="653"/>
      <c r="I103" s="653"/>
      <c r="J103" s="653"/>
      <c r="K103" s="653"/>
      <c r="L103" s="653"/>
      <c r="M103" s="653"/>
      <c r="N103" s="653"/>
      <c r="O103" s="653"/>
      <c r="P103" s="653"/>
      <c r="Q103" s="653"/>
      <c r="R103" s="653"/>
      <c r="S103" s="653"/>
      <c r="T103" s="653"/>
      <c r="U103" s="653"/>
      <c r="V103" s="653"/>
      <c r="W103" s="653"/>
      <c r="X103" s="653"/>
      <c r="Y103" s="653"/>
      <c r="Z103" s="653"/>
      <c r="AA103" s="653"/>
      <c r="AB103" s="687"/>
      <c r="AC103" s="653"/>
      <c r="AD103" s="653"/>
      <c r="AE103" s="653"/>
      <c r="AF103" s="653"/>
      <c r="AG103" s="653"/>
      <c r="AH103" s="654"/>
      <c r="AI103" s="653"/>
      <c r="AJ103" s="687"/>
      <c r="AK103" s="653"/>
    </row>
    <row r="104" spans="1:52"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62"/>
      <c r="AC104" s="33"/>
      <c r="AD104" s="33"/>
      <c r="AE104" s="33"/>
      <c r="AF104" s="33"/>
      <c r="AG104" s="33"/>
      <c r="AH104" s="36"/>
      <c r="AI104" s="33"/>
      <c r="AJ104" s="62"/>
      <c r="AK104" s="33"/>
    </row>
    <row r="105" spans="1:52"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9"/>
      <c r="S105" s="39"/>
      <c r="T105" s="39"/>
      <c r="U105" s="39"/>
      <c r="V105" s="33"/>
      <c r="W105" s="33"/>
      <c r="X105" s="33"/>
      <c r="Y105" s="33"/>
      <c r="Z105" s="33"/>
      <c r="AA105" s="33"/>
      <c r="AB105" s="62"/>
      <c r="AC105" s="33"/>
      <c r="AD105" s="33"/>
      <c r="AE105" s="33"/>
      <c r="AF105" s="33"/>
      <c r="AG105" s="33"/>
      <c r="AH105" s="36"/>
      <c r="AI105" s="33"/>
      <c r="AJ105" s="62"/>
      <c r="AK105" s="33"/>
    </row>
    <row r="106" spans="1:52">
      <c r="K106" s="156"/>
      <c r="L106" s="156"/>
      <c r="M106" s="156"/>
      <c r="T106" s="159"/>
      <c r="U106" s="159"/>
    </row>
  </sheetData>
  <pageMargins left="0.70866141732283472" right="0" top="0.35433070866141736" bottom="0.15748031496062992" header="0" footer="0.11811023622047245"/>
  <pageSetup paperSize="9" scale="45" orientation="landscape" r:id="rId1"/>
  <headerFooter alignWithMargins="0">
    <oddFooter>&amp;LRatos Ekonomi/150422&amp;R&amp;P/&amp;N</oddFooter>
  </headerFooter>
  <rowBreaks count="1" manualBreakCount="1">
    <brk id="71" min="3" max="4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K80"/>
  <sheetViews>
    <sheetView showGridLines="0" showZeros="0" topLeftCell="D7" zoomScale="73" zoomScaleNormal="73" zoomScalePageLayoutView="84" workbookViewId="0"/>
  </sheetViews>
  <sheetFormatPr defaultColWidth="9.109375" defaultRowHeight="14.4" outlineLevelRow="1" outlineLevelCol="1"/>
  <cols>
    <col min="1" max="1" width="9.109375" style="583" hidden="1" customWidth="1" outlineLevel="1"/>
    <col min="2" max="2" width="9.5546875" hidden="1" customWidth="1" outlineLevel="1"/>
    <col min="3" max="3" width="2.44140625" style="6" customWidth="1" collapsed="1"/>
    <col min="4" max="4" width="50.44140625" style="6" customWidth="1"/>
    <col min="5" max="21" width="10.33203125" style="22" customWidth="1"/>
    <col min="22" max="23" width="10.33203125" style="22" hidden="1" customWidth="1"/>
    <col min="24" max="26" width="10.33203125" style="6" hidden="1" customWidth="1"/>
    <col min="27" max="27" width="10.33203125" style="6" customWidth="1"/>
    <col min="28" max="28" width="1.33203125" style="146" customWidth="1"/>
    <col min="29" max="29" width="9.109375" style="6"/>
    <col min="30" max="39" width="0" style="6" hidden="1" customWidth="1"/>
    <col min="40" max="40" width="1.6640625" style="146" customWidth="1"/>
    <col min="41" max="41" width="11.6640625" style="6" customWidth="1"/>
    <col min="42" max="16384" width="9.109375" style="6"/>
  </cols>
  <sheetData>
    <row r="1" spans="1:41" s="583" customFormat="1" hidden="1" outlineLevel="1">
      <c r="B1" s="5"/>
      <c r="C1" s="570"/>
      <c r="E1" s="569" t="str">
        <f>'Aaro Inställningar'!K5</f>
        <v>AHIAS</v>
      </c>
      <c r="F1" s="569" t="str">
        <f>'Aaro Inställningar'!L5</f>
        <v>ARCUS</v>
      </c>
      <c r="G1" s="569" t="str">
        <f>'Aaro Inställningar'!M5</f>
        <v>BIOLIN</v>
      </c>
      <c r="H1" s="569" t="str">
        <f>'Aaro Inställningar'!N5</f>
        <v>BISNODE</v>
      </c>
      <c r="I1" s="569" t="str">
        <f>'Aaro Inställningar'!O5</f>
        <v>DIAB</v>
      </c>
      <c r="J1" s="569" t="str">
        <f>'Aaro Inställningar'!P5</f>
        <v>EMGR</v>
      </c>
      <c r="K1" s="569" t="str">
        <f>'Aaro Inställningar'!Q5</f>
        <v>GSHYDRO</v>
      </c>
      <c r="L1" s="569" t="str">
        <f>'Aaro Inställningar'!R5</f>
        <v>HAFA</v>
      </c>
      <c r="M1" s="569" t="str">
        <f>'Aaro Inställningar'!S5</f>
        <v>HENT</v>
      </c>
      <c r="N1" s="569" t="str">
        <f>'Aaro Inställningar'!T5</f>
        <v>HLDISP</v>
      </c>
      <c r="O1" s="569" t="str">
        <f>'Aaro Inställningar'!U5</f>
        <v>INWIDO</v>
      </c>
      <c r="P1" s="569" t="str">
        <f>'Aaro Inställningar'!V5</f>
        <v>JOTUL</v>
      </c>
      <c r="Q1" s="569" t="str">
        <f>'Aaro Inställningar'!W5</f>
        <v>KVD</v>
      </c>
      <c r="R1" s="569" t="str">
        <f>'Aaro Inställningar'!X5</f>
        <v>LEDIL</v>
      </c>
      <c r="S1" s="569" t="str">
        <f>'Aaro Inställningar'!Y5</f>
        <v>MCC</v>
      </c>
      <c r="T1" s="569" t="str">
        <f>'Aaro Inställningar'!Z5</f>
        <v>NEBULA</v>
      </c>
      <c r="U1" s="569" t="str">
        <f>'Aaro Inställningar'!AA5</f>
        <v>NCGHO</v>
      </c>
      <c r="V1" s="569">
        <f>'Aaro Inställningar'!AB5</f>
        <v>0</v>
      </c>
      <c r="W1" s="569">
        <f>'Aaro Inställningar'!AC5</f>
        <v>0</v>
      </c>
      <c r="X1" s="569">
        <f>'Aaro Inställningar'!AD5</f>
        <v>0</v>
      </c>
      <c r="Y1" s="569">
        <f>'Aaro Inställningar'!AE5</f>
        <v>0</v>
      </c>
      <c r="Z1" s="569">
        <f>'Aaro Inställningar'!AF5</f>
        <v>0</v>
      </c>
      <c r="AA1" s="569" t="str">
        <f>'Aaro Inställningar'!AG5</f>
        <v>X</v>
      </c>
      <c r="AB1" s="693"/>
      <c r="AC1" s="569" t="str">
        <f>'Aaro Inställningar'!AH5</f>
        <v>AIBEL</v>
      </c>
      <c r="AD1" s="569">
        <f>'Aaro Inställningar'!AI5</f>
        <v>0</v>
      </c>
      <c r="AE1" s="569">
        <f>'Aaro Inställningar'!AJ5</f>
        <v>0</v>
      </c>
      <c r="AF1" s="569">
        <f>'Aaro Inställningar'!AK5</f>
        <v>0</v>
      </c>
      <c r="AG1" s="569">
        <f>'Aaro Inställningar'!AL5</f>
        <v>0</v>
      </c>
      <c r="AH1" s="569">
        <f>'Aaro Inställningar'!AM5</f>
        <v>0</v>
      </c>
      <c r="AI1" s="569" t="str">
        <f>'Aaro Inställningar'!AN5</f>
        <v>X</v>
      </c>
      <c r="AJ1" s="569">
        <f>'Aaro Inställningar'!AO5</f>
        <v>0</v>
      </c>
      <c r="AK1" s="569">
        <f>'Aaro Inställningar'!AP5</f>
        <v>0</v>
      </c>
      <c r="AL1" s="569">
        <f>'Aaro Inställningar'!AQ5</f>
        <v>0</v>
      </c>
      <c r="AM1" s="569" t="str">
        <f>'Aaro Inställningar'!AR5</f>
        <v>X</v>
      </c>
      <c r="AN1" s="693"/>
      <c r="AO1" s="569" t="str">
        <f>'Aaro Inställningar'!AS5</f>
        <v>X</v>
      </c>
    </row>
    <row r="2" spans="1:41" s="583" customFormat="1" ht="15" hidden="1" outlineLevel="1" thickBot="1">
      <c r="B2" s="5"/>
      <c r="C2" s="570"/>
      <c r="E2" s="575" t="s">
        <v>234</v>
      </c>
      <c r="F2" s="575" t="s">
        <v>234</v>
      </c>
      <c r="G2" s="575" t="s">
        <v>234</v>
      </c>
      <c r="H2" s="575" t="s">
        <v>234</v>
      </c>
      <c r="I2" s="575" t="s">
        <v>234</v>
      </c>
      <c r="J2" s="575" t="s">
        <v>234</v>
      </c>
      <c r="K2" s="575" t="s">
        <v>234</v>
      </c>
      <c r="L2" s="575" t="s">
        <v>234</v>
      </c>
      <c r="M2" s="575" t="s">
        <v>234</v>
      </c>
      <c r="N2" s="575" t="s">
        <v>234</v>
      </c>
      <c r="O2" s="575" t="s">
        <v>234</v>
      </c>
      <c r="P2" s="575" t="s">
        <v>234</v>
      </c>
      <c r="Q2" s="575" t="s">
        <v>234</v>
      </c>
      <c r="R2" s="575" t="s">
        <v>234</v>
      </c>
      <c r="S2" s="575" t="s">
        <v>234</v>
      </c>
      <c r="T2" s="575" t="s">
        <v>234</v>
      </c>
      <c r="U2" s="575" t="s">
        <v>234</v>
      </c>
      <c r="V2" s="575" t="s">
        <v>234</v>
      </c>
      <c r="W2" s="575" t="s">
        <v>234</v>
      </c>
      <c r="X2" s="575" t="s">
        <v>234</v>
      </c>
      <c r="Y2" s="575" t="s">
        <v>234</v>
      </c>
      <c r="Z2" s="575" t="s">
        <v>234</v>
      </c>
      <c r="AA2" s="575" t="s">
        <v>234</v>
      </c>
      <c r="AB2" s="694"/>
      <c r="AC2" s="575" t="s">
        <v>234</v>
      </c>
      <c r="AD2" s="575" t="s">
        <v>234</v>
      </c>
      <c r="AE2" s="575" t="s">
        <v>234</v>
      </c>
      <c r="AF2" s="575" t="s">
        <v>234</v>
      </c>
      <c r="AG2" s="575" t="s">
        <v>234</v>
      </c>
      <c r="AH2" s="575" t="s">
        <v>234</v>
      </c>
      <c r="AI2" s="575" t="s">
        <v>234</v>
      </c>
      <c r="AJ2" s="575" t="s">
        <v>234</v>
      </c>
      <c r="AK2" s="575" t="s">
        <v>234</v>
      </c>
      <c r="AL2" s="575" t="s">
        <v>234</v>
      </c>
      <c r="AM2" s="575" t="s">
        <v>234</v>
      </c>
      <c r="AN2" s="694"/>
      <c r="AO2" s="575" t="s">
        <v>234</v>
      </c>
    </row>
    <row r="3" spans="1:41" ht="15" hidden="1" outlineLevel="1" thickTop="1">
      <c r="A3" s="583" t="s">
        <v>299</v>
      </c>
      <c r="C3" s="86"/>
    </row>
    <row r="4" spans="1:41" s="11" customFormat="1" collapsed="1">
      <c r="A4" s="582">
        <v>100</v>
      </c>
      <c r="B4"/>
      <c r="C4" s="6"/>
      <c r="D4" s="6"/>
      <c r="E4" s="143"/>
      <c r="F4" s="143"/>
      <c r="G4" s="143"/>
      <c r="H4" s="143"/>
      <c r="I4" s="143"/>
      <c r="J4" s="143"/>
      <c r="K4" s="143"/>
      <c r="L4" s="143"/>
      <c r="M4" s="143"/>
      <c r="N4" s="574"/>
      <c r="O4" s="143"/>
      <c r="P4" s="143"/>
      <c r="Q4" s="143"/>
      <c r="R4" s="143"/>
      <c r="S4" s="143"/>
      <c r="T4" s="143"/>
      <c r="U4" s="143"/>
      <c r="V4" s="143"/>
      <c r="W4" s="143"/>
      <c r="AB4" s="520"/>
      <c r="AN4" s="520"/>
    </row>
    <row r="5" spans="1:41" s="11" customFormat="1" ht="5.25" customHeight="1">
      <c r="A5" s="581" t="s">
        <v>541</v>
      </c>
      <c r="B5"/>
      <c r="C5" s="6"/>
      <c r="D5" s="6"/>
      <c r="E5" s="143"/>
      <c r="F5" s="143"/>
      <c r="G5" s="143"/>
      <c r="H5" s="143"/>
      <c r="I5" s="143"/>
      <c r="J5" s="143"/>
      <c r="K5" s="143"/>
      <c r="L5" s="143"/>
      <c r="M5" s="143"/>
      <c r="N5" s="574"/>
      <c r="O5" s="143"/>
      <c r="P5" s="143"/>
      <c r="Q5" s="143"/>
      <c r="R5" s="143"/>
      <c r="S5" s="143"/>
      <c r="T5" s="143"/>
      <c r="U5" s="143"/>
      <c r="V5" s="143"/>
      <c r="W5" s="143"/>
      <c r="AB5" s="520"/>
      <c r="AN5" s="520"/>
    </row>
    <row r="6" spans="1:41" s="11" customFormat="1" ht="4.5" customHeight="1">
      <c r="A6" s="582"/>
      <c r="B6"/>
      <c r="C6" s="6"/>
      <c r="D6" s="6"/>
      <c r="E6" s="22"/>
      <c r="F6" s="22"/>
      <c r="G6" s="22"/>
      <c r="H6" s="22"/>
      <c r="I6" s="22"/>
      <c r="J6" s="22"/>
      <c r="K6" s="22"/>
      <c r="L6" s="22"/>
      <c r="M6" s="22"/>
      <c r="N6" s="565"/>
      <c r="O6" s="22"/>
      <c r="P6" s="22"/>
      <c r="Q6" s="22"/>
      <c r="R6" s="22"/>
      <c r="S6" s="22"/>
      <c r="T6" s="22"/>
      <c r="U6" s="22"/>
      <c r="V6" s="22"/>
      <c r="W6" s="22"/>
      <c r="X6" s="6"/>
      <c r="Y6" s="6"/>
      <c r="Z6" s="6"/>
      <c r="AB6" s="520"/>
      <c r="AN6" s="520"/>
    </row>
    <row r="7" spans="1:41" s="11" customFormat="1" ht="28.2">
      <c r="A7" s="582"/>
      <c r="B7"/>
      <c r="C7" s="6"/>
      <c r="D7" s="169" t="s">
        <v>120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6"/>
      <c r="Y7" s="6"/>
      <c r="Z7" s="6"/>
      <c r="AB7" s="520"/>
      <c r="AN7" s="520"/>
    </row>
    <row r="8" spans="1:41" s="13" customFormat="1" ht="11.25" customHeight="1">
      <c r="A8" s="580"/>
      <c r="B8"/>
      <c r="C8" s="6"/>
      <c r="D8" s="271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2"/>
      <c r="X8" s="6"/>
      <c r="Y8" s="6"/>
      <c r="Z8" s="6"/>
      <c r="AB8" s="49"/>
      <c r="AN8" s="49"/>
    </row>
    <row r="9" spans="1:41" s="15" customFormat="1" ht="78" customHeight="1">
      <c r="A9" s="579"/>
      <c r="B9"/>
      <c r="C9" s="6"/>
      <c r="D9" s="303" t="str">
        <f>VÅR&amp;'Meny Aaro'!G36</f>
        <v>201503</v>
      </c>
      <c r="E9" s="1004" t="str">
        <f>'Aaro Inställningar'!K6</f>
        <v>AH</v>
      </c>
      <c r="F9" s="1004" t="str">
        <f>'Aaro Inställningar'!L6</f>
        <v>Arcus</v>
      </c>
      <c r="G9" s="1004" t="str">
        <f>'Aaro Inställningar'!M6</f>
        <v xml:space="preserve">Biolin </v>
      </c>
      <c r="H9" s="1004" t="str">
        <f>'Aaro Inställningar'!N6</f>
        <v>Bisnode</v>
      </c>
      <c r="I9" s="1004" t="str">
        <f>'Aaro Inställningar'!O6</f>
        <v>DIAB</v>
      </c>
      <c r="J9" s="1004" t="str">
        <f>'Aaro Inställningar'!P6</f>
        <v>Eurom</v>
      </c>
      <c r="K9" s="1004" t="str">
        <f>'Aaro Inställningar'!Q6</f>
        <v>GS-Hydro</v>
      </c>
      <c r="L9" s="1004" t="str">
        <f>'Aaro Inställningar'!R6</f>
        <v>Hafa</v>
      </c>
      <c r="M9" s="1004" t="str">
        <f>'Aaro Inställningar'!S6</f>
        <v>HENT</v>
      </c>
      <c r="N9" s="1004" t="str">
        <f>'Aaro Inställningar'!T6</f>
        <v xml:space="preserve">HL Disp </v>
      </c>
      <c r="O9" s="1004" t="str">
        <f>'Aaro Inställningar'!U6</f>
        <v>Inwido</v>
      </c>
      <c r="P9" s="1004" t="str">
        <f>'Aaro Inställningar'!V6</f>
        <v>Jøtul</v>
      </c>
      <c r="Q9" s="1004" t="str">
        <f>'Aaro Inställningar'!W6</f>
        <v xml:space="preserve">KVD </v>
      </c>
      <c r="R9" s="1004" t="str">
        <f>'Aaro Inställningar'!X6</f>
        <v>Ledil</v>
      </c>
      <c r="S9" s="1004" t="str">
        <f>'Aaro Inställningar'!Y6</f>
        <v>MCC</v>
      </c>
      <c r="T9" s="1004" t="str">
        <f>'Aaro Inställningar'!Z6</f>
        <v>Nebula</v>
      </c>
      <c r="U9" s="1004" t="str">
        <f>'Aaro Inställningar'!AA6</f>
        <v>NCG</v>
      </c>
      <c r="V9" s="1004">
        <f>'Aaro Inställningar'!AB6</f>
        <v>0</v>
      </c>
      <c r="W9" s="1004">
        <f>'Aaro Inställningar'!AC6</f>
        <v>0</v>
      </c>
      <c r="X9" s="1004">
        <f>'Aaro Inställningar'!AD6</f>
        <v>0</v>
      </c>
      <c r="Y9" s="1004">
        <f>'Aaro Inställningar'!AE6</f>
        <v>0</v>
      </c>
      <c r="Z9" s="1004">
        <f>'Aaro Inställningar'!AF6</f>
        <v>0</v>
      </c>
      <c r="AA9" s="1004" t="str">
        <f>'Aaro Inställningar'!AG6</f>
        <v>Sum ex Aibel</v>
      </c>
      <c r="AB9" s="1005"/>
      <c r="AC9" s="1004" t="str">
        <f>'Aaro Inställningar'!AH6</f>
        <v>Aibel</v>
      </c>
      <c r="AD9" s="1004">
        <f>'Aaro Inställningar'!AI6</f>
        <v>0</v>
      </c>
      <c r="AE9" s="1004">
        <f>'Aaro Inställningar'!AJ6</f>
        <v>0</v>
      </c>
      <c r="AF9" s="1004">
        <f>'Aaro Inställningar'!AK6</f>
        <v>0</v>
      </c>
      <c r="AG9" s="1004">
        <f>'Aaro Inställningar'!AL6</f>
        <v>0</v>
      </c>
      <c r="AH9" s="1004">
        <f>'Aaro Inställningar'!AM6</f>
        <v>0</v>
      </c>
      <c r="AI9" s="1004" t="str">
        <f>'Aaro Inställningar'!AN6</f>
        <v>Sum Aibel</v>
      </c>
      <c r="AJ9" s="1004">
        <f>'Aaro Inställningar'!AO6</f>
        <v>0</v>
      </c>
      <c r="AK9" s="1004">
        <f>'Aaro Inställningar'!AP6</f>
        <v>0</v>
      </c>
      <c r="AL9" s="1004">
        <f>'Aaro Inställningar'!AQ6</f>
        <v>0</v>
      </c>
      <c r="AM9" s="1004" t="str">
        <f>'Aaro Inställningar'!AR6</f>
        <v>SUMMA FRÅGETECKEN</v>
      </c>
      <c r="AN9" s="1005"/>
      <c r="AO9" s="1004" t="str">
        <f>'Aaro Inställningar'!AS6</f>
        <v>Totalt</v>
      </c>
    </row>
    <row r="10" spans="1:41" s="15" customFormat="1" ht="18">
      <c r="A10" s="578"/>
      <c r="B10"/>
      <c r="C10" s="11"/>
      <c r="D10" s="979" t="s">
        <v>53</v>
      </c>
      <c r="E10" s="980"/>
      <c r="F10" s="980"/>
      <c r="G10" s="980"/>
      <c r="H10" s="980"/>
      <c r="I10" s="980"/>
      <c r="J10" s="980"/>
      <c r="K10" s="980"/>
      <c r="L10" s="980"/>
      <c r="M10" s="980"/>
      <c r="N10" s="980"/>
      <c r="O10" s="980"/>
      <c r="P10" s="980"/>
      <c r="Q10" s="980"/>
      <c r="R10" s="980"/>
      <c r="S10" s="980"/>
      <c r="T10" s="980"/>
      <c r="U10" s="980"/>
      <c r="V10" s="980"/>
      <c r="W10" s="980"/>
      <c r="X10" s="979"/>
      <c r="Y10" s="979"/>
      <c r="Z10" s="979"/>
      <c r="AA10" s="161"/>
      <c r="AB10" s="1002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002"/>
      <c r="AO10" s="161"/>
    </row>
    <row r="11" spans="1:41" s="15" customFormat="1" ht="18">
      <c r="A11" s="577" t="s">
        <v>364</v>
      </c>
      <c r="B11"/>
      <c r="C11" s="11"/>
      <c r="D11" s="944" t="s">
        <v>54</v>
      </c>
      <c r="E11" s="945">
        <v>5.8308410999999802</v>
      </c>
      <c r="F11" s="943">
        <v>-52.9769705</v>
      </c>
      <c r="G11" s="943">
        <v>-0.247700000000006</v>
      </c>
      <c r="H11" s="943">
        <v>30.5692001</v>
      </c>
      <c r="I11" s="943">
        <v>49.658999999999999</v>
      </c>
      <c r="J11" s="943">
        <v>3.9840000000000302</v>
      </c>
      <c r="K11" s="945">
        <v>0.14069550000006401</v>
      </c>
      <c r="L11" s="945">
        <v>2.0550000000000002</v>
      </c>
      <c r="M11" s="945">
        <v>67.546872400000197</v>
      </c>
      <c r="N11" s="945">
        <v>-2.41700000000003</v>
      </c>
      <c r="O11" s="945">
        <v>38.571999999999797</v>
      </c>
      <c r="P11" s="945">
        <v>-12.545707800000001</v>
      </c>
      <c r="Q11" s="945">
        <v>1.1800000000000299</v>
      </c>
      <c r="R11" s="945">
        <v>18.496768400000001</v>
      </c>
      <c r="S11" s="945">
        <v>20.004000000000001</v>
      </c>
      <c r="T11" s="945">
        <v>14.9138074</v>
      </c>
      <c r="U11" s="945">
        <v>-48.293828000000097</v>
      </c>
      <c r="V11" s="945">
        <v>0</v>
      </c>
      <c r="W11" s="945">
        <v>0</v>
      </c>
      <c r="X11" s="945">
        <v>0</v>
      </c>
      <c r="Y11" s="945">
        <v>0</v>
      </c>
      <c r="Z11" s="945">
        <v>0</v>
      </c>
      <c r="AA11" s="945">
        <f t="shared" ref="AA11:AA25" si="0">SUM(E11:Z11)</f>
        <v>136.47097859999994</v>
      </c>
      <c r="AB11" s="943"/>
      <c r="AC11" s="945">
        <v>159.84153040000001</v>
      </c>
      <c r="AD11" s="945">
        <v>0</v>
      </c>
      <c r="AE11" s="945">
        <v>0</v>
      </c>
      <c r="AF11" s="945">
        <v>0</v>
      </c>
      <c r="AG11" s="945">
        <v>0</v>
      </c>
      <c r="AH11" s="945">
        <v>0</v>
      </c>
      <c r="AI11" s="945">
        <f t="shared" ref="AI11:AI25" si="1">SUM(AC11:AH11)</f>
        <v>159.84153040000001</v>
      </c>
      <c r="AJ11" s="945">
        <v>0</v>
      </c>
      <c r="AK11" s="945">
        <v>0</v>
      </c>
      <c r="AL11" s="945">
        <v>0</v>
      </c>
      <c r="AM11" s="945">
        <f t="shared" ref="AM11:AM25" si="2">SUM(AJ11:AL11)</f>
        <v>0</v>
      </c>
      <c r="AN11" s="943"/>
      <c r="AO11" s="945">
        <f t="shared" ref="AO11:AO25" si="3">AA11+AI11+AM11</f>
        <v>296.31250899999998</v>
      </c>
    </row>
    <row r="12" spans="1:41" s="15" customFormat="1" ht="18">
      <c r="A12" s="577" t="s">
        <v>365</v>
      </c>
      <c r="B12"/>
      <c r="C12" s="142"/>
      <c r="D12" s="982" t="s">
        <v>55</v>
      </c>
      <c r="E12" s="947">
        <v>0.41675839999999598</v>
      </c>
      <c r="F12" s="977">
        <v>-154.7268163</v>
      </c>
      <c r="G12" s="977">
        <v>10.962</v>
      </c>
      <c r="H12" s="977">
        <v>18.920000000000002</v>
      </c>
      <c r="I12" s="977">
        <v>-54.195</v>
      </c>
      <c r="J12" s="977">
        <v>-40.045000000000002</v>
      </c>
      <c r="K12" s="947">
        <v>15.542162899999999</v>
      </c>
      <c r="L12" s="947">
        <v>-5.3650000000000002</v>
      </c>
      <c r="M12" s="947">
        <v>144.70141810000001</v>
      </c>
      <c r="N12" s="947">
        <v>-13.882</v>
      </c>
      <c r="O12" s="947">
        <v>-168.202</v>
      </c>
      <c r="P12" s="947">
        <v>-6.5031933000000004</v>
      </c>
      <c r="Q12" s="947">
        <v>-1.036</v>
      </c>
      <c r="R12" s="947">
        <v>-27.135472100000001</v>
      </c>
      <c r="S12" s="947">
        <v>-39.29</v>
      </c>
      <c r="T12" s="947">
        <v>14.5010162</v>
      </c>
      <c r="U12" s="947">
        <v>174.292</v>
      </c>
      <c r="V12" s="947">
        <v>0</v>
      </c>
      <c r="W12" s="947">
        <v>0</v>
      </c>
      <c r="X12" s="947">
        <v>0</v>
      </c>
      <c r="Y12" s="947">
        <v>0</v>
      </c>
      <c r="Z12" s="947">
        <v>0</v>
      </c>
      <c r="AA12" s="947">
        <f t="shared" si="0"/>
        <v>-131.04512610000003</v>
      </c>
      <c r="AB12" s="977"/>
      <c r="AC12" s="947">
        <v>131.04750430000001</v>
      </c>
      <c r="AD12" s="947">
        <v>0</v>
      </c>
      <c r="AE12" s="947">
        <v>0</v>
      </c>
      <c r="AF12" s="947">
        <v>0</v>
      </c>
      <c r="AG12" s="947">
        <v>0</v>
      </c>
      <c r="AH12" s="947">
        <v>0</v>
      </c>
      <c r="AI12" s="947">
        <f t="shared" si="1"/>
        <v>131.04750430000001</v>
      </c>
      <c r="AJ12" s="947">
        <v>0</v>
      </c>
      <c r="AK12" s="947">
        <v>0</v>
      </c>
      <c r="AL12" s="947">
        <v>0</v>
      </c>
      <c r="AM12" s="947">
        <f t="shared" si="2"/>
        <v>0</v>
      </c>
      <c r="AN12" s="977"/>
      <c r="AO12" s="947">
        <f t="shared" si="3"/>
        <v>2.3781999999812342E-3</v>
      </c>
    </row>
    <row r="13" spans="1:41" s="15" customFormat="1" ht="18">
      <c r="A13" s="577" t="s">
        <v>366</v>
      </c>
      <c r="B13"/>
      <c r="C13" s="142"/>
      <c r="D13" s="941" t="s">
        <v>69</v>
      </c>
      <c r="E13" s="942">
        <v>6.2475994999999998</v>
      </c>
      <c r="F13" s="942">
        <v>-207.70378679999999</v>
      </c>
      <c r="G13" s="942">
        <v>10.7143</v>
      </c>
      <c r="H13" s="942">
        <v>49.489200099999898</v>
      </c>
      <c r="I13" s="942">
        <v>-4.5359999999999703</v>
      </c>
      <c r="J13" s="942">
        <v>-36.061</v>
      </c>
      <c r="K13" s="942">
        <v>15.6828584000001</v>
      </c>
      <c r="L13" s="942">
        <v>-3.31</v>
      </c>
      <c r="M13" s="942">
        <v>212.2482905</v>
      </c>
      <c r="N13" s="942">
        <v>-16.299000000000099</v>
      </c>
      <c r="O13" s="942">
        <v>-129.63</v>
      </c>
      <c r="P13" s="942">
        <v>-19.048901100000101</v>
      </c>
      <c r="Q13" s="942">
        <v>0.144000000000025</v>
      </c>
      <c r="R13" s="942">
        <v>-8.6387037000000095</v>
      </c>
      <c r="S13" s="942">
        <v>-19.286000000000001</v>
      </c>
      <c r="T13" s="942">
        <v>29.414823599999998</v>
      </c>
      <c r="U13" s="942">
        <v>125.998172</v>
      </c>
      <c r="V13" s="942">
        <v>0</v>
      </c>
      <c r="W13" s="942">
        <v>0</v>
      </c>
      <c r="X13" s="942">
        <v>0</v>
      </c>
      <c r="Y13" s="942">
        <v>0</v>
      </c>
      <c r="Z13" s="942">
        <v>0</v>
      </c>
      <c r="AA13" s="942">
        <f t="shared" si="0"/>
        <v>5.4258524999998343</v>
      </c>
      <c r="AB13" s="943"/>
      <c r="AC13" s="942">
        <v>290.88903470000002</v>
      </c>
      <c r="AD13" s="942">
        <v>0</v>
      </c>
      <c r="AE13" s="942">
        <v>0</v>
      </c>
      <c r="AF13" s="942">
        <v>0</v>
      </c>
      <c r="AG13" s="942">
        <v>0</v>
      </c>
      <c r="AH13" s="942">
        <v>0</v>
      </c>
      <c r="AI13" s="942">
        <f t="shared" si="1"/>
        <v>290.88903470000002</v>
      </c>
      <c r="AJ13" s="942">
        <v>0</v>
      </c>
      <c r="AK13" s="942">
        <v>0</v>
      </c>
      <c r="AL13" s="942">
        <v>0</v>
      </c>
      <c r="AM13" s="942">
        <f t="shared" si="2"/>
        <v>0</v>
      </c>
      <c r="AN13" s="943"/>
      <c r="AO13" s="942">
        <f t="shared" si="3"/>
        <v>296.31488719999987</v>
      </c>
    </row>
    <row r="14" spans="1:41" s="15" customFormat="1" ht="18">
      <c r="A14" s="577" t="s">
        <v>374</v>
      </c>
      <c r="B14"/>
      <c r="C14" s="145"/>
      <c r="D14" s="983" t="s">
        <v>56</v>
      </c>
      <c r="E14" s="199">
        <v>-1.0450439</v>
      </c>
      <c r="F14" s="199">
        <v>-26.898693300000001</v>
      </c>
      <c r="G14" s="199">
        <v>-5.04</v>
      </c>
      <c r="H14" s="199">
        <v>-39.040999999999997</v>
      </c>
      <c r="I14" s="199">
        <v>-7.3040000000000003</v>
      </c>
      <c r="J14" s="199">
        <v>-3.0049999999999999</v>
      </c>
      <c r="K14" s="199">
        <v>-4.3334213999999998</v>
      </c>
      <c r="L14" s="199">
        <v>-0.35699999999999998</v>
      </c>
      <c r="M14" s="199">
        <v>-16.1538203</v>
      </c>
      <c r="N14" s="199">
        <v>-5.3760000000000003</v>
      </c>
      <c r="O14" s="199">
        <v>-33.85</v>
      </c>
      <c r="P14" s="199">
        <v>-10.8844727</v>
      </c>
      <c r="Q14" s="199">
        <v>-4.28</v>
      </c>
      <c r="R14" s="199">
        <v>-7.5037599999999996E-2</v>
      </c>
      <c r="S14" s="199">
        <v>-4.0999999999999996</v>
      </c>
      <c r="T14" s="199">
        <v>-4.1526933000000001</v>
      </c>
      <c r="U14" s="199">
        <v>-37.639000000000003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f t="shared" si="0"/>
        <v>-203.53518250000002</v>
      </c>
      <c r="AB14" s="204"/>
      <c r="AC14" s="199">
        <v>-13.6786121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f t="shared" si="1"/>
        <v>-13.6786121</v>
      </c>
      <c r="AJ14" s="199">
        <v>0</v>
      </c>
      <c r="AK14" s="199">
        <v>0</v>
      </c>
      <c r="AL14" s="199">
        <v>0</v>
      </c>
      <c r="AM14" s="199">
        <f t="shared" si="2"/>
        <v>0</v>
      </c>
      <c r="AN14" s="204"/>
      <c r="AO14" s="199">
        <f t="shared" si="3"/>
        <v>-217.21379460000003</v>
      </c>
    </row>
    <row r="15" spans="1:41" s="15" customFormat="1" ht="18">
      <c r="A15" s="577" t="s">
        <v>375</v>
      </c>
      <c r="B15"/>
      <c r="C15" s="145"/>
      <c r="D15" s="993" t="s">
        <v>57</v>
      </c>
      <c r="E15" s="985">
        <v>0</v>
      </c>
      <c r="F15" s="985">
        <v>0</v>
      </c>
      <c r="G15" s="985">
        <v>0.45300000000000001</v>
      </c>
      <c r="H15" s="985">
        <v>0.313</v>
      </c>
      <c r="I15" s="985">
        <v>0</v>
      </c>
      <c r="J15" s="985">
        <v>0</v>
      </c>
      <c r="K15" s="985">
        <v>0.18759400000000001</v>
      </c>
      <c r="L15" s="985">
        <v>0</v>
      </c>
      <c r="M15" s="985">
        <v>0.86981280000000005</v>
      </c>
      <c r="N15" s="985">
        <v>0</v>
      </c>
      <c r="O15" s="985">
        <v>0.64300000000000002</v>
      </c>
      <c r="P15" s="985">
        <v>-1.9522466000000001</v>
      </c>
      <c r="Q15" s="985">
        <v>0.09</v>
      </c>
      <c r="R15" s="985">
        <v>0.18759400000000001</v>
      </c>
      <c r="S15" s="985">
        <v>0</v>
      </c>
      <c r="T15" s="985">
        <v>0</v>
      </c>
      <c r="U15" s="985">
        <v>0</v>
      </c>
      <c r="V15" s="985">
        <v>0</v>
      </c>
      <c r="W15" s="985">
        <v>0</v>
      </c>
      <c r="X15" s="985">
        <v>0</v>
      </c>
      <c r="Y15" s="985">
        <v>0</v>
      </c>
      <c r="Z15" s="985">
        <v>0</v>
      </c>
      <c r="AA15" s="985">
        <f t="shared" si="0"/>
        <v>0.79175420000000007</v>
      </c>
      <c r="AB15" s="986"/>
      <c r="AC15" s="985">
        <v>0</v>
      </c>
      <c r="AD15" s="985">
        <v>0</v>
      </c>
      <c r="AE15" s="985">
        <v>0</v>
      </c>
      <c r="AF15" s="985">
        <v>0</v>
      </c>
      <c r="AG15" s="985">
        <v>0</v>
      </c>
      <c r="AH15" s="985">
        <v>0</v>
      </c>
      <c r="AI15" s="985">
        <f t="shared" si="1"/>
        <v>0</v>
      </c>
      <c r="AJ15" s="985">
        <v>0</v>
      </c>
      <c r="AK15" s="985">
        <v>0</v>
      </c>
      <c r="AL15" s="985">
        <v>0</v>
      </c>
      <c r="AM15" s="985">
        <f t="shared" si="2"/>
        <v>0</v>
      </c>
      <c r="AN15" s="986"/>
      <c r="AO15" s="985">
        <f t="shared" si="3"/>
        <v>0.79175420000000007</v>
      </c>
    </row>
    <row r="16" spans="1:41" s="15" customFormat="1" ht="18">
      <c r="A16" s="577" t="s">
        <v>330</v>
      </c>
      <c r="B16"/>
      <c r="C16" s="31"/>
      <c r="D16" s="1001" t="s">
        <v>172</v>
      </c>
      <c r="E16" s="957">
        <v>5.2025556000000099</v>
      </c>
      <c r="F16" s="957">
        <v>-234.60248010000001</v>
      </c>
      <c r="G16" s="957">
        <v>6.1272999999999902</v>
      </c>
      <c r="H16" s="957">
        <v>10.7612001</v>
      </c>
      <c r="I16" s="957">
        <v>-11.84</v>
      </c>
      <c r="J16" s="957">
        <v>-39.065999999999903</v>
      </c>
      <c r="K16" s="957">
        <v>11.5370310000001</v>
      </c>
      <c r="L16" s="957">
        <v>-3.6669999999999998</v>
      </c>
      <c r="M16" s="957">
        <v>196.96428299999999</v>
      </c>
      <c r="N16" s="957">
        <v>-21.6750000000001</v>
      </c>
      <c r="O16" s="957">
        <v>-162.83699999999999</v>
      </c>
      <c r="P16" s="957">
        <v>-31.8856204000001</v>
      </c>
      <c r="Q16" s="957">
        <v>-4.0459999999999701</v>
      </c>
      <c r="R16" s="957">
        <v>-8.5261473000000301</v>
      </c>
      <c r="S16" s="957">
        <v>-23.385999999999999</v>
      </c>
      <c r="T16" s="957">
        <v>25.262130299999999</v>
      </c>
      <c r="U16" s="957">
        <v>88.359172000000001</v>
      </c>
      <c r="V16" s="957">
        <v>0</v>
      </c>
      <c r="W16" s="957">
        <v>0</v>
      </c>
      <c r="X16" s="957">
        <v>0</v>
      </c>
      <c r="Y16" s="957">
        <v>0</v>
      </c>
      <c r="Z16" s="957">
        <v>0</v>
      </c>
      <c r="AA16" s="957">
        <f t="shared" si="0"/>
        <v>-197.31757580000004</v>
      </c>
      <c r="AB16" s="958"/>
      <c r="AC16" s="957">
        <v>277.21042260000002</v>
      </c>
      <c r="AD16" s="957">
        <v>0</v>
      </c>
      <c r="AE16" s="957">
        <v>0</v>
      </c>
      <c r="AF16" s="957">
        <v>0</v>
      </c>
      <c r="AG16" s="957">
        <v>0</v>
      </c>
      <c r="AH16" s="957">
        <v>0</v>
      </c>
      <c r="AI16" s="957">
        <f t="shared" si="1"/>
        <v>277.21042260000002</v>
      </c>
      <c r="AJ16" s="957">
        <v>0</v>
      </c>
      <c r="AK16" s="957">
        <v>0</v>
      </c>
      <c r="AL16" s="957">
        <v>0</v>
      </c>
      <c r="AM16" s="957">
        <f t="shared" si="2"/>
        <v>0</v>
      </c>
      <c r="AN16" s="958"/>
      <c r="AO16" s="957">
        <f t="shared" si="3"/>
        <v>79.892846799999973</v>
      </c>
    </row>
    <row r="17" spans="1:41" s="15" customFormat="1" ht="18">
      <c r="A17" s="577" t="s">
        <v>376</v>
      </c>
      <c r="B17"/>
      <c r="C17" s="31"/>
      <c r="D17" s="988" t="s">
        <v>60</v>
      </c>
      <c r="E17" s="989">
        <v>0</v>
      </c>
      <c r="F17" s="989">
        <v>0</v>
      </c>
      <c r="G17" s="989">
        <v>0</v>
      </c>
      <c r="H17" s="989">
        <v>6.0640000000000001</v>
      </c>
      <c r="I17" s="989">
        <v>0</v>
      </c>
      <c r="J17" s="989">
        <v>0</v>
      </c>
      <c r="K17" s="989">
        <v>0</v>
      </c>
      <c r="L17" s="989">
        <v>0</v>
      </c>
      <c r="M17" s="989">
        <v>0</v>
      </c>
      <c r="N17" s="989">
        <v>0</v>
      </c>
      <c r="O17" s="989">
        <v>0</v>
      </c>
      <c r="P17" s="989">
        <v>0</v>
      </c>
      <c r="Q17" s="989">
        <v>0</v>
      </c>
      <c r="R17" s="989">
        <v>-8.8480000000000008</v>
      </c>
      <c r="S17" s="989">
        <v>0</v>
      </c>
      <c r="T17" s="989">
        <v>0</v>
      </c>
      <c r="U17" s="989">
        <v>-48.820999999999998</v>
      </c>
      <c r="V17" s="989">
        <v>0</v>
      </c>
      <c r="W17" s="989">
        <v>0</v>
      </c>
      <c r="X17" s="989">
        <v>0</v>
      </c>
      <c r="Y17" s="989">
        <v>0</v>
      </c>
      <c r="Z17" s="989">
        <v>0</v>
      </c>
      <c r="AA17" s="989">
        <f t="shared" si="0"/>
        <v>-51.604999999999997</v>
      </c>
      <c r="AB17" s="990"/>
      <c r="AC17" s="989">
        <v>0</v>
      </c>
      <c r="AD17" s="989">
        <v>0</v>
      </c>
      <c r="AE17" s="989">
        <v>0</v>
      </c>
      <c r="AF17" s="989">
        <v>0</v>
      </c>
      <c r="AG17" s="989">
        <v>0</v>
      </c>
      <c r="AH17" s="989">
        <v>0</v>
      </c>
      <c r="AI17" s="989">
        <f t="shared" si="1"/>
        <v>0</v>
      </c>
      <c r="AJ17" s="989">
        <v>0</v>
      </c>
      <c r="AK17" s="989">
        <v>0</v>
      </c>
      <c r="AL17" s="989">
        <v>0</v>
      </c>
      <c r="AM17" s="989">
        <f t="shared" si="2"/>
        <v>0</v>
      </c>
      <c r="AN17" s="990"/>
      <c r="AO17" s="989">
        <f t="shared" si="3"/>
        <v>-51.604999999999997</v>
      </c>
    </row>
    <row r="18" spans="1:41" s="15" customFormat="1" ht="18">
      <c r="A18" s="577" t="s">
        <v>393</v>
      </c>
      <c r="B18"/>
      <c r="C18" s="31"/>
      <c r="D18" s="991" t="s">
        <v>61</v>
      </c>
      <c r="E18" s="992">
        <v>10.4051112</v>
      </c>
      <c r="F18" s="992">
        <v>-469.20496020000002</v>
      </c>
      <c r="G18" s="992">
        <v>12.2546</v>
      </c>
      <c r="H18" s="992">
        <v>27.586400199999801</v>
      </c>
      <c r="I18" s="992">
        <v>-23.6799999999999</v>
      </c>
      <c r="J18" s="992">
        <v>-78.131999999999906</v>
      </c>
      <c r="K18" s="992">
        <v>23.074062000000101</v>
      </c>
      <c r="L18" s="992">
        <v>-7.3340000000000103</v>
      </c>
      <c r="M18" s="992">
        <v>393.92856600000101</v>
      </c>
      <c r="N18" s="992">
        <v>-43.350000000000101</v>
      </c>
      <c r="O18" s="992">
        <v>-325.67399999999998</v>
      </c>
      <c r="P18" s="992">
        <v>-63.771240800000101</v>
      </c>
      <c r="Q18" s="992">
        <v>-8.0919999999999401</v>
      </c>
      <c r="R18" s="992">
        <v>-25.900294599999999</v>
      </c>
      <c r="S18" s="992">
        <v>-46.771999999999998</v>
      </c>
      <c r="T18" s="992">
        <v>50.524260599999998</v>
      </c>
      <c r="U18" s="992">
        <v>127.897344</v>
      </c>
      <c r="V18" s="992">
        <v>0</v>
      </c>
      <c r="W18" s="992">
        <v>0</v>
      </c>
      <c r="X18" s="992">
        <v>0</v>
      </c>
      <c r="Y18" s="992">
        <v>0</v>
      </c>
      <c r="Z18" s="992">
        <v>0</v>
      </c>
      <c r="AA18" s="992">
        <f t="shared" si="0"/>
        <v>-446.24015159999919</v>
      </c>
      <c r="AB18" s="958"/>
      <c r="AC18" s="992">
        <v>554.42084520000003</v>
      </c>
      <c r="AD18" s="992">
        <v>0</v>
      </c>
      <c r="AE18" s="992">
        <v>0</v>
      </c>
      <c r="AF18" s="992">
        <v>0</v>
      </c>
      <c r="AG18" s="992">
        <v>0</v>
      </c>
      <c r="AH18" s="992">
        <v>0</v>
      </c>
      <c r="AI18" s="992">
        <f t="shared" si="1"/>
        <v>554.42084520000003</v>
      </c>
      <c r="AJ18" s="992">
        <v>0</v>
      </c>
      <c r="AK18" s="992">
        <v>0</v>
      </c>
      <c r="AL18" s="992">
        <v>0</v>
      </c>
      <c r="AM18" s="992">
        <f t="shared" si="2"/>
        <v>0</v>
      </c>
      <c r="AN18" s="958"/>
      <c r="AO18" s="992">
        <f t="shared" si="3"/>
        <v>108.18069360000084</v>
      </c>
    </row>
    <row r="19" spans="1:41" s="15" customFormat="1" ht="18">
      <c r="A19" s="577" t="s">
        <v>377</v>
      </c>
      <c r="B19"/>
      <c r="C19" s="31"/>
      <c r="D19" s="993" t="s">
        <v>62</v>
      </c>
      <c r="E19" s="994">
        <v>-9.5199718999999998</v>
      </c>
      <c r="F19" s="994">
        <v>245.07996639999999</v>
      </c>
      <c r="G19" s="994">
        <v>-0.106</v>
      </c>
      <c r="H19" s="994">
        <v>-85.995000000000005</v>
      </c>
      <c r="I19" s="994">
        <v>16.645</v>
      </c>
      <c r="J19" s="994">
        <v>11.717000000000001</v>
      </c>
      <c r="K19" s="994">
        <v>9.4547375999999996</v>
      </c>
      <c r="L19" s="994">
        <v>2.2839999999999998</v>
      </c>
      <c r="M19" s="994">
        <v>-166.17398270000001</v>
      </c>
      <c r="N19" s="994">
        <v>0</v>
      </c>
      <c r="O19" s="994">
        <v>154.59800000000001</v>
      </c>
      <c r="P19" s="994">
        <v>-8.7915525999999993</v>
      </c>
      <c r="Q19" s="994">
        <v>-0.68700000000000006</v>
      </c>
      <c r="R19" s="994">
        <v>0</v>
      </c>
      <c r="S19" s="994">
        <v>0.28899999999999998</v>
      </c>
      <c r="T19" s="994">
        <v>0.34704889999999999</v>
      </c>
      <c r="U19" s="994">
        <v>0</v>
      </c>
      <c r="V19" s="994">
        <v>0</v>
      </c>
      <c r="W19" s="994">
        <v>0</v>
      </c>
      <c r="X19" s="994">
        <v>0</v>
      </c>
      <c r="Y19" s="994">
        <v>0</v>
      </c>
      <c r="Z19" s="994">
        <v>0</v>
      </c>
      <c r="AA19" s="994">
        <f t="shared" si="0"/>
        <v>169.14124569999998</v>
      </c>
      <c r="AB19" s="963"/>
      <c r="AC19" s="994">
        <v>-322.15289999999999</v>
      </c>
      <c r="AD19" s="994">
        <v>0</v>
      </c>
      <c r="AE19" s="994">
        <v>0</v>
      </c>
      <c r="AF19" s="994">
        <v>0</v>
      </c>
      <c r="AG19" s="994">
        <v>0</v>
      </c>
      <c r="AH19" s="994">
        <v>0</v>
      </c>
      <c r="AI19" s="994">
        <f t="shared" si="1"/>
        <v>-322.15289999999999</v>
      </c>
      <c r="AJ19" s="994">
        <v>0</v>
      </c>
      <c r="AK19" s="994">
        <v>0</v>
      </c>
      <c r="AL19" s="994">
        <v>0</v>
      </c>
      <c r="AM19" s="994">
        <f t="shared" si="2"/>
        <v>0</v>
      </c>
      <c r="AN19" s="963"/>
      <c r="AO19" s="994">
        <f t="shared" si="3"/>
        <v>-153.0116543</v>
      </c>
    </row>
    <row r="20" spans="1:41" s="15" customFormat="1" ht="18">
      <c r="A20" s="577" t="s">
        <v>378</v>
      </c>
      <c r="B20"/>
      <c r="C20" s="31"/>
      <c r="D20" s="993" t="s">
        <v>73</v>
      </c>
      <c r="E20" s="994">
        <v>0</v>
      </c>
      <c r="F20" s="994">
        <v>-66.760819299999994</v>
      </c>
      <c r="G20" s="994">
        <v>0</v>
      </c>
      <c r="H20" s="994">
        <v>-2.2519999999999998</v>
      </c>
      <c r="I20" s="994">
        <v>0</v>
      </c>
      <c r="J20" s="994">
        <v>0</v>
      </c>
      <c r="K20" s="994">
        <v>0</v>
      </c>
      <c r="L20" s="994">
        <v>0</v>
      </c>
      <c r="M20" s="994">
        <v>0</v>
      </c>
      <c r="N20" s="994">
        <v>0</v>
      </c>
      <c r="O20" s="994">
        <v>0</v>
      </c>
      <c r="P20" s="994">
        <v>0</v>
      </c>
      <c r="Q20" s="994">
        <v>0</v>
      </c>
      <c r="R20" s="994">
        <v>0</v>
      </c>
      <c r="S20" s="994">
        <v>0</v>
      </c>
      <c r="T20" s="994">
        <v>0</v>
      </c>
      <c r="U20" s="994">
        <v>0</v>
      </c>
      <c r="V20" s="994">
        <v>0</v>
      </c>
      <c r="W20" s="994">
        <v>0</v>
      </c>
      <c r="X20" s="994">
        <v>0</v>
      </c>
      <c r="Y20" s="994">
        <v>0</v>
      </c>
      <c r="Z20" s="994">
        <v>0</v>
      </c>
      <c r="AA20" s="994">
        <f t="shared" si="0"/>
        <v>-69.01281929999999</v>
      </c>
      <c r="AB20" s="963"/>
      <c r="AC20" s="994">
        <v>0</v>
      </c>
      <c r="AD20" s="994">
        <v>0</v>
      </c>
      <c r="AE20" s="994">
        <v>0</v>
      </c>
      <c r="AF20" s="994">
        <v>0</v>
      </c>
      <c r="AG20" s="994">
        <v>0</v>
      </c>
      <c r="AH20" s="994">
        <v>0</v>
      </c>
      <c r="AI20" s="994">
        <f t="shared" si="1"/>
        <v>0</v>
      </c>
      <c r="AJ20" s="994">
        <v>0</v>
      </c>
      <c r="AK20" s="994">
        <v>0</v>
      </c>
      <c r="AL20" s="994">
        <v>0</v>
      </c>
      <c r="AM20" s="994">
        <f t="shared" si="2"/>
        <v>0</v>
      </c>
      <c r="AN20" s="963"/>
      <c r="AO20" s="994">
        <f t="shared" si="3"/>
        <v>-69.01281929999999</v>
      </c>
    </row>
    <row r="21" spans="1:41" s="15" customFormat="1" ht="18">
      <c r="A21" s="577" t="s">
        <v>379</v>
      </c>
      <c r="B21"/>
      <c r="C21" s="31"/>
      <c r="D21" s="993" t="s">
        <v>63</v>
      </c>
      <c r="E21" s="994">
        <v>0</v>
      </c>
      <c r="F21" s="994">
        <v>0</v>
      </c>
      <c r="G21" s="994">
        <v>0</v>
      </c>
      <c r="H21" s="994">
        <v>0</v>
      </c>
      <c r="I21" s="994">
        <v>0</v>
      </c>
      <c r="J21" s="994">
        <v>0</v>
      </c>
      <c r="K21" s="994">
        <v>0</v>
      </c>
      <c r="L21" s="994">
        <v>0</v>
      </c>
      <c r="M21" s="994">
        <v>0</v>
      </c>
      <c r="N21" s="994">
        <v>0</v>
      </c>
      <c r="O21" s="994">
        <v>0</v>
      </c>
      <c r="P21" s="994">
        <v>0</v>
      </c>
      <c r="Q21" s="994">
        <v>0</v>
      </c>
      <c r="R21" s="994">
        <v>0</v>
      </c>
      <c r="S21" s="994">
        <v>0</v>
      </c>
      <c r="T21" s="994">
        <v>0</v>
      </c>
      <c r="U21" s="994">
        <v>-8.1300000000000008</v>
      </c>
      <c r="V21" s="994">
        <v>0</v>
      </c>
      <c r="W21" s="994">
        <v>0</v>
      </c>
      <c r="X21" s="994">
        <v>0</v>
      </c>
      <c r="Y21" s="994">
        <v>0</v>
      </c>
      <c r="Z21" s="994">
        <v>0</v>
      </c>
      <c r="AA21" s="994">
        <f t="shared" si="0"/>
        <v>-8.1300000000000008</v>
      </c>
      <c r="AB21" s="963"/>
      <c r="AC21" s="994">
        <v>0</v>
      </c>
      <c r="AD21" s="994">
        <v>0</v>
      </c>
      <c r="AE21" s="994">
        <v>0</v>
      </c>
      <c r="AF21" s="994">
        <v>0</v>
      </c>
      <c r="AG21" s="994">
        <v>0</v>
      </c>
      <c r="AH21" s="994">
        <v>0</v>
      </c>
      <c r="AI21" s="994">
        <f t="shared" si="1"/>
        <v>0</v>
      </c>
      <c r="AJ21" s="994">
        <v>0</v>
      </c>
      <c r="AK21" s="994">
        <v>0</v>
      </c>
      <c r="AL21" s="994">
        <v>0</v>
      </c>
      <c r="AM21" s="994">
        <f t="shared" si="2"/>
        <v>0</v>
      </c>
      <c r="AN21" s="963"/>
      <c r="AO21" s="994">
        <f t="shared" si="3"/>
        <v>-8.1300000000000008</v>
      </c>
    </row>
    <row r="22" spans="1:41" s="15" customFormat="1" ht="18">
      <c r="A22" s="577" t="s">
        <v>380</v>
      </c>
      <c r="B22"/>
      <c r="C22" s="31"/>
      <c r="D22" s="993" t="s">
        <v>64</v>
      </c>
      <c r="E22" s="994">
        <v>0</v>
      </c>
      <c r="F22" s="994">
        <v>-19.265817299999998</v>
      </c>
      <c r="G22" s="994">
        <v>0</v>
      </c>
      <c r="H22" s="994">
        <v>0</v>
      </c>
      <c r="I22" s="994">
        <v>0</v>
      </c>
      <c r="J22" s="994">
        <v>0</v>
      </c>
      <c r="K22" s="994">
        <v>0</v>
      </c>
      <c r="L22" s="994">
        <v>-4.4029999999999996</v>
      </c>
      <c r="M22" s="994">
        <v>-6.5504400000000004E-2</v>
      </c>
      <c r="N22" s="994">
        <v>0</v>
      </c>
      <c r="O22" s="994">
        <v>0</v>
      </c>
      <c r="P22" s="994">
        <v>0</v>
      </c>
      <c r="Q22" s="994">
        <v>-1.3819999999999999</v>
      </c>
      <c r="R22" s="994">
        <v>0</v>
      </c>
      <c r="S22" s="994">
        <v>0</v>
      </c>
      <c r="T22" s="994">
        <v>0</v>
      </c>
      <c r="U22" s="994">
        <v>0</v>
      </c>
      <c r="V22" s="994">
        <v>0</v>
      </c>
      <c r="W22" s="994">
        <v>0</v>
      </c>
      <c r="X22" s="994">
        <v>0</v>
      </c>
      <c r="Y22" s="994">
        <v>0</v>
      </c>
      <c r="Z22" s="994">
        <v>0</v>
      </c>
      <c r="AA22" s="994">
        <f t="shared" si="0"/>
        <v>-25.116321699999997</v>
      </c>
      <c r="AB22" s="963"/>
      <c r="AC22" s="994">
        <v>0</v>
      </c>
      <c r="AD22" s="994">
        <v>0</v>
      </c>
      <c r="AE22" s="994">
        <v>0</v>
      </c>
      <c r="AF22" s="994">
        <v>0</v>
      </c>
      <c r="AG22" s="994">
        <v>0</v>
      </c>
      <c r="AH22" s="994">
        <v>0</v>
      </c>
      <c r="AI22" s="994">
        <f t="shared" si="1"/>
        <v>0</v>
      </c>
      <c r="AJ22" s="994">
        <v>0</v>
      </c>
      <c r="AK22" s="994">
        <v>0</v>
      </c>
      <c r="AL22" s="994">
        <v>0</v>
      </c>
      <c r="AM22" s="994">
        <f t="shared" si="2"/>
        <v>0</v>
      </c>
      <c r="AN22" s="963"/>
      <c r="AO22" s="994">
        <f t="shared" si="3"/>
        <v>-25.116321699999997</v>
      </c>
    </row>
    <row r="23" spans="1:41" s="15" customFormat="1" ht="18">
      <c r="A23" s="577" t="s">
        <v>409</v>
      </c>
      <c r="B23"/>
      <c r="C23" s="31"/>
      <c r="D23" s="995" t="s">
        <v>51</v>
      </c>
      <c r="E23" s="996">
        <v>0</v>
      </c>
      <c r="F23" s="996">
        <v>0</v>
      </c>
      <c r="G23" s="996">
        <v>0</v>
      </c>
      <c r="H23" s="996">
        <v>0</v>
      </c>
      <c r="I23" s="996">
        <v>0</v>
      </c>
      <c r="J23" s="996">
        <v>0</v>
      </c>
      <c r="K23" s="996">
        <v>0</v>
      </c>
      <c r="L23" s="996">
        <v>5.6459999999999999</v>
      </c>
      <c r="M23" s="996">
        <v>0</v>
      </c>
      <c r="N23" s="996">
        <v>0</v>
      </c>
      <c r="O23" s="996">
        <v>0</v>
      </c>
      <c r="P23" s="996">
        <v>37.584505</v>
      </c>
      <c r="Q23" s="996">
        <v>1.9219999999999999</v>
      </c>
      <c r="R23" s="996">
        <v>0</v>
      </c>
      <c r="S23" s="996">
        <v>45.4</v>
      </c>
      <c r="T23" s="996">
        <v>0</v>
      </c>
      <c r="U23" s="996">
        <v>0</v>
      </c>
      <c r="V23" s="996">
        <v>0</v>
      </c>
      <c r="W23" s="996">
        <v>0</v>
      </c>
      <c r="X23" s="996">
        <v>0</v>
      </c>
      <c r="Y23" s="996">
        <v>0</v>
      </c>
      <c r="Z23" s="996">
        <v>0</v>
      </c>
      <c r="AA23" s="996">
        <f t="shared" si="0"/>
        <v>90.552504999999996</v>
      </c>
      <c r="AB23" s="997"/>
      <c r="AC23" s="996">
        <v>0</v>
      </c>
      <c r="AD23" s="996">
        <v>0</v>
      </c>
      <c r="AE23" s="996">
        <v>0</v>
      </c>
      <c r="AF23" s="996">
        <v>0</v>
      </c>
      <c r="AG23" s="996">
        <v>0</v>
      </c>
      <c r="AH23" s="996">
        <v>0</v>
      </c>
      <c r="AI23" s="996">
        <f t="shared" si="1"/>
        <v>0</v>
      </c>
      <c r="AJ23" s="996">
        <v>0</v>
      </c>
      <c r="AK23" s="996">
        <v>0</v>
      </c>
      <c r="AL23" s="996">
        <v>0</v>
      </c>
      <c r="AM23" s="996">
        <f t="shared" si="2"/>
        <v>0</v>
      </c>
      <c r="AN23" s="997"/>
      <c r="AO23" s="996">
        <f t="shared" si="3"/>
        <v>90.552504999999996</v>
      </c>
    </row>
    <row r="24" spans="1:41" s="15" customFormat="1" ht="18">
      <c r="A24" s="577" t="s">
        <v>381</v>
      </c>
      <c r="B24"/>
      <c r="C24" s="31"/>
      <c r="D24" s="998" t="s">
        <v>70</v>
      </c>
      <c r="E24" s="999">
        <v>-9.5199718999999998</v>
      </c>
      <c r="F24" s="999">
        <v>159.0533298</v>
      </c>
      <c r="G24" s="999">
        <v>-0.106</v>
      </c>
      <c r="H24" s="999">
        <v>-88.247</v>
      </c>
      <c r="I24" s="999">
        <v>16.645</v>
      </c>
      <c r="J24" s="999">
        <v>11.717000000000001</v>
      </c>
      <c r="K24" s="999">
        <v>9.4547375999999996</v>
      </c>
      <c r="L24" s="999">
        <v>3.5270000000000001</v>
      </c>
      <c r="M24" s="999">
        <v>-166.23948709999999</v>
      </c>
      <c r="N24" s="999">
        <v>0</v>
      </c>
      <c r="O24" s="999">
        <v>154.59800000000001</v>
      </c>
      <c r="P24" s="999">
        <v>28.792952400000001</v>
      </c>
      <c r="Q24" s="999">
        <v>-0.14699999999999999</v>
      </c>
      <c r="R24" s="999">
        <v>0</v>
      </c>
      <c r="S24" s="999">
        <v>45.689</v>
      </c>
      <c r="T24" s="999">
        <v>0.34704889999999999</v>
      </c>
      <c r="U24" s="999">
        <v>-8.1300000000000008</v>
      </c>
      <c r="V24" s="999">
        <v>0</v>
      </c>
      <c r="W24" s="999">
        <v>0</v>
      </c>
      <c r="X24" s="999">
        <v>0</v>
      </c>
      <c r="Y24" s="999">
        <v>0</v>
      </c>
      <c r="Z24" s="999">
        <v>0</v>
      </c>
      <c r="AA24" s="999">
        <f t="shared" si="0"/>
        <v>157.43460970000004</v>
      </c>
      <c r="AB24" s="1000"/>
      <c r="AC24" s="999">
        <v>-322.15289999999999</v>
      </c>
      <c r="AD24" s="999">
        <v>0</v>
      </c>
      <c r="AE24" s="999">
        <v>0</v>
      </c>
      <c r="AF24" s="999">
        <v>0</v>
      </c>
      <c r="AG24" s="999">
        <v>0</v>
      </c>
      <c r="AH24" s="999">
        <v>0</v>
      </c>
      <c r="AI24" s="999">
        <f t="shared" si="1"/>
        <v>-322.15289999999999</v>
      </c>
      <c r="AJ24" s="999">
        <v>0</v>
      </c>
      <c r="AK24" s="999">
        <v>0</v>
      </c>
      <c r="AL24" s="999">
        <v>0</v>
      </c>
      <c r="AM24" s="999">
        <f t="shared" si="2"/>
        <v>0</v>
      </c>
      <c r="AN24" s="1000"/>
      <c r="AO24" s="999">
        <f t="shared" si="3"/>
        <v>-164.71829029999995</v>
      </c>
    </row>
    <row r="25" spans="1:41" s="15" customFormat="1" ht="18">
      <c r="A25" s="577" t="s">
        <v>382</v>
      </c>
      <c r="B25"/>
      <c r="C25" s="31"/>
      <c r="D25" s="956" t="s">
        <v>65</v>
      </c>
      <c r="E25" s="957">
        <v>-4.3174162999999899</v>
      </c>
      <c r="F25" s="957">
        <v>-75.549150299999795</v>
      </c>
      <c r="G25" s="957">
        <v>6.0212999999999903</v>
      </c>
      <c r="H25" s="957">
        <v>-71.421799900000195</v>
      </c>
      <c r="I25" s="957">
        <v>4.8050000000000397</v>
      </c>
      <c r="J25" s="957">
        <v>-27.348999999999901</v>
      </c>
      <c r="K25" s="957">
        <v>20.9917686000001</v>
      </c>
      <c r="L25" s="957">
        <v>-0.14000000000000101</v>
      </c>
      <c r="M25" s="957">
        <v>30.724795900000299</v>
      </c>
      <c r="N25" s="957">
        <v>-21.6750000000001</v>
      </c>
      <c r="O25" s="957">
        <v>-8.2390000000000398</v>
      </c>
      <c r="P25" s="957">
        <v>-3.0926680000000499</v>
      </c>
      <c r="Q25" s="957">
        <v>-4.1929999999999801</v>
      </c>
      <c r="R25" s="957">
        <v>-17.374147300000001</v>
      </c>
      <c r="S25" s="957">
        <v>22.303000000000001</v>
      </c>
      <c r="T25" s="957">
        <v>25.6091792</v>
      </c>
      <c r="U25" s="957">
        <v>31.408172</v>
      </c>
      <c r="V25" s="957">
        <v>0</v>
      </c>
      <c r="W25" s="957">
        <v>0</v>
      </c>
      <c r="X25" s="957">
        <v>0</v>
      </c>
      <c r="Y25" s="957">
        <v>0</v>
      </c>
      <c r="Z25" s="957">
        <v>0</v>
      </c>
      <c r="AA25" s="957">
        <f t="shared" si="0"/>
        <v>-91.487966099999653</v>
      </c>
      <c r="AB25" s="958"/>
      <c r="AC25" s="957">
        <v>-44.942477399999802</v>
      </c>
      <c r="AD25" s="957">
        <v>0</v>
      </c>
      <c r="AE25" s="957">
        <v>0</v>
      </c>
      <c r="AF25" s="957">
        <v>0</v>
      </c>
      <c r="AG25" s="957">
        <v>0</v>
      </c>
      <c r="AH25" s="957">
        <v>0</v>
      </c>
      <c r="AI25" s="957">
        <f t="shared" si="1"/>
        <v>-44.942477399999802</v>
      </c>
      <c r="AJ25" s="957">
        <v>0</v>
      </c>
      <c r="AK25" s="957">
        <v>0</v>
      </c>
      <c r="AL25" s="957">
        <v>0</v>
      </c>
      <c r="AM25" s="957">
        <f t="shared" si="2"/>
        <v>0</v>
      </c>
      <c r="AN25" s="958"/>
      <c r="AO25" s="957">
        <f t="shared" si="3"/>
        <v>-136.43044349999946</v>
      </c>
    </row>
    <row r="26" spans="1:41" s="15" customFormat="1">
      <c r="A26" s="578"/>
      <c r="B26"/>
      <c r="C26" s="31"/>
      <c r="D26" s="279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698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32"/>
      <c r="AN26" s="101"/>
      <c r="AO26" s="32"/>
    </row>
    <row r="27" spans="1:41" s="15" customFormat="1" ht="78" customHeight="1">
      <c r="A27" s="579" t="str">
        <f>'Meny Aaro'!K34</f>
        <v>1403P</v>
      </c>
      <c r="B27"/>
      <c r="C27" s="6"/>
      <c r="D27" s="303" t="str">
        <f>VFGÅR&amp;'Meny Aaro'!G36</f>
        <v>201403</v>
      </c>
      <c r="E27" s="1004" t="str">
        <f t="shared" ref="E27:AA27" si="4">E9</f>
        <v>AH</v>
      </c>
      <c r="F27" s="1004" t="str">
        <f t="shared" si="4"/>
        <v>Arcus</v>
      </c>
      <c r="G27" s="1004" t="str">
        <f t="shared" si="4"/>
        <v xml:space="preserve">Biolin </v>
      </c>
      <c r="H27" s="1004" t="str">
        <f t="shared" si="4"/>
        <v>Bisnode</v>
      </c>
      <c r="I27" s="1004" t="str">
        <f t="shared" si="4"/>
        <v>DIAB</v>
      </c>
      <c r="J27" s="1004" t="str">
        <f t="shared" si="4"/>
        <v>Eurom</v>
      </c>
      <c r="K27" s="1004" t="str">
        <f t="shared" si="4"/>
        <v>GS-Hydro</v>
      </c>
      <c r="L27" s="1004" t="str">
        <f t="shared" si="4"/>
        <v>Hafa</v>
      </c>
      <c r="M27" s="1004" t="str">
        <f t="shared" si="4"/>
        <v>HENT</v>
      </c>
      <c r="N27" s="1004" t="str">
        <f t="shared" si="4"/>
        <v xml:space="preserve">HL Disp </v>
      </c>
      <c r="O27" s="1004" t="str">
        <f t="shared" si="4"/>
        <v>Inwido</v>
      </c>
      <c r="P27" s="1004" t="str">
        <f t="shared" si="4"/>
        <v>Jøtul</v>
      </c>
      <c r="Q27" s="1004" t="str">
        <f t="shared" si="4"/>
        <v xml:space="preserve">KVD </v>
      </c>
      <c r="R27" s="1004" t="str">
        <f t="shared" si="4"/>
        <v>Ledil</v>
      </c>
      <c r="S27" s="1004" t="str">
        <f t="shared" si="4"/>
        <v>MCC</v>
      </c>
      <c r="T27" s="1004" t="str">
        <f t="shared" si="4"/>
        <v>Nebula</v>
      </c>
      <c r="U27" s="1004" t="str">
        <f t="shared" si="4"/>
        <v>NCG</v>
      </c>
      <c r="V27" s="1004">
        <f t="shared" si="4"/>
        <v>0</v>
      </c>
      <c r="W27" s="1004">
        <f t="shared" si="4"/>
        <v>0</v>
      </c>
      <c r="X27" s="1004">
        <f t="shared" si="4"/>
        <v>0</v>
      </c>
      <c r="Y27" s="1004">
        <f t="shared" si="4"/>
        <v>0</v>
      </c>
      <c r="Z27" s="1004">
        <f t="shared" si="4"/>
        <v>0</v>
      </c>
      <c r="AA27" s="1004" t="str">
        <f t="shared" si="4"/>
        <v>Sum ex Aibel</v>
      </c>
      <c r="AB27" s="1005"/>
      <c r="AC27" s="1004" t="str">
        <f t="shared" ref="AC27:AM27" si="5">AC9</f>
        <v>Aibel</v>
      </c>
      <c r="AD27" s="1004">
        <f t="shared" si="5"/>
        <v>0</v>
      </c>
      <c r="AE27" s="1004">
        <f t="shared" si="5"/>
        <v>0</v>
      </c>
      <c r="AF27" s="1004">
        <f t="shared" si="5"/>
        <v>0</v>
      </c>
      <c r="AG27" s="1004">
        <f t="shared" si="5"/>
        <v>0</v>
      </c>
      <c r="AH27" s="1004">
        <f t="shared" si="5"/>
        <v>0</v>
      </c>
      <c r="AI27" s="1004" t="str">
        <f t="shared" si="5"/>
        <v>Sum Aibel</v>
      </c>
      <c r="AJ27" s="1004">
        <f t="shared" si="5"/>
        <v>0</v>
      </c>
      <c r="AK27" s="1004">
        <f t="shared" si="5"/>
        <v>0</v>
      </c>
      <c r="AL27" s="1004">
        <f t="shared" si="5"/>
        <v>0</v>
      </c>
      <c r="AM27" s="1004" t="str">
        <f t="shared" si="5"/>
        <v>SUMMA FRÅGETECKEN</v>
      </c>
      <c r="AN27" s="1005"/>
      <c r="AO27" s="1004" t="str">
        <f>AO9</f>
        <v>Totalt</v>
      </c>
    </row>
    <row r="28" spans="1:41" s="15" customFormat="1" ht="18">
      <c r="A28" s="578"/>
      <c r="B28"/>
      <c r="C28" s="31"/>
      <c r="D28" s="979" t="s">
        <v>53</v>
      </c>
      <c r="E28" s="980"/>
      <c r="F28" s="980"/>
      <c r="G28" s="980"/>
      <c r="H28" s="980"/>
      <c r="I28" s="980"/>
      <c r="J28" s="980"/>
      <c r="K28" s="980"/>
      <c r="L28" s="980"/>
      <c r="M28" s="980"/>
      <c r="N28" s="980"/>
      <c r="O28" s="980"/>
      <c r="P28" s="980"/>
      <c r="Q28" s="980"/>
      <c r="R28" s="980"/>
      <c r="S28" s="980"/>
      <c r="T28" s="980"/>
      <c r="U28" s="980"/>
      <c r="V28" s="980"/>
      <c r="W28" s="980"/>
      <c r="X28" s="980"/>
      <c r="Y28" s="980"/>
      <c r="Z28" s="980"/>
      <c r="AA28" s="980"/>
      <c r="AB28" s="981"/>
      <c r="AC28" s="980"/>
      <c r="AD28" s="980"/>
      <c r="AE28" s="980"/>
      <c r="AF28" s="980"/>
      <c r="AG28" s="980"/>
      <c r="AH28" s="980"/>
      <c r="AI28" s="980"/>
      <c r="AJ28" s="980"/>
      <c r="AK28" s="980"/>
      <c r="AL28" s="980"/>
      <c r="AM28" s="980"/>
      <c r="AN28" s="981"/>
      <c r="AO28" s="980"/>
    </row>
    <row r="29" spans="1:41" s="15" customFormat="1" ht="18">
      <c r="A29" s="577" t="s">
        <v>364</v>
      </c>
      <c r="B29"/>
      <c r="C29" s="31"/>
      <c r="D29" s="944" t="s">
        <v>54</v>
      </c>
      <c r="E29" s="945">
        <v>4.4784093</v>
      </c>
      <c r="F29" s="945">
        <v>-58.590369699999997</v>
      </c>
      <c r="G29" s="945">
        <v>-6.6613381477509402E-16</v>
      </c>
      <c r="H29" s="945">
        <v>31.895000000000099</v>
      </c>
      <c r="I29" s="945">
        <v>-0.27999999999999697</v>
      </c>
      <c r="J29" s="945">
        <v>1.75599999999996</v>
      </c>
      <c r="K29" s="945">
        <v>9.8852555000000102</v>
      </c>
      <c r="L29" s="945">
        <v>2.258</v>
      </c>
      <c r="M29" s="945">
        <v>57.503838999999999</v>
      </c>
      <c r="N29" s="945">
        <v>8.6470000000000606</v>
      </c>
      <c r="O29" s="945">
        <v>-62.806999999999903</v>
      </c>
      <c r="P29" s="945">
        <v>-15.6612066</v>
      </c>
      <c r="Q29" s="945">
        <v>4.6289999999999996</v>
      </c>
      <c r="R29" s="945">
        <v>-6.6266436782314001E-16</v>
      </c>
      <c r="S29" s="945">
        <v>2.5960000000000201</v>
      </c>
      <c r="T29" s="945">
        <v>17.261517900000001</v>
      </c>
      <c r="U29" s="945">
        <v>-30.310000000000102</v>
      </c>
      <c r="V29" s="945">
        <v>0</v>
      </c>
      <c r="W29" s="945">
        <v>0</v>
      </c>
      <c r="X29" s="945">
        <v>0</v>
      </c>
      <c r="Y29" s="945">
        <v>0</v>
      </c>
      <c r="Z29" s="945">
        <v>0</v>
      </c>
      <c r="AA29" s="945">
        <f t="shared" ref="AA29:AA43" si="6">SUM(E29:Z29)</f>
        <v>-26.738554599999851</v>
      </c>
      <c r="AB29" s="943"/>
      <c r="AC29" s="945">
        <v>135.45944700000101</v>
      </c>
      <c r="AD29" s="945">
        <v>0</v>
      </c>
      <c r="AE29" s="945">
        <v>0</v>
      </c>
      <c r="AF29" s="945">
        <v>0</v>
      </c>
      <c r="AG29" s="945">
        <v>0</v>
      </c>
      <c r="AH29" s="945">
        <v>0</v>
      </c>
      <c r="AI29" s="945">
        <f t="shared" ref="AI29:AI43" si="7">SUM(AC29:AH29)</f>
        <v>135.45944700000101</v>
      </c>
      <c r="AJ29" s="945">
        <v>0</v>
      </c>
      <c r="AK29" s="945">
        <v>0</v>
      </c>
      <c r="AL29" s="945">
        <v>0</v>
      </c>
      <c r="AM29" s="945">
        <f t="shared" ref="AM29:AM43" si="8">SUM(AJ29:AL29)</f>
        <v>0</v>
      </c>
      <c r="AN29" s="943"/>
      <c r="AO29" s="945">
        <f t="shared" ref="AO29:AO43" si="9">AA29+AI29+AM29</f>
        <v>108.72089240000116</v>
      </c>
    </row>
    <row r="30" spans="1:41" s="15" customFormat="1" ht="18">
      <c r="A30" s="577" t="s">
        <v>365</v>
      </c>
      <c r="B30"/>
      <c r="C30" s="31"/>
      <c r="D30" s="982" t="s">
        <v>55</v>
      </c>
      <c r="E30" s="947">
        <v>-11.648616000000001</v>
      </c>
      <c r="F30" s="947">
        <v>-81.376522199999997</v>
      </c>
      <c r="G30" s="947">
        <v>0</v>
      </c>
      <c r="H30" s="947">
        <v>-7.7729999999999997</v>
      </c>
      <c r="I30" s="947">
        <v>-40.655999999999999</v>
      </c>
      <c r="J30" s="947">
        <v>-19.603000000000002</v>
      </c>
      <c r="K30" s="947">
        <v>28.290448699999999</v>
      </c>
      <c r="L30" s="947">
        <v>-9.6760000000000002</v>
      </c>
      <c r="M30" s="947">
        <v>68.668284799999995</v>
      </c>
      <c r="N30" s="947">
        <v>-45.024999999999999</v>
      </c>
      <c r="O30" s="947">
        <v>-135.179</v>
      </c>
      <c r="P30" s="947">
        <v>-37.765740399999999</v>
      </c>
      <c r="Q30" s="947">
        <v>2.8439999999999999</v>
      </c>
      <c r="R30" s="947">
        <v>0</v>
      </c>
      <c r="S30" s="947">
        <v>-18.132000000000001</v>
      </c>
      <c r="T30" s="947">
        <v>8.8391029000000003</v>
      </c>
      <c r="U30" s="947">
        <v>6.2430000000000101</v>
      </c>
      <c r="V30" s="947">
        <v>0</v>
      </c>
      <c r="W30" s="947">
        <v>0</v>
      </c>
      <c r="X30" s="947">
        <v>0</v>
      </c>
      <c r="Y30" s="947">
        <v>0</v>
      </c>
      <c r="Z30" s="947">
        <v>0</v>
      </c>
      <c r="AA30" s="947">
        <f t="shared" si="6"/>
        <v>-291.95004219999998</v>
      </c>
      <c r="AB30" s="977"/>
      <c r="AC30" s="947">
        <v>-199.90554159999999</v>
      </c>
      <c r="AD30" s="947">
        <v>0</v>
      </c>
      <c r="AE30" s="947">
        <v>0</v>
      </c>
      <c r="AF30" s="947">
        <v>0</v>
      </c>
      <c r="AG30" s="947">
        <v>0</v>
      </c>
      <c r="AH30" s="947">
        <v>0</v>
      </c>
      <c r="AI30" s="947">
        <f t="shared" si="7"/>
        <v>-199.90554159999999</v>
      </c>
      <c r="AJ30" s="947">
        <v>0</v>
      </c>
      <c r="AK30" s="947">
        <v>0</v>
      </c>
      <c r="AL30" s="947">
        <v>0</v>
      </c>
      <c r="AM30" s="947">
        <f t="shared" si="8"/>
        <v>0</v>
      </c>
      <c r="AN30" s="977"/>
      <c r="AO30" s="947">
        <f t="shared" si="9"/>
        <v>-491.85558379999998</v>
      </c>
    </row>
    <row r="31" spans="1:41" s="15" customFormat="1" ht="18">
      <c r="A31" s="577" t="s">
        <v>366</v>
      </c>
      <c r="B31"/>
      <c r="C31" s="31"/>
      <c r="D31" s="941" t="s">
        <v>69</v>
      </c>
      <c r="E31" s="942">
        <v>-7.1702066999999996</v>
      </c>
      <c r="F31" s="942">
        <v>-139.96689190000001</v>
      </c>
      <c r="G31" s="942">
        <v>-6.6613381477509402E-16</v>
      </c>
      <c r="H31" s="942">
        <v>24.122000000000099</v>
      </c>
      <c r="I31" s="942">
        <v>-40.936</v>
      </c>
      <c r="J31" s="942">
        <v>-17.847000000000001</v>
      </c>
      <c r="K31" s="942">
        <v>38.175704199999998</v>
      </c>
      <c r="L31" s="942">
        <v>-7.4180000000000099</v>
      </c>
      <c r="M31" s="942">
        <v>126.17212379999999</v>
      </c>
      <c r="N31" s="942">
        <v>-36.3780000000001</v>
      </c>
      <c r="O31" s="942">
        <v>-197.98599999999999</v>
      </c>
      <c r="P31" s="942">
        <v>-53.426946999999998</v>
      </c>
      <c r="Q31" s="942">
        <v>7.4730000000000096</v>
      </c>
      <c r="R31" s="942">
        <v>-6.6266436782314001E-16</v>
      </c>
      <c r="S31" s="942">
        <v>-15.536</v>
      </c>
      <c r="T31" s="942">
        <v>26.100620800000002</v>
      </c>
      <c r="U31" s="942">
        <v>-24.067</v>
      </c>
      <c r="V31" s="942">
        <v>0</v>
      </c>
      <c r="W31" s="942">
        <v>0</v>
      </c>
      <c r="X31" s="942">
        <v>0</v>
      </c>
      <c r="Y31" s="942">
        <v>0</v>
      </c>
      <c r="Z31" s="942">
        <v>0</v>
      </c>
      <c r="AA31" s="942">
        <f t="shared" si="6"/>
        <v>-318.68859679999997</v>
      </c>
      <c r="AB31" s="943"/>
      <c r="AC31" s="942">
        <v>-64.446094599999498</v>
      </c>
      <c r="AD31" s="942">
        <v>0</v>
      </c>
      <c r="AE31" s="942">
        <v>0</v>
      </c>
      <c r="AF31" s="942">
        <v>0</v>
      </c>
      <c r="AG31" s="942">
        <v>0</v>
      </c>
      <c r="AH31" s="942">
        <v>0</v>
      </c>
      <c r="AI31" s="942">
        <f t="shared" si="7"/>
        <v>-64.446094599999498</v>
      </c>
      <c r="AJ31" s="942">
        <v>0</v>
      </c>
      <c r="AK31" s="942">
        <v>0</v>
      </c>
      <c r="AL31" s="942">
        <v>0</v>
      </c>
      <c r="AM31" s="942">
        <f t="shared" si="8"/>
        <v>0</v>
      </c>
      <c r="AN31" s="943"/>
      <c r="AO31" s="942">
        <f t="shared" si="9"/>
        <v>-383.1346913999995</v>
      </c>
    </row>
    <row r="32" spans="1:41" s="15" customFormat="1" ht="18">
      <c r="A32" s="577" t="s">
        <v>374</v>
      </c>
      <c r="B32"/>
      <c r="C32" s="31"/>
      <c r="D32" s="983" t="s">
        <v>56</v>
      </c>
      <c r="E32" s="199">
        <v>-8.9247452999999997</v>
      </c>
      <c r="F32" s="199">
        <v>-0.81623319999999999</v>
      </c>
      <c r="G32" s="199">
        <v>0</v>
      </c>
      <c r="H32" s="199">
        <v>-39.192</v>
      </c>
      <c r="I32" s="199">
        <v>-7.0590000000000002</v>
      </c>
      <c r="J32" s="199">
        <v>-13.914</v>
      </c>
      <c r="K32" s="199">
        <v>-6.2237213999999996</v>
      </c>
      <c r="L32" s="199">
        <v>-0.34499999999999997</v>
      </c>
      <c r="M32" s="199">
        <v>-3.5095888999999998</v>
      </c>
      <c r="N32" s="199">
        <v>-7.6870000000000003</v>
      </c>
      <c r="O32" s="199">
        <v>-55.633000000000003</v>
      </c>
      <c r="P32" s="199">
        <v>-7.5843444</v>
      </c>
      <c r="Q32" s="199">
        <v>-1.2749999999999999</v>
      </c>
      <c r="R32" s="199">
        <v>0</v>
      </c>
      <c r="S32" s="199">
        <v>-0.28999999999999998</v>
      </c>
      <c r="T32" s="199">
        <v>-12.8375336</v>
      </c>
      <c r="U32" s="199">
        <v>-9.2669999999999995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f t="shared" si="6"/>
        <v>-174.55816679999998</v>
      </c>
      <c r="AB32" s="204"/>
      <c r="AC32" s="199">
        <v>-12.100336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f t="shared" si="7"/>
        <v>-12.100336</v>
      </c>
      <c r="AJ32" s="199">
        <v>0</v>
      </c>
      <c r="AK32" s="199">
        <v>0</v>
      </c>
      <c r="AL32" s="199">
        <v>0</v>
      </c>
      <c r="AM32" s="199">
        <f t="shared" si="8"/>
        <v>0</v>
      </c>
      <c r="AN32" s="204"/>
      <c r="AO32" s="199">
        <f t="shared" si="9"/>
        <v>-186.65850279999998</v>
      </c>
    </row>
    <row r="33" spans="1:41" s="15" customFormat="1" ht="18">
      <c r="A33" s="577" t="s">
        <v>375</v>
      </c>
      <c r="B33"/>
      <c r="C33" s="31"/>
      <c r="D33" s="993" t="s">
        <v>57</v>
      </c>
      <c r="E33" s="985">
        <v>3.8595098000000001</v>
      </c>
      <c r="F33" s="985">
        <v>2.9914300000000001E-2</v>
      </c>
      <c r="G33" s="985">
        <v>0</v>
      </c>
      <c r="H33" s="985">
        <v>0.79600000000000004</v>
      </c>
      <c r="I33" s="985">
        <v>-9.0999999999999998E-2</v>
      </c>
      <c r="J33" s="985">
        <v>0</v>
      </c>
      <c r="K33" s="985">
        <v>0.2393739</v>
      </c>
      <c r="L33" s="985">
        <v>0</v>
      </c>
      <c r="M33" s="985">
        <v>0.55020950000000002</v>
      </c>
      <c r="N33" s="985">
        <v>0</v>
      </c>
      <c r="O33" s="985">
        <v>3.4409999999999998</v>
      </c>
      <c r="P33" s="985">
        <v>0</v>
      </c>
      <c r="Q33" s="985">
        <v>2.7E-2</v>
      </c>
      <c r="R33" s="985">
        <v>0</v>
      </c>
      <c r="S33" s="985">
        <v>0</v>
      </c>
      <c r="T33" s="985">
        <v>0</v>
      </c>
      <c r="U33" s="985">
        <v>5</v>
      </c>
      <c r="V33" s="985">
        <v>0</v>
      </c>
      <c r="W33" s="985">
        <v>0</v>
      </c>
      <c r="X33" s="985">
        <v>0</v>
      </c>
      <c r="Y33" s="985">
        <v>0</v>
      </c>
      <c r="Z33" s="985">
        <v>0</v>
      </c>
      <c r="AA33" s="985">
        <f t="shared" si="6"/>
        <v>13.852007500000001</v>
      </c>
      <c r="AB33" s="986"/>
      <c r="AC33" s="985">
        <v>0</v>
      </c>
      <c r="AD33" s="985">
        <v>0</v>
      </c>
      <c r="AE33" s="985">
        <v>0</v>
      </c>
      <c r="AF33" s="985">
        <v>0</v>
      </c>
      <c r="AG33" s="985">
        <v>0</v>
      </c>
      <c r="AH33" s="985">
        <v>0</v>
      </c>
      <c r="AI33" s="985">
        <f t="shared" si="7"/>
        <v>0</v>
      </c>
      <c r="AJ33" s="985">
        <v>0</v>
      </c>
      <c r="AK33" s="985">
        <v>0</v>
      </c>
      <c r="AL33" s="985">
        <v>0</v>
      </c>
      <c r="AM33" s="985">
        <f t="shared" si="8"/>
        <v>0</v>
      </c>
      <c r="AN33" s="986"/>
      <c r="AO33" s="985">
        <f t="shared" si="9"/>
        <v>13.852007500000001</v>
      </c>
    </row>
    <row r="34" spans="1:41" s="15" customFormat="1" ht="18">
      <c r="A34" s="577" t="s">
        <v>330</v>
      </c>
      <c r="B34"/>
      <c r="C34" s="31"/>
      <c r="D34" s="1001" t="s">
        <v>172</v>
      </c>
      <c r="E34" s="957">
        <v>-12.2354422</v>
      </c>
      <c r="F34" s="957">
        <v>-140.75321080000001</v>
      </c>
      <c r="G34" s="957">
        <v>-6.6613381477509402E-16</v>
      </c>
      <c r="H34" s="957">
        <v>-14.2739999999999</v>
      </c>
      <c r="I34" s="957">
        <v>-48.085999999999999</v>
      </c>
      <c r="J34" s="957">
        <v>-31.760999999999999</v>
      </c>
      <c r="K34" s="957">
        <v>32.1913567</v>
      </c>
      <c r="L34" s="957">
        <v>-7.7630000000000097</v>
      </c>
      <c r="M34" s="957">
        <v>123.21274440000001</v>
      </c>
      <c r="N34" s="957">
        <v>-44.065000000000097</v>
      </c>
      <c r="O34" s="957">
        <v>-250.178</v>
      </c>
      <c r="P34" s="957">
        <v>-61.011291399999998</v>
      </c>
      <c r="Q34" s="957">
        <v>6.2249999999999996</v>
      </c>
      <c r="R34" s="957">
        <v>-6.6266436782314001E-16</v>
      </c>
      <c r="S34" s="957">
        <v>-15.826000000000001</v>
      </c>
      <c r="T34" s="957">
        <v>13.263087199999999</v>
      </c>
      <c r="U34" s="957">
        <v>-28.334000000000099</v>
      </c>
      <c r="V34" s="957">
        <v>0</v>
      </c>
      <c r="W34" s="957">
        <v>0</v>
      </c>
      <c r="X34" s="957">
        <v>0</v>
      </c>
      <c r="Y34" s="957">
        <v>0</v>
      </c>
      <c r="Z34" s="957">
        <v>0</v>
      </c>
      <c r="AA34" s="957">
        <f t="shared" si="6"/>
        <v>-479.39475610000017</v>
      </c>
      <c r="AB34" s="958"/>
      <c r="AC34" s="957">
        <v>-76.546430599999397</v>
      </c>
      <c r="AD34" s="957">
        <v>0</v>
      </c>
      <c r="AE34" s="957">
        <v>0</v>
      </c>
      <c r="AF34" s="957">
        <v>0</v>
      </c>
      <c r="AG34" s="957">
        <v>0</v>
      </c>
      <c r="AH34" s="957">
        <v>0</v>
      </c>
      <c r="AI34" s="957">
        <f t="shared" si="7"/>
        <v>-76.546430599999397</v>
      </c>
      <c r="AJ34" s="957">
        <v>0</v>
      </c>
      <c r="AK34" s="957">
        <v>0</v>
      </c>
      <c r="AL34" s="957">
        <v>0</v>
      </c>
      <c r="AM34" s="957">
        <f t="shared" si="8"/>
        <v>0</v>
      </c>
      <c r="AN34" s="958"/>
      <c r="AO34" s="957">
        <f t="shared" si="9"/>
        <v>-555.94118669999955</v>
      </c>
    </row>
    <row r="35" spans="1:41" s="15" customFormat="1" ht="18">
      <c r="A35" s="577" t="s">
        <v>376</v>
      </c>
      <c r="B35"/>
      <c r="C35" s="31"/>
      <c r="D35" s="988" t="s">
        <v>60</v>
      </c>
      <c r="E35" s="989">
        <v>0</v>
      </c>
      <c r="F35" s="989">
        <v>0</v>
      </c>
      <c r="G35" s="989">
        <v>23.379000000000001</v>
      </c>
      <c r="H35" s="989">
        <v>28.388000000000002</v>
      </c>
      <c r="I35" s="989">
        <v>0</v>
      </c>
      <c r="J35" s="989">
        <v>0</v>
      </c>
      <c r="K35" s="989">
        <v>0</v>
      </c>
      <c r="L35" s="989">
        <v>0</v>
      </c>
      <c r="M35" s="989">
        <v>-0.86</v>
      </c>
      <c r="N35" s="989">
        <v>0</v>
      </c>
      <c r="O35" s="989">
        <v>0</v>
      </c>
      <c r="P35" s="989">
        <v>0</v>
      </c>
      <c r="Q35" s="989">
        <v>0</v>
      </c>
      <c r="R35" s="989">
        <v>0</v>
      </c>
      <c r="S35" s="989">
        <v>0</v>
      </c>
      <c r="T35" s="989">
        <v>0</v>
      </c>
      <c r="U35" s="989">
        <v>0</v>
      </c>
      <c r="V35" s="989">
        <v>0</v>
      </c>
      <c r="W35" s="989">
        <v>0</v>
      </c>
      <c r="X35" s="989">
        <v>0</v>
      </c>
      <c r="Y35" s="989">
        <v>0</v>
      </c>
      <c r="Z35" s="989">
        <v>0</v>
      </c>
      <c r="AA35" s="989">
        <f t="shared" si="6"/>
        <v>50.907000000000004</v>
      </c>
      <c r="AB35" s="990"/>
      <c r="AC35" s="989">
        <v>0</v>
      </c>
      <c r="AD35" s="989">
        <v>0</v>
      </c>
      <c r="AE35" s="989">
        <v>0</v>
      </c>
      <c r="AF35" s="989">
        <v>0</v>
      </c>
      <c r="AG35" s="989">
        <v>0</v>
      </c>
      <c r="AH35" s="989">
        <v>0</v>
      </c>
      <c r="AI35" s="989">
        <f t="shared" si="7"/>
        <v>0</v>
      </c>
      <c r="AJ35" s="989">
        <v>0</v>
      </c>
      <c r="AK35" s="989">
        <v>0</v>
      </c>
      <c r="AL35" s="989">
        <v>0</v>
      </c>
      <c r="AM35" s="989">
        <f t="shared" si="8"/>
        <v>0</v>
      </c>
      <c r="AN35" s="990"/>
      <c r="AO35" s="989">
        <f t="shared" si="9"/>
        <v>50.907000000000004</v>
      </c>
    </row>
    <row r="36" spans="1:41" s="15" customFormat="1" ht="18">
      <c r="A36" s="577" t="s">
        <v>393</v>
      </c>
      <c r="B36"/>
      <c r="C36" s="31"/>
      <c r="D36" s="991" t="s">
        <v>61</v>
      </c>
      <c r="E36" s="992">
        <v>-24.470884400000099</v>
      </c>
      <c r="F36" s="992">
        <v>-281.50642160000001</v>
      </c>
      <c r="G36" s="992">
        <v>23.379000000000001</v>
      </c>
      <c r="H36" s="992">
        <v>-0.15999999999997</v>
      </c>
      <c r="I36" s="992">
        <v>-96.171999999999997</v>
      </c>
      <c r="J36" s="992">
        <v>-63.521999999999998</v>
      </c>
      <c r="K36" s="992">
        <v>64.3827134</v>
      </c>
      <c r="L36" s="992">
        <v>-15.526</v>
      </c>
      <c r="M36" s="992">
        <v>245.5654888</v>
      </c>
      <c r="N36" s="992">
        <v>-88.130000000000095</v>
      </c>
      <c r="O36" s="992">
        <v>-500.35599999999999</v>
      </c>
      <c r="P36" s="992">
        <v>-122.0225828</v>
      </c>
      <c r="Q36" s="992">
        <v>12.45</v>
      </c>
      <c r="R36" s="992">
        <v>-1.32532873564628E-15</v>
      </c>
      <c r="S36" s="992">
        <v>-31.651999999999902</v>
      </c>
      <c r="T36" s="992">
        <v>26.526174399999999</v>
      </c>
      <c r="U36" s="992">
        <v>-56.668000000000198</v>
      </c>
      <c r="V36" s="992">
        <v>0</v>
      </c>
      <c r="W36" s="992">
        <v>0</v>
      </c>
      <c r="X36" s="992">
        <v>0</v>
      </c>
      <c r="Y36" s="992">
        <v>0</v>
      </c>
      <c r="Z36" s="992">
        <v>0</v>
      </c>
      <c r="AA36" s="992">
        <f t="shared" si="6"/>
        <v>-907.88251220000029</v>
      </c>
      <c r="AB36" s="958"/>
      <c r="AC36" s="992">
        <v>-153.09286119999899</v>
      </c>
      <c r="AD36" s="992">
        <v>0</v>
      </c>
      <c r="AE36" s="992">
        <v>0</v>
      </c>
      <c r="AF36" s="992">
        <v>0</v>
      </c>
      <c r="AG36" s="992">
        <v>0</v>
      </c>
      <c r="AH36" s="992">
        <v>0</v>
      </c>
      <c r="AI36" s="992">
        <f t="shared" si="7"/>
        <v>-153.09286119999899</v>
      </c>
      <c r="AJ36" s="992">
        <v>0</v>
      </c>
      <c r="AK36" s="992">
        <v>0</v>
      </c>
      <c r="AL36" s="992">
        <v>0</v>
      </c>
      <c r="AM36" s="992">
        <f t="shared" si="8"/>
        <v>0</v>
      </c>
      <c r="AN36" s="958"/>
      <c r="AO36" s="992">
        <f t="shared" si="9"/>
        <v>-1060.9753733999992</v>
      </c>
    </row>
    <row r="37" spans="1:41" s="15" customFormat="1" ht="18">
      <c r="A37" s="577" t="s">
        <v>377</v>
      </c>
      <c r="B37"/>
      <c r="C37" s="31"/>
      <c r="D37" s="993" t="s">
        <v>62</v>
      </c>
      <c r="E37" s="994">
        <v>19.0504645</v>
      </c>
      <c r="F37" s="994">
        <v>161.85882029999999</v>
      </c>
      <c r="G37" s="994">
        <v>0</v>
      </c>
      <c r="H37" s="994">
        <v>-2.863</v>
      </c>
      <c r="I37" s="994">
        <v>-5.4939999999999998</v>
      </c>
      <c r="J37" s="994">
        <v>2.2360000000000002</v>
      </c>
      <c r="K37" s="994">
        <v>-33.1399866</v>
      </c>
      <c r="L37" s="994">
        <v>2.0219999999999998</v>
      </c>
      <c r="M37" s="994">
        <v>0</v>
      </c>
      <c r="N37" s="994">
        <v>276.46300000000002</v>
      </c>
      <c r="O37" s="994">
        <v>251.233</v>
      </c>
      <c r="P37" s="994">
        <v>4.0042432999999997</v>
      </c>
      <c r="Q37" s="994">
        <v>1.9139999999999999</v>
      </c>
      <c r="R37" s="994">
        <v>0</v>
      </c>
      <c r="S37" s="994">
        <v>6.9290000000000003</v>
      </c>
      <c r="T37" s="994">
        <v>0</v>
      </c>
      <c r="U37" s="994">
        <v>-3.141</v>
      </c>
      <c r="V37" s="994">
        <v>0</v>
      </c>
      <c r="W37" s="994">
        <v>0</v>
      </c>
      <c r="X37" s="994">
        <v>0</v>
      </c>
      <c r="Y37" s="994">
        <v>0</v>
      </c>
      <c r="Z37" s="994">
        <v>0</v>
      </c>
      <c r="AA37" s="994">
        <f t="shared" si="6"/>
        <v>681.07254150000006</v>
      </c>
      <c r="AB37" s="963"/>
      <c r="AC37" s="994">
        <v>0</v>
      </c>
      <c r="AD37" s="994">
        <v>0</v>
      </c>
      <c r="AE37" s="994">
        <v>0</v>
      </c>
      <c r="AF37" s="994">
        <v>0</v>
      </c>
      <c r="AG37" s="994">
        <v>0</v>
      </c>
      <c r="AH37" s="994">
        <v>0</v>
      </c>
      <c r="AI37" s="994">
        <f t="shared" si="7"/>
        <v>0</v>
      </c>
      <c r="AJ37" s="994">
        <v>0</v>
      </c>
      <c r="AK37" s="994">
        <v>0</v>
      </c>
      <c r="AL37" s="994">
        <v>0</v>
      </c>
      <c r="AM37" s="994">
        <f t="shared" si="8"/>
        <v>0</v>
      </c>
      <c r="AN37" s="963"/>
      <c r="AO37" s="994">
        <f t="shared" si="9"/>
        <v>681.07254150000006</v>
      </c>
    </row>
    <row r="38" spans="1:41" s="15" customFormat="1" ht="18">
      <c r="A38" s="577" t="s">
        <v>378</v>
      </c>
      <c r="B38"/>
      <c r="C38" s="31"/>
      <c r="D38" s="993" t="s">
        <v>71</v>
      </c>
      <c r="E38" s="994">
        <v>0</v>
      </c>
      <c r="F38" s="994">
        <v>0</v>
      </c>
      <c r="G38" s="994">
        <v>0</v>
      </c>
      <c r="H38" s="994">
        <v>-33.012</v>
      </c>
      <c r="I38" s="994">
        <v>0</v>
      </c>
      <c r="J38" s="994">
        <v>0</v>
      </c>
      <c r="K38" s="994">
        <v>0</v>
      </c>
      <c r="L38" s="994">
        <v>0</v>
      </c>
      <c r="M38" s="994">
        <v>0</v>
      </c>
      <c r="N38" s="994">
        <v>0</v>
      </c>
      <c r="O38" s="994">
        <v>0</v>
      </c>
      <c r="P38" s="994">
        <v>0</v>
      </c>
      <c r="Q38" s="994">
        <v>0</v>
      </c>
      <c r="R38" s="994">
        <v>0</v>
      </c>
      <c r="S38" s="994">
        <v>0</v>
      </c>
      <c r="T38" s="994">
        <v>0</v>
      </c>
      <c r="U38" s="994">
        <v>0</v>
      </c>
      <c r="V38" s="994">
        <v>0</v>
      </c>
      <c r="W38" s="994">
        <v>0</v>
      </c>
      <c r="X38" s="994">
        <v>0</v>
      </c>
      <c r="Y38" s="994">
        <v>0</v>
      </c>
      <c r="Z38" s="994">
        <v>0</v>
      </c>
      <c r="AA38" s="994">
        <f t="shared" si="6"/>
        <v>-33.012</v>
      </c>
      <c r="AB38" s="963"/>
      <c r="AC38" s="994">
        <v>0</v>
      </c>
      <c r="AD38" s="994">
        <v>0</v>
      </c>
      <c r="AE38" s="994">
        <v>0</v>
      </c>
      <c r="AF38" s="994">
        <v>0</v>
      </c>
      <c r="AG38" s="994">
        <v>0</v>
      </c>
      <c r="AH38" s="994">
        <v>0</v>
      </c>
      <c r="AI38" s="994">
        <f t="shared" si="7"/>
        <v>0</v>
      </c>
      <c r="AJ38" s="994">
        <v>0</v>
      </c>
      <c r="AK38" s="994">
        <v>0</v>
      </c>
      <c r="AL38" s="994">
        <v>0</v>
      </c>
      <c r="AM38" s="994">
        <f t="shared" si="8"/>
        <v>0</v>
      </c>
      <c r="AN38" s="963"/>
      <c r="AO38" s="994">
        <f t="shared" si="9"/>
        <v>-33.012</v>
      </c>
    </row>
    <row r="39" spans="1:41" ht="18">
      <c r="A39" s="577" t="s">
        <v>379</v>
      </c>
      <c r="C39" s="31"/>
      <c r="D39" s="993" t="s">
        <v>63</v>
      </c>
      <c r="E39" s="994">
        <v>0</v>
      </c>
      <c r="F39" s="994">
        <v>0</v>
      </c>
      <c r="G39" s="994">
        <v>0</v>
      </c>
      <c r="H39" s="994">
        <v>0</v>
      </c>
      <c r="I39" s="994">
        <v>0</v>
      </c>
      <c r="J39" s="994">
        <v>0</v>
      </c>
      <c r="K39" s="994">
        <v>0</v>
      </c>
      <c r="L39" s="994">
        <v>0</v>
      </c>
      <c r="M39" s="994">
        <v>0</v>
      </c>
      <c r="N39" s="994">
        <v>0</v>
      </c>
      <c r="O39" s="994">
        <v>0</v>
      </c>
      <c r="P39" s="994">
        <v>0</v>
      </c>
      <c r="Q39" s="994">
        <v>0</v>
      </c>
      <c r="R39" s="994">
        <v>0</v>
      </c>
      <c r="S39" s="994">
        <v>0</v>
      </c>
      <c r="T39" s="994">
        <v>0</v>
      </c>
      <c r="U39" s="994">
        <v>0</v>
      </c>
      <c r="V39" s="994">
        <v>0</v>
      </c>
      <c r="W39" s="994">
        <v>0</v>
      </c>
      <c r="X39" s="994">
        <v>0</v>
      </c>
      <c r="Y39" s="994">
        <v>0</v>
      </c>
      <c r="Z39" s="994">
        <v>0</v>
      </c>
      <c r="AA39" s="994">
        <f t="shared" si="6"/>
        <v>0</v>
      </c>
      <c r="AB39" s="963"/>
      <c r="AC39" s="994">
        <v>0</v>
      </c>
      <c r="AD39" s="994">
        <v>0</v>
      </c>
      <c r="AE39" s="994">
        <v>0</v>
      </c>
      <c r="AF39" s="994">
        <v>0</v>
      </c>
      <c r="AG39" s="994">
        <v>0</v>
      </c>
      <c r="AH39" s="994">
        <v>0</v>
      </c>
      <c r="AI39" s="994">
        <f t="shared" si="7"/>
        <v>0</v>
      </c>
      <c r="AJ39" s="994">
        <v>0</v>
      </c>
      <c r="AK39" s="994">
        <v>0</v>
      </c>
      <c r="AL39" s="994">
        <v>0</v>
      </c>
      <c r="AM39" s="994">
        <f t="shared" si="8"/>
        <v>0</v>
      </c>
      <c r="AN39" s="963"/>
      <c r="AO39" s="994">
        <f t="shared" si="9"/>
        <v>0</v>
      </c>
    </row>
    <row r="40" spans="1:41" ht="18">
      <c r="A40" s="577" t="s">
        <v>380</v>
      </c>
      <c r="C40" s="31"/>
      <c r="D40" s="993" t="s">
        <v>64</v>
      </c>
      <c r="E40" s="994">
        <v>0</v>
      </c>
      <c r="F40" s="994">
        <v>-0.33546759999999998</v>
      </c>
      <c r="G40" s="994">
        <v>0</v>
      </c>
      <c r="H40" s="994">
        <v>0</v>
      </c>
      <c r="I40" s="994">
        <v>-46.493000000000002</v>
      </c>
      <c r="J40" s="994">
        <v>-25.434000000000001</v>
      </c>
      <c r="K40" s="994">
        <v>-23.662553299999999</v>
      </c>
      <c r="L40" s="994">
        <v>-16.41</v>
      </c>
      <c r="M40" s="994">
        <v>0</v>
      </c>
      <c r="N40" s="994">
        <v>-348.06299999999999</v>
      </c>
      <c r="O40" s="994">
        <v>0</v>
      </c>
      <c r="P40" s="994">
        <v>0</v>
      </c>
      <c r="Q40" s="994">
        <v>0</v>
      </c>
      <c r="R40" s="994">
        <v>0</v>
      </c>
      <c r="S40" s="994">
        <v>0</v>
      </c>
      <c r="T40" s="994">
        <v>0</v>
      </c>
      <c r="U40" s="994">
        <v>0</v>
      </c>
      <c r="V40" s="994">
        <v>0</v>
      </c>
      <c r="W40" s="994">
        <v>0</v>
      </c>
      <c r="X40" s="994">
        <v>0</v>
      </c>
      <c r="Y40" s="994">
        <v>0</v>
      </c>
      <c r="Z40" s="994">
        <v>0</v>
      </c>
      <c r="AA40" s="994">
        <f t="shared" si="6"/>
        <v>-460.39802090000001</v>
      </c>
      <c r="AB40" s="963"/>
      <c r="AC40" s="994">
        <v>0</v>
      </c>
      <c r="AD40" s="994">
        <v>0</v>
      </c>
      <c r="AE40" s="994">
        <v>0</v>
      </c>
      <c r="AF40" s="994">
        <v>0</v>
      </c>
      <c r="AG40" s="994">
        <v>0</v>
      </c>
      <c r="AH40" s="994">
        <v>0</v>
      </c>
      <c r="AI40" s="994">
        <f t="shared" si="7"/>
        <v>0</v>
      </c>
      <c r="AJ40" s="994">
        <v>0</v>
      </c>
      <c r="AK40" s="994">
        <v>0</v>
      </c>
      <c r="AL40" s="994">
        <v>0</v>
      </c>
      <c r="AM40" s="994">
        <f t="shared" si="8"/>
        <v>0</v>
      </c>
      <c r="AN40" s="963"/>
      <c r="AO40" s="994">
        <f t="shared" si="9"/>
        <v>-460.39802090000001</v>
      </c>
    </row>
    <row r="41" spans="1:41" ht="18">
      <c r="A41" s="577" t="s">
        <v>409</v>
      </c>
      <c r="C41" s="31"/>
      <c r="D41" s="995" t="s">
        <v>51</v>
      </c>
      <c r="E41" s="996">
        <v>0</v>
      </c>
      <c r="F41" s="996">
        <v>3.205104</v>
      </c>
      <c r="G41" s="996">
        <v>0</v>
      </c>
      <c r="H41" s="996">
        <v>-0.80100000000000005</v>
      </c>
      <c r="I41" s="996">
        <v>79.61</v>
      </c>
      <c r="J41" s="996">
        <v>32.607999999999997</v>
      </c>
      <c r="K41" s="996">
        <v>31.340249499999999</v>
      </c>
      <c r="L41" s="996">
        <v>22.053000000000001</v>
      </c>
      <c r="M41" s="996">
        <v>0</v>
      </c>
      <c r="N41" s="996">
        <v>0</v>
      </c>
      <c r="O41" s="996">
        <v>-26.594000000000001</v>
      </c>
      <c r="P41" s="996">
        <v>53.0113518</v>
      </c>
      <c r="Q41" s="996">
        <v>-1.139</v>
      </c>
      <c r="R41" s="996">
        <v>0</v>
      </c>
      <c r="S41" s="996">
        <v>-1.748</v>
      </c>
      <c r="T41" s="996">
        <v>0</v>
      </c>
      <c r="U41" s="996">
        <v>-5</v>
      </c>
      <c r="V41" s="996">
        <v>0</v>
      </c>
      <c r="W41" s="996">
        <v>0</v>
      </c>
      <c r="X41" s="996">
        <v>0</v>
      </c>
      <c r="Y41" s="996">
        <v>0</v>
      </c>
      <c r="Z41" s="996">
        <v>0</v>
      </c>
      <c r="AA41" s="996">
        <f t="shared" si="6"/>
        <v>186.54570530000001</v>
      </c>
      <c r="AB41" s="997"/>
      <c r="AC41" s="996">
        <v>0</v>
      </c>
      <c r="AD41" s="996">
        <v>0</v>
      </c>
      <c r="AE41" s="996">
        <v>0</v>
      </c>
      <c r="AF41" s="996">
        <v>0</v>
      </c>
      <c r="AG41" s="996">
        <v>0</v>
      </c>
      <c r="AH41" s="996">
        <v>0</v>
      </c>
      <c r="AI41" s="996">
        <f t="shared" si="7"/>
        <v>0</v>
      </c>
      <c r="AJ41" s="996">
        <v>0</v>
      </c>
      <c r="AK41" s="996">
        <v>0</v>
      </c>
      <c r="AL41" s="996">
        <v>0</v>
      </c>
      <c r="AM41" s="996">
        <f t="shared" si="8"/>
        <v>0</v>
      </c>
      <c r="AN41" s="997"/>
      <c r="AO41" s="996">
        <f t="shared" si="9"/>
        <v>186.54570530000001</v>
      </c>
    </row>
    <row r="42" spans="1:41" ht="18">
      <c r="A42" s="577" t="s">
        <v>381</v>
      </c>
      <c r="C42" s="31"/>
      <c r="D42" s="998" t="s">
        <v>70</v>
      </c>
      <c r="E42" s="999">
        <v>19.0504645</v>
      </c>
      <c r="F42" s="999">
        <v>164.72845670000001</v>
      </c>
      <c r="G42" s="999">
        <v>0</v>
      </c>
      <c r="H42" s="999">
        <v>-36.676000000000002</v>
      </c>
      <c r="I42" s="999">
        <v>27.623000000000001</v>
      </c>
      <c r="J42" s="999">
        <v>9.41</v>
      </c>
      <c r="K42" s="999">
        <v>-25.462290400000001</v>
      </c>
      <c r="L42" s="999">
        <v>7.665</v>
      </c>
      <c r="M42" s="999">
        <v>0</v>
      </c>
      <c r="N42" s="999">
        <v>-71.599999999999994</v>
      </c>
      <c r="O42" s="999">
        <v>224.63900000000001</v>
      </c>
      <c r="P42" s="999">
        <v>57.015595099999999</v>
      </c>
      <c r="Q42" s="999">
        <v>0.77500000000000002</v>
      </c>
      <c r="R42" s="999">
        <v>0</v>
      </c>
      <c r="S42" s="999">
        <v>5.181</v>
      </c>
      <c r="T42" s="999">
        <v>0</v>
      </c>
      <c r="U42" s="999">
        <v>-8.141</v>
      </c>
      <c r="V42" s="999">
        <v>0</v>
      </c>
      <c r="W42" s="999">
        <v>0</v>
      </c>
      <c r="X42" s="999">
        <v>0</v>
      </c>
      <c r="Y42" s="999">
        <v>0</v>
      </c>
      <c r="Z42" s="999">
        <v>0</v>
      </c>
      <c r="AA42" s="999">
        <f t="shared" si="6"/>
        <v>374.20822589999995</v>
      </c>
      <c r="AB42" s="1000"/>
      <c r="AC42" s="999">
        <v>0</v>
      </c>
      <c r="AD42" s="999">
        <v>0</v>
      </c>
      <c r="AE42" s="999">
        <v>0</v>
      </c>
      <c r="AF42" s="999">
        <v>0</v>
      </c>
      <c r="AG42" s="999">
        <v>0</v>
      </c>
      <c r="AH42" s="999">
        <v>0</v>
      </c>
      <c r="AI42" s="999">
        <f t="shared" si="7"/>
        <v>0</v>
      </c>
      <c r="AJ42" s="999">
        <v>0</v>
      </c>
      <c r="AK42" s="999">
        <v>0</v>
      </c>
      <c r="AL42" s="999">
        <v>0</v>
      </c>
      <c r="AM42" s="999">
        <f t="shared" si="8"/>
        <v>0</v>
      </c>
      <c r="AN42" s="1000"/>
      <c r="AO42" s="999">
        <f t="shared" si="9"/>
        <v>374.20822589999995</v>
      </c>
    </row>
    <row r="43" spans="1:41" ht="18">
      <c r="A43" s="577" t="s">
        <v>382</v>
      </c>
      <c r="C43" s="31"/>
      <c r="D43" s="956" t="s">
        <v>65</v>
      </c>
      <c r="E43" s="957">
        <v>6.8150222999999803</v>
      </c>
      <c r="F43" s="957">
        <v>23.975245899999901</v>
      </c>
      <c r="G43" s="957">
        <v>23.379000000000001</v>
      </c>
      <c r="H43" s="957">
        <v>-22.562000000000001</v>
      </c>
      <c r="I43" s="957">
        <v>-20.463000000000001</v>
      </c>
      <c r="J43" s="957">
        <v>-22.350999999999999</v>
      </c>
      <c r="K43" s="957">
        <v>6.7290663000000297</v>
      </c>
      <c r="L43" s="957">
        <v>-9.8000000000006096E-2</v>
      </c>
      <c r="M43" s="957">
        <v>122.35274440000001</v>
      </c>
      <c r="N43" s="957">
        <v>-115.66500000000001</v>
      </c>
      <c r="O43" s="957">
        <v>-25.539000000000001</v>
      </c>
      <c r="P43" s="957">
        <v>-3.9956963000000401</v>
      </c>
      <c r="Q43" s="957">
        <v>7.0000000000000098</v>
      </c>
      <c r="R43" s="957">
        <v>-6.6266436782314001E-16</v>
      </c>
      <c r="S43" s="957">
        <v>-10.645</v>
      </c>
      <c r="T43" s="957">
        <v>13.263087199999999</v>
      </c>
      <c r="U43" s="957">
        <v>-36.475000000000101</v>
      </c>
      <c r="V43" s="957">
        <v>0</v>
      </c>
      <c r="W43" s="957">
        <v>0</v>
      </c>
      <c r="X43" s="957">
        <v>0</v>
      </c>
      <c r="Y43" s="957">
        <v>0</v>
      </c>
      <c r="Z43" s="957">
        <v>0</v>
      </c>
      <c r="AA43" s="957">
        <f t="shared" si="6"/>
        <v>-54.279530200000231</v>
      </c>
      <c r="AB43" s="958"/>
      <c r="AC43" s="957">
        <v>-76.546430599999397</v>
      </c>
      <c r="AD43" s="957">
        <v>0</v>
      </c>
      <c r="AE43" s="957">
        <v>0</v>
      </c>
      <c r="AF43" s="957">
        <v>0</v>
      </c>
      <c r="AG43" s="957">
        <v>0</v>
      </c>
      <c r="AH43" s="957">
        <v>0</v>
      </c>
      <c r="AI43" s="957">
        <f t="shared" si="7"/>
        <v>-76.546430599999397</v>
      </c>
      <c r="AJ43" s="957">
        <v>0</v>
      </c>
      <c r="AK43" s="957">
        <v>0</v>
      </c>
      <c r="AL43" s="957">
        <v>0</v>
      </c>
      <c r="AM43" s="957">
        <f t="shared" si="8"/>
        <v>0</v>
      </c>
      <c r="AN43" s="958"/>
      <c r="AO43" s="957">
        <f t="shared" si="9"/>
        <v>-130.82596079999962</v>
      </c>
    </row>
    <row r="44" spans="1:41" s="28" customFormat="1" ht="13.8" hidden="1">
      <c r="A44" s="576"/>
      <c r="B44"/>
      <c r="C44" s="31"/>
      <c r="D44" s="281"/>
      <c r="E44" s="282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  <c r="AC44" s="282"/>
      <c r="AD44" s="282"/>
      <c r="AE44" s="282"/>
      <c r="AF44" s="282"/>
      <c r="AG44" s="282"/>
      <c r="AH44" s="282"/>
      <c r="AI44" s="282"/>
      <c r="AJ44" s="282"/>
      <c r="AK44" s="282"/>
      <c r="AL44" s="282"/>
      <c r="AM44" s="282"/>
      <c r="AN44" s="282"/>
      <c r="AO44" s="282"/>
    </row>
    <row r="45" spans="1:41" s="28" customFormat="1" ht="13.8" hidden="1">
      <c r="A45" s="576"/>
      <c r="B45"/>
      <c r="C45" s="31"/>
      <c r="D45" s="283" t="s">
        <v>58</v>
      </c>
      <c r="E45" s="284"/>
      <c r="F45" s="284"/>
      <c r="G45" s="284"/>
      <c r="H45" s="284"/>
      <c r="I45" s="284"/>
      <c r="J45" s="284"/>
      <c r="K45" s="284"/>
      <c r="L45" s="284"/>
      <c r="M45" s="284"/>
      <c r="N45" s="284"/>
      <c r="O45" s="284"/>
      <c r="P45" s="284"/>
      <c r="Q45" s="284"/>
      <c r="R45" s="284"/>
      <c r="S45" s="284"/>
      <c r="T45" s="284"/>
      <c r="U45" s="284"/>
      <c r="V45" s="284"/>
      <c r="W45" s="284"/>
      <c r="X45" s="284"/>
      <c r="Y45" s="284"/>
      <c r="Z45" s="284"/>
      <c r="AA45" s="284"/>
      <c r="AB45" s="699"/>
      <c r="AC45" s="284"/>
      <c r="AD45" s="284"/>
      <c r="AE45" s="284"/>
      <c r="AF45" s="284"/>
      <c r="AG45" s="284"/>
      <c r="AH45" s="284"/>
      <c r="AI45" s="284"/>
      <c r="AJ45" s="284"/>
      <c r="AK45" s="284"/>
      <c r="AL45" s="284"/>
      <c r="AM45" s="284"/>
      <c r="AN45" s="699"/>
      <c r="AO45" s="284"/>
    </row>
    <row r="46" spans="1:41" s="28" customFormat="1" ht="13.8" hidden="1">
      <c r="A46" s="576"/>
      <c r="B46"/>
      <c r="C46" s="31"/>
      <c r="D46" s="285" t="s">
        <v>59</v>
      </c>
      <c r="E46" s="166">
        <f t="shared" ref="E46:AA46" si="10">E34</f>
        <v>-12.2354422</v>
      </c>
      <c r="F46" s="166">
        <f t="shared" si="10"/>
        <v>-140.75321080000001</v>
      </c>
      <c r="G46" s="166">
        <f t="shared" si="10"/>
        <v>-6.6613381477509402E-16</v>
      </c>
      <c r="H46" s="166">
        <f t="shared" si="10"/>
        <v>-14.2739999999999</v>
      </c>
      <c r="I46" s="166">
        <f t="shared" si="10"/>
        <v>-48.085999999999999</v>
      </c>
      <c r="J46" s="166">
        <f t="shared" si="10"/>
        <v>-31.760999999999999</v>
      </c>
      <c r="K46" s="166">
        <f t="shared" si="10"/>
        <v>32.1913567</v>
      </c>
      <c r="L46" s="166">
        <f t="shared" si="10"/>
        <v>-7.7630000000000097</v>
      </c>
      <c r="M46" s="166">
        <f t="shared" si="10"/>
        <v>123.21274440000001</v>
      </c>
      <c r="N46" s="166">
        <f t="shared" si="10"/>
        <v>-44.065000000000097</v>
      </c>
      <c r="O46" s="166">
        <f t="shared" si="10"/>
        <v>-250.178</v>
      </c>
      <c r="P46" s="166">
        <f t="shared" si="10"/>
        <v>-61.011291399999998</v>
      </c>
      <c r="Q46" s="166">
        <f t="shared" si="10"/>
        <v>6.2249999999999996</v>
      </c>
      <c r="R46" s="166">
        <f t="shared" si="10"/>
        <v>-6.6266436782314001E-16</v>
      </c>
      <c r="S46" s="166">
        <f t="shared" si="10"/>
        <v>-15.826000000000001</v>
      </c>
      <c r="T46" s="166">
        <f t="shared" si="10"/>
        <v>13.263087199999999</v>
      </c>
      <c r="U46" s="166">
        <f t="shared" si="10"/>
        <v>-28.334000000000099</v>
      </c>
      <c r="V46" s="166">
        <f t="shared" si="10"/>
        <v>0</v>
      </c>
      <c r="W46" s="166">
        <f t="shared" si="10"/>
        <v>0</v>
      </c>
      <c r="X46" s="166">
        <f t="shared" si="10"/>
        <v>0</v>
      </c>
      <c r="Y46" s="166">
        <f t="shared" si="10"/>
        <v>0</v>
      </c>
      <c r="Z46" s="166">
        <f t="shared" si="10"/>
        <v>0</v>
      </c>
      <c r="AA46" s="166">
        <f t="shared" si="10"/>
        <v>-479.39475610000017</v>
      </c>
      <c r="AB46" s="698"/>
      <c r="AC46" s="166">
        <f t="shared" ref="AC46:AM46" si="11">AC34</f>
        <v>-76.546430599999397</v>
      </c>
      <c r="AD46" s="166">
        <f t="shared" si="11"/>
        <v>0</v>
      </c>
      <c r="AE46" s="166">
        <f t="shared" si="11"/>
        <v>0</v>
      </c>
      <c r="AF46" s="166">
        <f t="shared" si="11"/>
        <v>0</v>
      </c>
      <c r="AG46" s="166">
        <f t="shared" si="11"/>
        <v>0</v>
      </c>
      <c r="AH46" s="166">
        <f t="shared" si="11"/>
        <v>0</v>
      </c>
      <c r="AI46" s="166">
        <f t="shared" si="11"/>
        <v>-76.546430599999397</v>
      </c>
      <c r="AJ46" s="166">
        <f t="shared" si="11"/>
        <v>0</v>
      </c>
      <c r="AK46" s="166">
        <f t="shared" si="11"/>
        <v>0</v>
      </c>
      <c r="AL46" s="166">
        <f t="shared" si="11"/>
        <v>0</v>
      </c>
      <c r="AM46" s="166">
        <f t="shared" si="11"/>
        <v>0</v>
      </c>
      <c r="AN46" s="698"/>
      <c r="AO46" s="166">
        <f>AO34</f>
        <v>-555.94118669999955</v>
      </c>
    </row>
    <row r="47" spans="1:41" s="12" customFormat="1" hidden="1">
      <c r="A47" s="568"/>
      <c r="B47"/>
      <c r="C47" s="31"/>
      <c r="D47" s="286" t="s">
        <v>66</v>
      </c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698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698"/>
      <c r="AO47" s="166"/>
    </row>
    <row r="48" spans="1:41" s="28" customFormat="1" ht="13.8" hidden="1">
      <c r="A48" s="576"/>
      <c r="B48"/>
      <c r="C48" s="31"/>
      <c r="D48" s="285" t="s">
        <v>67</v>
      </c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698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698"/>
      <c r="AO48" s="166"/>
    </row>
    <row r="49" spans="1:41" ht="15" hidden="1" thickBot="1">
      <c r="C49" s="9"/>
      <c r="D49" s="287" t="s">
        <v>68</v>
      </c>
      <c r="E49" s="278">
        <f t="shared" ref="E49:AA49" si="12">E46-E47</f>
        <v>-12.2354422</v>
      </c>
      <c r="F49" s="278">
        <f t="shared" si="12"/>
        <v>-140.75321080000001</v>
      </c>
      <c r="G49" s="278">
        <f t="shared" si="12"/>
        <v>-6.6613381477509402E-16</v>
      </c>
      <c r="H49" s="278">
        <f t="shared" si="12"/>
        <v>-14.2739999999999</v>
      </c>
      <c r="I49" s="278">
        <f t="shared" si="12"/>
        <v>-48.085999999999999</v>
      </c>
      <c r="J49" s="278">
        <f t="shared" si="12"/>
        <v>-31.760999999999999</v>
      </c>
      <c r="K49" s="278">
        <f t="shared" si="12"/>
        <v>32.1913567</v>
      </c>
      <c r="L49" s="278">
        <f t="shared" si="12"/>
        <v>-7.7630000000000097</v>
      </c>
      <c r="M49" s="278">
        <f t="shared" si="12"/>
        <v>123.21274440000001</v>
      </c>
      <c r="N49" s="278">
        <f t="shared" si="12"/>
        <v>-44.065000000000097</v>
      </c>
      <c r="O49" s="278">
        <f t="shared" si="12"/>
        <v>-250.178</v>
      </c>
      <c r="P49" s="278">
        <f t="shared" si="12"/>
        <v>-61.011291399999998</v>
      </c>
      <c r="Q49" s="278">
        <f t="shared" si="12"/>
        <v>6.2249999999999996</v>
      </c>
      <c r="R49" s="278">
        <f t="shared" si="12"/>
        <v>-6.6266436782314001E-16</v>
      </c>
      <c r="S49" s="278">
        <f t="shared" si="12"/>
        <v>-15.826000000000001</v>
      </c>
      <c r="T49" s="278">
        <f t="shared" si="12"/>
        <v>13.263087199999999</v>
      </c>
      <c r="U49" s="278">
        <f t="shared" si="12"/>
        <v>-28.334000000000099</v>
      </c>
      <c r="V49" s="278">
        <f t="shared" si="12"/>
        <v>0</v>
      </c>
      <c r="W49" s="278">
        <f t="shared" si="12"/>
        <v>0</v>
      </c>
      <c r="X49" s="278">
        <f t="shared" si="12"/>
        <v>0</v>
      </c>
      <c r="Y49" s="278">
        <f t="shared" si="12"/>
        <v>0</v>
      </c>
      <c r="Z49" s="278">
        <f t="shared" si="12"/>
        <v>0</v>
      </c>
      <c r="AA49" s="278">
        <f t="shared" si="12"/>
        <v>-479.39475610000017</v>
      </c>
      <c r="AB49" s="700"/>
      <c r="AC49" s="278">
        <f t="shared" ref="AC49:AM49" si="13">AC46-AC47</f>
        <v>-76.546430599999397</v>
      </c>
      <c r="AD49" s="278">
        <f t="shared" si="13"/>
        <v>0</v>
      </c>
      <c r="AE49" s="278">
        <f t="shared" si="13"/>
        <v>0</v>
      </c>
      <c r="AF49" s="278">
        <f t="shared" si="13"/>
        <v>0</v>
      </c>
      <c r="AG49" s="278">
        <f t="shared" si="13"/>
        <v>0</v>
      </c>
      <c r="AH49" s="278">
        <f t="shared" si="13"/>
        <v>0</v>
      </c>
      <c r="AI49" s="278">
        <f t="shared" si="13"/>
        <v>-76.546430599999397</v>
      </c>
      <c r="AJ49" s="278">
        <f t="shared" si="13"/>
        <v>0</v>
      </c>
      <c r="AK49" s="278">
        <f t="shared" si="13"/>
        <v>0</v>
      </c>
      <c r="AL49" s="278">
        <f t="shared" si="13"/>
        <v>0</v>
      </c>
      <c r="AM49" s="278">
        <f t="shared" si="13"/>
        <v>0</v>
      </c>
      <c r="AN49" s="700"/>
      <c r="AO49" s="278">
        <f>AO46-AO47</f>
        <v>-555.94118669999955</v>
      </c>
    </row>
    <row r="50" spans="1:41" hidden="1"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701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701"/>
      <c r="AO50" s="104"/>
    </row>
    <row r="51" spans="1:41">
      <c r="X51" s="22"/>
      <c r="Y51" s="22"/>
      <c r="Z51" s="22"/>
      <c r="AA51" s="22"/>
      <c r="AB51" s="156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156"/>
      <c r="AO51" s="22"/>
    </row>
    <row r="52" spans="1:41" ht="29.25" customHeight="1">
      <c r="D52" s="141" t="str">
        <f>"Kassaflöde "&amp;VÅR&amp;" jmf "&amp;VFGÅR</f>
        <v>Kassaflöde 2015 jmf 2014</v>
      </c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701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701"/>
      <c r="AO52" s="104"/>
    </row>
    <row r="53" spans="1:41"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701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701"/>
      <c r="AO53" s="104"/>
    </row>
    <row r="54" spans="1:41" s="15" customFormat="1" ht="78" customHeight="1">
      <c r="A54" s="579"/>
      <c r="B54"/>
      <c r="C54" s="6"/>
      <c r="D54" s="303"/>
      <c r="E54" s="1004" t="str">
        <f t="shared" ref="E54:AA54" si="14">E27</f>
        <v>AH</v>
      </c>
      <c r="F54" s="1004" t="str">
        <f t="shared" si="14"/>
        <v>Arcus</v>
      </c>
      <c r="G54" s="1004" t="str">
        <f t="shared" si="14"/>
        <v xml:space="preserve">Biolin </v>
      </c>
      <c r="H54" s="1004" t="str">
        <f t="shared" si="14"/>
        <v>Bisnode</v>
      </c>
      <c r="I54" s="1004" t="str">
        <f t="shared" si="14"/>
        <v>DIAB</v>
      </c>
      <c r="J54" s="1004" t="str">
        <f t="shared" si="14"/>
        <v>Eurom</v>
      </c>
      <c r="K54" s="1004" t="str">
        <f t="shared" si="14"/>
        <v>GS-Hydro</v>
      </c>
      <c r="L54" s="1004" t="str">
        <f t="shared" si="14"/>
        <v>Hafa</v>
      </c>
      <c r="M54" s="1004" t="str">
        <f t="shared" si="14"/>
        <v>HENT</v>
      </c>
      <c r="N54" s="1004" t="str">
        <f t="shared" si="14"/>
        <v xml:space="preserve">HL Disp </v>
      </c>
      <c r="O54" s="1004" t="str">
        <f t="shared" si="14"/>
        <v>Inwido</v>
      </c>
      <c r="P54" s="1004" t="str">
        <f t="shared" si="14"/>
        <v>Jøtul</v>
      </c>
      <c r="Q54" s="1004" t="str">
        <f t="shared" si="14"/>
        <v xml:space="preserve">KVD </v>
      </c>
      <c r="R54" s="1004" t="str">
        <f t="shared" si="14"/>
        <v>Ledil</v>
      </c>
      <c r="S54" s="1004" t="str">
        <f t="shared" si="14"/>
        <v>MCC</v>
      </c>
      <c r="T54" s="1004" t="str">
        <f t="shared" si="14"/>
        <v>Nebula</v>
      </c>
      <c r="U54" s="1004" t="str">
        <f t="shared" si="14"/>
        <v>NCG</v>
      </c>
      <c r="V54" s="1004">
        <f t="shared" si="14"/>
        <v>0</v>
      </c>
      <c r="W54" s="1004">
        <f t="shared" si="14"/>
        <v>0</v>
      </c>
      <c r="X54" s="1004">
        <f t="shared" si="14"/>
        <v>0</v>
      </c>
      <c r="Y54" s="1004">
        <f t="shared" si="14"/>
        <v>0</v>
      </c>
      <c r="Z54" s="1004">
        <f t="shared" si="14"/>
        <v>0</v>
      </c>
      <c r="AA54" s="1004" t="str">
        <f t="shared" si="14"/>
        <v>Sum ex Aibel</v>
      </c>
      <c r="AB54" s="1005"/>
      <c r="AC54" s="1004" t="str">
        <f t="shared" ref="AC54:AM54" si="15">AC27</f>
        <v>Aibel</v>
      </c>
      <c r="AD54" s="1004">
        <f t="shared" si="15"/>
        <v>0</v>
      </c>
      <c r="AE54" s="1004">
        <f t="shared" si="15"/>
        <v>0</v>
      </c>
      <c r="AF54" s="1004">
        <f t="shared" si="15"/>
        <v>0</v>
      </c>
      <c r="AG54" s="1004">
        <f t="shared" si="15"/>
        <v>0</v>
      </c>
      <c r="AH54" s="1004">
        <f t="shared" si="15"/>
        <v>0</v>
      </c>
      <c r="AI54" s="1004" t="str">
        <f t="shared" si="15"/>
        <v>Sum Aibel</v>
      </c>
      <c r="AJ54" s="1004">
        <f t="shared" si="15"/>
        <v>0</v>
      </c>
      <c r="AK54" s="1004">
        <f t="shared" si="15"/>
        <v>0</v>
      </c>
      <c r="AL54" s="1004">
        <f t="shared" si="15"/>
        <v>0</v>
      </c>
      <c r="AM54" s="1004" t="str">
        <f t="shared" si="15"/>
        <v>SUMMA FRÅGETECKEN</v>
      </c>
      <c r="AN54" s="1005"/>
      <c r="AO54" s="1004" t="str">
        <f>AO27</f>
        <v>Totalt</v>
      </c>
    </row>
    <row r="55" spans="1:41" ht="18">
      <c r="C55" s="28"/>
      <c r="D55" s="979" t="s">
        <v>53</v>
      </c>
      <c r="E55" s="980"/>
      <c r="F55" s="980"/>
      <c r="G55" s="980"/>
      <c r="H55" s="980"/>
      <c r="I55" s="980"/>
      <c r="J55" s="980"/>
      <c r="K55" s="980"/>
      <c r="L55" s="980"/>
      <c r="M55" s="980"/>
      <c r="N55" s="980"/>
      <c r="O55" s="980"/>
      <c r="P55" s="980"/>
      <c r="Q55" s="980"/>
      <c r="R55" s="980"/>
      <c r="S55" s="980"/>
      <c r="T55" s="980"/>
      <c r="U55" s="980"/>
      <c r="V55" s="980"/>
      <c r="W55" s="980"/>
      <c r="X55" s="980"/>
      <c r="Y55" s="980"/>
      <c r="Z55" s="980"/>
      <c r="AA55" s="980"/>
      <c r="AB55" s="981"/>
      <c r="AC55" s="980"/>
      <c r="AD55" s="980"/>
      <c r="AE55" s="980"/>
      <c r="AF55" s="980"/>
      <c r="AG55" s="980"/>
      <c r="AH55" s="980"/>
      <c r="AI55" s="980"/>
      <c r="AJ55" s="980"/>
      <c r="AK55" s="980"/>
      <c r="AL55" s="980"/>
      <c r="AM55" s="980"/>
      <c r="AN55" s="981"/>
      <c r="AO55" s="980"/>
    </row>
    <row r="56" spans="1:41" ht="18">
      <c r="C56" s="12"/>
      <c r="D56" s="944" t="s">
        <v>54</v>
      </c>
      <c r="E56" s="945">
        <f t="shared" ref="E56:Z56" si="16">E11-E29</f>
        <v>1.3524317999999802</v>
      </c>
      <c r="F56" s="945">
        <f t="shared" si="16"/>
        <v>5.6133991999999964</v>
      </c>
      <c r="G56" s="945">
        <f t="shared" si="16"/>
        <v>-0.24770000000000533</v>
      </c>
      <c r="H56" s="945">
        <f t="shared" si="16"/>
        <v>-1.3257999000000993</v>
      </c>
      <c r="I56" s="945">
        <f t="shared" si="16"/>
        <v>49.938999999999993</v>
      </c>
      <c r="J56" s="945">
        <f t="shared" si="16"/>
        <v>2.2280000000000699</v>
      </c>
      <c r="K56" s="945">
        <f t="shared" si="16"/>
        <v>-9.7445599999999466</v>
      </c>
      <c r="L56" s="945">
        <f t="shared" si="16"/>
        <v>-0.20299999999999985</v>
      </c>
      <c r="M56" s="945">
        <f t="shared" si="16"/>
        <v>10.043033400000198</v>
      </c>
      <c r="N56" s="945">
        <f t="shared" si="16"/>
        <v>-11.064000000000091</v>
      </c>
      <c r="O56" s="945">
        <f t="shared" si="16"/>
        <v>101.37899999999971</v>
      </c>
      <c r="P56" s="943">
        <f t="shared" si="16"/>
        <v>3.1154987999999992</v>
      </c>
      <c r="Q56" s="945">
        <f t="shared" si="16"/>
        <v>-3.4489999999999696</v>
      </c>
      <c r="R56" s="945">
        <f t="shared" si="16"/>
        <v>18.496768400000001</v>
      </c>
      <c r="S56" s="945">
        <f t="shared" si="16"/>
        <v>17.40799999999998</v>
      </c>
      <c r="T56" s="945">
        <f t="shared" si="16"/>
        <v>-2.3477105000000016</v>
      </c>
      <c r="U56" s="945">
        <f t="shared" si="16"/>
        <v>-17.983827999999995</v>
      </c>
      <c r="V56" s="945">
        <f t="shared" si="16"/>
        <v>0</v>
      </c>
      <c r="W56" s="945">
        <f t="shared" si="16"/>
        <v>0</v>
      </c>
      <c r="X56" s="945">
        <f t="shared" si="16"/>
        <v>0</v>
      </c>
      <c r="Y56" s="945">
        <f t="shared" si="16"/>
        <v>0</v>
      </c>
      <c r="Z56" s="945">
        <f t="shared" si="16"/>
        <v>0</v>
      </c>
      <c r="AA56" s="945">
        <f t="shared" ref="AA56:AA70" si="17">SUM(E56:Z56)</f>
        <v>163.20953319999984</v>
      </c>
      <c r="AB56" s="943"/>
      <c r="AC56" s="945">
        <f t="shared" ref="AC56:AM56" si="18">AC11-AC29</f>
        <v>24.382083399999004</v>
      </c>
      <c r="AD56" s="945">
        <f t="shared" si="18"/>
        <v>0</v>
      </c>
      <c r="AE56" s="945">
        <f t="shared" si="18"/>
        <v>0</v>
      </c>
      <c r="AF56" s="945">
        <f t="shared" si="18"/>
        <v>0</v>
      </c>
      <c r="AG56" s="945">
        <f t="shared" si="18"/>
        <v>0</v>
      </c>
      <c r="AH56" s="945">
        <f t="shared" si="18"/>
        <v>0</v>
      </c>
      <c r="AI56" s="945">
        <f t="shared" si="18"/>
        <v>24.382083399999004</v>
      </c>
      <c r="AJ56" s="945">
        <f t="shared" si="18"/>
        <v>0</v>
      </c>
      <c r="AK56" s="945">
        <f t="shared" si="18"/>
        <v>0</v>
      </c>
      <c r="AL56" s="945">
        <f t="shared" si="18"/>
        <v>0</v>
      </c>
      <c r="AM56" s="945">
        <f t="shared" si="18"/>
        <v>0</v>
      </c>
      <c r="AN56" s="943"/>
      <c r="AO56" s="945">
        <f t="shared" ref="AO56:AO70" si="19">AO11-AO29</f>
        <v>187.59161659999882</v>
      </c>
    </row>
    <row r="57" spans="1:41" ht="18">
      <c r="C57" s="28"/>
      <c r="D57" s="982" t="s">
        <v>55</v>
      </c>
      <c r="E57" s="947">
        <f t="shared" ref="E57:Z57" si="20">E12-E30</f>
        <v>12.065374399999996</v>
      </c>
      <c r="F57" s="947">
        <f t="shared" si="20"/>
        <v>-73.350294099999999</v>
      </c>
      <c r="G57" s="947">
        <f t="shared" si="20"/>
        <v>10.962</v>
      </c>
      <c r="H57" s="947">
        <f t="shared" si="20"/>
        <v>26.693000000000001</v>
      </c>
      <c r="I57" s="947">
        <f t="shared" si="20"/>
        <v>-13.539000000000001</v>
      </c>
      <c r="J57" s="947">
        <f t="shared" si="20"/>
        <v>-20.442</v>
      </c>
      <c r="K57" s="947">
        <f t="shared" si="20"/>
        <v>-12.7482858</v>
      </c>
      <c r="L57" s="947">
        <f t="shared" si="20"/>
        <v>4.3109999999999999</v>
      </c>
      <c r="M57" s="947">
        <f t="shared" si="20"/>
        <v>76.033133300000017</v>
      </c>
      <c r="N57" s="947">
        <f t="shared" si="20"/>
        <v>31.143000000000001</v>
      </c>
      <c r="O57" s="947">
        <f t="shared" si="20"/>
        <v>-33.022999999999996</v>
      </c>
      <c r="P57" s="977">
        <f t="shared" si="20"/>
        <v>31.262547099999999</v>
      </c>
      <c r="Q57" s="947">
        <f t="shared" si="20"/>
        <v>-3.88</v>
      </c>
      <c r="R57" s="947">
        <f t="shared" si="20"/>
        <v>-27.135472100000001</v>
      </c>
      <c r="S57" s="947">
        <f t="shared" si="20"/>
        <v>-21.157999999999998</v>
      </c>
      <c r="T57" s="947">
        <f t="shared" si="20"/>
        <v>5.6619133000000001</v>
      </c>
      <c r="U57" s="947">
        <f t="shared" si="20"/>
        <v>168.04899999999998</v>
      </c>
      <c r="V57" s="947">
        <f t="shared" si="20"/>
        <v>0</v>
      </c>
      <c r="W57" s="947">
        <f t="shared" si="20"/>
        <v>0</v>
      </c>
      <c r="X57" s="947">
        <f t="shared" si="20"/>
        <v>0</v>
      </c>
      <c r="Y57" s="947">
        <f t="shared" si="20"/>
        <v>0</v>
      </c>
      <c r="Z57" s="947">
        <f t="shared" si="20"/>
        <v>0</v>
      </c>
      <c r="AA57" s="947">
        <f t="shared" si="17"/>
        <v>160.90491610000001</v>
      </c>
      <c r="AB57" s="977"/>
      <c r="AC57" s="947">
        <f t="shared" ref="AC57:AM57" si="21">AC12-AC30</f>
        <v>330.95304590000001</v>
      </c>
      <c r="AD57" s="947">
        <f t="shared" si="21"/>
        <v>0</v>
      </c>
      <c r="AE57" s="947">
        <f t="shared" si="21"/>
        <v>0</v>
      </c>
      <c r="AF57" s="947">
        <f t="shared" si="21"/>
        <v>0</v>
      </c>
      <c r="AG57" s="947">
        <f t="shared" si="21"/>
        <v>0</v>
      </c>
      <c r="AH57" s="947">
        <f t="shared" si="21"/>
        <v>0</v>
      </c>
      <c r="AI57" s="947">
        <f t="shared" si="21"/>
        <v>330.95304590000001</v>
      </c>
      <c r="AJ57" s="947">
        <f t="shared" si="21"/>
        <v>0</v>
      </c>
      <c r="AK57" s="947">
        <f t="shared" si="21"/>
        <v>0</v>
      </c>
      <c r="AL57" s="947">
        <f t="shared" si="21"/>
        <v>0</v>
      </c>
      <c r="AM57" s="947">
        <f t="shared" si="21"/>
        <v>0</v>
      </c>
      <c r="AN57" s="977"/>
      <c r="AO57" s="947">
        <f t="shared" si="19"/>
        <v>491.85796199999993</v>
      </c>
    </row>
    <row r="58" spans="1:41" s="20" customFormat="1" ht="18">
      <c r="A58" s="567"/>
      <c r="B58"/>
      <c r="D58" s="941" t="s">
        <v>69</v>
      </c>
      <c r="E58" s="942">
        <f t="shared" ref="E58:Z58" si="22">E13-E31</f>
        <v>13.417806199999999</v>
      </c>
      <c r="F58" s="942">
        <f t="shared" si="22"/>
        <v>-67.736894899999982</v>
      </c>
      <c r="G58" s="942">
        <f t="shared" si="22"/>
        <v>10.7143</v>
      </c>
      <c r="H58" s="942">
        <f t="shared" si="22"/>
        <v>25.367200099999799</v>
      </c>
      <c r="I58" s="942">
        <f t="shared" si="22"/>
        <v>36.400000000000027</v>
      </c>
      <c r="J58" s="942">
        <f t="shared" si="22"/>
        <v>-18.213999999999999</v>
      </c>
      <c r="K58" s="942">
        <f t="shared" si="22"/>
        <v>-22.492845799999898</v>
      </c>
      <c r="L58" s="942">
        <f t="shared" si="22"/>
        <v>4.1080000000000094</v>
      </c>
      <c r="M58" s="942">
        <f t="shared" si="22"/>
        <v>86.076166700000002</v>
      </c>
      <c r="N58" s="942">
        <f t="shared" si="22"/>
        <v>20.079000000000001</v>
      </c>
      <c r="O58" s="942">
        <f t="shared" si="22"/>
        <v>68.355999999999995</v>
      </c>
      <c r="P58" s="942">
        <f t="shared" si="22"/>
        <v>34.378045899999897</v>
      </c>
      <c r="Q58" s="942">
        <f t="shared" si="22"/>
        <v>-7.3289999999999846</v>
      </c>
      <c r="R58" s="942">
        <f t="shared" si="22"/>
        <v>-8.6387037000000095</v>
      </c>
      <c r="S58" s="942">
        <f t="shared" si="22"/>
        <v>-3.7500000000000018</v>
      </c>
      <c r="T58" s="942">
        <f t="shared" si="22"/>
        <v>3.3142027999999968</v>
      </c>
      <c r="U58" s="942">
        <f t="shared" si="22"/>
        <v>150.06517199999999</v>
      </c>
      <c r="V58" s="942">
        <f t="shared" si="22"/>
        <v>0</v>
      </c>
      <c r="W58" s="942">
        <f t="shared" si="22"/>
        <v>0</v>
      </c>
      <c r="X58" s="942">
        <f t="shared" si="22"/>
        <v>0</v>
      </c>
      <c r="Y58" s="942">
        <f t="shared" si="22"/>
        <v>0</v>
      </c>
      <c r="Z58" s="942">
        <f t="shared" si="22"/>
        <v>0</v>
      </c>
      <c r="AA58" s="942">
        <f t="shared" si="17"/>
        <v>324.11444929999988</v>
      </c>
      <c r="AB58" s="943"/>
      <c r="AC58" s="942">
        <f t="shared" ref="AC58:AM58" si="23">AC13-AC31</f>
        <v>355.33512929999949</v>
      </c>
      <c r="AD58" s="942">
        <f t="shared" si="23"/>
        <v>0</v>
      </c>
      <c r="AE58" s="942">
        <f t="shared" si="23"/>
        <v>0</v>
      </c>
      <c r="AF58" s="942">
        <f t="shared" si="23"/>
        <v>0</v>
      </c>
      <c r="AG58" s="942">
        <f t="shared" si="23"/>
        <v>0</v>
      </c>
      <c r="AH58" s="942">
        <f t="shared" si="23"/>
        <v>0</v>
      </c>
      <c r="AI58" s="942">
        <f t="shared" si="23"/>
        <v>355.33512929999949</v>
      </c>
      <c r="AJ58" s="942">
        <f t="shared" si="23"/>
        <v>0</v>
      </c>
      <c r="AK58" s="942">
        <f t="shared" si="23"/>
        <v>0</v>
      </c>
      <c r="AL58" s="942">
        <f t="shared" si="23"/>
        <v>0</v>
      </c>
      <c r="AM58" s="942">
        <f t="shared" si="23"/>
        <v>0</v>
      </c>
      <c r="AN58" s="943"/>
      <c r="AO58" s="942">
        <f t="shared" si="19"/>
        <v>679.44957859999931</v>
      </c>
    </row>
    <row r="59" spans="1:41" ht="18">
      <c r="D59" s="983" t="s">
        <v>56</v>
      </c>
      <c r="E59" s="199">
        <f t="shared" ref="E59:Z59" si="24">E14-E32</f>
        <v>7.8797014000000001</v>
      </c>
      <c r="F59" s="199">
        <f t="shared" si="24"/>
        <v>-26.082460100000002</v>
      </c>
      <c r="G59" s="199">
        <f t="shared" si="24"/>
        <v>-5.04</v>
      </c>
      <c r="H59" s="199">
        <f t="shared" si="24"/>
        <v>0.15100000000000335</v>
      </c>
      <c r="I59" s="199">
        <f t="shared" si="24"/>
        <v>-0.24500000000000011</v>
      </c>
      <c r="J59" s="199">
        <f t="shared" si="24"/>
        <v>10.908999999999999</v>
      </c>
      <c r="K59" s="199">
        <f t="shared" si="24"/>
        <v>1.8902999999999999</v>
      </c>
      <c r="L59" s="199">
        <f t="shared" si="24"/>
        <v>-1.2000000000000011E-2</v>
      </c>
      <c r="M59" s="199">
        <f t="shared" si="24"/>
        <v>-12.644231399999999</v>
      </c>
      <c r="N59" s="199">
        <f t="shared" si="24"/>
        <v>2.3109999999999999</v>
      </c>
      <c r="O59" s="199">
        <f t="shared" si="24"/>
        <v>21.783000000000001</v>
      </c>
      <c r="P59" s="199">
        <f t="shared" si="24"/>
        <v>-3.3001282999999999</v>
      </c>
      <c r="Q59" s="199">
        <f t="shared" si="24"/>
        <v>-3.0050000000000003</v>
      </c>
      <c r="R59" s="199">
        <f t="shared" si="24"/>
        <v>-7.5037599999999996E-2</v>
      </c>
      <c r="S59" s="199">
        <f t="shared" si="24"/>
        <v>-3.8099999999999996</v>
      </c>
      <c r="T59" s="199">
        <f t="shared" si="24"/>
        <v>8.6848403000000012</v>
      </c>
      <c r="U59" s="199">
        <f t="shared" si="24"/>
        <v>-28.372000000000003</v>
      </c>
      <c r="V59" s="199">
        <f t="shared" si="24"/>
        <v>0</v>
      </c>
      <c r="W59" s="199">
        <f t="shared" si="24"/>
        <v>0</v>
      </c>
      <c r="X59" s="199">
        <f t="shared" si="24"/>
        <v>0</v>
      </c>
      <c r="Y59" s="199">
        <f t="shared" si="24"/>
        <v>0</v>
      </c>
      <c r="Z59" s="199">
        <f t="shared" si="24"/>
        <v>0</v>
      </c>
      <c r="AA59" s="199">
        <f t="shared" si="17"/>
        <v>-28.977015700000003</v>
      </c>
      <c r="AB59" s="204"/>
      <c r="AC59" s="199">
        <f t="shared" ref="AC59:AM59" si="25">AC14-AC32</f>
        <v>-1.5782761000000001</v>
      </c>
      <c r="AD59" s="199">
        <f t="shared" si="25"/>
        <v>0</v>
      </c>
      <c r="AE59" s="199">
        <f t="shared" si="25"/>
        <v>0</v>
      </c>
      <c r="AF59" s="199">
        <f t="shared" si="25"/>
        <v>0</v>
      </c>
      <c r="AG59" s="199">
        <f t="shared" si="25"/>
        <v>0</v>
      </c>
      <c r="AH59" s="199">
        <f t="shared" si="25"/>
        <v>0</v>
      </c>
      <c r="AI59" s="199">
        <f t="shared" si="25"/>
        <v>-1.5782761000000001</v>
      </c>
      <c r="AJ59" s="199">
        <f t="shared" si="25"/>
        <v>0</v>
      </c>
      <c r="AK59" s="199">
        <f t="shared" si="25"/>
        <v>0</v>
      </c>
      <c r="AL59" s="199">
        <f t="shared" si="25"/>
        <v>0</v>
      </c>
      <c r="AM59" s="199">
        <f t="shared" si="25"/>
        <v>0</v>
      </c>
      <c r="AN59" s="204"/>
      <c r="AO59" s="199">
        <f t="shared" si="19"/>
        <v>-30.555291800000049</v>
      </c>
    </row>
    <row r="60" spans="1:41" ht="18">
      <c r="D60" s="984" t="s">
        <v>57</v>
      </c>
      <c r="E60" s="985">
        <f t="shared" ref="E60:Z60" si="26">E15-E33</f>
        <v>-3.8595098000000001</v>
      </c>
      <c r="F60" s="985">
        <f t="shared" si="26"/>
        <v>-2.9914300000000001E-2</v>
      </c>
      <c r="G60" s="985">
        <f t="shared" si="26"/>
        <v>0.45300000000000001</v>
      </c>
      <c r="H60" s="985">
        <f t="shared" si="26"/>
        <v>-0.48300000000000004</v>
      </c>
      <c r="I60" s="985">
        <f t="shared" si="26"/>
        <v>9.0999999999999998E-2</v>
      </c>
      <c r="J60" s="985">
        <f t="shared" si="26"/>
        <v>0</v>
      </c>
      <c r="K60" s="985">
        <f t="shared" si="26"/>
        <v>-5.177989999999999E-2</v>
      </c>
      <c r="L60" s="985">
        <f t="shared" si="26"/>
        <v>0</v>
      </c>
      <c r="M60" s="985">
        <f t="shared" si="26"/>
        <v>0.31960330000000003</v>
      </c>
      <c r="N60" s="985">
        <f t="shared" si="26"/>
        <v>0</v>
      </c>
      <c r="O60" s="985">
        <f t="shared" si="26"/>
        <v>-2.798</v>
      </c>
      <c r="P60" s="985">
        <f t="shared" si="26"/>
        <v>-1.9522466000000001</v>
      </c>
      <c r="Q60" s="985">
        <f t="shared" si="26"/>
        <v>6.3E-2</v>
      </c>
      <c r="R60" s="985">
        <f t="shared" si="26"/>
        <v>0.18759400000000001</v>
      </c>
      <c r="S60" s="985">
        <f t="shared" si="26"/>
        <v>0</v>
      </c>
      <c r="T60" s="985">
        <f t="shared" si="26"/>
        <v>0</v>
      </c>
      <c r="U60" s="985">
        <f t="shared" si="26"/>
        <v>-5</v>
      </c>
      <c r="V60" s="985">
        <f t="shared" si="26"/>
        <v>0</v>
      </c>
      <c r="W60" s="985">
        <f t="shared" si="26"/>
        <v>0</v>
      </c>
      <c r="X60" s="985">
        <f t="shared" si="26"/>
        <v>0</v>
      </c>
      <c r="Y60" s="985">
        <f t="shared" si="26"/>
        <v>0</v>
      </c>
      <c r="Z60" s="985">
        <f t="shared" si="26"/>
        <v>0</v>
      </c>
      <c r="AA60" s="985">
        <f t="shared" si="17"/>
        <v>-13.060253299999999</v>
      </c>
      <c r="AB60" s="986"/>
      <c r="AC60" s="985">
        <f t="shared" ref="AC60:AM60" si="27">AC15-AC33</f>
        <v>0</v>
      </c>
      <c r="AD60" s="985">
        <f t="shared" si="27"/>
        <v>0</v>
      </c>
      <c r="AE60" s="985">
        <f t="shared" si="27"/>
        <v>0</v>
      </c>
      <c r="AF60" s="985">
        <f t="shared" si="27"/>
        <v>0</v>
      </c>
      <c r="AG60" s="985">
        <f t="shared" si="27"/>
        <v>0</v>
      </c>
      <c r="AH60" s="985">
        <f t="shared" si="27"/>
        <v>0</v>
      </c>
      <c r="AI60" s="985">
        <f t="shared" si="27"/>
        <v>0</v>
      </c>
      <c r="AJ60" s="985">
        <f t="shared" si="27"/>
        <v>0</v>
      </c>
      <c r="AK60" s="985">
        <f t="shared" si="27"/>
        <v>0</v>
      </c>
      <c r="AL60" s="985">
        <f t="shared" si="27"/>
        <v>0</v>
      </c>
      <c r="AM60" s="985">
        <f t="shared" si="27"/>
        <v>0</v>
      </c>
      <c r="AN60" s="986"/>
      <c r="AO60" s="985">
        <f t="shared" si="19"/>
        <v>-13.060253300000001</v>
      </c>
    </row>
    <row r="61" spans="1:41" s="20" customFormat="1" ht="18">
      <c r="A61" s="567"/>
      <c r="B61"/>
      <c r="D61" s="987" t="s">
        <v>172</v>
      </c>
      <c r="E61" s="957">
        <f t="shared" ref="E61:Z61" si="28">E16-E34</f>
        <v>17.437997800000009</v>
      </c>
      <c r="F61" s="957">
        <f t="shared" si="28"/>
        <v>-93.849269300000003</v>
      </c>
      <c r="G61" s="957">
        <f t="shared" si="28"/>
        <v>6.1272999999999911</v>
      </c>
      <c r="H61" s="957">
        <f t="shared" si="28"/>
        <v>25.035200099999898</v>
      </c>
      <c r="I61" s="957">
        <f t="shared" si="28"/>
        <v>36.245999999999995</v>
      </c>
      <c r="J61" s="957">
        <f t="shared" si="28"/>
        <v>-7.3049999999999038</v>
      </c>
      <c r="K61" s="957">
        <f t="shared" si="28"/>
        <v>-20.654325699999902</v>
      </c>
      <c r="L61" s="957">
        <f t="shared" si="28"/>
        <v>4.0960000000000099</v>
      </c>
      <c r="M61" s="957">
        <f t="shared" si="28"/>
        <v>73.751538599999989</v>
      </c>
      <c r="N61" s="957">
        <f t="shared" si="28"/>
        <v>22.389999999999997</v>
      </c>
      <c r="O61" s="957">
        <f t="shared" si="28"/>
        <v>87.341000000000008</v>
      </c>
      <c r="P61" s="957">
        <f t="shared" si="28"/>
        <v>29.125670999999898</v>
      </c>
      <c r="Q61" s="957">
        <f t="shared" si="28"/>
        <v>-10.270999999999969</v>
      </c>
      <c r="R61" s="957">
        <f t="shared" si="28"/>
        <v>-8.5261473000000301</v>
      </c>
      <c r="S61" s="957">
        <f t="shared" si="28"/>
        <v>-7.5599999999999987</v>
      </c>
      <c r="T61" s="957">
        <f t="shared" si="28"/>
        <v>11.9990431</v>
      </c>
      <c r="U61" s="957">
        <f t="shared" si="28"/>
        <v>116.6931720000001</v>
      </c>
      <c r="V61" s="957">
        <f t="shared" si="28"/>
        <v>0</v>
      </c>
      <c r="W61" s="957">
        <f t="shared" si="28"/>
        <v>0</v>
      </c>
      <c r="X61" s="957">
        <f t="shared" si="28"/>
        <v>0</v>
      </c>
      <c r="Y61" s="957">
        <f t="shared" si="28"/>
        <v>0</v>
      </c>
      <c r="Z61" s="957">
        <f t="shared" si="28"/>
        <v>0</v>
      </c>
      <c r="AA61" s="957">
        <f t="shared" si="17"/>
        <v>282.07718030000007</v>
      </c>
      <c r="AB61" s="958"/>
      <c r="AC61" s="957">
        <f t="shared" ref="AC61:AM61" si="29">AC16-AC34</f>
        <v>353.7568531999994</v>
      </c>
      <c r="AD61" s="957">
        <f t="shared" si="29"/>
        <v>0</v>
      </c>
      <c r="AE61" s="957">
        <f t="shared" si="29"/>
        <v>0</v>
      </c>
      <c r="AF61" s="957">
        <f t="shared" si="29"/>
        <v>0</v>
      </c>
      <c r="AG61" s="957">
        <f t="shared" si="29"/>
        <v>0</v>
      </c>
      <c r="AH61" s="957">
        <f t="shared" si="29"/>
        <v>0</v>
      </c>
      <c r="AI61" s="957">
        <f t="shared" si="29"/>
        <v>353.7568531999994</v>
      </c>
      <c r="AJ61" s="957">
        <f t="shared" si="29"/>
        <v>0</v>
      </c>
      <c r="AK61" s="957">
        <f t="shared" si="29"/>
        <v>0</v>
      </c>
      <c r="AL61" s="957">
        <f t="shared" si="29"/>
        <v>0</v>
      </c>
      <c r="AM61" s="957">
        <f t="shared" si="29"/>
        <v>0</v>
      </c>
      <c r="AN61" s="958"/>
      <c r="AO61" s="957">
        <f t="shared" si="19"/>
        <v>635.83403349999958</v>
      </c>
    </row>
    <row r="62" spans="1:41" ht="18">
      <c r="D62" s="988" t="s">
        <v>60</v>
      </c>
      <c r="E62" s="989">
        <f t="shared" ref="E62:Z62" si="30">E17-E35</f>
        <v>0</v>
      </c>
      <c r="F62" s="989">
        <f t="shared" si="30"/>
        <v>0</v>
      </c>
      <c r="G62" s="989">
        <f t="shared" si="30"/>
        <v>-23.379000000000001</v>
      </c>
      <c r="H62" s="989">
        <f t="shared" si="30"/>
        <v>-22.324000000000002</v>
      </c>
      <c r="I62" s="989">
        <f t="shared" si="30"/>
        <v>0</v>
      </c>
      <c r="J62" s="989">
        <f t="shared" si="30"/>
        <v>0</v>
      </c>
      <c r="K62" s="989">
        <f t="shared" si="30"/>
        <v>0</v>
      </c>
      <c r="L62" s="989">
        <f t="shared" si="30"/>
        <v>0</v>
      </c>
      <c r="M62" s="989">
        <f t="shared" si="30"/>
        <v>0.86</v>
      </c>
      <c r="N62" s="989">
        <f t="shared" si="30"/>
        <v>0</v>
      </c>
      <c r="O62" s="989">
        <f t="shared" si="30"/>
        <v>0</v>
      </c>
      <c r="P62" s="989">
        <f t="shared" si="30"/>
        <v>0</v>
      </c>
      <c r="Q62" s="989">
        <f t="shared" si="30"/>
        <v>0</v>
      </c>
      <c r="R62" s="989">
        <f t="shared" si="30"/>
        <v>-8.8480000000000008</v>
      </c>
      <c r="S62" s="989">
        <f t="shared" si="30"/>
        <v>0</v>
      </c>
      <c r="T62" s="989">
        <f t="shared" si="30"/>
        <v>0</v>
      </c>
      <c r="U62" s="989">
        <f t="shared" si="30"/>
        <v>-48.820999999999998</v>
      </c>
      <c r="V62" s="989">
        <f t="shared" si="30"/>
        <v>0</v>
      </c>
      <c r="W62" s="989">
        <f t="shared" si="30"/>
        <v>0</v>
      </c>
      <c r="X62" s="989">
        <f t="shared" si="30"/>
        <v>0</v>
      </c>
      <c r="Y62" s="989">
        <f t="shared" si="30"/>
        <v>0</v>
      </c>
      <c r="Z62" s="989">
        <f t="shared" si="30"/>
        <v>0</v>
      </c>
      <c r="AA62" s="989">
        <f t="shared" si="17"/>
        <v>-102.512</v>
      </c>
      <c r="AB62" s="990"/>
      <c r="AC62" s="989">
        <f t="shared" ref="AC62:AM62" si="31">AC17-AC35</f>
        <v>0</v>
      </c>
      <c r="AD62" s="989">
        <f t="shared" si="31"/>
        <v>0</v>
      </c>
      <c r="AE62" s="989">
        <f t="shared" si="31"/>
        <v>0</v>
      </c>
      <c r="AF62" s="989">
        <f t="shared" si="31"/>
        <v>0</v>
      </c>
      <c r="AG62" s="989">
        <f t="shared" si="31"/>
        <v>0</v>
      </c>
      <c r="AH62" s="989">
        <f t="shared" si="31"/>
        <v>0</v>
      </c>
      <c r="AI62" s="989">
        <f t="shared" si="31"/>
        <v>0</v>
      </c>
      <c r="AJ62" s="989">
        <f t="shared" si="31"/>
        <v>0</v>
      </c>
      <c r="AK62" s="989">
        <f t="shared" si="31"/>
        <v>0</v>
      </c>
      <c r="AL62" s="989">
        <f t="shared" si="31"/>
        <v>0</v>
      </c>
      <c r="AM62" s="989">
        <f t="shared" si="31"/>
        <v>0</v>
      </c>
      <c r="AN62" s="990"/>
      <c r="AO62" s="989">
        <f t="shared" si="19"/>
        <v>-102.512</v>
      </c>
    </row>
    <row r="63" spans="1:41" s="20" customFormat="1" ht="18">
      <c r="A63" s="567"/>
      <c r="B63"/>
      <c r="D63" s="991" t="s">
        <v>61</v>
      </c>
      <c r="E63" s="992">
        <f t="shared" ref="E63:Z63" si="32">E18-E36</f>
        <v>34.875995600000095</v>
      </c>
      <c r="F63" s="992">
        <f t="shared" si="32"/>
        <v>-187.69853860000001</v>
      </c>
      <c r="G63" s="992">
        <f t="shared" si="32"/>
        <v>-11.124400000000001</v>
      </c>
      <c r="H63" s="992">
        <f t="shared" si="32"/>
        <v>27.746400199999773</v>
      </c>
      <c r="I63" s="992">
        <f t="shared" si="32"/>
        <v>72.492000000000104</v>
      </c>
      <c r="J63" s="992">
        <f t="shared" si="32"/>
        <v>-14.609999999999907</v>
      </c>
      <c r="K63" s="992">
        <f t="shared" si="32"/>
        <v>-41.308651399999903</v>
      </c>
      <c r="L63" s="992">
        <f t="shared" si="32"/>
        <v>8.1919999999999895</v>
      </c>
      <c r="M63" s="992">
        <f t="shared" si="32"/>
        <v>148.36307720000102</v>
      </c>
      <c r="N63" s="992">
        <f t="shared" si="32"/>
        <v>44.779999999999994</v>
      </c>
      <c r="O63" s="992">
        <f t="shared" si="32"/>
        <v>174.68200000000002</v>
      </c>
      <c r="P63" s="992">
        <f t="shared" si="32"/>
        <v>58.251341999999894</v>
      </c>
      <c r="Q63" s="992">
        <f t="shared" si="32"/>
        <v>-20.541999999999938</v>
      </c>
      <c r="R63" s="992">
        <f t="shared" si="32"/>
        <v>-25.900294599999999</v>
      </c>
      <c r="S63" s="992">
        <f t="shared" si="32"/>
        <v>-15.120000000000097</v>
      </c>
      <c r="T63" s="992">
        <f t="shared" si="32"/>
        <v>23.998086199999999</v>
      </c>
      <c r="U63" s="992">
        <f t="shared" si="32"/>
        <v>184.56534400000021</v>
      </c>
      <c r="V63" s="992">
        <f t="shared" si="32"/>
        <v>0</v>
      </c>
      <c r="W63" s="992">
        <f t="shared" si="32"/>
        <v>0</v>
      </c>
      <c r="X63" s="992">
        <f t="shared" si="32"/>
        <v>0</v>
      </c>
      <c r="Y63" s="992">
        <f t="shared" si="32"/>
        <v>0</v>
      </c>
      <c r="Z63" s="992">
        <f t="shared" si="32"/>
        <v>0</v>
      </c>
      <c r="AA63" s="992">
        <f t="shared" si="17"/>
        <v>461.64236060000133</v>
      </c>
      <c r="AB63" s="958"/>
      <c r="AC63" s="992">
        <f t="shared" ref="AC63:AM63" si="33">AC18-AC36</f>
        <v>707.51370639999902</v>
      </c>
      <c r="AD63" s="992">
        <f t="shared" si="33"/>
        <v>0</v>
      </c>
      <c r="AE63" s="992">
        <f t="shared" si="33"/>
        <v>0</v>
      </c>
      <c r="AF63" s="992">
        <f t="shared" si="33"/>
        <v>0</v>
      </c>
      <c r="AG63" s="992">
        <f t="shared" si="33"/>
        <v>0</v>
      </c>
      <c r="AH63" s="992">
        <f t="shared" si="33"/>
        <v>0</v>
      </c>
      <c r="AI63" s="992">
        <f t="shared" si="33"/>
        <v>707.51370639999902</v>
      </c>
      <c r="AJ63" s="992">
        <f t="shared" si="33"/>
        <v>0</v>
      </c>
      <c r="AK63" s="992">
        <f t="shared" si="33"/>
        <v>0</v>
      </c>
      <c r="AL63" s="992">
        <f t="shared" si="33"/>
        <v>0</v>
      </c>
      <c r="AM63" s="992">
        <f t="shared" si="33"/>
        <v>0</v>
      </c>
      <c r="AN63" s="958"/>
      <c r="AO63" s="992">
        <f t="shared" si="19"/>
        <v>1169.1560669999999</v>
      </c>
    </row>
    <row r="64" spans="1:41" ht="18">
      <c r="D64" s="993" t="s">
        <v>62</v>
      </c>
      <c r="E64" s="994">
        <f t="shared" ref="E64:Z64" si="34">E19-E37</f>
        <v>-28.570436399999998</v>
      </c>
      <c r="F64" s="994">
        <f t="shared" si="34"/>
        <v>83.221146099999999</v>
      </c>
      <c r="G64" s="994">
        <f t="shared" si="34"/>
        <v>-0.106</v>
      </c>
      <c r="H64" s="994">
        <f t="shared" si="34"/>
        <v>-83.132000000000005</v>
      </c>
      <c r="I64" s="994">
        <f t="shared" si="34"/>
        <v>22.138999999999999</v>
      </c>
      <c r="J64" s="994">
        <f t="shared" si="34"/>
        <v>9.4809999999999999</v>
      </c>
      <c r="K64" s="994">
        <f t="shared" si="34"/>
        <v>42.594724200000002</v>
      </c>
      <c r="L64" s="994">
        <f t="shared" si="34"/>
        <v>0.26200000000000001</v>
      </c>
      <c r="M64" s="994">
        <f t="shared" si="34"/>
        <v>-166.17398270000001</v>
      </c>
      <c r="N64" s="994">
        <f t="shared" si="34"/>
        <v>-276.46300000000002</v>
      </c>
      <c r="O64" s="994">
        <f t="shared" si="34"/>
        <v>-96.634999999999991</v>
      </c>
      <c r="P64" s="994">
        <f t="shared" si="34"/>
        <v>-12.795795899999998</v>
      </c>
      <c r="Q64" s="994">
        <f t="shared" si="34"/>
        <v>-2.601</v>
      </c>
      <c r="R64" s="994">
        <f t="shared" si="34"/>
        <v>0</v>
      </c>
      <c r="S64" s="994">
        <f t="shared" si="34"/>
        <v>-6.6400000000000006</v>
      </c>
      <c r="T64" s="994">
        <f t="shared" si="34"/>
        <v>0.34704889999999999</v>
      </c>
      <c r="U64" s="994">
        <f t="shared" si="34"/>
        <v>3.141</v>
      </c>
      <c r="V64" s="994">
        <f t="shared" si="34"/>
        <v>0</v>
      </c>
      <c r="W64" s="994">
        <f t="shared" si="34"/>
        <v>0</v>
      </c>
      <c r="X64" s="994">
        <f t="shared" si="34"/>
        <v>0</v>
      </c>
      <c r="Y64" s="994">
        <f t="shared" si="34"/>
        <v>0</v>
      </c>
      <c r="Z64" s="994">
        <f t="shared" si="34"/>
        <v>0</v>
      </c>
      <c r="AA64" s="994">
        <f t="shared" si="17"/>
        <v>-511.93129579999999</v>
      </c>
      <c r="AB64" s="963"/>
      <c r="AC64" s="994">
        <f t="shared" ref="AC64:AM64" si="35">AC19-AC37</f>
        <v>-322.15289999999999</v>
      </c>
      <c r="AD64" s="994">
        <f t="shared" si="35"/>
        <v>0</v>
      </c>
      <c r="AE64" s="994">
        <f t="shared" si="35"/>
        <v>0</v>
      </c>
      <c r="AF64" s="994">
        <f t="shared" si="35"/>
        <v>0</v>
      </c>
      <c r="AG64" s="994">
        <f t="shared" si="35"/>
        <v>0</v>
      </c>
      <c r="AH64" s="994">
        <f t="shared" si="35"/>
        <v>0</v>
      </c>
      <c r="AI64" s="994">
        <f t="shared" si="35"/>
        <v>-322.15289999999999</v>
      </c>
      <c r="AJ64" s="994">
        <f t="shared" si="35"/>
        <v>0</v>
      </c>
      <c r="AK64" s="994">
        <f t="shared" si="35"/>
        <v>0</v>
      </c>
      <c r="AL64" s="994">
        <f t="shared" si="35"/>
        <v>0</v>
      </c>
      <c r="AM64" s="994">
        <f t="shared" si="35"/>
        <v>0</v>
      </c>
      <c r="AN64" s="963"/>
      <c r="AO64" s="994">
        <f t="shared" si="19"/>
        <v>-834.08419580000009</v>
      </c>
    </row>
    <row r="65" spans="1:16339" ht="18">
      <c r="D65" s="993" t="s">
        <v>72</v>
      </c>
      <c r="E65" s="994">
        <f t="shared" ref="E65:Z65" si="36">E20-E38</f>
        <v>0</v>
      </c>
      <c r="F65" s="994">
        <f t="shared" si="36"/>
        <v>-66.760819299999994</v>
      </c>
      <c r="G65" s="994">
        <f t="shared" si="36"/>
        <v>0</v>
      </c>
      <c r="H65" s="994">
        <f t="shared" si="36"/>
        <v>30.76</v>
      </c>
      <c r="I65" s="994">
        <f t="shared" si="36"/>
        <v>0</v>
      </c>
      <c r="J65" s="994">
        <f t="shared" si="36"/>
        <v>0</v>
      </c>
      <c r="K65" s="994">
        <f t="shared" si="36"/>
        <v>0</v>
      </c>
      <c r="L65" s="994">
        <f t="shared" si="36"/>
        <v>0</v>
      </c>
      <c r="M65" s="994">
        <f t="shared" si="36"/>
        <v>0</v>
      </c>
      <c r="N65" s="994">
        <f t="shared" si="36"/>
        <v>0</v>
      </c>
      <c r="O65" s="994">
        <f t="shared" si="36"/>
        <v>0</v>
      </c>
      <c r="P65" s="994">
        <f t="shared" si="36"/>
        <v>0</v>
      </c>
      <c r="Q65" s="994">
        <f t="shared" si="36"/>
        <v>0</v>
      </c>
      <c r="R65" s="994">
        <f t="shared" si="36"/>
        <v>0</v>
      </c>
      <c r="S65" s="994">
        <f t="shared" si="36"/>
        <v>0</v>
      </c>
      <c r="T65" s="994">
        <f t="shared" si="36"/>
        <v>0</v>
      </c>
      <c r="U65" s="994">
        <f t="shared" si="36"/>
        <v>0</v>
      </c>
      <c r="V65" s="994">
        <f t="shared" si="36"/>
        <v>0</v>
      </c>
      <c r="W65" s="994">
        <f t="shared" si="36"/>
        <v>0</v>
      </c>
      <c r="X65" s="994">
        <f t="shared" si="36"/>
        <v>0</v>
      </c>
      <c r="Y65" s="994">
        <f t="shared" si="36"/>
        <v>0</v>
      </c>
      <c r="Z65" s="994">
        <f t="shared" si="36"/>
        <v>0</v>
      </c>
      <c r="AA65" s="994">
        <f t="shared" si="17"/>
        <v>-36.000819299999989</v>
      </c>
      <c r="AB65" s="963"/>
      <c r="AC65" s="994">
        <f t="shared" ref="AC65:AM65" si="37">AC20-AC38</f>
        <v>0</v>
      </c>
      <c r="AD65" s="994">
        <f t="shared" si="37"/>
        <v>0</v>
      </c>
      <c r="AE65" s="994">
        <f t="shared" si="37"/>
        <v>0</v>
      </c>
      <c r="AF65" s="994">
        <f t="shared" si="37"/>
        <v>0</v>
      </c>
      <c r="AG65" s="994">
        <f t="shared" si="37"/>
        <v>0</v>
      </c>
      <c r="AH65" s="994">
        <f t="shared" si="37"/>
        <v>0</v>
      </c>
      <c r="AI65" s="994">
        <f t="shared" si="37"/>
        <v>0</v>
      </c>
      <c r="AJ65" s="994">
        <f t="shared" si="37"/>
        <v>0</v>
      </c>
      <c r="AK65" s="994">
        <f t="shared" si="37"/>
        <v>0</v>
      </c>
      <c r="AL65" s="994">
        <f t="shared" si="37"/>
        <v>0</v>
      </c>
      <c r="AM65" s="994">
        <f t="shared" si="37"/>
        <v>0</v>
      </c>
      <c r="AN65" s="963"/>
      <c r="AO65" s="994">
        <f t="shared" si="19"/>
        <v>-36.000819299999989</v>
      </c>
    </row>
    <row r="66" spans="1:16339" ht="18">
      <c r="D66" s="993" t="s">
        <v>63</v>
      </c>
      <c r="E66" s="994">
        <f t="shared" ref="E66:Z66" si="38">E21-E39</f>
        <v>0</v>
      </c>
      <c r="F66" s="994">
        <f t="shared" si="38"/>
        <v>0</v>
      </c>
      <c r="G66" s="994">
        <f t="shared" si="38"/>
        <v>0</v>
      </c>
      <c r="H66" s="994">
        <f t="shared" si="38"/>
        <v>0</v>
      </c>
      <c r="I66" s="994">
        <f t="shared" si="38"/>
        <v>0</v>
      </c>
      <c r="J66" s="994">
        <f t="shared" si="38"/>
        <v>0</v>
      </c>
      <c r="K66" s="994">
        <f t="shared" si="38"/>
        <v>0</v>
      </c>
      <c r="L66" s="994">
        <f t="shared" si="38"/>
        <v>0</v>
      </c>
      <c r="M66" s="994">
        <f t="shared" si="38"/>
        <v>0</v>
      </c>
      <c r="N66" s="994">
        <f t="shared" si="38"/>
        <v>0</v>
      </c>
      <c r="O66" s="994">
        <f t="shared" si="38"/>
        <v>0</v>
      </c>
      <c r="P66" s="994">
        <f t="shared" si="38"/>
        <v>0</v>
      </c>
      <c r="Q66" s="994">
        <f t="shared" si="38"/>
        <v>0</v>
      </c>
      <c r="R66" s="994">
        <f t="shared" si="38"/>
        <v>0</v>
      </c>
      <c r="S66" s="994">
        <f t="shared" si="38"/>
        <v>0</v>
      </c>
      <c r="T66" s="994">
        <f t="shared" si="38"/>
        <v>0</v>
      </c>
      <c r="U66" s="994">
        <f t="shared" si="38"/>
        <v>-8.1300000000000008</v>
      </c>
      <c r="V66" s="994">
        <f t="shared" si="38"/>
        <v>0</v>
      </c>
      <c r="W66" s="994">
        <f t="shared" si="38"/>
        <v>0</v>
      </c>
      <c r="X66" s="994">
        <f t="shared" si="38"/>
        <v>0</v>
      </c>
      <c r="Y66" s="994">
        <f t="shared" si="38"/>
        <v>0</v>
      </c>
      <c r="Z66" s="994">
        <f t="shared" si="38"/>
        <v>0</v>
      </c>
      <c r="AA66" s="994">
        <f t="shared" si="17"/>
        <v>-8.1300000000000008</v>
      </c>
      <c r="AB66" s="963"/>
      <c r="AC66" s="994">
        <f t="shared" ref="AC66:AM66" si="39">AC21-AC39</f>
        <v>0</v>
      </c>
      <c r="AD66" s="994">
        <f t="shared" si="39"/>
        <v>0</v>
      </c>
      <c r="AE66" s="994">
        <f t="shared" si="39"/>
        <v>0</v>
      </c>
      <c r="AF66" s="994">
        <f t="shared" si="39"/>
        <v>0</v>
      </c>
      <c r="AG66" s="994">
        <f t="shared" si="39"/>
        <v>0</v>
      </c>
      <c r="AH66" s="994">
        <f t="shared" si="39"/>
        <v>0</v>
      </c>
      <c r="AI66" s="994">
        <f t="shared" si="39"/>
        <v>0</v>
      </c>
      <c r="AJ66" s="994">
        <f t="shared" si="39"/>
        <v>0</v>
      </c>
      <c r="AK66" s="994">
        <f t="shared" si="39"/>
        <v>0</v>
      </c>
      <c r="AL66" s="994">
        <f t="shared" si="39"/>
        <v>0</v>
      </c>
      <c r="AM66" s="994">
        <f t="shared" si="39"/>
        <v>0</v>
      </c>
      <c r="AN66" s="963"/>
      <c r="AO66" s="994">
        <f t="shared" si="19"/>
        <v>-8.1300000000000008</v>
      </c>
    </row>
    <row r="67" spans="1:16339" ht="18">
      <c r="D67" s="993" t="s">
        <v>64</v>
      </c>
      <c r="E67" s="994">
        <f t="shared" ref="E67:Z67" si="40">E22-E40</f>
        <v>0</v>
      </c>
      <c r="F67" s="994">
        <f t="shared" si="40"/>
        <v>-18.930349699999997</v>
      </c>
      <c r="G67" s="994">
        <f t="shared" si="40"/>
        <v>0</v>
      </c>
      <c r="H67" s="994">
        <f t="shared" si="40"/>
        <v>0</v>
      </c>
      <c r="I67" s="994">
        <f t="shared" si="40"/>
        <v>46.493000000000002</v>
      </c>
      <c r="J67" s="994">
        <f t="shared" si="40"/>
        <v>25.434000000000001</v>
      </c>
      <c r="K67" s="994">
        <f t="shared" si="40"/>
        <v>23.662553299999999</v>
      </c>
      <c r="L67" s="994">
        <f t="shared" si="40"/>
        <v>12.007000000000001</v>
      </c>
      <c r="M67" s="994">
        <f t="shared" si="40"/>
        <v>-6.5504400000000004E-2</v>
      </c>
      <c r="N67" s="994">
        <f t="shared" si="40"/>
        <v>348.06299999999999</v>
      </c>
      <c r="O67" s="994">
        <f t="shared" si="40"/>
        <v>0</v>
      </c>
      <c r="P67" s="994">
        <f t="shared" si="40"/>
        <v>0</v>
      </c>
      <c r="Q67" s="994">
        <f t="shared" si="40"/>
        <v>-1.3819999999999999</v>
      </c>
      <c r="R67" s="994">
        <f t="shared" si="40"/>
        <v>0</v>
      </c>
      <c r="S67" s="994">
        <f t="shared" si="40"/>
        <v>0</v>
      </c>
      <c r="T67" s="994">
        <f t="shared" si="40"/>
        <v>0</v>
      </c>
      <c r="U67" s="994">
        <f t="shared" si="40"/>
        <v>0</v>
      </c>
      <c r="V67" s="994">
        <f t="shared" si="40"/>
        <v>0</v>
      </c>
      <c r="W67" s="994">
        <f t="shared" si="40"/>
        <v>0</v>
      </c>
      <c r="X67" s="994">
        <f t="shared" si="40"/>
        <v>0</v>
      </c>
      <c r="Y67" s="994">
        <f t="shared" si="40"/>
        <v>0</v>
      </c>
      <c r="Z67" s="994">
        <f t="shared" si="40"/>
        <v>0</v>
      </c>
      <c r="AA67" s="994">
        <f t="shared" si="17"/>
        <v>435.28169919999999</v>
      </c>
      <c r="AB67" s="963"/>
      <c r="AC67" s="994">
        <f t="shared" ref="AC67:AM67" si="41">AC22-AC40</f>
        <v>0</v>
      </c>
      <c r="AD67" s="994">
        <f t="shared" si="41"/>
        <v>0</v>
      </c>
      <c r="AE67" s="994">
        <f t="shared" si="41"/>
        <v>0</v>
      </c>
      <c r="AF67" s="994">
        <f t="shared" si="41"/>
        <v>0</v>
      </c>
      <c r="AG67" s="994">
        <f t="shared" si="41"/>
        <v>0</v>
      </c>
      <c r="AH67" s="994">
        <f t="shared" si="41"/>
        <v>0</v>
      </c>
      <c r="AI67" s="994">
        <f t="shared" si="41"/>
        <v>0</v>
      </c>
      <c r="AJ67" s="994">
        <f t="shared" si="41"/>
        <v>0</v>
      </c>
      <c r="AK67" s="994">
        <f t="shared" si="41"/>
        <v>0</v>
      </c>
      <c r="AL67" s="994">
        <f t="shared" si="41"/>
        <v>0</v>
      </c>
      <c r="AM67" s="994">
        <f t="shared" si="41"/>
        <v>0</v>
      </c>
      <c r="AN67" s="963"/>
      <c r="AO67" s="994">
        <f t="shared" si="19"/>
        <v>435.28169919999999</v>
      </c>
    </row>
    <row r="68" spans="1:16339" ht="18">
      <c r="D68" s="995" t="s">
        <v>51</v>
      </c>
      <c r="E68" s="996">
        <f t="shared" ref="E68:Z68" si="42">E23-E41</f>
        <v>0</v>
      </c>
      <c r="F68" s="996">
        <f t="shared" si="42"/>
        <v>-3.205104</v>
      </c>
      <c r="G68" s="996">
        <f t="shared" si="42"/>
        <v>0</v>
      </c>
      <c r="H68" s="996">
        <f t="shared" si="42"/>
        <v>0.80100000000000005</v>
      </c>
      <c r="I68" s="996">
        <f t="shared" si="42"/>
        <v>-79.61</v>
      </c>
      <c r="J68" s="996">
        <f t="shared" si="42"/>
        <v>-32.607999999999997</v>
      </c>
      <c r="K68" s="996">
        <f t="shared" si="42"/>
        <v>-31.340249499999999</v>
      </c>
      <c r="L68" s="996">
        <f t="shared" si="42"/>
        <v>-16.407</v>
      </c>
      <c r="M68" s="996">
        <f t="shared" si="42"/>
        <v>0</v>
      </c>
      <c r="N68" s="996">
        <f t="shared" si="42"/>
        <v>0</v>
      </c>
      <c r="O68" s="996">
        <f t="shared" si="42"/>
        <v>26.594000000000001</v>
      </c>
      <c r="P68" s="996">
        <f t="shared" si="42"/>
        <v>-15.4268468</v>
      </c>
      <c r="Q68" s="996">
        <f t="shared" si="42"/>
        <v>3.0609999999999999</v>
      </c>
      <c r="R68" s="996">
        <f t="shared" si="42"/>
        <v>0</v>
      </c>
      <c r="S68" s="996">
        <f t="shared" si="42"/>
        <v>47.147999999999996</v>
      </c>
      <c r="T68" s="996">
        <f t="shared" si="42"/>
        <v>0</v>
      </c>
      <c r="U68" s="996">
        <f t="shared" si="42"/>
        <v>5</v>
      </c>
      <c r="V68" s="996">
        <f t="shared" si="42"/>
        <v>0</v>
      </c>
      <c r="W68" s="996">
        <f t="shared" si="42"/>
        <v>0</v>
      </c>
      <c r="X68" s="996">
        <f t="shared" si="42"/>
        <v>0</v>
      </c>
      <c r="Y68" s="996">
        <f t="shared" si="42"/>
        <v>0</v>
      </c>
      <c r="Z68" s="996">
        <f t="shared" si="42"/>
        <v>0</v>
      </c>
      <c r="AA68" s="996">
        <f t="shared" si="17"/>
        <v>-95.993200300000012</v>
      </c>
      <c r="AB68" s="997"/>
      <c r="AC68" s="996">
        <f t="shared" ref="AC68:AM68" si="43">AC23-AC41</f>
        <v>0</v>
      </c>
      <c r="AD68" s="996">
        <f t="shared" si="43"/>
        <v>0</v>
      </c>
      <c r="AE68" s="996">
        <f t="shared" si="43"/>
        <v>0</v>
      </c>
      <c r="AF68" s="996">
        <f t="shared" si="43"/>
        <v>0</v>
      </c>
      <c r="AG68" s="996">
        <f t="shared" si="43"/>
        <v>0</v>
      </c>
      <c r="AH68" s="996">
        <f t="shared" si="43"/>
        <v>0</v>
      </c>
      <c r="AI68" s="996">
        <f t="shared" si="43"/>
        <v>0</v>
      </c>
      <c r="AJ68" s="996">
        <f t="shared" si="43"/>
        <v>0</v>
      </c>
      <c r="AK68" s="996">
        <f t="shared" si="43"/>
        <v>0</v>
      </c>
      <c r="AL68" s="996">
        <f t="shared" si="43"/>
        <v>0</v>
      </c>
      <c r="AM68" s="996">
        <f t="shared" si="43"/>
        <v>0</v>
      </c>
      <c r="AN68" s="997"/>
      <c r="AO68" s="996">
        <f t="shared" si="19"/>
        <v>-95.993200300000012</v>
      </c>
    </row>
    <row r="69" spans="1:16339" s="20" customFormat="1" ht="18">
      <c r="A69" s="567"/>
      <c r="B69"/>
      <c r="D69" s="998" t="s">
        <v>70</v>
      </c>
      <c r="E69" s="999">
        <f t="shared" ref="E69:Z69" si="44">E24-E42</f>
        <v>-28.570436399999998</v>
      </c>
      <c r="F69" s="999">
        <f t="shared" si="44"/>
        <v>-5.6751269000000093</v>
      </c>
      <c r="G69" s="999">
        <f t="shared" si="44"/>
        <v>-0.106</v>
      </c>
      <c r="H69" s="999">
        <f t="shared" si="44"/>
        <v>-51.570999999999998</v>
      </c>
      <c r="I69" s="999">
        <f t="shared" si="44"/>
        <v>-10.978000000000002</v>
      </c>
      <c r="J69" s="999">
        <f t="shared" si="44"/>
        <v>2.3070000000000004</v>
      </c>
      <c r="K69" s="999">
        <f t="shared" si="44"/>
        <v>34.917028000000002</v>
      </c>
      <c r="L69" s="999">
        <f t="shared" si="44"/>
        <v>-4.1379999999999999</v>
      </c>
      <c r="M69" s="999">
        <f t="shared" si="44"/>
        <v>-166.23948709999999</v>
      </c>
      <c r="N69" s="999">
        <f t="shared" si="44"/>
        <v>71.599999999999994</v>
      </c>
      <c r="O69" s="999">
        <f t="shared" si="44"/>
        <v>-70.040999999999997</v>
      </c>
      <c r="P69" s="999">
        <f t="shared" si="44"/>
        <v>-28.222642699999998</v>
      </c>
      <c r="Q69" s="999">
        <f t="shared" si="44"/>
        <v>-0.92200000000000004</v>
      </c>
      <c r="R69" s="999">
        <f t="shared" si="44"/>
        <v>0</v>
      </c>
      <c r="S69" s="999">
        <f t="shared" si="44"/>
        <v>40.508000000000003</v>
      </c>
      <c r="T69" s="999">
        <f t="shared" si="44"/>
        <v>0.34704889999999999</v>
      </c>
      <c r="U69" s="999">
        <f t="shared" si="44"/>
        <v>1.0999999999999233E-2</v>
      </c>
      <c r="V69" s="999">
        <f t="shared" si="44"/>
        <v>0</v>
      </c>
      <c r="W69" s="999">
        <f t="shared" si="44"/>
        <v>0</v>
      </c>
      <c r="X69" s="999">
        <f t="shared" si="44"/>
        <v>0</v>
      </c>
      <c r="Y69" s="999">
        <f t="shared" si="44"/>
        <v>0</v>
      </c>
      <c r="Z69" s="999">
        <f t="shared" si="44"/>
        <v>0</v>
      </c>
      <c r="AA69" s="999">
        <f t="shared" si="17"/>
        <v>-216.77361620000005</v>
      </c>
      <c r="AB69" s="1000"/>
      <c r="AC69" s="999">
        <f t="shared" ref="AC69:AM69" si="45">AC24-AC42</f>
        <v>-322.15289999999999</v>
      </c>
      <c r="AD69" s="999">
        <f t="shared" si="45"/>
        <v>0</v>
      </c>
      <c r="AE69" s="999">
        <f t="shared" si="45"/>
        <v>0</v>
      </c>
      <c r="AF69" s="999">
        <f t="shared" si="45"/>
        <v>0</v>
      </c>
      <c r="AG69" s="999">
        <f t="shared" si="45"/>
        <v>0</v>
      </c>
      <c r="AH69" s="999">
        <f t="shared" si="45"/>
        <v>0</v>
      </c>
      <c r="AI69" s="999">
        <f t="shared" si="45"/>
        <v>-322.15289999999999</v>
      </c>
      <c r="AJ69" s="999">
        <f t="shared" si="45"/>
        <v>0</v>
      </c>
      <c r="AK69" s="999">
        <f t="shared" si="45"/>
        <v>0</v>
      </c>
      <c r="AL69" s="999">
        <f t="shared" si="45"/>
        <v>0</v>
      </c>
      <c r="AM69" s="999">
        <f t="shared" si="45"/>
        <v>0</v>
      </c>
      <c r="AN69" s="1000"/>
      <c r="AO69" s="999">
        <f t="shared" si="19"/>
        <v>-538.92651619999992</v>
      </c>
    </row>
    <row r="70" spans="1:16339" s="20" customFormat="1" ht="18">
      <c r="A70" s="567"/>
      <c r="B70"/>
      <c r="D70" s="956" t="s">
        <v>65</v>
      </c>
      <c r="E70" s="957">
        <f t="shared" ref="E70:Z70" si="46">E25-E43</f>
        <v>-11.13243859999997</v>
      </c>
      <c r="F70" s="957">
        <f t="shared" si="46"/>
        <v>-99.5243961999997</v>
      </c>
      <c r="G70" s="957">
        <f t="shared" si="46"/>
        <v>-17.357700000000012</v>
      </c>
      <c r="H70" s="957">
        <f t="shared" si="46"/>
        <v>-48.859799900000198</v>
      </c>
      <c r="I70" s="957">
        <f t="shared" si="46"/>
        <v>25.26800000000004</v>
      </c>
      <c r="J70" s="957">
        <f t="shared" si="46"/>
        <v>-4.9979999999999016</v>
      </c>
      <c r="K70" s="957">
        <f t="shared" si="46"/>
        <v>14.26270230000007</v>
      </c>
      <c r="L70" s="957">
        <f t="shared" si="46"/>
        <v>-4.1999999999994916E-2</v>
      </c>
      <c r="M70" s="957">
        <f t="shared" si="46"/>
        <v>-91.627948499999704</v>
      </c>
      <c r="N70" s="957">
        <f t="shared" si="46"/>
        <v>93.98999999999991</v>
      </c>
      <c r="O70" s="957">
        <f t="shared" si="46"/>
        <v>17.299999999999962</v>
      </c>
      <c r="P70" s="957">
        <f t="shared" si="46"/>
        <v>0.90302829999999013</v>
      </c>
      <c r="Q70" s="957">
        <f t="shared" si="46"/>
        <v>-11.192999999999991</v>
      </c>
      <c r="R70" s="957">
        <f t="shared" si="46"/>
        <v>-17.374147300000001</v>
      </c>
      <c r="S70" s="957">
        <f t="shared" si="46"/>
        <v>32.948</v>
      </c>
      <c r="T70" s="957">
        <f t="shared" si="46"/>
        <v>12.346092000000001</v>
      </c>
      <c r="U70" s="957">
        <f t="shared" si="46"/>
        <v>67.883172000000101</v>
      </c>
      <c r="V70" s="957">
        <f t="shared" si="46"/>
        <v>0</v>
      </c>
      <c r="W70" s="957">
        <f t="shared" si="46"/>
        <v>0</v>
      </c>
      <c r="X70" s="957">
        <f t="shared" si="46"/>
        <v>0</v>
      </c>
      <c r="Y70" s="957">
        <f t="shared" si="46"/>
        <v>0</v>
      </c>
      <c r="Z70" s="957">
        <f t="shared" si="46"/>
        <v>0</v>
      </c>
      <c r="AA70" s="957">
        <f t="shared" si="17"/>
        <v>-37.208435899999486</v>
      </c>
      <c r="AB70" s="958"/>
      <c r="AC70" s="957">
        <f t="shared" ref="AC70:AM70" si="47">AC25-AC43</f>
        <v>31.603953199999594</v>
      </c>
      <c r="AD70" s="957">
        <f t="shared" si="47"/>
        <v>0</v>
      </c>
      <c r="AE70" s="957">
        <f t="shared" si="47"/>
        <v>0</v>
      </c>
      <c r="AF70" s="957">
        <f t="shared" si="47"/>
        <v>0</v>
      </c>
      <c r="AG70" s="957">
        <f t="shared" si="47"/>
        <v>0</v>
      </c>
      <c r="AH70" s="957">
        <f t="shared" si="47"/>
        <v>0</v>
      </c>
      <c r="AI70" s="957">
        <f t="shared" si="47"/>
        <v>31.603953199999594</v>
      </c>
      <c r="AJ70" s="957">
        <f t="shared" si="47"/>
        <v>0</v>
      </c>
      <c r="AK70" s="957">
        <f t="shared" si="47"/>
        <v>0</v>
      </c>
      <c r="AL70" s="957">
        <f t="shared" si="47"/>
        <v>0</v>
      </c>
      <c r="AM70" s="957">
        <f t="shared" si="47"/>
        <v>0</v>
      </c>
      <c r="AN70" s="958"/>
      <c r="AO70" s="957">
        <f t="shared" si="19"/>
        <v>-5.6044826999998349</v>
      </c>
    </row>
    <row r="71" spans="1:16339">
      <c r="D71" s="28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</row>
    <row r="72" spans="1:16339" hidden="1">
      <c r="D72" s="275" t="s">
        <v>58</v>
      </c>
      <c r="E72" s="289" t="e">
        <f>#REF!-E46</f>
        <v>#REF!</v>
      </c>
      <c r="F72" s="289" t="e">
        <f>#REF!-F46</f>
        <v>#REF!</v>
      </c>
      <c r="G72" s="289" t="e">
        <f>#REF!-G46</f>
        <v>#REF!</v>
      </c>
      <c r="H72" s="289" t="e">
        <f>#REF!-H46</f>
        <v>#REF!</v>
      </c>
      <c r="I72" s="289" t="e">
        <f>#REF!-I46</f>
        <v>#REF!</v>
      </c>
      <c r="J72" s="289" t="e">
        <f>#REF!-J46</f>
        <v>#REF!</v>
      </c>
      <c r="K72" s="289" t="e">
        <f>#REF!-K46</f>
        <v>#REF!</v>
      </c>
      <c r="L72" s="289" t="e">
        <f>#REF!-L46</f>
        <v>#REF!</v>
      </c>
      <c r="M72" s="289" t="e">
        <f>#REF!-M46</f>
        <v>#REF!</v>
      </c>
      <c r="N72" s="289" t="e">
        <f>#REF!-N46</f>
        <v>#REF!</v>
      </c>
      <c r="O72" s="289" t="e">
        <f>#REF!-O46</f>
        <v>#REF!</v>
      </c>
      <c r="P72" s="289" t="e">
        <f>#REF!-P46</f>
        <v>#REF!</v>
      </c>
      <c r="Q72" s="289" t="e">
        <f>#REF!-Q46</f>
        <v>#REF!</v>
      </c>
      <c r="R72" s="289" t="e">
        <f>#REF!-R46</f>
        <v>#REF!</v>
      </c>
      <c r="S72" s="289" t="e">
        <f>#REF!-S46</f>
        <v>#REF!</v>
      </c>
      <c r="T72" s="289" t="e">
        <f>#REF!-T46</f>
        <v>#REF!</v>
      </c>
      <c r="U72" s="289" t="e">
        <f>#REF!-U46</f>
        <v>#REF!</v>
      </c>
      <c r="V72" s="289" t="e">
        <f>#REF!-V46</f>
        <v>#REF!</v>
      </c>
    </row>
    <row r="73" spans="1:16339" hidden="1">
      <c r="D73" s="276" t="s">
        <v>59</v>
      </c>
      <c r="E73" s="18" t="e">
        <f>#REF!-E47</f>
        <v>#REF!</v>
      </c>
      <c r="F73" s="18" t="e">
        <f>#REF!-F47</f>
        <v>#REF!</v>
      </c>
      <c r="G73" s="18" t="e">
        <f>#REF!-G47</f>
        <v>#REF!</v>
      </c>
      <c r="H73" s="18" t="e">
        <f>#REF!-H47</f>
        <v>#REF!</v>
      </c>
      <c r="I73" s="18" t="e">
        <f>#REF!-I47</f>
        <v>#REF!</v>
      </c>
      <c r="J73" s="18" t="e">
        <f>#REF!-J47</f>
        <v>#REF!</v>
      </c>
      <c r="K73" s="18" t="e">
        <f>#REF!-K47</f>
        <v>#REF!</v>
      </c>
      <c r="L73" s="18" t="e">
        <f>#REF!-L47</f>
        <v>#REF!</v>
      </c>
      <c r="M73" s="18" t="e">
        <f>#REF!-M47</f>
        <v>#REF!</v>
      </c>
      <c r="N73" s="18" t="e">
        <f>#REF!-N47</f>
        <v>#REF!</v>
      </c>
      <c r="O73" s="18" t="e">
        <f>#REF!-O47</f>
        <v>#REF!</v>
      </c>
      <c r="P73" s="18" t="e">
        <f>#REF!-P47</f>
        <v>#REF!</v>
      </c>
      <c r="Q73" s="18" t="e">
        <f>#REF!-Q47</f>
        <v>#REF!</v>
      </c>
      <c r="R73" s="18" t="e">
        <f>#REF!-R47</f>
        <v>#REF!</v>
      </c>
      <c r="S73" s="18" t="e">
        <f>#REF!-S47</f>
        <v>#REF!</v>
      </c>
      <c r="T73" s="18" t="e">
        <f>#REF!-T47</f>
        <v>#REF!</v>
      </c>
      <c r="U73" s="18" t="e">
        <f>#REF!-U47</f>
        <v>#REF!</v>
      </c>
      <c r="V73" s="18" t="e">
        <f>#REF!-V47</f>
        <v>#REF!</v>
      </c>
    </row>
    <row r="74" spans="1:16339" s="8" customFormat="1" hidden="1">
      <c r="A74" s="566"/>
      <c r="B74"/>
      <c r="D74" s="165" t="s">
        <v>66</v>
      </c>
      <c r="E74" s="18" t="e">
        <f>#REF!-E48</f>
        <v>#REF!</v>
      </c>
      <c r="F74" s="18" t="e">
        <f>#REF!-F48</f>
        <v>#REF!</v>
      </c>
      <c r="G74" s="18" t="e">
        <f>#REF!-G48</f>
        <v>#REF!</v>
      </c>
      <c r="H74" s="18" t="e">
        <f>#REF!-H48</f>
        <v>#REF!</v>
      </c>
      <c r="I74" s="18" t="e">
        <f>#REF!-I48</f>
        <v>#REF!</v>
      </c>
      <c r="J74" s="18" t="e">
        <f>#REF!-J48</f>
        <v>#REF!</v>
      </c>
      <c r="K74" s="18" t="e">
        <f>#REF!-K48</f>
        <v>#REF!</v>
      </c>
      <c r="L74" s="18" t="e">
        <f>#REF!-L48</f>
        <v>#REF!</v>
      </c>
      <c r="M74" s="18" t="e">
        <f>#REF!-M48</f>
        <v>#REF!</v>
      </c>
      <c r="N74" s="18" t="e">
        <f>#REF!-N48</f>
        <v>#REF!</v>
      </c>
      <c r="O74" s="18" t="e">
        <f>#REF!-O48</f>
        <v>#REF!</v>
      </c>
      <c r="P74" s="18" t="e">
        <f>#REF!-P48</f>
        <v>#REF!</v>
      </c>
      <c r="Q74" s="18" t="e">
        <f>#REF!-Q48</f>
        <v>#REF!</v>
      </c>
      <c r="R74" s="18" t="e">
        <f>#REF!-R48</f>
        <v>#REF!</v>
      </c>
      <c r="S74" s="18" t="e">
        <f>#REF!-S48</f>
        <v>#REF!</v>
      </c>
      <c r="T74" s="18" t="e">
        <f>#REF!-T48</f>
        <v>#REF!</v>
      </c>
      <c r="U74" s="18" t="e">
        <f>#REF!-U48</f>
        <v>#REF!</v>
      </c>
      <c r="V74" s="18" t="e">
        <f>#REF!-V48</f>
        <v>#REF!</v>
      </c>
      <c r="W74" s="22"/>
      <c r="X74" s="6"/>
      <c r="Y74" s="6"/>
      <c r="Z74" s="6"/>
      <c r="AA74" s="6"/>
      <c r="AB74" s="14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14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  <c r="WTO74" s="6"/>
      <c r="WTP74" s="6"/>
      <c r="WTQ74" s="6"/>
      <c r="WTR74" s="6"/>
      <c r="WTS74" s="6"/>
      <c r="WTT74" s="6"/>
      <c r="WTU74" s="6"/>
      <c r="WTV74" s="6"/>
      <c r="WTW74" s="6"/>
      <c r="WTX74" s="6"/>
      <c r="WTY74" s="6"/>
      <c r="WTZ74" s="6"/>
      <c r="WUA74" s="6"/>
      <c r="WUB74" s="6"/>
      <c r="WUC74" s="6"/>
      <c r="WUD74" s="6"/>
      <c r="WUE74" s="6"/>
      <c r="WUF74" s="6"/>
      <c r="WUG74" s="6"/>
      <c r="WUH74" s="6"/>
      <c r="WUI74" s="6"/>
      <c r="WUJ74" s="6"/>
      <c r="WUK74" s="6"/>
      <c r="WUL74" s="6"/>
      <c r="WUM74" s="6"/>
      <c r="WUN74" s="6"/>
      <c r="WUO74" s="6"/>
      <c r="WUP74" s="6"/>
      <c r="WUQ74" s="6"/>
      <c r="WUR74" s="6"/>
      <c r="WUS74" s="6"/>
      <c r="WUT74" s="6"/>
      <c r="WUU74" s="6"/>
      <c r="WUV74" s="6"/>
      <c r="WUW74" s="6"/>
      <c r="WUX74" s="6"/>
      <c r="WUY74" s="6"/>
      <c r="WUZ74" s="6"/>
      <c r="WVA74" s="6"/>
      <c r="WVB74" s="6"/>
      <c r="WVC74" s="6"/>
      <c r="WVD74" s="6"/>
      <c r="WVE74" s="6"/>
      <c r="WVF74" s="6"/>
      <c r="WVG74" s="6"/>
      <c r="WVH74" s="6"/>
      <c r="WVI74" s="6"/>
      <c r="WVJ74" s="6"/>
      <c r="WVK74" s="6"/>
      <c r="WVL74" s="6"/>
      <c r="WVM74" s="6"/>
      <c r="WVN74" s="6"/>
      <c r="WVO74" s="6"/>
      <c r="WVP74" s="6"/>
      <c r="WVQ74" s="6"/>
      <c r="WVR74" s="6"/>
      <c r="WVS74" s="6"/>
      <c r="WVT74" s="6"/>
      <c r="WVU74" s="6"/>
      <c r="WVV74" s="6"/>
      <c r="WVW74" s="6"/>
      <c r="WVX74" s="6"/>
      <c r="WVY74" s="6"/>
      <c r="WVZ74" s="6"/>
      <c r="WWA74" s="6"/>
      <c r="WWB74" s="6"/>
      <c r="WWC74" s="6"/>
      <c r="WWD74" s="6"/>
      <c r="WWE74" s="6"/>
      <c r="WWF74" s="6"/>
      <c r="WWG74" s="6"/>
      <c r="WWH74" s="6"/>
      <c r="WWI74" s="6"/>
      <c r="WWJ74" s="6"/>
      <c r="WWK74" s="6"/>
      <c r="WWL74" s="6"/>
      <c r="WWM74" s="6"/>
      <c r="WWN74" s="6"/>
      <c r="WWO74" s="6"/>
      <c r="WWP74" s="6"/>
      <c r="WWQ74" s="6"/>
      <c r="WWR74" s="6"/>
      <c r="WWS74" s="6"/>
      <c r="WWT74" s="6"/>
      <c r="WWU74" s="6"/>
      <c r="WWV74" s="6"/>
      <c r="WWW74" s="6"/>
      <c r="WWX74" s="6"/>
      <c r="WWY74" s="6"/>
      <c r="WWZ74" s="6"/>
      <c r="WXA74" s="6"/>
      <c r="WXB74" s="6"/>
      <c r="WXC74" s="6"/>
      <c r="WXD74" s="6"/>
      <c r="WXE74" s="6"/>
      <c r="WXF74" s="6"/>
      <c r="WXG74" s="6"/>
      <c r="WXH74" s="6"/>
      <c r="WXI74" s="6"/>
      <c r="WXJ74" s="6"/>
      <c r="WXK74" s="6"/>
      <c r="WXL74" s="6"/>
      <c r="WXM74" s="6"/>
      <c r="WXN74" s="6"/>
      <c r="WXO74" s="6"/>
      <c r="WXP74" s="6"/>
      <c r="WXQ74" s="6"/>
      <c r="WXR74" s="6"/>
      <c r="WXS74" s="6"/>
      <c r="WXT74" s="6"/>
      <c r="WXU74" s="6"/>
      <c r="WXV74" s="6"/>
      <c r="WXW74" s="6"/>
      <c r="WXX74" s="6"/>
      <c r="WXY74" s="6"/>
      <c r="WXZ74" s="6"/>
      <c r="WYA74" s="6"/>
      <c r="WYB74" s="6"/>
      <c r="WYC74" s="6"/>
      <c r="WYD74" s="6"/>
      <c r="WYE74" s="6"/>
      <c r="WYF74" s="6"/>
      <c r="WYG74" s="6"/>
      <c r="WYH74" s="6"/>
      <c r="WYI74" s="6"/>
      <c r="WYJ74" s="6"/>
      <c r="WYK74" s="6"/>
      <c r="WYL74" s="6"/>
      <c r="WYM74" s="6"/>
      <c r="WYN74" s="6"/>
      <c r="WYO74" s="6"/>
      <c r="WYP74" s="6"/>
      <c r="WYQ74" s="6"/>
      <c r="WYR74" s="6"/>
      <c r="WYS74" s="6"/>
      <c r="WYT74" s="6"/>
      <c r="WYU74" s="6"/>
      <c r="WYV74" s="6"/>
      <c r="WYW74" s="6"/>
      <c r="WYX74" s="6"/>
      <c r="WYY74" s="6"/>
      <c r="WYZ74" s="6"/>
      <c r="WZA74" s="6"/>
      <c r="WZB74" s="6"/>
      <c r="WZC74" s="6"/>
      <c r="WZD74" s="6"/>
      <c r="WZE74" s="6"/>
      <c r="WZF74" s="6"/>
      <c r="WZG74" s="6"/>
      <c r="WZH74" s="6"/>
      <c r="WZI74" s="6"/>
      <c r="WZJ74" s="6"/>
      <c r="WZK74" s="6"/>
      <c r="WZL74" s="6"/>
      <c r="WZM74" s="6"/>
      <c r="WZN74" s="6"/>
      <c r="WZO74" s="6"/>
      <c r="WZP74" s="6"/>
      <c r="WZQ74" s="6"/>
      <c r="WZR74" s="6"/>
      <c r="WZS74" s="6"/>
      <c r="WZT74" s="6"/>
      <c r="WZU74" s="6"/>
      <c r="WZV74" s="6"/>
      <c r="WZW74" s="6"/>
      <c r="WZX74" s="6"/>
      <c r="WZY74" s="6"/>
      <c r="WZZ74" s="6"/>
      <c r="XAA74" s="6"/>
      <c r="XAB74" s="6"/>
      <c r="XAC74" s="6"/>
      <c r="XAD74" s="6"/>
      <c r="XAE74" s="6"/>
      <c r="XAF74" s="6"/>
      <c r="XAG74" s="6"/>
      <c r="XAH74" s="6"/>
      <c r="XAI74" s="6"/>
      <c r="XAJ74" s="6"/>
      <c r="XAK74" s="6"/>
      <c r="XAL74" s="6"/>
      <c r="XAM74" s="6"/>
      <c r="XAN74" s="6"/>
      <c r="XAO74" s="6"/>
      <c r="XAP74" s="6"/>
      <c r="XAQ74" s="6"/>
      <c r="XAR74" s="6"/>
      <c r="XAS74" s="6"/>
      <c r="XAT74" s="6"/>
      <c r="XAU74" s="6"/>
      <c r="XAV74" s="6"/>
      <c r="XAW74" s="6"/>
      <c r="XAX74" s="6"/>
      <c r="XAY74" s="6"/>
      <c r="XAZ74" s="6"/>
      <c r="XBA74" s="6"/>
      <c r="XBB74" s="6"/>
      <c r="XBC74" s="6"/>
      <c r="XBD74" s="6"/>
      <c r="XBE74" s="6"/>
      <c r="XBF74" s="6"/>
      <c r="XBG74" s="6"/>
      <c r="XBH74" s="6"/>
      <c r="XBI74" s="6"/>
      <c r="XBJ74" s="6"/>
      <c r="XBK74" s="6"/>
      <c r="XBL74" s="6"/>
      <c r="XBM74" s="6"/>
      <c r="XBN74" s="6"/>
      <c r="XBO74" s="6"/>
      <c r="XBP74" s="6"/>
      <c r="XBQ74" s="6"/>
      <c r="XBR74" s="6"/>
      <c r="XBS74" s="6"/>
      <c r="XBT74" s="6"/>
      <c r="XBU74" s="6"/>
      <c r="XBV74" s="6"/>
      <c r="XBW74" s="6"/>
      <c r="XBX74" s="6"/>
      <c r="XBY74" s="6"/>
      <c r="XBZ74" s="6"/>
      <c r="XCA74" s="6"/>
      <c r="XCB74" s="6"/>
      <c r="XCC74" s="6"/>
      <c r="XCD74" s="6"/>
      <c r="XCE74" s="6"/>
      <c r="XCF74" s="6"/>
      <c r="XCG74" s="6"/>
      <c r="XCH74" s="6"/>
      <c r="XCI74" s="6"/>
      <c r="XCJ74" s="6"/>
      <c r="XCK74" s="6"/>
      <c r="XCL74" s="6"/>
      <c r="XCM74" s="6"/>
      <c r="XCN74" s="6"/>
      <c r="XCO74" s="6"/>
      <c r="XCP74" s="6"/>
      <c r="XCQ74" s="6"/>
      <c r="XCR74" s="6"/>
      <c r="XCS74" s="6"/>
      <c r="XCT74" s="6"/>
      <c r="XCU74" s="6"/>
      <c r="XCV74" s="6"/>
      <c r="XCW74" s="6"/>
      <c r="XCX74" s="6"/>
      <c r="XCY74" s="6"/>
      <c r="XCZ74" s="6"/>
      <c r="XDA74" s="6"/>
      <c r="XDB74" s="6"/>
      <c r="XDC74" s="6"/>
      <c r="XDD74" s="6"/>
      <c r="XDE74" s="6"/>
      <c r="XDF74" s="6"/>
      <c r="XDG74" s="6"/>
      <c r="XDH74" s="6"/>
      <c r="XDI74" s="6"/>
      <c r="XDJ74" s="6"/>
      <c r="XDK74" s="6"/>
    </row>
    <row r="75" spans="1:16339" s="8" customFormat="1" hidden="1">
      <c r="A75" s="566"/>
      <c r="B75"/>
      <c r="D75" s="276" t="s">
        <v>67</v>
      </c>
      <c r="E75" s="18" t="e">
        <f>#REF!-E49</f>
        <v>#REF!</v>
      </c>
      <c r="F75" s="18" t="e">
        <f>#REF!-F49</f>
        <v>#REF!</v>
      </c>
      <c r="G75" s="18" t="e">
        <f>#REF!-G49</f>
        <v>#REF!</v>
      </c>
      <c r="H75" s="18" t="e">
        <f>#REF!-H49</f>
        <v>#REF!</v>
      </c>
      <c r="I75" s="18" t="e">
        <f>#REF!-I49</f>
        <v>#REF!</v>
      </c>
      <c r="J75" s="18" t="e">
        <f>#REF!-J49</f>
        <v>#REF!</v>
      </c>
      <c r="K75" s="18" t="e">
        <f>#REF!-K49</f>
        <v>#REF!</v>
      </c>
      <c r="L75" s="18" t="e">
        <f>#REF!-L49</f>
        <v>#REF!</v>
      </c>
      <c r="M75" s="18" t="e">
        <f>#REF!-M49</f>
        <v>#REF!</v>
      </c>
      <c r="N75" s="18" t="e">
        <f>#REF!-N49</f>
        <v>#REF!</v>
      </c>
      <c r="O75" s="18" t="e">
        <f>#REF!-O49</f>
        <v>#REF!</v>
      </c>
      <c r="P75" s="18" t="e">
        <f>#REF!-P49</f>
        <v>#REF!</v>
      </c>
      <c r="Q75" s="18" t="e">
        <f>#REF!-Q49</f>
        <v>#REF!</v>
      </c>
      <c r="R75" s="18" t="e">
        <f>#REF!-R49</f>
        <v>#REF!</v>
      </c>
      <c r="S75" s="18" t="e">
        <f>#REF!-S49</f>
        <v>#REF!</v>
      </c>
      <c r="T75" s="18" t="e">
        <f>#REF!-T49</f>
        <v>#REF!</v>
      </c>
      <c r="U75" s="18" t="e">
        <f>#REF!-U49</f>
        <v>#REF!</v>
      </c>
      <c r="V75" s="18" t="e">
        <f>#REF!-V49</f>
        <v>#REF!</v>
      </c>
      <c r="W75" s="22"/>
      <c r="X75" s="6"/>
      <c r="Y75" s="6"/>
      <c r="Z75" s="6"/>
      <c r="AA75" s="6"/>
      <c r="AB75" s="14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14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  <c r="HWD75" s="6"/>
      <c r="HWE75" s="6"/>
      <c r="HWF75" s="6"/>
      <c r="HWG75" s="6"/>
      <c r="HWH75" s="6"/>
      <c r="HWI75" s="6"/>
      <c r="HWJ75" s="6"/>
      <c r="HWK75" s="6"/>
      <c r="HWL75" s="6"/>
      <c r="HWM75" s="6"/>
      <c r="HWN75" s="6"/>
      <c r="HWO75" s="6"/>
      <c r="HWP75" s="6"/>
      <c r="HWQ75" s="6"/>
      <c r="HWR75" s="6"/>
      <c r="HWS75" s="6"/>
      <c r="HWT75" s="6"/>
      <c r="HWU75" s="6"/>
      <c r="HWV75" s="6"/>
      <c r="HWW75" s="6"/>
      <c r="HWX75" s="6"/>
      <c r="HWY75" s="6"/>
      <c r="HWZ75" s="6"/>
      <c r="HXA75" s="6"/>
      <c r="HXB75" s="6"/>
      <c r="HXC75" s="6"/>
      <c r="HXD75" s="6"/>
      <c r="HXE75" s="6"/>
      <c r="HXF75" s="6"/>
      <c r="HXG75" s="6"/>
      <c r="HXH75" s="6"/>
      <c r="HXI75" s="6"/>
      <c r="HXJ75" s="6"/>
      <c r="HXK75" s="6"/>
      <c r="HXL75" s="6"/>
      <c r="HXM75" s="6"/>
      <c r="HXN75" s="6"/>
      <c r="HXO75" s="6"/>
      <c r="HXP75" s="6"/>
      <c r="HXQ75" s="6"/>
      <c r="HXR75" s="6"/>
      <c r="HXS75" s="6"/>
      <c r="HXT75" s="6"/>
      <c r="HXU75" s="6"/>
      <c r="HXV75" s="6"/>
      <c r="HXW75" s="6"/>
      <c r="HXX75" s="6"/>
      <c r="HXY75" s="6"/>
      <c r="HXZ75" s="6"/>
      <c r="HYA75" s="6"/>
      <c r="HYB75" s="6"/>
      <c r="HYC75" s="6"/>
      <c r="HYD75" s="6"/>
      <c r="HYE75" s="6"/>
      <c r="HYF75" s="6"/>
      <c r="HYG75" s="6"/>
      <c r="HYH75" s="6"/>
      <c r="HYI75" s="6"/>
      <c r="HYJ75" s="6"/>
      <c r="HYK75" s="6"/>
      <c r="HYL75" s="6"/>
      <c r="HYM75" s="6"/>
      <c r="HYN75" s="6"/>
      <c r="HYO75" s="6"/>
      <c r="HYP75" s="6"/>
      <c r="HYQ75" s="6"/>
      <c r="HYR75" s="6"/>
      <c r="HYS75" s="6"/>
      <c r="HYT75" s="6"/>
      <c r="HYU75" s="6"/>
      <c r="HYV75" s="6"/>
      <c r="HYW75" s="6"/>
      <c r="HYX75" s="6"/>
      <c r="HYY75" s="6"/>
      <c r="HYZ75" s="6"/>
      <c r="HZA75" s="6"/>
      <c r="HZB75" s="6"/>
      <c r="HZC75" s="6"/>
      <c r="HZD75" s="6"/>
      <c r="HZE75" s="6"/>
      <c r="HZF75" s="6"/>
      <c r="HZG75" s="6"/>
      <c r="HZH75" s="6"/>
      <c r="HZI75" s="6"/>
      <c r="HZJ75" s="6"/>
      <c r="HZK75" s="6"/>
      <c r="HZL75" s="6"/>
      <c r="HZM75" s="6"/>
      <c r="HZN75" s="6"/>
      <c r="HZO75" s="6"/>
      <c r="HZP75" s="6"/>
      <c r="HZQ75" s="6"/>
      <c r="HZR75" s="6"/>
      <c r="HZS75" s="6"/>
      <c r="HZT75" s="6"/>
      <c r="HZU75" s="6"/>
      <c r="HZV75" s="6"/>
      <c r="HZW75" s="6"/>
      <c r="HZX75" s="6"/>
      <c r="HZY75" s="6"/>
      <c r="HZZ75" s="6"/>
      <c r="IAA75" s="6"/>
      <c r="IAB75" s="6"/>
      <c r="IAC75" s="6"/>
      <c r="IAD75" s="6"/>
      <c r="IAE75" s="6"/>
      <c r="IAF75" s="6"/>
      <c r="IAG75" s="6"/>
      <c r="IAH75" s="6"/>
      <c r="IAI75" s="6"/>
      <c r="IAJ75" s="6"/>
      <c r="IAK75" s="6"/>
      <c r="IAL75" s="6"/>
      <c r="IAM75" s="6"/>
      <c r="IAN75" s="6"/>
      <c r="IAO75" s="6"/>
      <c r="IAP75" s="6"/>
      <c r="IAQ75" s="6"/>
      <c r="IAR75" s="6"/>
      <c r="IAS75" s="6"/>
      <c r="IAT75" s="6"/>
      <c r="IAU75" s="6"/>
      <c r="IAV75" s="6"/>
      <c r="IAW75" s="6"/>
      <c r="IAX75" s="6"/>
      <c r="IAY75" s="6"/>
      <c r="IAZ75" s="6"/>
      <c r="IBA75" s="6"/>
      <c r="IBB75" s="6"/>
      <c r="IBC75" s="6"/>
      <c r="IBD75" s="6"/>
      <c r="IBE75" s="6"/>
      <c r="IBF75" s="6"/>
      <c r="IBG75" s="6"/>
      <c r="IBH75" s="6"/>
      <c r="IBI75" s="6"/>
      <c r="IBJ75" s="6"/>
      <c r="IBK75" s="6"/>
      <c r="IBL75" s="6"/>
      <c r="IBM75" s="6"/>
      <c r="IBN75" s="6"/>
      <c r="IBO75" s="6"/>
      <c r="IBP75" s="6"/>
      <c r="IBQ75" s="6"/>
      <c r="IBR75" s="6"/>
      <c r="IBS75" s="6"/>
      <c r="IBT75" s="6"/>
      <c r="IBU75" s="6"/>
      <c r="IBV75" s="6"/>
      <c r="IBW75" s="6"/>
      <c r="IBX75" s="6"/>
      <c r="IBY75" s="6"/>
      <c r="IBZ75" s="6"/>
      <c r="ICA75" s="6"/>
      <c r="ICB75" s="6"/>
      <c r="ICC75" s="6"/>
      <c r="ICD75" s="6"/>
      <c r="ICE75" s="6"/>
      <c r="ICF75" s="6"/>
      <c r="ICG75" s="6"/>
      <c r="ICH75" s="6"/>
      <c r="ICI75" s="6"/>
      <c r="ICJ75" s="6"/>
      <c r="ICK75" s="6"/>
      <c r="ICL75" s="6"/>
      <c r="ICM75" s="6"/>
      <c r="ICN75" s="6"/>
      <c r="ICO75" s="6"/>
      <c r="ICP75" s="6"/>
      <c r="ICQ75" s="6"/>
      <c r="ICR75" s="6"/>
      <c r="ICS75" s="6"/>
      <c r="ICT75" s="6"/>
      <c r="ICU75" s="6"/>
      <c r="ICV75" s="6"/>
      <c r="ICW75" s="6"/>
      <c r="ICX75" s="6"/>
      <c r="ICY75" s="6"/>
      <c r="ICZ75" s="6"/>
      <c r="IDA75" s="6"/>
      <c r="IDB75" s="6"/>
      <c r="IDC75" s="6"/>
      <c r="IDD75" s="6"/>
      <c r="IDE75" s="6"/>
      <c r="IDF75" s="6"/>
      <c r="IDG75" s="6"/>
      <c r="IDH75" s="6"/>
      <c r="IDI75" s="6"/>
      <c r="IDJ75" s="6"/>
      <c r="IDK75" s="6"/>
      <c r="IDL75" s="6"/>
      <c r="IDM75" s="6"/>
      <c r="IDN75" s="6"/>
      <c r="IDO75" s="6"/>
      <c r="IDP75" s="6"/>
      <c r="IDQ75" s="6"/>
      <c r="IDR75" s="6"/>
      <c r="IDS75" s="6"/>
      <c r="IDT75" s="6"/>
      <c r="IDU75" s="6"/>
      <c r="IDV75" s="6"/>
      <c r="IDW75" s="6"/>
      <c r="IDX75" s="6"/>
      <c r="IDY75" s="6"/>
      <c r="IDZ75" s="6"/>
      <c r="IEA75" s="6"/>
      <c r="IEB75" s="6"/>
      <c r="IEC75" s="6"/>
      <c r="IED75" s="6"/>
      <c r="IEE75" s="6"/>
      <c r="IEF75" s="6"/>
      <c r="IEG75" s="6"/>
      <c r="IEH75" s="6"/>
      <c r="IEI75" s="6"/>
      <c r="IEJ75" s="6"/>
      <c r="IEK75" s="6"/>
      <c r="IEL75" s="6"/>
      <c r="IEM75" s="6"/>
      <c r="IEN75" s="6"/>
      <c r="IEO75" s="6"/>
      <c r="IEP75" s="6"/>
      <c r="IEQ75" s="6"/>
      <c r="IER75" s="6"/>
      <c r="IES75" s="6"/>
      <c r="IET75" s="6"/>
      <c r="IEU75" s="6"/>
      <c r="IEV75" s="6"/>
      <c r="IEW75" s="6"/>
      <c r="IEX75" s="6"/>
      <c r="IEY75" s="6"/>
      <c r="IEZ75" s="6"/>
      <c r="IFA75" s="6"/>
      <c r="IFB75" s="6"/>
      <c r="IFC75" s="6"/>
      <c r="IFD75" s="6"/>
      <c r="IFE75" s="6"/>
      <c r="IFF75" s="6"/>
      <c r="IFG75" s="6"/>
      <c r="IFH75" s="6"/>
      <c r="IFI75" s="6"/>
      <c r="IFJ75" s="6"/>
      <c r="IFK75" s="6"/>
      <c r="IFL75" s="6"/>
      <c r="IFM75" s="6"/>
      <c r="IFN75" s="6"/>
      <c r="IFO75" s="6"/>
      <c r="IFP75" s="6"/>
      <c r="IFQ75" s="6"/>
      <c r="IFR75" s="6"/>
      <c r="IFS75" s="6"/>
      <c r="IFT75" s="6"/>
      <c r="IFU75" s="6"/>
      <c r="IFV75" s="6"/>
      <c r="IFW75" s="6"/>
      <c r="IFX75" s="6"/>
      <c r="IFY75" s="6"/>
      <c r="IFZ75" s="6"/>
      <c r="IGA75" s="6"/>
      <c r="IGB75" s="6"/>
      <c r="IGC75" s="6"/>
      <c r="IGD75" s="6"/>
      <c r="IGE75" s="6"/>
      <c r="IGF75" s="6"/>
      <c r="IGG75" s="6"/>
      <c r="IGH75" s="6"/>
      <c r="IGI75" s="6"/>
      <c r="IGJ75" s="6"/>
      <c r="IGK75" s="6"/>
      <c r="IGL75" s="6"/>
      <c r="IGM75" s="6"/>
      <c r="IGN75" s="6"/>
      <c r="IGO75" s="6"/>
      <c r="IGP75" s="6"/>
      <c r="IGQ75" s="6"/>
      <c r="IGR75" s="6"/>
      <c r="IGS75" s="6"/>
      <c r="IGT75" s="6"/>
      <c r="IGU75" s="6"/>
      <c r="IGV75" s="6"/>
      <c r="IGW75" s="6"/>
      <c r="IGX75" s="6"/>
      <c r="IGY75" s="6"/>
      <c r="IGZ75" s="6"/>
      <c r="IHA75" s="6"/>
      <c r="IHB75" s="6"/>
      <c r="IHC75" s="6"/>
      <c r="IHD75" s="6"/>
      <c r="IHE75" s="6"/>
      <c r="IHF75" s="6"/>
      <c r="IHG75" s="6"/>
      <c r="IHH75" s="6"/>
      <c r="IHI75" s="6"/>
      <c r="IHJ75" s="6"/>
      <c r="IHK75" s="6"/>
      <c r="IHL75" s="6"/>
      <c r="IHM75" s="6"/>
      <c r="IHN75" s="6"/>
      <c r="IHO75" s="6"/>
      <c r="IHP75" s="6"/>
      <c r="IHQ75" s="6"/>
      <c r="IHR75" s="6"/>
      <c r="IHS75" s="6"/>
      <c r="IHT75" s="6"/>
      <c r="IHU75" s="6"/>
      <c r="IHV75" s="6"/>
      <c r="IHW75" s="6"/>
      <c r="IHX75" s="6"/>
      <c r="IHY75" s="6"/>
      <c r="IHZ75" s="6"/>
      <c r="IIA75" s="6"/>
      <c r="IIB75" s="6"/>
      <c r="IIC75" s="6"/>
      <c r="IID75" s="6"/>
      <c r="IIE75" s="6"/>
      <c r="IIF75" s="6"/>
      <c r="IIG75" s="6"/>
      <c r="IIH75" s="6"/>
      <c r="III75" s="6"/>
      <c r="IIJ75" s="6"/>
      <c r="IIK75" s="6"/>
      <c r="IIL75" s="6"/>
      <c r="IIM75" s="6"/>
      <c r="IIN75" s="6"/>
      <c r="IIO75" s="6"/>
      <c r="IIP75" s="6"/>
      <c r="IIQ75" s="6"/>
      <c r="IIR75" s="6"/>
      <c r="IIS75" s="6"/>
      <c r="IIT75" s="6"/>
      <c r="IIU75" s="6"/>
      <c r="IIV75" s="6"/>
      <c r="IIW75" s="6"/>
      <c r="IIX75" s="6"/>
      <c r="IIY75" s="6"/>
      <c r="IIZ75" s="6"/>
      <c r="IJA75" s="6"/>
      <c r="IJB75" s="6"/>
      <c r="IJC75" s="6"/>
      <c r="IJD75" s="6"/>
      <c r="IJE75" s="6"/>
      <c r="IJF75" s="6"/>
      <c r="IJG75" s="6"/>
      <c r="IJH75" s="6"/>
      <c r="IJI75" s="6"/>
      <c r="IJJ75" s="6"/>
      <c r="IJK75" s="6"/>
      <c r="IJL75" s="6"/>
      <c r="IJM75" s="6"/>
      <c r="IJN75" s="6"/>
      <c r="IJO75" s="6"/>
      <c r="IJP75" s="6"/>
      <c r="IJQ75" s="6"/>
      <c r="IJR75" s="6"/>
      <c r="IJS75" s="6"/>
      <c r="IJT75" s="6"/>
      <c r="IJU75" s="6"/>
      <c r="IJV75" s="6"/>
      <c r="IJW75" s="6"/>
      <c r="IJX75" s="6"/>
      <c r="IJY75" s="6"/>
      <c r="IJZ75" s="6"/>
      <c r="IKA75" s="6"/>
      <c r="IKB75" s="6"/>
      <c r="IKC75" s="6"/>
      <c r="IKD75" s="6"/>
      <c r="IKE75" s="6"/>
      <c r="IKF75" s="6"/>
      <c r="IKG75" s="6"/>
      <c r="IKH75" s="6"/>
      <c r="IKI75" s="6"/>
      <c r="IKJ75" s="6"/>
      <c r="IKK75" s="6"/>
      <c r="IKL75" s="6"/>
      <c r="IKM75" s="6"/>
      <c r="IKN75" s="6"/>
      <c r="IKO75" s="6"/>
      <c r="IKP75" s="6"/>
      <c r="IKQ75" s="6"/>
      <c r="IKR75" s="6"/>
      <c r="IKS75" s="6"/>
      <c r="IKT75" s="6"/>
      <c r="IKU75" s="6"/>
      <c r="IKV75" s="6"/>
      <c r="IKW75" s="6"/>
      <c r="IKX75" s="6"/>
      <c r="IKY75" s="6"/>
      <c r="IKZ75" s="6"/>
      <c r="ILA75" s="6"/>
      <c r="ILB75" s="6"/>
      <c r="ILC75" s="6"/>
      <c r="ILD75" s="6"/>
      <c r="ILE75" s="6"/>
      <c r="ILF75" s="6"/>
      <c r="ILG75" s="6"/>
      <c r="ILH75" s="6"/>
      <c r="ILI75" s="6"/>
      <c r="ILJ75" s="6"/>
      <c r="ILK75" s="6"/>
      <c r="ILL75" s="6"/>
      <c r="ILM75" s="6"/>
      <c r="ILN75" s="6"/>
      <c r="ILO75" s="6"/>
      <c r="ILP75" s="6"/>
      <c r="ILQ75" s="6"/>
      <c r="ILR75" s="6"/>
      <c r="ILS75" s="6"/>
      <c r="ILT75" s="6"/>
      <c r="ILU75" s="6"/>
      <c r="ILV75" s="6"/>
      <c r="ILW75" s="6"/>
      <c r="ILX75" s="6"/>
      <c r="ILY75" s="6"/>
      <c r="ILZ75" s="6"/>
      <c r="IMA75" s="6"/>
      <c r="IMB75" s="6"/>
      <c r="IMC75" s="6"/>
      <c r="IMD75" s="6"/>
      <c r="IME75" s="6"/>
      <c r="IMF75" s="6"/>
      <c r="IMG75" s="6"/>
      <c r="IMH75" s="6"/>
      <c r="IMI75" s="6"/>
      <c r="IMJ75" s="6"/>
      <c r="IMK75" s="6"/>
      <c r="IML75" s="6"/>
      <c r="IMM75" s="6"/>
      <c r="IMN75" s="6"/>
      <c r="IMO75" s="6"/>
      <c r="IMP75" s="6"/>
      <c r="IMQ75" s="6"/>
      <c r="IMR75" s="6"/>
      <c r="IMS75" s="6"/>
      <c r="IMT75" s="6"/>
      <c r="IMU75" s="6"/>
      <c r="IMV75" s="6"/>
      <c r="IMW75" s="6"/>
      <c r="IMX75" s="6"/>
      <c r="IMY75" s="6"/>
      <c r="IMZ75" s="6"/>
      <c r="INA75" s="6"/>
      <c r="INB75" s="6"/>
      <c r="INC75" s="6"/>
      <c r="IND75" s="6"/>
      <c r="INE75" s="6"/>
      <c r="INF75" s="6"/>
      <c r="ING75" s="6"/>
      <c r="INH75" s="6"/>
      <c r="INI75" s="6"/>
      <c r="INJ75" s="6"/>
      <c r="INK75" s="6"/>
      <c r="INL75" s="6"/>
      <c r="INM75" s="6"/>
      <c r="INN75" s="6"/>
      <c r="INO75" s="6"/>
      <c r="INP75" s="6"/>
      <c r="INQ75" s="6"/>
      <c r="INR75" s="6"/>
      <c r="INS75" s="6"/>
      <c r="INT75" s="6"/>
      <c r="INU75" s="6"/>
      <c r="INV75" s="6"/>
      <c r="INW75" s="6"/>
      <c r="INX75" s="6"/>
      <c r="INY75" s="6"/>
      <c r="INZ75" s="6"/>
      <c r="IOA75" s="6"/>
      <c r="IOB75" s="6"/>
      <c r="IOC75" s="6"/>
      <c r="IOD75" s="6"/>
      <c r="IOE75" s="6"/>
      <c r="IOF75" s="6"/>
      <c r="IOG75" s="6"/>
      <c r="IOH75" s="6"/>
      <c r="IOI75" s="6"/>
      <c r="IOJ75" s="6"/>
      <c r="IOK75" s="6"/>
      <c r="IOL75" s="6"/>
      <c r="IOM75" s="6"/>
      <c r="ION75" s="6"/>
      <c r="IOO75" s="6"/>
      <c r="IOP75" s="6"/>
      <c r="IOQ75" s="6"/>
      <c r="IOR75" s="6"/>
      <c r="IOS75" s="6"/>
      <c r="IOT75" s="6"/>
      <c r="IOU75" s="6"/>
      <c r="IOV75" s="6"/>
      <c r="IOW75" s="6"/>
      <c r="IOX75" s="6"/>
      <c r="IOY75" s="6"/>
      <c r="IOZ75" s="6"/>
      <c r="IPA75" s="6"/>
      <c r="IPB75" s="6"/>
      <c r="IPC75" s="6"/>
      <c r="IPD75" s="6"/>
      <c r="IPE75" s="6"/>
      <c r="IPF75" s="6"/>
      <c r="IPG75" s="6"/>
      <c r="IPH75" s="6"/>
      <c r="IPI75" s="6"/>
      <c r="IPJ75" s="6"/>
      <c r="IPK75" s="6"/>
      <c r="IPL75" s="6"/>
      <c r="IPM75" s="6"/>
      <c r="IPN75" s="6"/>
      <c r="IPO75" s="6"/>
      <c r="IPP75" s="6"/>
      <c r="IPQ75" s="6"/>
      <c r="IPR75" s="6"/>
      <c r="IPS75" s="6"/>
      <c r="IPT75" s="6"/>
      <c r="IPU75" s="6"/>
      <c r="IPV75" s="6"/>
      <c r="IPW75" s="6"/>
      <c r="IPX75" s="6"/>
      <c r="IPY75" s="6"/>
      <c r="IPZ75" s="6"/>
      <c r="IQA75" s="6"/>
      <c r="IQB75" s="6"/>
      <c r="IQC75" s="6"/>
      <c r="IQD75" s="6"/>
      <c r="IQE75" s="6"/>
      <c r="IQF75" s="6"/>
      <c r="IQG75" s="6"/>
      <c r="IQH75" s="6"/>
      <c r="IQI75" s="6"/>
      <c r="IQJ75" s="6"/>
      <c r="IQK75" s="6"/>
      <c r="IQL75" s="6"/>
      <c r="IQM75" s="6"/>
      <c r="IQN75" s="6"/>
      <c r="IQO75" s="6"/>
      <c r="IQP75" s="6"/>
      <c r="IQQ75" s="6"/>
      <c r="IQR75" s="6"/>
      <c r="IQS75" s="6"/>
      <c r="IQT75" s="6"/>
      <c r="IQU75" s="6"/>
      <c r="IQV75" s="6"/>
      <c r="IQW75" s="6"/>
      <c r="IQX75" s="6"/>
      <c r="IQY75" s="6"/>
      <c r="IQZ75" s="6"/>
      <c r="IRA75" s="6"/>
      <c r="IRB75" s="6"/>
      <c r="IRC75" s="6"/>
      <c r="IRD75" s="6"/>
      <c r="IRE75" s="6"/>
      <c r="IRF75" s="6"/>
      <c r="IRG75" s="6"/>
      <c r="IRH75" s="6"/>
      <c r="IRI75" s="6"/>
      <c r="IRJ75" s="6"/>
      <c r="IRK75" s="6"/>
      <c r="IRL75" s="6"/>
      <c r="IRM75" s="6"/>
      <c r="IRN75" s="6"/>
      <c r="IRO75" s="6"/>
      <c r="IRP75" s="6"/>
      <c r="IRQ75" s="6"/>
      <c r="IRR75" s="6"/>
      <c r="IRS75" s="6"/>
      <c r="IRT75" s="6"/>
      <c r="IRU75" s="6"/>
      <c r="IRV75" s="6"/>
      <c r="IRW75" s="6"/>
      <c r="IRX75" s="6"/>
      <c r="IRY75" s="6"/>
      <c r="IRZ75" s="6"/>
      <c r="ISA75" s="6"/>
      <c r="ISB75" s="6"/>
      <c r="ISC75" s="6"/>
      <c r="ISD75" s="6"/>
      <c r="ISE75" s="6"/>
      <c r="ISF75" s="6"/>
      <c r="ISG75" s="6"/>
      <c r="ISH75" s="6"/>
      <c r="ISI75" s="6"/>
      <c r="ISJ75" s="6"/>
      <c r="ISK75" s="6"/>
      <c r="ISL75" s="6"/>
      <c r="ISM75" s="6"/>
      <c r="ISN75" s="6"/>
      <c r="ISO75" s="6"/>
      <c r="ISP75" s="6"/>
      <c r="ISQ75" s="6"/>
      <c r="ISR75" s="6"/>
      <c r="ISS75" s="6"/>
      <c r="IST75" s="6"/>
      <c r="ISU75" s="6"/>
      <c r="ISV75" s="6"/>
      <c r="ISW75" s="6"/>
      <c r="ISX75" s="6"/>
      <c r="ISY75" s="6"/>
      <c r="ISZ75" s="6"/>
      <c r="ITA75" s="6"/>
      <c r="ITB75" s="6"/>
      <c r="ITC75" s="6"/>
      <c r="ITD75" s="6"/>
      <c r="ITE75" s="6"/>
      <c r="ITF75" s="6"/>
      <c r="ITG75" s="6"/>
      <c r="ITH75" s="6"/>
      <c r="ITI75" s="6"/>
      <c r="ITJ75" s="6"/>
      <c r="ITK75" s="6"/>
      <c r="ITL75" s="6"/>
      <c r="ITM75" s="6"/>
      <c r="ITN75" s="6"/>
      <c r="ITO75" s="6"/>
      <c r="ITP75" s="6"/>
      <c r="ITQ75" s="6"/>
      <c r="ITR75" s="6"/>
      <c r="ITS75" s="6"/>
      <c r="ITT75" s="6"/>
      <c r="ITU75" s="6"/>
      <c r="ITV75" s="6"/>
      <c r="ITW75" s="6"/>
      <c r="ITX75" s="6"/>
      <c r="ITY75" s="6"/>
      <c r="ITZ75" s="6"/>
      <c r="IUA75" s="6"/>
      <c r="IUB75" s="6"/>
      <c r="IUC75" s="6"/>
      <c r="IUD75" s="6"/>
      <c r="IUE75" s="6"/>
      <c r="IUF75" s="6"/>
      <c r="IUG75" s="6"/>
      <c r="IUH75" s="6"/>
      <c r="IUI75" s="6"/>
      <c r="IUJ75" s="6"/>
      <c r="IUK75" s="6"/>
      <c r="IUL75" s="6"/>
      <c r="IUM75" s="6"/>
      <c r="IUN75" s="6"/>
      <c r="IUO75" s="6"/>
      <c r="IUP75" s="6"/>
      <c r="IUQ75" s="6"/>
      <c r="IUR75" s="6"/>
      <c r="IUS75" s="6"/>
      <c r="IUT75" s="6"/>
      <c r="IUU75" s="6"/>
      <c r="IUV75" s="6"/>
      <c r="IUW75" s="6"/>
      <c r="IUX75" s="6"/>
      <c r="IUY75" s="6"/>
      <c r="IUZ75" s="6"/>
      <c r="IVA75" s="6"/>
      <c r="IVB75" s="6"/>
      <c r="IVC75" s="6"/>
      <c r="IVD75" s="6"/>
      <c r="IVE75" s="6"/>
      <c r="IVF75" s="6"/>
      <c r="IVG75" s="6"/>
      <c r="IVH75" s="6"/>
      <c r="IVI75" s="6"/>
      <c r="IVJ75" s="6"/>
      <c r="IVK75" s="6"/>
      <c r="IVL75" s="6"/>
      <c r="IVM75" s="6"/>
      <c r="IVN75" s="6"/>
      <c r="IVO75" s="6"/>
      <c r="IVP75" s="6"/>
      <c r="IVQ75" s="6"/>
      <c r="IVR75" s="6"/>
      <c r="IVS75" s="6"/>
      <c r="IVT75" s="6"/>
      <c r="IVU75" s="6"/>
      <c r="IVV75" s="6"/>
      <c r="IVW75" s="6"/>
      <c r="IVX75" s="6"/>
      <c r="IVY75" s="6"/>
      <c r="IVZ75" s="6"/>
      <c r="IWA75" s="6"/>
      <c r="IWB75" s="6"/>
      <c r="IWC75" s="6"/>
      <c r="IWD75" s="6"/>
      <c r="IWE75" s="6"/>
      <c r="IWF75" s="6"/>
      <c r="IWG75" s="6"/>
      <c r="IWH75" s="6"/>
      <c r="IWI75" s="6"/>
      <c r="IWJ75" s="6"/>
      <c r="IWK75" s="6"/>
      <c r="IWL75" s="6"/>
      <c r="IWM75" s="6"/>
      <c r="IWN75" s="6"/>
      <c r="IWO75" s="6"/>
      <c r="IWP75" s="6"/>
      <c r="IWQ75" s="6"/>
      <c r="IWR75" s="6"/>
      <c r="IWS75" s="6"/>
      <c r="IWT75" s="6"/>
      <c r="IWU75" s="6"/>
      <c r="IWV75" s="6"/>
      <c r="IWW75" s="6"/>
      <c r="IWX75" s="6"/>
      <c r="IWY75" s="6"/>
      <c r="IWZ75" s="6"/>
      <c r="IXA75" s="6"/>
      <c r="IXB75" s="6"/>
      <c r="IXC75" s="6"/>
      <c r="IXD75" s="6"/>
      <c r="IXE75" s="6"/>
      <c r="IXF75" s="6"/>
      <c r="IXG75" s="6"/>
      <c r="IXH75" s="6"/>
      <c r="IXI75" s="6"/>
      <c r="IXJ75" s="6"/>
      <c r="IXK75" s="6"/>
      <c r="IXL75" s="6"/>
      <c r="IXM75" s="6"/>
      <c r="IXN75" s="6"/>
      <c r="IXO75" s="6"/>
      <c r="IXP75" s="6"/>
      <c r="IXQ75" s="6"/>
      <c r="IXR75" s="6"/>
      <c r="IXS75" s="6"/>
      <c r="IXT75" s="6"/>
      <c r="IXU75" s="6"/>
      <c r="IXV75" s="6"/>
      <c r="IXW75" s="6"/>
      <c r="IXX75" s="6"/>
      <c r="IXY75" s="6"/>
      <c r="IXZ75" s="6"/>
      <c r="IYA75" s="6"/>
      <c r="IYB75" s="6"/>
      <c r="IYC75" s="6"/>
      <c r="IYD75" s="6"/>
      <c r="IYE75" s="6"/>
      <c r="IYF75" s="6"/>
      <c r="IYG75" s="6"/>
      <c r="IYH75" s="6"/>
      <c r="IYI75" s="6"/>
      <c r="IYJ75" s="6"/>
      <c r="IYK75" s="6"/>
      <c r="IYL75" s="6"/>
      <c r="IYM75" s="6"/>
      <c r="IYN75" s="6"/>
      <c r="IYO75" s="6"/>
      <c r="IYP75" s="6"/>
      <c r="IYQ75" s="6"/>
      <c r="IYR75" s="6"/>
      <c r="IYS75" s="6"/>
      <c r="IYT75" s="6"/>
      <c r="IYU75" s="6"/>
      <c r="IYV75" s="6"/>
      <c r="IYW75" s="6"/>
      <c r="IYX75" s="6"/>
      <c r="IYY75" s="6"/>
      <c r="IYZ75" s="6"/>
      <c r="IZA75" s="6"/>
      <c r="IZB75" s="6"/>
      <c r="IZC75" s="6"/>
      <c r="IZD75" s="6"/>
      <c r="IZE75" s="6"/>
      <c r="IZF75" s="6"/>
      <c r="IZG75" s="6"/>
      <c r="IZH75" s="6"/>
      <c r="IZI75" s="6"/>
      <c r="IZJ75" s="6"/>
      <c r="IZK75" s="6"/>
      <c r="IZL75" s="6"/>
      <c r="IZM75" s="6"/>
      <c r="IZN75" s="6"/>
      <c r="IZO75" s="6"/>
      <c r="IZP75" s="6"/>
      <c r="IZQ75" s="6"/>
      <c r="IZR75" s="6"/>
      <c r="IZS75" s="6"/>
      <c r="IZT75" s="6"/>
      <c r="IZU75" s="6"/>
      <c r="IZV75" s="6"/>
      <c r="IZW75" s="6"/>
      <c r="IZX75" s="6"/>
      <c r="IZY75" s="6"/>
      <c r="IZZ75" s="6"/>
      <c r="JAA75" s="6"/>
      <c r="JAB75" s="6"/>
      <c r="JAC75" s="6"/>
      <c r="JAD75" s="6"/>
      <c r="JAE75" s="6"/>
      <c r="JAF75" s="6"/>
      <c r="JAG75" s="6"/>
      <c r="JAH75" s="6"/>
      <c r="JAI75" s="6"/>
      <c r="JAJ75" s="6"/>
      <c r="JAK75" s="6"/>
      <c r="JAL75" s="6"/>
      <c r="JAM75" s="6"/>
      <c r="JAN75" s="6"/>
      <c r="JAO75" s="6"/>
      <c r="JAP75" s="6"/>
      <c r="JAQ75" s="6"/>
      <c r="JAR75" s="6"/>
      <c r="JAS75" s="6"/>
      <c r="JAT75" s="6"/>
      <c r="JAU75" s="6"/>
      <c r="JAV75" s="6"/>
      <c r="JAW75" s="6"/>
      <c r="JAX75" s="6"/>
      <c r="JAY75" s="6"/>
      <c r="JAZ75" s="6"/>
      <c r="JBA75" s="6"/>
      <c r="JBB75" s="6"/>
      <c r="JBC75" s="6"/>
      <c r="JBD75" s="6"/>
      <c r="JBE75" s="6"/>
      <c r="JBF75" s="6"/>
      <c r="JBG75" s="6"/>
      <c r="JBH75" s="6"/>
      <c r="JBI75" s="6"/>
      <c r="JBJ75" s="6"/>
      <c r="JBK75" s="6"/>
      <c r="JBL75" s="6"/>
      <c r="JBM75" s="6"/>
      <c r="JBN75" s="6"/>
      <c r="JBO75" s="6"/>
      <c r="JBP75" s="6"/>
      <c r="JBQ75" s="6"/>
      <c r="JBR75" s="6"/>
      <c r="JBS75" s="6"/>
      <c r="JBT75" s="6"/>
      <c r="JBU75" s="6"/>
      <c r="JBV75" s="6"/>
      <c r="JBW75" s="6"/>
      <c r="JBX75" s="6"/>
      <c r="JBY75" s="6"/>
      <c r="JBZ75" s="6"/>
      <c r="JCA75" s="6"/>
      <c r="JCB75" s="6"/>
      <c r="JCC75" s="6"/>
      <c r="JCD75" s="6"/>
      <c r="JCE75" s="6"/>
      <c r="JCF75" s="6"/>
      <c r="JCG75" s="6"/>
      <c r="JCH75" s="6"/>
      <c r="JCI75" s="6"/>
      <c r="JCJ75" s="6"/>
      <c r="JCK75" s="6"/>
      <c r="JCL75" s="6"/>
      <c r="JCM75" s="6"/>
      <c r="JCN75" s="6"/>
      <c r="JCO75" s="6"/>
      <c r="JCP75" s="6"/>
      <c r="JCQ75" s="6"/>
      <c r="JCR75" s="6"/>
      <c r="JCS75" s="6"/>
      <c r="JCT75" s="6"/>
      <c r="JCU75" s="6"/>
      <c r="JCV75" s="6"/>
      <c r="JCW75" s="6"/>
      <c r="JCX75" s="6"/>
      <c r="JCY75" s="6"/>
      <c r="JCZ75" s="6"/>
      <c r="JDA75" s="6"/>
      <c r="JDB75" s="6"/>
      <c r="JDC75" s="6"/>
      <c r="JDD75" s="6"/>
      <c r="JDE75" s="6"/>
      <c r="JDF75" s="6"/>
      <c r="JDG75" s="6"/>
      <c r="JDH75" s="6"/>
      <c r="JDI75" s="6"/>
      <c r="JDJ75" s="6"/>
      <c r="JDK75" s="6"/>
      <c r="JDL75" s="6"/>
      <c r="JDM75" s="6"/>
      <c r="JDN75" s="6"/>
      <c r="JDO75" s="6"/>
      <c r="JDP75" s="6"/>
      <c r="JDQ75" s="6"/>
      <c r="JDR75" s="6"/>
      <c r="JDS75" s="6"/>
      <c r="JDT75" s="6"/>
      <c r="JDU75" s="6"/>
      <c r="JDV75" s="6"/>
      <c r="JDW75" s="6"/>
      <c r="JDX75" s="6"/>
      <c r="JDY75" s="6"/>
      <c r="JDZ75" s="6"/>
      <c r="JEA75" s="6"/>
      <c r="JEB75" s="6"/>
      <c r="JEC75" s="6"/>
      <c r="JED75" s="6"/>
      <c r="JEE75" s="6"/>
      <c r="JEF75" s="6"/>
      <c r="JEG75" s="6"/>
      <c r="JEH75" s="6"/>
      <c r="JEI75" s="6"/>
      <c r="JEJ75" s="6"/>
      <c r="JEK75" s="6"/>
      <c r="JEL75" s="6"/>
      <c r="JEM75" s="6"/>
      <c r="JEN75" s="6"/>
      <c r="JEO75" s="6"/>
      <c r="JEP75" s="6"/>
      <c r="JEQ75" s="6"/>
      <c r="JER75" s="6"/>
      <c r="JES75" s="6"/>
      <c r="JET75" s="6"/>
      <c r="JEU75" s="6"/>
      <c r="JEV75" s="6"/>
      <c r="JEW75" s="6"/>
      <c r="JEX75" s="6"/>
      <c r="JEY75" s="6"/>
      <c r="JEZ75" s="6"/>
      <c r="JFA75" s="6"/>
      <c r="JFB75" s="6"/>
      <c r="JFC75" s="6"/>
      <c r="JFD75" s="6"/>
      <c r="JFE75" s="6"/>
      <c r="JFF75" s="6"/>
      <c r="JFG75" s="6"/>
      <c r="JFH75" s="6"/>
      <c r="JFI75" s="6"/>
      <c r="JFJ75" s="6"/>
      <c r="JFK75" s="6"/>
      <c r="JFL75" s="6"/>
      <c r="JFM75" s="6"/>
      <c r="JFN75" s="6"/>
      <c r="JFO75" s="6"/>
      <c r="JFP75" s="6"/>
      <c r="JFQ75" s="6"/>
      <c r="JFR75" s="6"/>
      <c r="JFS75" s="6"/>
      <c r="JFT75" s="6"/>
      <c r="JFU75" s="6"/>
      <c r="JFV75" s="6"/>
      <c r="JFW75" s="6"/>
      <c r="JFX75" s="6"/>
      <c r="JFY75" s="6"/>
      <c r="JFZ75" s="6"/>
      <c r="JGA75" s="6"/>
      <c r="JGB75" s="6"/>
      <c r="JGC75" s="6"/>
      <c r="JGD75" s="6"/>
      <c r="JGE75" s="6"/>
      <c r="JGF75" s="6"/>
      <c r="JGG75" s="6"/>
      <c r="JGH75" s="6"/>
      <c r="JGI75" s="6"/>
      <c r="JGJ75" s="6"/>
      <c r="JGK75" s="6"/>
      <c r="JGL75" s="6"/>
      <c r="JGM75" s="6"/>
      <c r="JGN75" s="6"/>
      <c r="JGO75" s="6"/>
      <c r="JGP75" s="6"/>
      <c r="JGQ75" s="6"/>
      <c r="JGR75" s="6"/>
      <c r="JGS75" s="6"/>
      <c r="JGT75" s="6"/>
      <c r="JGU75" s="6"/>
      <c r="JGV75" s="6"/>
      <c r="JGW75" s="6"/>
      <c r="JGX75" s="6"/>
      <c r="JGY75" s="6"/>
      <c r="JGZ75" s="6"/>
      <c r="JHA75" s="6"/>
      <c r="JHB75" s="6"/>
      <c r="JHC75" s="6"/>
      <c r="JHD75" s="6"/>
      <c r="JHE75" s="6"/>
      <c r="JHF75" s="6"/>
      <c r="JHG75" s="6"/>
      <c r="JHH75" s="6"/>
      <c r="JHI75" s="6"/>
      <c r="JHJ75" s="6"/>
      <c r="JHK75" s="6"/>
      <c r="JHL75" s="6"/>
      <c r="JHM75" s="6"/>
      <c r="JHN75" s="6"/>
      <c r="JHO75" s="6"/>
      <c r="JHP75" s="6"/>
      <c r="JHQ75" s="6"/>
      <c r="JHR75" s="6"/>
      <c r="JHS75" s="6"/>
      <c r="JHT75" s="6"/>
      <c r="JHU75" s="6"/>
      <c r="JHV75" s="6"/>
      <c r="JHW75" s="6"/>
      <c r="JHX75" s="6"/>
      <c r="JHY75" s="6"/>
      <c r="JHZ75" s="6"/>
      <c r="JIA75" s="6"/>
      <c r="JIB75" s="6"/>
      <c r="JIC75" s="6"/>
      <c r="JID75" s="6"/>
      <c r="JIE75" s="6"/>
      <c r="JIF75" s="6"/>
      <c r="JIG75" s="6"/>
      <c r="JIH75" s="6"/>
      <c r="JII75" s="6"/>
      <c r="JIJ75" s="6"/>
      <c r="JIK75" s="6"/>
      <c r="JIL75" s="6"/>
      <c r="JIM75" s="6"/>
      <c r="JIN75" s="6"/>
      <c r="JIO75" s="6"/>
      <c r="JIP75" s="6"/>
      <c r="JIQ75" s="6"/>
      <c r="JIR75" s="6"/>
      <c r="JIS75" s="6"/>
      <c r="JIT75" s="6"/>
      <c r="JIU75" s="6"/>
      <c r="JIV75" s="6"/>
      <c r="JIW75" s="6"/>
      <c r="JIX75" s="6"/>
      <c r="JIY75" s="6"/>
      <c r="JIZ75" s="6"/>
      <c r="JJA75" s="6"/>
      <c r="JJB75" s="6"/>
      <c r="JJC75" s="6"/>
      <c r="JJD75" s="6"/>
      <c r="JJE75" s="6"/>
      <c r="JJF75" s="6"/>
      <c r="JJG75" s="6"/>
      <c r="JJH75" s="6"/>
      <c r="JJI75" s="6"/>
      <c r="JJJ75" s="6"/>
      <c r="JJK75" s="6"/>
      <c r="JJL75" s="6"/>
      <c r="JJM75" s="6"/>
      <c r="JJN75" s="6"/>
      <c r="JJO75" s="6"/>
      <c r="JJP75" s="6"/>
      <c r="JJQ75" s="6"/>
      <c r="JJR75" s="6"/>
      <c r="JJS75" s="6"/>
      <c r="JJT75" s="6"/>
      <c r="JJU75" s="6"/>
      <c r="JJV75" s="6"/>
      <c r="JJW75" s="6"/>
      <c r="JJX75" s="6"/>
      <c r="JJY75" s="6"/>
      <c r="JJZ75" s="6"/>
      <c r="JKA75" s="6"/>
      <c r="JKB75" s="6"/>
      <c r="JKC75" s="6"/>
      <c r="JKD75" s="6"/>
      <c r="JKE75" s="6"/>
      <c r="JKF75" s="6"/>
      <c r="JKG75" s="6"/>
      <c r="JKH75" s="6"/>
      <c r="JKI75" s="6"/>
      <c r="JKJ75" s="6"/>
      <c r="JKK75" s="6"/>
      <c r="JKL75" s="6"/>
      <c r="JKM75" s="6"/>
      <c r="JKN75" s="6"/>
      <c r="JKO75" s="6"/>
      <c r="JKP75" s="6"/>
      <c r="JKQ75" s="6"/>
      <c r="JKR75" s="6"/>
      <c r="JKS75" s="6"/>
      <c r="JKT75" s="6"/>
      <c r="JKU75" s="6"/>
      <c r="JKV75" s="6"/>
      <c r="JKW75" s="6"/>
      <c r="JKX75" s="6"/>
      <c r="JKY75" s="6"/>
      <c r="JKZ75" s="6"/>
      <c r="JLA75" s="6"/>
      <c r="JLB75" s="6"/>
      <c r="JLC75" s="6"/>
      <c r="JLD75" s="6"/>
      <c r="JLE75" s="6"/>
      <c r="JLF75" s="6"/>
      <c r="JLG75" s="6"/>
      <c r="JLH75" s="6"/>
      <c r="JLI75" s="6"/>
      <c r="JLJ75" s="6"/>
      <c r="JLK75" s="6"/>
      <c r="JLL75" s="6"/>
      <c r="JLM75" s="6"/>
      <c r="JLN75" s="6"/>
      <c r="JLO75" s="6"/>
      <c r="JLP75" s="6"/>
      <c r="JLQ75" s="6"/>
      <c r="JLR75" s="6"/>
      <c r="JLS75" s="6"/>
      <c r="JLT75" s="6"/>
      <c r="JLU75" s="6"/>
      <c r="JLV75" s="6"/>
      <c r="JLW75" s="6"/>
      <c r="JLX75" s="6"/>
      <c r="JLY75" s="6"/>
      <c r="JLZ75" s="6"/>
      <c r="JMA75" s="6"/>
      <c r="JMB75" s="6"/>
      <c r="JMC75" s="6"/>
      <c r="JMD75" s="6"/>
      <c r="JME75" s="6"/>
      <c r="JMF75" s="6"/>
      <c r="JMG75" s="6"/>
      <c r="JMH75" s="6"/>
      <c r="JMI75" s="6"/>
      <c r="JMJ75" s="6"/>
      <c r="JMK75" s="6"/>
      <c r="JML75" s="6"/>
      <c r="JMM75" s="6"/>
      <c r="JMN75" s="6"/>
      <c r="JMO75" s="6"/>
      <c r="JMP75" s="6"/>
      <c r="JMQ75" s="6"/>
      <c r="JMR75" s="6"/>
      <c r="JMS75" s="6"/>
      <c r="JMT75" s="6"/>
      <c r="JMU75" s="6"/>
      <c r="JMV75" s="6"/>
      <c r="JMW75" s="6"/>
      <c r="JMX75" s="6"/>
      <c r="JMY75" s="6"/>
      <c r="JMZ75" s="6"/>
      <c r="JNA75" s="6"/>
      <c r="JNB75" s="6"/>
      <c r="JNC75" s="6"/>
      <c r="JND75" s="6"/>
      <c r="JNE75" s="6"/>
      <c r="JNF75" s="6"/>
      <c r="JNG75" s="6"/>
      <c r="JNH75" s="6"/>
      <c r="JNI75" s="6"/>
      <c r="JNJ75" s="6"/>
      <c r="JNK75" s="6"/>
      <c r="JNL75" s="6"/>
      <c r="JNM75" s="6"/>
      <c r="JNN75" s="6"/>
      <c r="JNO75" s="6"/>
      <c r="JNP75" s="6"/>
      <c r="JNQ75" s="6"/>
      <c r="JNR75" s="6"/>
      <c r="JNS75" s="6"/>
      <c r="JNT75" s="6"/>
      <c r="JNU75" s="6"/>
      <c r="JNV75" s="6"/>
      <c r="JNW75" s="6"/>
      <c r="JNX75" s="6"/>
      <c r="JNY75" s="6"/>
      <c r="JNZ75" s="6"/>
      <c r="JOA75" s="6"/>
      <c r="JOB75" s="6"/>
      <c r="JOC75" s="6"/>
      <c r="JOD75" s="6"/>
      <c r="JOE75" s="6"/>
      <c r="JOF75" s="6"/>
      <c r="JOG75" s="6"/>
      <c r="JOH75" s="6"/>
      <c r="JOI75" s="6"/>
      <c r="JOJ75" s="6"/>
      <c r="JOK75" s="6"/>
      <c r="JOL75" s="6"/>
      <c r="JOM75" s="6"/>
      <c r="JON75" s="6"/>
      <c r="JOO75" s="6"/>
      <c r="JOP75" s="6"/>
      <c r="JOQ75" s="6"/>
      <c r="JOR75" s="6"/>
      <c r="JOS75" s="6"/>
      <c r="JOT75" s="6"/>
      <c r="JOU75" s="6"/>
      <c r="JOV75" s="6"/>
      <c r="JOW75" s="6"/>
      <c r="JOX75" s="6"/>
      <c r="JOY75" s="6"/>
      <c r="JOZ75" s="6"/>
      <c r="JPA75" s="6"/>
      <c r="JPB75" s="6"/>
      <c r="JPC75" s="6"/>
      <c r="JPD75" s="6"/>
      <c r="JPE75" s="6"/>
      <c r="JPF75" s="6"/>
      <c r="JPG75" s="6"/>
      <c r="JPH75" s="6"/>
      <c r="JPI75" s="6"/>
      <c r="JPJ75" s="6"/>
      <c r="JPK75" s="6"/>
      <c r="JPL75" s="6"/>
      <c r="JPM75" s="6"/>
      <c r="JPN75" s="6"/>
      <c r="JPO75" s="6"/>
      <c r="JPP75" s="6"/>
      <c r="JPQ75" s="6"/>
      <c r="JPR75" s="6"/>
      <c r="JPS75" s="6"/>
      <c r="JPT75" s="6"/>
      <c r="JPU75" s="6"/>
      <c r="JPV75" s="6"/>
      <c r="JPW75" s="6"/>
      <c r="JPX75" s="6"/>
      <c r="JPY75" s="6"/>
      <c r="JPZ75" s="6"/>
      <c r="JQA75" s="6"/>
      <c r="JQB75" s="6"/>
      <c r="JQC75" s="6"/>
      <c r="JQD75" s="6"/>
      <c r="JQE75" s="6"/>
      <c r="JQF75" s="6"/>
      <c r="JQG75" s="6"/>
      <c r="JQH75" s="6"/>
      <c r="JQI75" s="6"/>
      <c r="JQJ75" s="6"/>
      <c r="JQK75" s="6"/>
      <c r="JQL75" s="6"/>
      <c r="JQM75" s="6"/>
      <c r="JQN75" s="6"/>
      <c r="JQO75" s="6"/>
      <c r="JQP75" s="6"/>
      <c r="JQQ75" s="6"/>
      <c r="JQR75" s="6"/>
      <c r="JQS75" s="6"/>
      <c r="JQT75" s="6"/>
      <c r="JQU75" s="6"/>
      <c r="JQV75" s="6"/>
      <c r="JQW75" s="6"/>
      <c r="JQX75" s="6"/>
      <c r="JQY75" s="6"/>
      <c r="JQZ75" s="6"/>
      <c r="JRA75" s="6"/>
      <c r="JRB75" s="6"/>
      <c r="JRC75" s="6"/>
      <c r="JRD75" s="6"/>
      <c r="JRE75" s="6"/>
      <c r="JRF75" s="6"/>
      <c r="JRG75" s="6"/>
      <c r="JRH75" s="6"/>
      <c r="JRI75" s="6"/>
      <c r="JRJ75" s="6"/>
      <c r="JRK75" s="6"/>
      <c r="JRL75" s="6"/>
      <c r="JRM75" s="6"/>
      <c r="JRN75" s="6"/>
      <c r="JRO75" s="6"/>
      <c r="JRP75" s="6"/>
      <c r="JRQ75" s="6"/>
      <c r="JRR75" s="6"/>
      <c r="JRS75" s="6"/>
      <c r="JRT75" s="6"/>
      <c r="JRU75" s="6"/>
      <c r="JRV75" s="6"/>
      <c r="JRW75" s="6"/>
      <c r="JRX75" s="6"/>
      <c r="JRY75" s="6"/>
      <c r="JRZ75" s="6"/>
      <c r="JSA75" s="6"/>
      <c r="JSB75" s="6"/>
      <c r="JSC75" s="6"/>
      <c r="JSD75" s="6"/>
      <c r="JSE75" s="6"/>
      <c r="JSF75" s="6"/>
      <c r="JSG75" s="6"/>
      <c r="JSH75" s="6"/>
      <c r="JSI75" s="6"/>
      <c r="JSJ75" s="6"/>
      <c r="JSK75" s="6"/>
      <c r="JSL75" s="6"/>
      <c r="JSM75" s="6"/>
      <c r="JSN75" s="6"/>
      <c r="JSO75" s="6"/>
      <c r="JSP75" s="6"/>
      <c r="JSQ75" s="6"/>
      <c r="JSR75" s="6"/>
      <c r="JSS75" s="6"/>
      <c r="JST75" s="6"/>
      <c r="JSU75" s="6"/>
      <c r="JSV75" s="6"/>
      <c r="JSW75" s="6"/>
      <c r="JSX75" s="6"/>
      <c r="JSY75" s="6"/>
      <c r="JSZ75" s="6"/>
      <c r="JTA75" s="6"/>
      <c r="JTB75" s="6"/>
      <c r="JTC75" s="6"/>
      <c r="JTD75" s="6"/>
      <c r="JTE75" s="6"/>
      <c r="JTF75" s="6"/>
      <c r="JTG75" s="6"/>
      <c r="JTH75" s="6"/>
      <c r="JTI75" s="6"/>
      <c r="JTJ75" s="6"/>
      <c r="JTK75" s="6"/>
      <c r="JTL75" s="6"/>
      <c r="JTM75" s="6"/>
      <c r="JTN75" s="6"/>
      <c r="JTO75" s="6"/>
      <c r="JTP75" s="6"/>
      <c r="JTQ75" s="6"/>
      <c r="JTR75" s="6"/>
      <c r="JTS75" s="6"/>
      <c r="JTT75" s="6"/>
      <c r="JTU75" s="6"/>
      <c r="JTV75" s="6"/>
      <c r="JTW75" s="6"/>
      <c r="JTX75" s="6"/>
      <c r="JTY75" s="6"/>
      <c r="JTZ75" s="6"/>
      <c r="JUA75" s="6"/>
      <c r="JUB75" s="6"/>
      <c r="JUC75" s="6"/>
      <c r="JUD75" s="6"/>
      <c r="JUE75" s="6"/>
      <c r="JUF75" s="6"/>
      <c r="JUG75" s="6"/>
      <c r="JUH75" s="6"/>
      <c r="JUI75" s="6"/>
      <c r="JUJ75" s="6"/>
      <c r="JUK75" s="6"/>
      <c r="JUL75" s="6"/>
      <c r="JUM75" s="6"/>
      <c r="JUN75" s="6"/>
      <c r="JUO75" s="6"/>
      <c r="JUP75" s="6"/>
      <c r="JUQ75" s="6"/>
      <c r="JUR75" s="6"/>
      <c r="JUS75" s="6"/>
      <c r="JUT75" s="6"/>
      <c r="JUU75" s="6"/>
      <c r="JUV75" s="6"/>
      <c r="JUW75" s="6"/>
      <c r="JUX75" s="6"/>
      <c r="JUY75" s="6"/>
      <c r="JUZ75" s="6"/>
      <c r="JVA75" s="6"/>
      <c r="JVB75" s="6"/>
      <c r="JVC75" s="6"/>
      <c r="JVD75" s="6"/>
      <c r="JVE75" s="6"/>
      <c r="JVF75" s="6"/>
      <c r="JVG75" s="6"/>
      <c r="JVH75" s="6"/>
      <c r="JVI75" s="6"/>
      <c r="JVJ75" s="6"/>
      <c r="JVK75" s="6"/>
      <c r="JVL75" s="6"/>
      <c r="JVM75" s="6"/>
      <c r="JVN75" s="6"/>
      <c r="JVO75" s="6"/>
      <c r="JVP75" s="6"/>
      <c r="JVQ75" s="6"/>
      <c r="JVR75" s="6"/>
      <c r="JVS75" s="6"/>
      <c r="JVT75" s="6"/>
      <c r="JVU75" s="6"/>
      <c r="JVV75" s="6"/>
      <c r="JVW75" s="6"/>
      <c r="JVX75" s="6"/>
      <c r="JVY75" s="6"/>
      <c r="JVZ75" s="6"/>
      <c r="JWA75" s="6"/>
      <c r="JWB75" s="6"/>
      <c r="JWC75" s="6"/>
      <c r="JWD75" s="6"/>
      <c r="JWE75" s="6"/>
      <c r="JWF75" s="6"/>
      <c r="JWG75" s="6"/>
      <c r="JWH75" s="6"/>
      <c r="JWI75" s="6"/>
      <c r="JWJ75" s="6"/>
      <c r="JWK75" s="6"/>
      <c r="JWL75" s="6"/>
      <c r="JWM75" s="6"/>
      <c r="JWN75" s="6"/>
      <c r="JWO75" s="6"/>
      <c r="JWP75" s="6"/>
      <c r="JWQ75" s="6"/>
      <c r="JWR75" s="6"/>
      <c r="JWS75" s="6"/>
      <c r="JWT75" s="6"/>
      <c r="JWU75" s="6"/>
      <c r="JWV75" s="6"/>
      <c r="JWW75" s="6"/>
      <c r="JWX75" s="6"/>
      <c r="JWY75" s="6"/>
      <c r="JWZ75" s="6"/>
      <c r="JXA75" s="6"/>
      <c r="JXB75" s="6"/>
      <c r="JXC75" s="6"/>
      <c r="JXD75" s="6"/>
      <c r="JXE75" s="6"/>
      <c r="JXF75" s="6"/>
      <c r="JXG75" s="6"/>
      <c r="JXH75" s="6"/>
      <c r="JXI75" s="6"/>
      <c r="JXJ75" s="6"/>
      <c r="JXK75" s="6"/>
      <c r="JXL75" s="6"/>
      <c r="JXM75" s="6"/>
      <c r="JXN75" s="6"/>
      <c r="JXO75" s="6"/>
      <c r="JXP75" s="6"/>
      <c r="JXQ75" s="6"/>
      <c r="JXR75" s="6"/>
      <c r="JXS75" s="6"/>
      <c r="JXT75" s="6"/>
      <c r="JXU75" s="6"/>
      <c r="JXV75" s="6"/>
      <c r="JXW75" s="6"/>
      <c r="JXX75" s="6"/>
      <c r="JXY75" s="6"/>
      <c r="JXZ75" s="6"/>
      <c r="JYA75" s="6"/>
      <c r="JYB75" s="6"/>
      <c r="JYC75" s="6"/>
      <c r="JYD75" s="6"/>
      <c r="JYE75" s="6"/>
      <c r="JYF75" s="6"/>
      <c r="JYG75" s="6"/>
      <c r="JYH75" s="6"/>
      <c r="JYI75" s="6"/>
      <c r="JYJ75" s="6"/>
      <c r="JYK75" s="6"/>
      <c r="JYL75" s="6"/>
      <c r="JYM75" s="6"/>
      <c r="JYN75" s="6"/>
      <c r="JYO75" s="6"/>
      <c r="JYP75" s="6"/>
      <c r="JYQ75" s="6"/>
      <c r="JYR75" s="6"/>
      <c r="JYS75" s="6"/>
      <c r="JYT75" s="6"/>
      <c r="JYU75" s="6"/>
      <c r="JYV75" s="6"/>
      <c r="JYW75" s="6"/>
      <c r="JYX75" s="6"/>
      <c r="JYY75" s="6"/>
      <c r="JYZ75" s="6"/>
      <c r="JZA75" s="6"/>
      <c r="JZB75" s="6"/>
      <c r="JZC75" s="6"/>
      <c r="JZD75" s="6"/>
      <c r="JZE75" s="6"/>
      <c r="JZF75" s="6"/>
      <c r="JZG75" s="6"/>
      <c r="JZH75" s="6"/>
      <c r="JZI75" s="6"/>
      <c r="JZJ75" s="6"/>
      <c r="JZK75" s="6"/>
      <c r="JZL75" s="6"/>
      <c r="JZM75" s="6"/>
      <c r="JZN75" s="6"/>
      <c r="JZO75" s="6"/>
      <c r="JZP75" s="6"/>
      <c r="JZQ75" s="6"/>
      <c r="JZR75" s="6"/>
      <c r="JZS75" s="6"/>
      <c r="JZT75" s="6"/>
      <c r="JZU75" s="6"/>
      <c r="JZV75" s="6"/>
      <c r="JZW75" s="6"/>
      <c r="JZX75" s="6"/>
      <c r="JZY75" s="6"/>
      <c r="JZZ75" s="6"/>
      <c r="KAA75" s="6"/>
      <c r="KAB75" s="6"/>
      <c r="KAC75" s="6"/>
      <c r="KAD75" s="6"/>
      <c r="KAE75" s="6"/>
      <c r="KAF75" s="6"/>
      <c r="KAG75" s="6"/>
      <c r="KAH75" s="6"/>
      <c r="KAI75" s="6"/>
      <c r="KAJ75" s="6"/>
      <c r="KAK75" s="6"/>
      <c r="KAL75" s="6"/>
      <c r="KAM75" s="6"/>
      <c r="KAN75" s="6"/>
      <c r="KAO75" s="6"/>
      <c r="KAP75" s="6"/>
      <c r="KAQ75" s="6"/>
      <c r="KAR75" s="6"/>
      <c r="KAS75" s="6"/>
      <c r="KAT75" s="6"/>
      <c r="KAU75" s="6"/>
      <c r="KAV75" s="6"/>
      <c r="KAW75" s="6"/>
      <c r="KAX75" s="6"/>
      <c r="KAY75" s="6"/>
      <c r="KAZ75" s="6"/>
      <c r="KBA75" s="6"/>
      <c r="KBB75" s="6"/>
      <c r="KBC75" s="6"/>
      <c r="KBD75" s="6"/>
      <c r="KBE75" s="6"/>
      <c r="KBF75" s="6"/>
      <c r="KBG75" s="6"/>
      <c r="KBH75" s="6"/>
      <c r="KBI75" s="6"/>
      <c r="KBJ75" s="6"/>
      <c r="KBK75" s="6"/>
      <c r="KBL75" s="6"/>
      <c r="KBM75" s="6"/>
      <c r="KBN75" s="6"/>
      <c r="KBO75" s="6"/>
      <c r="KBP75" s="6"/>
      <c r="KBQ75" s="6"/>
      <c r="KBR75" s="6"/>
      <c r="KBS75" s="6"/>
      <c r="KBT75" s="6"/>
      <c r="KBU75" s="6"/>
      <c r="KBV75" s="6"/>
      <c r="KBW75" s="6"/>
      <c r="KBX75" s="6"/>
      <c r="KBY75" s="6"/>
      <c r="KBZ75" s="6"/>
      <c r="KCA75" s="6"/>
      <c r="KCB75" s="6"/>
      <c r="KCC75" s="6"/>
      <c r="KCD75" s="6"/>
      <c r="KCE75" s="6"/>
      <c r="KCF75" s="6"/>
      <c r="KCG75" s="6"/>
      <c r="KCH75" s="6"/>
      <c r="KCI75" s="6"/>
      <c r="KCJ75" s="6"/>
      <c r="KCK75" s="6"/>
      <c r="KCL75" s="6"/>
      <c r="KCM75" s="6"/>
      <c r="KCN75" s="6"/>
      <c r="KCO75" s="6"/>
      <c r="KCP75" s="6"/>
      <c r="KCQ75" s="6"/>
      <c r="KCR75" s="6"/>
      <c r="KCS75" s="6"/>
      <c r="KCT75" s="6"/>
      <c r="KCU75" s="6"/>
      <c r="KCV75" s="6"/>
      <c r="KCW75" s="6"/>
      <c r="KCX75" s="6"/>
      <c r="KCY75" s="6"/>
      <c r="KCZ75" s="6"/>
      <c r="KDA75" s="6"/>
      <c r="KDB75" s="6"/>
      <c r="KDC75" s="6"/>
      <c r="KDD75" s="6"/>
      <c r="KDE75" s="6"/>
      <c r="KDF75" s="6"/>
      <c r="KDG75" s="6"/>
      <c r="KDH75" s="6"/>
      <c r="KDI75" s="6"/>
      <c r="KDJ75" s="6"/>
      <c r="KDK75" s="6"/>
      <c r="KDL75" s="6"/>
      <c r="KDM75" s="6"/>
      <c r="KDN75" s="6"/>
      <c r="KDO75" s="6"/>
      <c r="KDP75" s="6"/>
      <c r="KDQ75" s="6"/>
      <c r="KDR75" s="6"/>
      <c r="KDS75" s="6"/>
      <c r="KDT75" s="6"/>
      <c r="KDU75" s="6"/>
      <c r="KDV75" s="6"/>
      <c r="KDW75" s="6"/>
      <c r="KDX75" s="6"/>
      <c r="KDY75" s="6"/>
      <c r="KDZ75" s="6"/>
      <c r="KEA75" s="6"/>
      <c r="KEB75" s="6"/>
      <c r="KEC75" s="6"/>
      <c r="KED75" s="6"/>
      <c r="KEE75" s="6"/>
      <c r="KEF75" s="6"/>
      <c r="KEG75" s="6"/>
      <c r="KEH75" s="6"/>
      <c r="KEI75" s="6"/>
      <c r="KEJ75" s="6"/>
      <c r="KEK75" s="6"/>
      <c r="KEL75" s="6"/>
      <c r="KEM75" s="6"/>
      <c r="KEN75" s="6"/>
      <c r="KEO75" s="6"/>
      <c r="KEP75" s="6"/>
      <c r="KEQ75" s="6"/>
      <c r="KER75" s="6"/>
      <c r="KES75" s="6"/>
      <c r="KET75" s="6"/>
      <c r="KEU75" s="6"/>
      <c r="KEV75" s="6"/>
      <c r="KEW75" s="6"/>
      <c r="KEX75" s="6"/>
      <c r="KEY75" s="6"/>
      <c r="KEZ75" s="6"/>
      <c r="KFA75" s="6"/>
      <c r="KFB75" s="6"/>
      <c r="KFC75" s="6"/>
      <c r="KFD75" s="6"/>
      <c r="KFE75" s="6"/>
      <c r="KFF75" s="6"/>
      <c r="KFG75" s="6"/>
      <c r="KFH75" s="6"/>
      <c r="KFI75" s="6"/>
      <c r="KFJ75" s="6"/>
      <c r="KFK75" s="6"/>
      <c r="KFL75" s="6"/>
      <c r="KFM75" s="6"/>
      <c r="KFN75" s="6"/>
      <c r="KFO75" s="6"/>
      <c r="KFP75" s="6"/>
      <c r="KFQ75" s="6"/>
      <c r="KFR75" s="6"/>
      <c r="KFS75" s="6"/>
      <c r="KFT75" s="6"/>
      <c r="KFU75" s="6"/>
      <c r="KFV75" s="6"/>
      <c r="KFW75" s="6"/>
      <c r="KFX75" s="6"/>
      <c r="KFY75" s="6"/>
      <c r="KFZ75" s="6"/>
      <c r="KGA75" s="6"/>
      <c r="KGB75" s="6"/>
      <c r="KGC75" s="6"/>
      <c r="KGD75" s="6"/>
      <c r="KGE75" s="6"/>
      <c r="KGF75" s="6"/>
      <c r="KGG75" s="6"/>
      <c r="KGH75" s="6"/>
      <c r="KGI75" s="6"/>
      <c r="KGJ75" s="6"/>
      <c r="KGK75" s="6"/>
      <c r="KGL75" s="6"/>
      <c r="KGM75" s="6"/>
      <c r="KGN75" s="6"/>
      <c r="KGO75" s="6"/>
      <c r="KGP75" s="6"/>
      <c r="KGQ75" s="6"/>
      <c r="KGR75" s="6"/>
      <c r="KGS75" s="6"/>
      <c r="KGT75" s="6"/>
      <c r="KGU75" s="6"/>
      <c r="KGV75" s="6"/>
      <c r="KGW75" s="6"/>
      <c r="KGX75" s="6"/>
      <c r="KGY75" s="6"/>
      <c r="KGZ75" s="6"/>
      <c r="KHA75" s="6"/>
      <c r="KHB75" s="6"/>
      <c r="KHC75" s="6"/>
      <c r="KHD75" s="6"/>
      <c r="KHE75" s="6"/>
      <c r="KHF75" s="6"/>
      <c r="KHG75" s="6"/>
      <c r="KHH75" s="6"/>
      <c r="KHI75" s="6"/>
      <c r="KHJ75" s="6"/>
      <c r="KHK75" s="6"/>
      <c r="KHL75" s="6"/>
      <c r="KHM75" s="6"/>
      <c r="KHN75" s="6"/>
      <c r="KHO75" s="6"/>
      <c r="KHP75" s="6"/>
      <c r="KHQ75" s="6"/>
      <c r="KHR75" s="6"/>
      <c r="KHS75" s="6"/>
      <c r="KHT75" s="6"/>
      <c r="KHU75" s="6"/>
      <c r="KHV75" s="6"/>
      <c r="KHW75" s="6"/>
      <c r="KHX75" s="6"/>
      <c r="KHY75" s="6"/>
      <c r="KHZ75" s="6"/>
      <c r="KIA75" s="6"/>
      <c r="KIB75" s="6"/>
      <c r="KIC75" s="6"/>
      <c r="KID75" s="6"/>
      <c r="KIE75" s="6"/>
      <c r="KIF75" s="6"/>
      <c r="KIG75" s="6"/>
      <c r="KIH75" s="6"/>
      <c r="KII75" s="6"/>
      <c r="KIJ75" s="6"/>
      <c r="KIK75" s="6"/>
      <c r="KIL75" s="6"/>
      <c r="KIM75" s="6"/>
      <c r="KIN75" s="6"/>
      <c r="KIO75" s="6"/>
      <c r="KIP75" s="6"/>
      <c r="KIQ75" s="6"/>
      <c r="KIR75" s="6"/>
      <c r="KIS75" s="6"/>
      <c r="KIT75" s="6"/>
      <c r="KIU75" s="6"/>
      <c r="KIV75" s="6"/>
      <c r="KIW75" s="6"/>
      <c r="KIX75" s="6"/>
      <c r="KIY75" s="6"/>
      <c r="KIZ75" s="6"/>
      <c r="KJA75" s="6"/>
      <c r="KJB75" s="6"/>
      <c r="KJC75" s="6"/>
      <c r="KJD75" s="6"/>
      <c r="KJE75" s="6"/>
      <c r="KJF75" s="6"/>
      <c r="KJG75" s="6"/>
      <c r="KJH75" s="6"/>
      <c r="KJI75" s="6"/>
      <c r="KJJ75" s="6"/>
      <c r="KJK75" s="6"/>
      <c r="KJL75" s="6"/>
      <c r="KJM75" s="6"/>
      <c r="KJN75" s="6"/>
      <c r="KJO75" s="6"/>
      <c r="KJP75" s="6"/>
      <c r="KJQ75" s="6"/>
      <c r="KJR75" s="6"/>
      <c r="KJS75" s="6"/>
      <c r="KJT75" s="6"/>
      <c r="KJU75" s="6"/>
      <c r="KJV75" s="6"/>
      <c r="KJW75" s="6"/>
      <c r="KJX75" s="6"/>
      <c r="KJY75" s="6"/>
      <c r="KJZ75" s="6"/>
      <c r="KKA75" s="6"/>
      <c r="KKB75" s="6"/>
      <c r="KKC75" s="6"/>
      <c r="KKD75" s="6"/>
      <c r="KKE75" s="6"/>
      <c r="KKF75" s="6"/>
      <c r="KKG75" s="6"/>
      <c r="KKH75" s="6"/>
      <c r="KKI75" s="6"/>
      <c r="KKJ75" s="6"/>
      <c r="KKK75" s="6"/>
      <c r="KKL75" s="6"/>
      <c r="KKM75" s="6"/>
      <c r="KKN75" s="6"/>
      <c r="KKO75" s="6"/>
      <c r="KKP75" s="6"/>
      <c r="KKQ75" s="6"/>
      <c r="KKR75" s="6"/>
      <c r="KKS75" s="6"/>
      <c r="KKT75" s="6"/>
      <c r="KKU75" s="6"/>
      <c r="KKV75" s="6"/>
      <c r="KKW75" s="6"/>
      <c r="KKX75" s="6"/>
      <c r="KKY75" s="6"/>
      <c r="KKZ75" s="6"/>
      <c r="KLA75" s="6"/>
      <c r="KLB75" s="6"/>
      <c r="KLC75" s="6"/>
      <c r="KLD75" s="6"/>
      <c r="KLE75" s="6"/>
      <c r="KLF75" s="6"/>
      <c r="KLG75" s="6"/>
      <c r="KLH75" s="6"/>
      <c r="KLI75" s="6"/>
      <c r="KLJ75" s="6"/>
      <c r="KLK75" s="6"/>
      <c r="KLL75" s="6"/>
      <c r="KLM75" s="6"/>
      <c r="KLN75" s="6"/>
      <c r="KLO75" s="6"/>
      <c r="KLP75" s="6"/>
      <c r="KLQ75" s="6"/>
      <c r="KLR75" s="6"/>
      <c r="KLS75" s="6"/>
      <c r="KLT75" s="6"/>
      <c r="KLU75" s="6"/>
      <c r="KLV75" s="6"/>
      <c r="KLW75" s="6"/>
      <c r="KLX75" s="6"/>
      <c r="KLY75" s="6"/>
      <c r="KLZ75" s="6"/>
      <c r="KMA75" s="6"/>
      <c r="KMB75" s="6"/>
      <c r="KMC75" s="6"/>
      <c r="KMD75" s="6"/>
      <c r="KME75" s="6"/>
      <c r="KMF75" s="6"/>
      <c r="KMG75" s="6"/>
      <c r="KMH75" s="6"/>
      <c r="KMI75" s="6"/>
      <c r="KMJ75" s="6"/>
      <c r="KMK75" s="6"/>
      <c r="KML75" s="6"/>
      <c r="KMM75" s="6"/>
      <c r="KMN75" s="6"/>
      <c r="KMO75" s="6"/>
      <c r="KMP75" s="6"/>
      <c r="KMQ75" s="6"/>
      <c r="KMR75" s="6"/>
      <c r="KMS75" s="6"/>
      <c r="KMT75" s="6"/>
      <c r="KMU75" s="6"/>
      <c r="KMV75" s="6"/>
      <c r="KMW75" s="6"/>
      <c r="KMX75" s="6"/>
      <c r="KMY75" s="6"/>
      <c r="KMZ75" s="6"/>
      <c r="KNA75" s="6"/>
      <c r="KNB75" s="6"/>
      <c r="KNC75" s="6"/>
      <c r="KND75" s="6"/>
      <c r="KNE75" s="6"/>
      <c r="KNF75" s="6"/>
      <c r="KNG75" s="6"/>
      <c r="KNH75" s="6"/>
      <c r="KNI75" s="6"/>
      <c r="KNJ75" s="6"/>
      <c r="KNK75" s="6"/>
      <c r="KNL75" s="6"/>
      <c r="KNM75" s="6"/>
      <c r="KNN75" s="6"/>
      <c r="KNO75" s="6"/>
      <c r="KNP75" s="6"/>
      <c r="KNQ75" s="6"/>
      <c r="KNR75" s="6"/>
      <c r="KNS75" s="6"/>
      <c r="KNT75" s="6"/>
      <c r="KNU75" s="6"/>
      <c r="KNV75" s="6"/>
      <c r="KNW75" s="6"/>
      <c r="KNX75" s="6"/>
      <c r="KNY75" s="6"/>
      <c r="KNZ75" s="6"/>
      <c r="KOA75" s="6"/>
      <c r="KOB75" s="6"/>
      <c r="KOC75" s="6"/>
      <c r="KOD75" s="6"/>
      <c r="KOE75" s="6"/>
      <c r="KOF75" s="6"/>
      <c r="KOG75" s="6"/>
      <c r="KOH75" s="6"/>
      <c r="KOI75" s="6"/>
      <c r="KOJ75" s="6"/>
      <c r="KOK75" s="6"/>
      <c r="KOL75" s="6"/>
      <c r="KOM75" s="6"/>
      <c r="KON75" s="6"/>
      <c r="KOO75" s="6"/>
      <c r="KOP75" s="6"/>
      <c r="KOQ75" s="6"/>
      <c r="KOR75" s="6"/>
      <c r="KOS75" s="6"/>
      <c r="KOT75" s="6"/>
      <c r="KOU75" s="6"/>
      <c r="KOV75" s="6"/>
      <c r="KOW75" s="6"/>
      <c r="KOX75" s="6"/>
      <c r="KOY75" s="6"/>
      <c r="KOZ75" s="6"/>
      <c r="KPA75" s="6"/>
      <c r="KPB75" s="6"/>
      <c r="KPC75" s="6"/>
      <c r="KPD75" s="6"/>
      <c r="KPE75" s="6"/>
      <c r="KPF75" s="6"/>
      <c r="KPG75" s="6"/>
      <c r="KPH75" s="6"/>
      <c r="KPI75" s="6"/>
      <c r="KPJ75" s="6"/>
      <c r="KPK75" s="6"/>
      <c r="KPL75" s="6"/>
      <c r="KPM75" s="6"/>
      <c r="KPN75" s="6"/>
      <c r="KPO75" s="6"/>
      <c r="KPP75" s="6"/>
      <c r="KPQ75" s="6"/>
      <c r="KPR75" s="6"/>
      <c r="KPS75" s="6"/>
      <c r="KPT75" s="6"/>
      <c r="KPU75" s="6"/>
      <c r="KPV75" s="6"/>
      <c r="KPW75" s="6"/>
      <c r="KPX75" s="6"/>
      <c r="KPY75" s="6"/>
      <c r="KPZ75" s="6"/>
      <c r="KQA75" s="6"/>
      <c r="KQB75" s="6"/>
      <c r="KQC75" s="6"/>
      <c r="KQD75" s="6"/>
      <c r="KQE75" s="6"/>
      <c r="KQF75" s="6"/>
      <c r="KQG75" s="6"/>
      <c r="KQH75" s="6"/>
      <c r="KQI75" s="6"/>
      <c r="KQJ75" s="6"/>
      <c r="KQK75" s="6"/>
      <c r="KQL75" s="6"/>
      <c r="KQM75" s="6"/>
      <c r="KQN75" s="6"/>
      <c r="KQO75" s="6"/>
      <c r="KQP75" s="6"/>
      <c r="KQQ75" s="6"/>
      <c r="KQR75" s="6"/>
      <c r="KQS75" s="6"/>
      <c r="KQT75" s="6"/>
      <c r="KQU75" s="6"/>
      <c r="KQV75" s="6"/>
      <c r="KQW75" s="6"/>
      <c r="KQX75" s="6"/>
      <c r="KQY75" s="6"/>
      <c r="KQZ75" s="6"/>
      <c r="KRA75" s="6"/>
      <c r="KRB75" s="6"/>
      <c r="KRC75" s="6"/>
      <c r="KRD75" s="6"/>
      <c r="KRE75" s="6"/>
      <c r="KRF75" s="6"/>
      <c r="KRG75" s="6"/>
      <c r="KRH75" s="6"/>
      <c r="KRI75" s="6"/>
      <c r="KRJ75" s="6"/>
      <c r="KRK75" s="6"/>
      <c r="KRL75" s="6"/>
      <c r="KRM75" s="6"/>
      <c r="KRN75" s="6"/>
      <c r="KRO75" s="6"/>
      <c r="KRP75" s="6"/>
      <c r="KRQ75" s="6"/>
      <c r="KRR75" s="6"/>
      <c r="KRS75" s="6"/>
      <c r="KRT75" s="6"/>
      <c r="KRU75" s="6"/>
      <c r="KRV75" s="6"/>
      <c r="KRW75" s="6"/>
      <c r="KRX75" s="6"/>
      <c r="KRY75" s="6"/>
      <c r="KRZ75" s="6"/>
      <c r="KSA75" s="6"/>
      <c r="KSB75" s="6"/>
      <c r="KSC75" s="6"/>
      <c r="KSD75" s="6"/>
      <c r="KSE75" s="6"/>
      <c r="KSF75" s="6"/>
      <c r="KSG75" s="6"/>
      <c r="KSH75" s="6"/>
      <c r="KSI75" s="6"/>
      <c r="KSJ75" s="6"/>
      <c r="KSK75" s="6"/>
      <c r="KSL75" s="6"/>
      <c r="KSM75" s="6"/>
      <c r="KSN75" s="6"/>
      <c r="KSO75" s="6"/>
      <c r="KSP75" s="6"/>
      <c r="KSQ75" s="6"/>
      <c r="KSR75" s="6"/>
      <c r="KSS75" s="6"/>
      <c r="KST75" s="6"/>
      <c r="KSU75" s="6"/>
      <c r="KSV75" s="6"/>
      <c r="KSW75" s="6"/>
      <c r="KSX75" s="6"/>
      <c r="KSY75" s="6"/>
      <c r="KSZ75" s="6"/>
      <c r="KTA75" s="6"/>
      <c r="KTB75" s="6"/>
      <c r="KTC75" s="6"/>
      <c r="KTD75" s="6"/>
      <c r="KTE75" s="6"/>
      <c r="KTF75" s="6"/>
      <c r="KTG75" s="6"/>
      <c r="KTH75" s="6"/>
      <c r="KTI75" s="6"/>
      <c r="KTJ75" s="6"/>
      <c r="KTK75" s="6"/>
      <c r="KTL75" s="6"/>
      <c r="KTM75" s="6"/>
      <c r="KTN75" s="6"/>
      <c r="KTO75" s="6"/>
      <c r="KTP75" s="6"/>
      <c r="KTQ75" s="6"/>
      <c r="KTR75" s="6"/>
      <c r="KTS75" s="6"/>
      <c r="KTT75" s="6"/>
      <c r="KTU75" s="6"/>
      <c r="KTV75" s="6"/>
      <c r="KTW75" s="6"/>
      <c r="KTX75" s="6"/>
      <c r="KTY75" s="6"/>
      <c r="KTZ75" s="6"/>
      <c r="KUA75" s="6"/>
      <c r="KUB75" s="6"/>
      <c r="KUC75" s="6"/>
      <c r="KUD75" s="6"/>
      <c r="KUE75" s="6"/>
      <c r="KUF75" s="6"/>
      <c r="KUG75" s="6"/>
      <c r="KUH75" s="6"/>
      <c r="KUI75" s="6"/>
      <c r="KUJ75" s="6"/>
      <c r="KUK75" s="6"/>
      <c r="KUL75" s="6"/>
      <c r="KUM75" s="6"/>
      <c r="KUN75" s="6"/>
      <c r="KUO75" s="6"/>
      <c r="KUP75" s="6"/>
      <c r="KUQ75" s="6"/>
      <c r="KUR75" s="6"/>
      <c r="KUS75" s="6"/>
      <c r="KUT75" s="6"/>
      <c r="KUU75" s="6"/>
      <c r="KUV75" s="6"/>
      <c r="KUW75" s="6"/>
      <c r="KUX75" s="6"/>
      <c r="KUY75" s="6"/>
      <c r="KUZ75" s="6"/>
      <c r="KVA75" s="6"/>
      <c r="KVB75" s="6"/>
      <c r="KVC75" s="6"/>
      <c r="KVD75" s="6"/>
      <c r="KVE75" s="6"/>
      <c r="KVF75" s="6"/>
      <c r="KVG75" s="6"/>
      <c r="KVH75" s="6"/>
      <c r="KVI75" s="6"/>
      <c r="KVJ75" s="6"/>
      <c r="KVK75" s="6"/>
      <c r="KVL75" s="6"/>
      <c r="KVM75" s="6"/>
      <c r="KVN75" s="6"/>
      <c r="KVO75" s="6"/>
      <c r="KVP75" s="6"/>
      <c r="KVQ75" s="6"/>
      <c r="KVR75" s="6"/>
      <c r="KVS75" s="6"/>
      <c r="KVT75" s="6"/>
      <c r="KVU75" s="6"/>
      <c r="KVV75" s="6"/>
      <c r="KVW75" s="6"/>
      <c r="KVX75" s="6"/>
      <c r="KVY75" s="6"/>
      <c r="KVZ75" s="6"/>
      <c r="KWA75" s="6"/>
      <c r="KWB75" s="6"/>
      <c r="KWC75" s="6"/>
      <c r="KWD75" s="6"/>
      <c r="KWE75" s="6"/>
      <c r="KWF75" s="6"/>
      <c r="KWG75" s="6"/>
      <c r="KWH75" s="6"/>
      <c r="KWI75" s="6"/>
      <c r="KWJ75" s="6"/>
      <c r="KWK75" s="6"/>
      <c r="KWL75" s="6"/>
      <c r="KWM75" s="6"/>
      <c r="KWN75" s="6"/>
      <c r="KWO75" s="6"/>
      <c r="KWP75" s="6"/>
      <c r="KWQ75" s="6"/>
      <c r="KWR75" s="6"/>
      <c r="KWS75" s="6"/>
      <c r="KWT75" s="6"/>
      <c r="KWU75" s="6"/>
      <c r="KWV75" s="6"/>
      <c r="KWW75" s="6"/>
      <c r="KWX75" s="6"/>
      <c r="KWY75" s="6"/>
      <c r="KWZ75" s="6"/>
      <c r="KXA75" s="6"/>
      <c r="KXB75" s="6"/>
      <c r="KXC75" s="6"/>
      <c r="KXD75" s="6"/>
      <c r="KXE75" s="6"/>
      <c r="KXF75" s="6"/>
      <c r="KXG75" s="6"/>
      <c r="KXH75" s="6"/>
      <c r="KXI75" s="6"/>
      <c r="KXJ75" s="6"/>
      <c r="KXK75" s="6"/>
      <c r="KXL75" s="6"/>
      <c r="KXM75" s="6"/>
      <c r="KXN75" s="6"/>
      <c r="KXO75" s="6"/>
      <c r="KXP75" s="6"/>
      <c r="KXQ75" s="6"/>
      <c r="KXR75" s="6"/>
      <c r="KXS75" s="6"/>
      <c r="KXT75" s="6"/>
      <c r="KXU75" s="6"/>
      <c r="KXV75" s="6"/>
      <c r="KXW75" s="6"/>
      <c r="KXX75" s="6"/>
      <c r="KXY75" s="6"/>
      <c r="KXZ75" s="6"/>
      <c r="KYA75" s="6"/>
      <c r="KYB75" s="6"/>
      <c r="KYC75" s="6"/>
      <c r="KYD75" s="6"/>
      <c r="KYE75" s="6"/>
      <c r="KYF75" s="6"/>
      <c r="KYG75" s="6"/>
      <c r="KYH75" s="6"/>
      <c r="KYI75" s="6"/>
      <c r="KYJ75" s="6"/>
      <c r="KYK75" s="6"/>
      <c r="KYL75" s="6"/>
      <c r="KYM75" s="6"/>
      <c r="KYN75" s="6"/>
      <c r="KYO75" s="6"/>
      <c r="KYP75" s="6"/>
      <c r="KYQ75" s="6"/>
      <c r="KYR75" s="6"/>
      <c r="KYS75" s="6"/>
      <c r="KYT75" s="6"/>
      <c r="KYU75" s="6"/>
      <c r="KYV75" s="6"/>
      <c r="KYW75" s="6"/>
      <c r="KYX75" s="6"/>
      <c r="KYY75" s="6"/>
      <c r="KYZ75" s="6"/>
      <c r="KZA75" s="6"/>
      <c r="KZB75" s="6"/>
      <c r="KZC75" s="6"/>
      <c r="KZD75" s="6"/>
      <c r="KZE75" s="6"/>
      <c r="KZF75" s="6"/>
      <c r="KZG75" s="6"/>
      <c r="KZH75" s="6"/>
      <c r="KZI75" s="6"/>
      <c r="KZJ75" s="6"/>
      <c r="KZK75" s="6"/>
      <c r="KZL75" s="6"/>
      <c r="KZM75" s="6"/>
      <c r="KZN75" s="6"/>
      <c r="KZO75" s="6"/>
      <c r="KZP75" s="6"/>
      <c r="KZQ75" s="6"/>
      <c r="KZR75" s="6"/>
      <c r="KZS75" s="6"/>
      <c r="KZT75" s="6"/>
      <c r="KZU75" s="6"/>
      <c r="KZV75" s="6"/>
      <c r="KZW75" s="6"/>
      <c r="KZX75" s="6"/>
      <c r="KZY75" s="6"/>
      <c r="KZZ75" s="6"/>
      <c r="LAA75" s="6"/>
      <c r="LAB75" s="6"/>
      <c r="LAC75" s="6"/>
      <c r="LAD75" s="6"/>
      <c r="LAE75" s="6"/>
      <c r="LAF75" s="6"/>
      <c r="LAG75" s="6"/>
      <c r="LAH75" s="6"/>
      <c r="LAI75" s="6"/>
      <c r="LAJ75" s="6"/>
      <c r="LAK75" s="6"/>
      <c r="LAL75" s="6"/>
      <c r="LAM75" s="6"/>
      <c r="LAN75" s="6"/>
      <c r="LAO75" s="6"/>
      <c r="LAP75" s="6"/>
      <c r="LAQ75" s="6"/>
      <c r="LAR75" s="6"/>
      <c r="LAS75" s="6"/>
      <c r="LAT75" s="6"/>
      <c r="LAU75" s="6"/>
      <c r="LAV75" s="6"/>
      <c r="LAW75" s="6"/>
      <c r="LAX75" s="6"/>
      <c r="LAY75" s="6"/>
      <c r="LAZ75" s="6"/>
      <c r="LBA75" s="6"/>
      <c r="LBB75" s="6"/>
      <c r="LBC75" s="6"/>
      <c r="LBD75" s="6"/>
      <c r="LBE75" s="6"/>
      <c r="LBF75" s="6"/>
      <c r="LBG75" s="6"/>
      <c r="LBH75" s="6"/>
      <c r="LBI75" s="6"/>
      <c r="LBJ75" s="6"/>
      <c r="LBK75" s="6"/>
      <c r="LBL75" s="6"/>
      <c r="LBM75" s="6"/>
      <c r="LBN75" s="6"/>
      <c r="LBO75" s="6"/>
      <c r="LBP75" s="6"/>
      <c r="LBQ75" s="6"/>
      <c r="LBR75" s="6"/>
      <c r="LBS75" s="6"/>
      <c r="LBT75" s="6"/>
      <c r="LBU75" s="6"/>
      <c r="LBV75" s="6"/>
      <c r="LBW75" s="6"/>
      <c r="LBX75" s="6"/>
      <c r="LBY75" s="6"/>
      <c r="LBZ75" s="6"/>
      <c r="LCA75" s="6"/>
      <c r="LCB75" s="6"/>
      <c r="LCC75" s="6"/>
      <c r="LCD75" s="6"/>
      <c r="LCE75" s="6"/>
      <c r="LCF75" s="6"/>
      <c r="LCG75" s="6"/>
      <c r="LCH75" s="6"/>
      <c r="LCI75" s="6"/>
      <c r="LCJ75" s="6"/>
      <c r="LCK75" s="6"/>
      <c r="LCL75" s="6"/>
      <c r="LCM75" s="6"/>
      <c r="LCN75" s="6"/>
      <c r="LCO75" s="6"/>
      <c r="LCP75" s="6"/>
      <c r="LCQ75" s="6"/>
      <c r="LCR75" s="6"/>
      <c r="LCS75" s="6"/>
      <c r="LCT75" s="6"/>
      <c r="LCU75" s="6"/>
      <c r="LCV75" s="6"/>
      <c r="LCW75" s="6"/>
      <c r="LCX75" s="6"/>
      <c r="LCY75" s="6"/>
      <c r="LCZ75" s="6"/>
      <c r="LDA75" s="6"/>
      <c r="LDB75" s="6"/>
      <c r="LDC75" s="6"/>
      <c r="LDD75" s="6"/>
      <c r="LDE75" s="6"/>
      <c r="LDF75" s="6"/>
      <c r="LDG75" s="6"/>
      <c r="LDH75" s="6"/>
      <c r="LDI75" s="6"/>
      <c r="LDJ75" s="6"/>
      <c r="LDK75" s="6"/>
      <c r="LDL75" s="6"/>
      <c r="LDM75" s="6"/>
      <c r="LDN75" s="6"/>
      <c r="LDO75" s="6"/>
      <c r="LDP75" s="6"/>
      <c r="LDQ75" s="6"/>
      <c r="LDR75" s="6"/>
      <c r="LDS75" s="6"/>
      <c r="LDT75" s="6"/>
      <c r="LDU75" s="6"/>
      <c r="LDV75" s="6"/>
      <c r="LDW75" s="6"/>
      <c r="LDX75" s="6"/>
      <c r="LDY75" s="6"/>
      <c r="LDZ75" s="6"/>
      <c r="LEA75" s="6"/>
      <c r="LEB75" s="6"/>
      <c r="LEC75" s="6"/>
      <c r="LED75" s="6"/>
      <c r="LEE75" s="6"/>
      <c r="LEF75" s="6"/>
      <c r="LEG75" s="6"/>
      <c r="LEH75" s="6"/>
      <c r="LEI75" s="6"/>
      <c r="LEJ75" s="6"/>
      <c r="LEK75" s="6"/>
      <c r="LEL75" s="6"/>
      <c r="LEM75" s="6"/>
      <c r="LEN75" s="6"/>
      <c r="LEO75" s="6"/>
      <c r="LEP75" s="6"/>
      <c r="LEQ75" s="6"/>
      <c r="LER75" s="6"/>
      <c r="LES75" s="6"/>
      <c r="LET75" s="6"/>
      <c r="LEU75" s="6"/>
      <c r="LEV75" s="6"/>
      <c r="LEW75" s="6"/>
      <c r="LEX75" s="6"/>
      <c r="LEY75" s="6"/>
      <c r="LEZ75" s="6"/>
      <c r="LFA75" s="6"/>
      <c r="LFB75" s="6"/>
      <c r="LFC75" s="6"/>
      <c r="LFD75" s="6"/>
      <c r="LFE75" s="6"/>
      <c r="LFF75" s="6"/>
      <c r="LFG75" s="6"/>
      <c r="LFH75" s="6"/>
      <c r="LFI75" s="6"/>
      <c r="LFJ75" s="6"/>
      <c r="LFK75" s="6"/>
      <c r="LFL75" s="6"/>
      <c r="LFM75" s="6"/>
      <c r="LFN75" s="6"/>
      <c r="LFO75" s="6"/>
      <c r="LFP75" s="6"/>
      <c r="LFQ75" s="6"/>
      <c r="LFR75" s="6"/>
      <c r="LFS75" s="6"/>
      <c r="LFT75" s="6"/>
      <c r="LFU75" s="6"/>
      <c r="LFV75" s="6"/>
      <c r="LFW75" s="6"/>
      <c r="LFX75" s="6"/>
      <c r="LFY75" s="6"/>
      <c r="LFZ75" s="6"/>
      <c r="LGA75" s="6"/>
      <c r="LGB75" s="6"/>
      <c r="LGC75" s="6"/>
      <c r="LGD75" s="6"/>
      <c r="LGE75" s="6"/>
      <c r="LGF75" s="6"/>
      <c r="LGG75" s="6"/>
      <c r="LGH75" s="6"/>
      <c r="LGI75" s="6"/>
      <c r="LGJ75" s="6"/>
      <c r="LGK75" s="6"/>
      <c r="LGL75" s="6"/>
      <c r="LGM75" s="6"/>
      <c r="LGN75" s="6"/>
      <c r="LGO75" s="6"/>
      <c r="LGP75" s="6"/>
      <c r="LGQ75" s="6"/>
      <c r="LGR75" s="6"/>
      <c r="LGS75" s="6"/>
      <c r="LGT75" s="6"/>
      <c r="LGU75" s="6"/>
      <c r="LGV75" s="6"/>
      <c r="LGW75" s="6"/>
      <c r="LGX75" s="6"/>
      <c r="LGY75" s="6"/>
      <c r="LGZ75" s="6"/>
      <c r="LHA75" s="6"/>
      <c r="LHB75" s="6"/>
      <c r="LHC75" s="6"/>
      <c r="LHD75" s="6"/>
      <c r="LHE75" s="6"/>
      <c r="LHF75" s="6"/>
      <c r="LHG75" s="6"/>
      <c r="LHH75" s="6"/>
      <c r="LHI75" s="6"/>
      <c r="LHJ75" s="6"/>
      <c r="LHK75" s="6"/>
      <c r="LHL75" s="6"/>
      <c r="LHM75" s="6"/>
      <c r="LHN75" s="6"/>
      <c r="LHO75" s="6"/>
      <c r="LHP75" s="6"/>
      <c r="LHQ75" s="6"/>
      <c r="LHR75" s="6"/>
      <c r="LHS75" s="6"/>
      <c r="LHT75" s="6"/>
      <c r="LHU75" s="6"/>
      <c r="LHV75" s="6"/>
      <c r="LHW75" s="6"/>
      <c r="LHX75" s="6"/>
      <c r="LHY75" s="6"/>
      <c r="LHZ75" s="6"/>
      <c r="LIA75" s="6"/>
      <c r="LIB75" s="6"/>
      <c r="LIC75" s="6"/>
      <c r="LID75" s="6"/>
      <c r="LIE75" s="6"/>
      <c r="LIF75" s="6"/>
      <c r="LIG75" s="6"/>
      <c r="LIH75" s="6"/>
      <c r="LII75" s="6"/>
      <c r="LIJ75" s="6"/>
      <c r="LIK75" s="6"/>
      <c r="LIL75" s="6"/>
      <c r="LIM75" s="6"/>
      <c r="LIN75" s="6"/>
      <c r="LIO75" s="6"/>
      <c r="LIP75" s="6"/>
      <c r="LIQ75" s="6"/>
      <c r="LIR75" s="6"/>
      <c r="LIS75" s="6"/>
      <c r="LIT75" s="6"/>
      <c r="LIU75" s="6"/>
      <c r="LIV75" s="6"/>
      <c r="LIW75" s="6"/>
      <c r="LIX75" s="6"/>
      <c r="LIY75" s="6"/>
      <c r="LIZ75" s="6"/>
      <c r="LJA75" s="6"/>
      <c r="LJB75" s="6"/>
      <c r="LJC75" s="6"/>
      <c r="LJD75" s="6"/>
      <c r="LJE75" s="6"/>
      <c r="LJF75" s="6"/>
      <c r="LJG75" s="6"/>
      <c r="LJH75" s="6"/>
      <c r="LJI75" s="6"/>
      <c r="LJJ75" s="6"/>
      <c r="LJK75" s="6"/>
      <c r="LJL75" s="6"/>
      <c r="LJM75" s="6"/>
      <c r="LJN75" s="6"/>
      <c r="LJO75" s="6"/>
      <c r="LJP75" s="6"/>
      <c r="LJQ75" s="6"/>
      <c r="LJR75" s="6"/>
      <c r="LJS75" s="6"/>
      <c r="LJT75" s="6"/>
      <c r="LJU75" s="6"/>
      <c r="LJV75" s="6"/>
      <c r="LJW75" s="6"/>
      <c r="LJX75" s="6"/>
      <c r="LJY75" s="6"/>
      <c r="LJZ75" s="6"/>
      <c r="LKA75" s="6"/>
      <c r="LKB75" s="6"/>
      <c r="LKC75" s="6"/>
      <c r="LKD75" s="6"/>
      <c r="LKE75" s="6"/>
      <c r="LKF75" s="6"/>
      <c r="LKG75" s="6"/>
      <c r="LKH75" s="6"/>
      <c r="LKI75" s="6"/>
      <c r="LKJ75" s="6"/>
      <c r="LKK75" s="6"/>
      <c r="LKL75" s="6"/>
      <c r="LKM75" s="6"/>
      <c r="LKN75" s="6"/>
      <c r="LKO75" s="6"/>
      <c r="LKP75" s="6"/>
      <c r="LKQ75" s="6"/>
      <c r="LKR75" s="6"/>
      <c r="LKS75" s="6"/>
      <c r="LKT75" s="6"/>
      <c r="LKU75" s="6"/>
      <c r="LKV75" s="6"/>
      <c r="LKW75" s="6"/>
      <c r="LKX75" s="6"/>
      <c r="LKY75" s="6"/>
      <c r="LKZ75" s="6"/>
      <c r="LLA75" s="6"/>
      <c r="LLB75" s="6"/>
      <c r="LLC75" s="6"/>
      <c r="LLD75" s="6"/>
      <c r="LLE75" s="6"/>
      <c r="LLF75" s="6"/>
      <c r="LLG75" s="6"/>
      <c r="LLH75" s="6"/>
      <c r="LLI75" s="6"/>
      <c r="LLJ75" s="6"/>
      <c r="LLK75" s="6"/>
      <c r="LLL75" s="6"/>
      <c r="LLM75" s="6"/>
      <c r="LLN75" s="6"/>
      <c r="LLO75" s="6"/>
      <c r="LLP75" s="6"/>
      <c r="LLQ75" s="6"/>
      <c r="LLR75" s="6"/>
      <c r="LLS75" s="6"/>
      <c r="LLT75" s="6"/>
      <c r="LLU75" s="6"/>
      <c r="LLV75" s="6"/>
      <c r="LLW75" s="6"/>
      <c r="LLX75" s="6"/>
      <c r="LLY75" s="6"/>
      <c r="LLZ75" s="6"/>
      <c r="LMA75" s="6"/>
      <c r="LMB75" s="6"/>
      <c r="LMC75" s="6"/>
      <c r="LMD75" s="6"/>
      <c r="LME75" s="6"/>
      <c r="LMF75" s="6"/>
      <c r="LMG75" s="6"/>
      <c r="LMH75" s="6"/>
      <c r="LMI75" s="6"/>
      <c r="LMJ75" s="6"/>
      <c r="LMK75" s="6"/>
      <c r="LML75" s="6"/>
      <c r="LMM75" s="6"/>
      <c r="LMN75" s="6"/>
      <c r="LMO75" s="6"/>
      <c r="LMP75" s="6"/>
      <c r="LMQ75" s="6"/>
      <c r="LMR75" s="6"/>
      <c r="LMS75" s="6"/>
      <c r="LMT75" s="6"/>
      <c r="LMU75" s="6"/>
      <c r="LMV75" s="6"/>
      <c r="LMW75" s="6"/>
      <c r="LMX75" s="6"/>
      <c r="LMY75" s="6"/>
      <c r="LMZ75" s="6"/>
      <c r="LNA75" s="6"/>
      <c r="LNB75" s="6"/>
      <c r="LNC75" s="6"/>
      <c r="LND75" s="6"/>
      <c r="LNE75" s="6"/>
      <c r="LNF75" s="6"/>
      <c r="LNG75" s="6"/>
      <c r="LNH75" s="6"/>
      <c r="LNI75" s="6"/>
      <c r="LNJ75" s="6"/>
      <c r="LNK75" s="6"/>
      <c r="LNL75" s="6"/>
      <c r="LNM75" s="6"/>
      <c r="LNN75" s="6"/>
      <c r="LNO75" s="6"/>
      <c r="LNP75" s="6"/>
      <c r="LNQ75" s="6"/>
      <c r="LNR75" s="6"/>
      <c r="LNS75" s="6"/>
      <c r="LNT75" s="6"/>
      <c r="LNU75" s="6"/>
      <c r="LNV75" s="6"/>
      <c r="LNW75" s="6"/>
      <c r="LNX75" s="6"/>
      <c r="LNY75" s="6"/>
      <c r="LNZ75" s="6"/>
      <c r="LOA75" s="6"/>
      <c r="LOB75" s="6"/>
      <c r="LOC75" s="6"/>
      <c r="LOD75" s="6"/>
      <c r="LOE75" s="6"/>
      <c r="LOF75" s="6"/>
      <c r="LOG75" s="6"/>
      <c r="LOH75" s="6"/>
      <c r="LOI75" s="6"/>
      <c r="LOJ75" s="6"/>
      <c r="LOK75" s="6"/>
      <c r="LOL75" s="6"/>
      <c r="LOM75" s="6"/>
      <c r="LON75" s="6"/>
      <c r="LOO75" s="6"/>
      <c r="LOP75" s="6"/>
      <c r="LOQ75" s="6"/>
      <c r="LOR75" s="6"/>
      <c r="LOS75" s="6"/>
      <c r="LOT75" s="6"/>
      <c r="LOU75" s="6"/>
      <c r="LOV75" s="6"/>
      <c r="LOW75" s="6"/>
      <c r="LOX75" s="6"/>
      <c r="LOY75" s="6"/>
      <c r="LOZ75" s="6"/>
      <c r="LPA75" s="6"/>
      <c r="LPB75" s="6"/>
      <c r="LPC75" s="6"/>
      <c r="LPD75" s="6"/>
      <c r="LPE75" s="6"/>
      <c r="LPF75" s="6"/>
      <c r="LPG75" s="6"/>
      <c r="LPH75" s="6"/>
      <c r="LPI75" s="6"/>
      <c r="LPJ75" s="6"/>
      <c r="LPK75" s="6"/>
      <c r="LPL75" s="6"/>
      <c r="LPM75" s="6"/>
      <c r="LPN75" s="6"/>
      <c r="LPO75" s="6"/>
      <c r="LPP75" s="6"/>
      <c r="LPQ75" s="6"/>
      <c r="LPR75" s="6"/>
      <c r="LPS75" s="6"/>
      <c r="LPT75" s="6"/>
      <c r="LPU75" s="6"/>
      <c r="LPV75" s="6"/>
      <c r="LPW75" s="6"/>
      <c r="LPX75" s="6"/>
      <c r="LPY75" s="6"/>
      <c r="LPZ75" s="6"/>
      <c r="LQA75" s="6"/>
      <c r="LQB75" s="6"/>
      <c r="LQC75" s="6"/>
      <c r="LQD75" s="6"/>
      <c r="LQE75" s="6"/>
      <c r="LQF75" s="6"/>
      <c r="LQG75" s="6"/>
      <c r="LQH75" s="6"/>
      <c r="LQI75" s="6"/>
      <c r="LQJ75" s="6"/>
      <c r="LQK75" s="6"/>
      <c r="LQL75" s="6"/>
      <c r="LQM75" s="6"/>
      <c r="LQN75" s="6"/>
      <c r="LQO75" s="6"/>
      <c r="LQP75" s="6"/>
      <c r="LQQ75" s="6"/>
      <c r="LQR75" s="6"/>
      <c r="LQS75" s="6"/>
      <c r="LQT75" s="6"/>
      <c r="LQU75" s="6"/>
      <c r="LQV75" s="6"/>
      <c r="LQW75" s="6"/>
      <c r="LQX75" s="6"/>
      <c r="LQY75" s="6"/>
      <c r="LQZ75" s="6"/>
      <c r="LRA75" s="6"/>
      <c r="LRB75" s="6"/>
      <c r="LRC75" s="6"/>
      <c r="LRD75" s="6"/>
      <c r="LRE75" s="6"/>
      <c r="LRF75" s="6"/>
      <c r="LRG75" s="6"/>
      <c r="LRH75" s="6"/>
      <c r="LRI75" s="6"/>
      <c r="LRJ75" s="6"/>
      <c r="LRK75" s="6"/>
      <c r="LRL75" s="6"/>
      <c r="LRM75" s="6"/>
      <c r="LRN75" s="6"/>
      <c r="LRO75" s="6"/>
      <c r="LRP75" s="6"/>
      <c r="LRQ75" s="6"/>
      <c r="LRR75" s="6"/>
      <c r="LRS75" s="6"/>
      <c r="LRT75" s="6"/>
      <c r="LRU75" s="6"/>
      <c r="LRV75" s="6"/>
      <c r="LRW75" s="6"/>
      <c r="LRX75" s="6"/>
      <c r="LRY75" s="6"/>
      <c r="LRZ75" s="6"/>
      <c r="LSA75" s="6"/>
      <c r="LSB75" s="6"/>
      <c r="LSC75" s="6"/>
      <c r="LSD75" s="6"/>
      <c r="LSE75" s="6"/>
      <c r="LSF75" s="6"/>
      <c r="LSG75" s="6"/>
      <c r="LSH75" s="6"/>
      <c r="LSI75" s="6"/>
      <c r="LSJ75" s="6"/>
      <c r="LSK75" s="6"/>
      <c r="LSL75" s="6"/>
      <c r="LSM75" s="6"/>
      <c r="LSN75" s="6"/>
      <c r="LSO75" s="6"/>
      <c r="LSP75" s="6"/>
      <c r="LSQ75" s="6"/>
      <c r="LSR75" s="6"/>
      <c r="LSS75" s="6"/>
      <c r="LST75" s="6"/>
      <c r="LSU75" s="6"/>
      <c r="LSV75" s="6"/>
      <c r="LSW75" s="6"/>
      <c r="LSX75" s="6"/>
      <c r="LSY75" s="6"/>
      <c r="LSZ75" s="6"/>
      <c r="LTA75" s="6"/>
      <c r="LTB75" s="6"/>
      <c r="LTC75" s="6"/>
      <c r="LTD75" s="6"/>
      <c r="LTE75" s="6"/>
      <c r="LTF75" s="6"/>
      <c r="LTG75" s="6"/>
      <c r="LTH75" s="6"/>
      <c r="LTI75" s="6"/>
      <c r="LTJ75" s="6"/>
      <c r="LTK75" s="6"/>
      <c r="LTL75" s="6"/>
      <c r="LTM75" s="6"/>
      <c r="LTN75" s="6"/>
      <c r="LTO75" s="6"/>
      <c r="LTP75" s="6"/>
      <c r="LTQ75" s="6"/>
      <c r="LTR75" s="6"/>
      <c r="LTS75" s="6"/>
      <c r="LTT75" s="6"/>
      <c r="LTU75" s="6"/>
      <c r="LTV75" s="6"/>
      <c r="LTW75" s="6"/>
      <c r="LTX75" s="6"/>
      <c r="LTY75" s="6"/>
      <c r="LTZ75" s="6"/>
      <c r="LUA75" s="6"/>
      <c r="LUB75" s="6"/>
      <c r="LUC75" s="6"/>
      <c r="LUD75" s="6"/>
      <c r="LUE75" s="6"/>
      <c r="LUF75" s="6"/>
      <c r="LUG75" s="6"/>
      <c r="LUH75" s="6"/>
      <c r="LUI75" s="6"/>
      <c r="LUJ75" s="6"/>
      <c r="LUK75" s="6"/>
      <c r="LUL75" s="6"/>
      <c r="LUM75" s="6"/>
      <c r="LUN75" s="6"/>
      <c r="LUO75" s="6"/>
      <c r="LUP75" s="6"/>
      <c r="LUQ75" s="6"/>
      <c r="LUR75" s="6"/>
      <c r="LUS75" s="6"/>
      <c r="LUT75" s="6"/>
      <c r="LUU75" s="6"/>
      <c r="LUV75" s="6"/>
      <c r="LUW75" s="6"/>
      <c r="LUX75" s="6"/>
      <c r="LUY75" s="6"/>
      <c r="LUZ75" s="6"/>
      <c r="LVA75" s="6"/>
      <c r="LVB75" s="6"/>
      <c r="LVC75" s="6"/>
      <c r="LVD75" s="6"/>
      <c r="LVE75" s="6"/>
      <c r="LVF75" s="6"/>
      <c r="LVG75" s="6"/>
      <c r="LVH75" s="6"/>
      <c r="LVI75" s="6"/>
      <c r="LVJ75" s="6"/>
      <c r="LVK75" s="6"/>
      <c r="LVL75" s="6"/>
      <c r="LVM75" s="6"/>
      <c r="LVN75" s="6"/>
      <c r="LVO75" s="6"/>
      <c r="LVP75" s="6"/>
      <c r="LVQ75" s="6"/>
      <c r="LVR75" s="6"/>
      <c r="LVS75" s="6"/>
      <c r="LVT75" s="6"/>
      <c r="LVU75" s="6"/>
      <c r="LVV75" s="6"/>
      <c r="LVW75" s="6"/>
      <c r="LVX75" s="6"/>
      <c r="LVY75" s="6"/>
      <c r="LVZ75" s="6"/>
      <c r="LWA75" s="6"/>
      <c r="LWB75" s="6"/>
      <c r="LWC75" s="6"/>
      <c r="LWD75" s="6"/>
      <c r="LWE75" s="6"/>
      <c r="LWF75" s="6"/>
      <c r="LWG75" s="6"/>
      <c r="LWH75" s="6"/>
      <c r="LWI75" s="6"/>
      <c r="LWJ75" s="6"/>
      <c r="LWK75" s="6"/>
      <c r="LWL75" s="6"/>
      <c r="LWM75" s="6"/>
      <c r="LWN75" s="6"/>
      <c r="LWO75" s="6"/>
      <c r="LWP75" s="6"/>
      <c r="LWQ75" s="6"/>
      <c r="LWR75" s="6"/>
      <c r="LWS75" s="6"/>
      <c r="LWT75" s="6"/>
      <c r="LWU75" s="6"/>
      <c r="LWV75" s="6"/>
      <c r="LWW75" s="6"/>
      <c r="LWX75" s="6"/>
      <c r="LWY75" s="6"/>
      <c r="LWZ75" s="6"/>
      <c r="LXA75" s="6"/>
      <c r="LXB75" s="6"/>
      <c r="LXC75" s="6"/>
      <c r="LXD75" s="6"/>
      <c r="LXE75" s="6"/>
      <c r="LXF75" s="6"/>
      <c r="LXG75" s="6"/>
      <c r="LXH75" s="6"/>
      <c r="LXI75" s="6"/>
      <c r="LXJ75" s="6"/>
      <c r="LXK75" s="6"/>
      <c r="LXL75" s="6"/>
      <c r="LXM75" s="6"/>
      <c r="LXN75" s="6"/>
      <c r="LXO75" s="6"/>
      <c r="LXP75" s="6"/>
      <c r="LXQ75" s="6"/>
      <c r="LXR75" s="6"/>
      <c r="LXS75" s="6"/>
      <c r="LXT75" s="6"/>
      <c r="LXU75" s="6"/>
      <c r="LXV75" s="6"/>
      <c r="LXW75" s="6"/>
      <c r="LXX75" s="6"/>
      <c r="LXY75" s="6"/>
      <c r="LXZ75" s="6"/>
      <c r="LYA75" s="6"/>
      <c r="LYB75" s="6"/>
      <c r="LYC75" s="6"/>
      <c r="LYD75" s="6"/>
      <c r="LYE75" s="6"/>
      <c r="LYF75" s="6"/>
      <c r="LYG75" s="6"/>
      <c r="LYH75" s="6"/>
      <c r="LYI75" s="6"/>
      <c r="LYJ75" s="6"/>
      <c r="LYK75" s="6"/>
      <c r="LYL75" s="6"/>
      <c r="LYM75" s="6"/>
      <c r="LYN75" s="6"/>
      <c r="LYO75" s="6"/>
      <c r="LYP75" s="6"/>
      <c r="LYQ75" s="6"/>
      <c r="LYR75" s="6"/>
      <c r="LYS75" s="6"/>
      <c r="LYT75" s="6"/>
      <c r="LYU75" s="6"/>
      <c r="LYV75" s="6"/>
      <c r="LYW75" s="6"/>
      <c r="LYX75" s="6"/>
      <c r="LYY75" s="6"/>
      <c r="LYZ75" s="6"/>
      <c r="LZA75" s="6"/>
      <c r="LZB75" s="6"/>
      <c r="LZC75" s="6"/>
      <c r="LZD75" s="6"/>
      <c r="LZE75" s="6"/>
      <c r="LZF75" s="6"/>
      <c r="LZG75" s="6"/>
      <c r="LZH75" s="6"/>
      <c r="LZI75" s="6"/>
      <c r="LZJ75" s="6"/>
      <c r="LZK75" s="6"/>
      <c r="LZL75" s="6"/>
      <c r="LZM75" s="6"/>
      <c r="LZN75" s="6"/>
      <c r="LZO75" s="6"/>
      <c r="LZP75" s="6"/>
      <c r="LZQ75" s="6"/>
      <c r="LZR75" s="6"/>
      <c r="LZS75" s="6"/>
      <c r="LZT75" s="6"/>
      <c r="LZU75" s="6"/>
      <c r="LZV75" s="6"/>
      <c r="LZW75" s="6"/>
      <c r="LZX75" s="6"/>
      <c r="LZY75" s="6"/>
      <c r="LZZ75" s="6"/>
      <c r="MAA75" s="6"/>
      <c r="MAB75" s="6"/>
      <c r="MAC75" s="6"/>
      <c r="MAD75" s="6"/>
      <c r="MAE75" s="6"/>
      <c r="MAF75" s="6"/>
      <c r="MAG75" s="6"/>
      <c r="MAH75" s="6"/>
      <c r="MAI75" s="6"/>
      <c r="MAJ75" s="6"/>
      <c r="MAK75" s="6"/>
      <c r="MAL75" s="6"/>
      <c r="MAM75" s="6"/>
      <c r="MAN75" s="6"/>
      <c r="MAO75" s="6"/>
      <c r="MAP75" s="6"/>
      <c r="MAQ75" s="6"/>
      <c r="MAR75" s="6"/>
      <c r="MAS75" s="6"/>
      <c r="MAT75" s="6"/>
      <c r="MAU75" s="6"/>
      <c r="MAV75" s="6"/>
      <c r="MAW75" s="6"/>
      <c r="MAX75" s="6"/>
      <c r="MAY75" s="6"/>
      <c r="MAZ75" s="6"/>
      <c r="MBA75" s="6"/>
      <c r="MBB75" s="6"/>
      <c r="MBC75" s="6"/>
      <c r="MBD75" s="6"/>
      <c r="MBE75" s="6"/>
      <c r="MBF75" s="6"/>
      <c r="MBG75" s="6"/>
      <c r="MBH75" s="6"/>
      <c r="MBI75" s="6"/>
      <c r="MBJ75" s="6"/>
      <c r="MBK75" s="6"/>
      <c r="MBL75" s="6"/>
      <c r="MBM75" s="6"/>
      <c r="MBN75" s="6"/>
      <c r="MBO75" s="6"/>
      <c r="MBP75" s="6"/>
      <c r="MBQ75" s="6"/>
      <c r="MBR75" s="6"/>
      <c r="MBS75" s="6"/>
      <c r="MBT75" s="6"/>
      <c r="MBU75" s="6"/>
      <c r="MBV75" s="6"/>
      <c r="MBW75" s="6"/>
      <c r="MBX75" s="6"/>
      <c r="MBY75" s="6"/>
      <c r="MBZ75" s="6"/>
      <c r="MCA75" s="6"/>
      <c r="MCB75" s="6"/>
      <c r="MCC75" s="6"/>
      <c r="MCD75" s="6"/>
      <c r="MCE75" s="6"/>
      <c r="MCF75" s="6"/>
      <c r="MCG75" s="6"/>
      <c r="MCH75" s="6"/>
      <c r="MCI75" s="6"/>
      <c r="MCJ75" s="6"/>
      <c r="MCK75" s="6"/>
      <c r="MCL75" s="6"/>
      <c r="MCM75" s="6"/>
      <c r="MCN75" s="6"/>
      <c r="MCO75" s="6"/>
      <c r="MCP75" s="6"/>
      <c r="MCQ75" s="6"/>
      <c r="MCR75" s="6"/>
      <c r="MCS75" s="6"/>
      <c r="MCT75" s="6"/>
      <c r="MCU75" s="6"/>
      <c r="MCV75" s="6"/>
      <c r="MCW75" s="6"/>
      <c r="MCX75" s="6"/>
      <c r="MCY75" s="6"/>
      <c r="MCZ75" s="6"/>
      <c r="MDA75" s="6"/>
      <c r="MDB75" s="6"/>
      <c r="MDC75" s="6"/>
      <c r="MDD75" s="6"/>
      <c r="MDE75" s="6"/>
      <c r="MDF75" s="6"/>
      <c r="MDG75" s="6"/>
      <c r="MDH75" s="6"/>
      <c r="MDI75" s="6"/>
      <c r="MDJ75" s="6"/>
      <c r="MDK75" s="6"/>
      <c r="MDL75" s="6"/>
      <c r="MDM75" s="6"/>
      <c r="MDN75" s="6"/>
      <c r="MDO75" s="6"/>
      <c r="MDP75" s="6"/>
      <c r="MDQ75" s="6"/>
      <c r="MDR75" s="6"/>
      <c r="MDS75" s="6"/>
      <c r="MDT75" s="6"/>
      <c r="MDU75" s="6"/>
      <c r="MDV75" s="6"/>
      <c r="MDW75" s="6"/>
      <c r="MDX75" s="6"/>
      <c r="MDY75" s="6"/>
      <c r="MDZ75" s="6"/>
      <c r="MEA75" s="6"/>
      <c r="MEB75" s="6"/>
      <c r="MEC75" s="6"/>
      <c r="MED75" s="6"/>
      <c r="MEE75" s="6"/>
      <c r="MEF75" s="6"/>
      <c r="MEG75" s="6"/>
      <c r="MEH75" s="6"/>
      <c r="MEI75" s="6"/>
      <c r="MEJ75" s="6"/>
      <c r="MEK75" s="6"/>
      <c r="MEL75" s="6"/>
      <c r="MEM75" s="6"/>
      <c r="MEN75" s="6"/>
      <c r="MEO75" s="6"/>
      <c r="MEP75" s="6"/>
      <c r="MEQ75" s="6"/>
      <c r="MER75" s="6"/>
      <c r="MES75" s="6"/>
      <c r="MET75" s="6"/>
      <c r="MEU75" s="6"/>
      <c r="MEV75" s="6"/>
      <c r="MEW75" s="6"/>
      <c r="MEX75" s="6"/>
      <c r="MEY75" s="6"/>
      <c r="MEZ75" s="6"/>
      <c r="MFA75" s="6"/>
      <c r="MFB75" s="6"/>
      <c r="MFC75" s="6"/>
      <c r="MFD75" s="6"/>
      <c r="MFE75" s="6"/>
      <c r="MFF75" s="6"/>
      <c r="MFG75" s="6"/>
      <c r="MFH75" s="6"/>
      <c r="MFI75" s="6"/>
      <c r="MFJ75" s="6"/>
      <c r="MFK75" s="6"/>
      <c r="MFL75" s="6"/>
      <c r="MFM75" s="6"/>
      <c r="MFN75" s="6"/>
      <c r="MFO75" s="6"/>
      <c r="MFP75" s="6"/>
      <c r="MFQ75" s="6"/>
      <c r="MFR75" s="6"/>
      <c r="MFS75" s="6"/>
      <c r="MFT75" s="6"/>
      <c r="MFU75" s="6"/>
      <c r="MFV75" s="6"/>
      <c r="MFW75" s="6"/>
      <c r="MFX75" s="6"/>
      <c r="MFY75" s="6"/>
      <c r="MFZ75" s="6"/>
      <c r="MGA75" s="6"/>
      <c r="MGB75" s="6"/>
      <c r="MGC75" s="6"/>
      <c r="MGD75" s="6"/>
      <c r="MGE75" s="6"/>
      <c r="MGF75" s="6"/>
      <c r="MGG75" s="6"/>
      <c r="MGH75" s="6"/>
      <c r="MGI75" s="6"/>
      <c r="MGJ75" s="6"/>
      <c r="MGK75" s="6"/>
      <c r="MGL75" s="6"/>
      <c r="MGM75" s="6"/>
      <c r="MGN75" s="6"/>
      <c r="MGO75" s="6"/>
      <c r="MGP75" s="6"/>
      <c r="MGQ75" s="6"/>
      <c r="MGR75" s="6"/>
      <c r="MGS75" s="6"/>
      <c r="MGT75" s="6"/>
      <c r="MGU75" s="6"/>
      <c r="MGV75" s="6"/>
      <c r="MGW75" s="6"/>
      <c r="MGX75" s="6"/>
      <c r="MGY75" s="6"/>
      <c r="MGZ75" s="6"/>
      <c r="MHA75" s="6"/>
      <c r="MHB75" s="6"/>
      <c r="MHC75" s="6"/>
      <c r="MHD75" s="6"/>
      <c r="MHE75" s="6"/>
      <c r="MHF75" s="6"/>
      <c r="MHG75" s="6"/>
      <c r="MHH75" s="6"/>
      <c r="MHI75" s="6"/>
      <c r="MHJ75" s="6"/>
      <c r="MHK75" s="6"/>
      <c r="MHL75" s="6"/>
      <c r="MHM75" s="6"/>
      <c r="MHN75" s="6"/>
      <c r="MHO75" s="6"/>
      <c r="MHP75" s="6"/>
      <c r="MHQ75" s="6"/>
      <c r="MHR75" s="6"/>
      <c r="MHS75" s="6"/>
      <c r="MHT75" s="6"/>
      <c r="MHU75" s="6"/>
      <c r="MHV75" s="6"/>
      <c r="MHW75" s="6"/>
      <c r="MHX75" s="6"/>
      <c r="MHY75" s="6"/>
      <c r="MHZ75" s="6"/>
      <c r="MIA75" s="6"/>
      <c r="MIB75" s="6"/>
      <c r="MIC75" s="6"/>
      <c r="MID75" s="6"/>
      <c r="MIE75" s="6"/>
      <c r="MIF75" s="6"/>
      <c r="MIG75" s="6"/>
      <c r="MIH75" s="6"/>
      <c r="MII75" s="6"/>
      <c r="MIJ75" s="6"/>
      <c r="MIK75" s="6"/>
      <c r="MIL75" s="6"/>
      <c r="MIM75" s="6"/>
      <c r="MIN75" s="6"/>
      <c r="MIO75" s="6"/>
      <c r="MIP75" s="6"/>
      <c r="MIQ75" s="6"/>
      <c r="MIR75" s="6"/>
      <c r="MIS75" s="6"/>
      <c r="MIT75" s="6"/>
      <c r="MIU75" s="6"/>
      <c r="MIV75" s="6"/>
      <c r="MIW75" s="6"/>
      <c r="MIX75" s="6"/>
      <c r="MIY75" s="6"/>
      <c r="MIZ75" s="6"/>
      <c r="MJA75" s="6"/>
      <c r="MJB75" s="6"/>
      <c r="MJC75" s="6"/>
      <c r="MJD75" s="6"/>
      <c r="MJE75" s="6"/>
      <c r="MJF75" s="6"/>
      <c r="MJG75" s="6"/>
      <c r="MJH75" s="6"/>
      <c r="MJI75" s="6"/>
      <c r="MJJ75" s="6"/>
      <c r="MJK75" s="6"/>
      <c r="MJL75" s="6"/>
      <c r="MJM75" s="6"/>
      <c r="MJN75" s="6"/>
      <c r="MJO75" s="6"/>
      <c r="MJP75" s="6"/>
      <c r="MJQ75" s="6"/>
      <c r="MJR75" s="6"/>
      <c r="MJS75" s="6"/>
      <c r="MJT75" s="6"/>
      <c r="MJU75" s="6"/>
      <c r="MJV75" s="6"/>
      <c r="MJW75" s="6"/>
      <c r="MJX75" s="6"/>
      <c r="MJY75" s="6"/>
      <c r="MJZ75" s="6"/>
      <c r="MKA75" s="6"/>
      <c r="MKB75" s="6"/>
      <c r="MKC75" s="6"/>
      <c r="MKD75" s="6"/>
      <c r="MKE75" s="6"/>
      <c r="MKF75" s="6"/>
      <c r="MKG75" s="6"/>
      <c r="MKH75" s="6"/>
      <c r="MKI75" s="6"/>
      <c r="MKJ75" s="6"/>
      <c r="MKK75" s="6"/>
      <c r="MKL75" s="6"/>
      <c r="MKM75" s="6"/>
      <c r="MKN75" s="6"/>
      <c r="MKO75" s="6"/>
      <c r="MKP75" s="6"/>
      <c r="MKQ75" s="6"/>
      <c r="MKR75" s="6"/>
      <c r="MKS75" s="6"/>
      <c r="MKT75" s="6"/>
      <c r="MKU75" s="6"/>
      <c r="MKV75" s="6"/>
      <c r="MKW75" s="6"/>
      <c r="MKX75" s="6"/>
      <c r="MKY75" s="6"/>
      <c r="MKZ75" s="6"/>
      <c r="MLA75" s="6"/>
      <c r="MLB75" s="6"/>
      <c r="MLC75" s="6"/>
      <c r="MLD75" s="6"/>
      <c r="MLE75" s="6"/>
      <c r="MLF75" s="6"/>
      <c r="MLG75" s="6"/>
      <c r="MLH75" s="6"/>
      <c r="MLI75" s="6"/>
      <c r="MLJ75" s="6"/>
      <c r="MLK75" s="6"/>
      <c r="MLL75" s="6"/>
      <c r="MLM75" s="6"/>
      <c r="MLN75" s="6"/>
      <c r="MLO75" s="6"/>
      <c r="MLP75" s="6"/>
      <c r="MLQ75" s="6"/>
      <c r="MLR75" s="6"/>
      <c r="MLS75" s="6"/>
      <c r="MLT75" s="6"/>
      <c r="MLU75" s="6"/>
      <c r="MLV75" s="6"/>
      <c r="MLW75" s="6"/>
      <c r="MLX75" s="6"/>
      <c r="MLY75" s="6"/>
      <c r="MLZ75" s="6"/>
      <c r="MMA75" s="6"/>
      <c r="MMB75" s="6"/>
      <c r="MMC75" s="6"/>
      <c r="MMD75" s="6"/>
      <c r="MME75" s="6"/>
      <c r="MMF75" s="6"/>
      <c r="MMG75" s="6"/>
      <c r="MMH75" s="6"/>
      <c r="MMI75" s="6"/>
      <c r="MMJ75" s="6"/>
      <c r="MMK75" s="6"/>
      <c r="MML75" s="6"/>
      <c r="MMM75" s="6"/>
      <c r="MMN75" s="6"/>
      <c r="MMO75" s="6"/>
      <c r="MMP75" s="6"/>
      <c r="MMQ75" s="6"/>
      <c r="MMR75" s="6"/>
      <c r="MMS75" s="6"/>
      <c r="MMT75" s="6"/>
      <c r="MMU75" s="6"/>
      <c r="MMV75" s="6"/>
      <c r="MMW75" s="6"/>
      <c r="MMX75" s="6"/>
      <c r="MMY75" s="6"/>
      <c r="MMZ75" s="6"/>
      <c r="MNA75" s="6"/>
      <c r="MNB75" s="6"/>
      <c r="MNC75" s="6"/>
      <c r="MND75" s="6"/>
      <c r="MNE75" s="6"/>
      <c r="MNF75" s="6"/>
      <c r="MNG75" s="6"/>
      <c r="MNH75" s="6"/>
      <c r="MNI75" s="6"/>
      <c r="MNJ75" s="6"/>
      <c r="MNK75" s="6"/>
      <c r="MNL75" s="6"/>
      <c r="MNM75" s="6"/>
      <c r="MNN75" s="6"/>
      <c r="MNO75" s="6"/>
      <c r="MNP75" s="6"/>
      <c r="MNQ75" s="6"/>
      <c r="MNR75" s="6"/>
      <c r="MNS75" s="6"/>
      <c r="MNT75" s="6"/>
      <c r="MNU75" s="6"/>
      <c r="MNV75" s="6"/>
      <c r="MNW75" s="6"/>
      <c r="MNX75" s="6"/>
      <c r="MNY75" s="6"/>
      <c r="MNZ75" s="6"/>
      <c r="MOA75" s="6"/>
      <c r="MOB75" s="6"/>
      <c r="MOC75" s="6"/>
      <c r="MOD75" s="6"/>
      <c r="MOE75" s="6"/>
      <c r="MOF75" s="6"/>
      <c r="MOG75" s="6"/>
      <c r="MOH75" s="6"/>
      <c r="MOI75" s="6"/>
      <c r="MOJ75" s="6"/>
      <c r="MOK75" s="6"/>
      <c r="MOL75" s="6"/>
      <c r="MOM75" s="6"/>
      <c r="MON75" s="6"/>
      <c r="MOO75" s="6"/>
      <c r="MOP75" s="6"/>
      <c r="MOQ75" s="6"/>
      <c r="MOR75" s="6"/>
      <c r="MOS75" s="6"/>
      <c r="MOT75" s="6"/>
      <c r="MOU75" s="6"/>
      <c r="MOV75" s="6"/>
      <c r="MOW75" s="6"/>
      <c r="MOX75" s="6"/>
      <c r="MOY75" s="6"/>
      <c r="MOZ75" s="6"/>
      <c r="MPA75" s="6"/>
      <c r="MPB75" s="6"/>
      <c r="MPC75" s="6"/>
      <c r="MPD75" s="6"/>
      <c r="MPE75" s="6"/>
      <c r="MPF75" s="6"/>
      <c r="MPG75" s="6"/>
      <c r="MPH75" s="6"/>
      <c r="MPI75" s="6"/>
      <c r="MPJ75" s="6"/>
      <c r="MPK75" s="6"/>
      <c r="MPL75" s="6"/>
      <c r="MPM75" s="6"/>
      <c r="MPN75" s="6"/>
      <c r="MPO75" s="6"/>
      <c r="MPP75" s="6"/>
      <c r="MPQ75" s="6"/>
      <c r="MPR75" s="6"/>
      <c r="MPS75" s="6"/>
      <c r="MPT75" s="6"/>
      <c r="MPU75" s="6"/>
      <c r="MPV75" s="6"/>
      <c r="MPW75" s="6"/>
      <c r="MPX75" s="6"/>
      <c r="MPY75" s="6"/>
      <c r="MPZ75" s="6"/>
      <c r="MQA75" s="6"/>
      <c r="MQB75" s="6"/>
      <c r="MQC75" s="6"/>
      <c r="MQD75" s="6"/>
      <c r="MQE75" s="6"/>
      <c r="MQF75" s="6"/>
      <c r="MQG75" s="6"/>
      <c r="MQH75" s="6"/>
      <c r="MQI75" s="6"/>
      <c r="MQJ75" s="6"/>
      <c r="MQK75" s="6"/>
      <c r="MQL75" s="6"/>
      <c r="MQM75" s="6"/>
      <c r="MQN75" s="6"/>
      <c r="MQO75" s="6"/>
      <c r="MQP75" s="6"/>
      <c r="MQQ75" s="6"/>
      <c r="MQR75" s="6"/>
      <c r="MQS75" s="6"/>
      <c r="MQT75" s="6"/>
      <c r="MQU75" s="6"/>
      <c r="MQV75" s="6"/>
      <c r="MQW75" s="6"/>
      <c r="MQX75" s="6"/>
      <c r="MQY75" s="6"/>
      <c r="MQZ75" s="6"/>
      <c r="MRA75" s="6"/>
      <c r="MRB75" s="6"/>
      <c r="MRC75" s="6"/>
      <c r="MRD75" s="6"/>
      <c r="MRE75" s="6"/>
      <c r="MRF75" s="6"/>
      <c r="MRG75" s="6"/>
      <c r="MRH75" s="6"/>
      <c r="MRI75" s="6"/>
      <c r="MRJ75" s="6"/>
      <c r="MRK75" s="6"/>
      <c r="MRL75" s="6"/>
      <c r="MRM75" s="6"/>
      <c r="MRN75" s="6"/>
      <c r="MRO75" s="6"/>
      <c r="MRP75" s="6"/>
      <c r="MRQ75" s="6"/>
      <c r="MRR75" s="6"/>
      <c r="MRS75" s="6"/>
      <c r="MRT75" s="6"/>
      <c r="MRU75" s="6"/>
      <c r="MRV75" s="6"/>
      <c r="MRW75" s="6"/>
      <c r="MRX75" s="6"/>
      <c r="MRY75" s="6"/>
      <c r="MRZ75" s="6"/>
      <c r="MSA75" s="6"/>
      <c r="MSB75" s="6"/>
      <c r="MSC75" s="6"/>
      <c r="MSD75" s="6"/>
      <c r="MSE75" s="6"/>
      <c r="MSF75" s="6"/>
      <c r="MSG75" s="6"/>
      <c r="MSH75" s="6"/>
      <c r="MSI75" s="6"/>
      <c r="MSJ75" s="6"/>
      <c r="MSK75" s="6"/>
      <c r="MSL75" s="6"/>
      <c r="MSM75" s="6"/>
      <c r="MSN75" s="6"/>
      <c r="MSO75" s="6"/>
      <c r="MSP75" s="6"/>
      <c r="MSQ75" s="6"/>
      <c r="MSR75" s="6"/>
      <c r="MSS75" s="6"/>
      <c r="MST75" s="6"/>
      <c r="MSU75" s="6"/>
      <c r="MSV75" s="6"/>
      <c r="MSW75" s="6"/>
      <c r="MSX75" s="6"/>
      <c r="MSY75" s="6"/>
      <c r="MSZ75" s="6"/>
      <c r="MTA75" s="6"/>
      <c r="MTB75" s="6"/>
      <c r="MTC75" s="6"/>
      <c r="MTD75" s="6"/>
      <c r="MTE75" s="6"/>
      <c r="MTF75" s="6"/>
      <c r="MTG75" s="6"/>
      <c r="MTH75" s="6"/>
      <c r="MTI75" s="6"/>
      <c r="MTJ75" s="6"/>
      <c r="MTK75" s="6"/>
      <c r="MTL75" s="6"/>
      <c r="MTM75" s="6"/>
      <c r="MTN75" s="6"/>
      <c r="MTO75" s="6"/>
      <c r="MTP75" s="6"/>
      <c r="MTQ75" s="6"/>
      <c r="MTR75" s="6"/>
      <c r="MTS75" s="6"/>
      <c r="MTT75" s="6"/>
      <c r="MTU75" s="6"/>
      <c r="MTV75" s="6"/>
      <c r="MTW75" s="6"/>
      <c r="MTX75" s="6"/>
      <c r="MTY75" s="6"/>
      <c r="MTZ75" s="6"/>
      <c r="MUA75" s="6"/>
      <c r="MUB75" s="6"/>
      <c r="MUC75" s="6"/>
      <c r="MUD75" s="6"/>
      <c r="MUE75" s="6"/>
      <c r="MUF75" s="6"/>
      <c r="MUG75" s="6"/>
      <c r="MUH75" s="6"/>
      <c r="MUI75" s="6"/>
      <c r="MUJ75" s="6"/>
      <c r="MUK75" s="6"/>
      <c r="MUL75" s="6"/>
      <c r="MUM75" s="6"/>
      <c r="MUN75" s="6"/>
      <c r="MUO75" s="6"/>
      <c r="MUP75" s="6"/>
      <c r="MUQ75" s="6"/>
      <c r="MUR75" s="6"/>
      <c r="MUS75" s="6"/>
      <c r="MUT75" s="6"/>
      <c r="MUU75" s="6"/>
      <c r="MUV75" s="6"/>
      <c r="MUW75" s="6"/>
      <c r="MUX75" s="6"/>
      <c r="MUY75" s="6"/>
      <c r="MUZ75" s="6"/>
      <c r="MVA75" s="6"/>
      <c r="MVB75" s="6"/>
      <c r="MVC75" s="6"/>
      <c r="MVD75" s="6"/>
      <c r="MVE75" s="6"/>
      <c r="MVF75" s="6"/>
      <c r="MVG75" s="6"/>
      <c r="MVH75" s="6"/>
      <c r="MVI75" s="6"/>
      <c r="MVJ75" s="6"/>
      <c r="MVK75" s="6"/>
      <c r="MVL75" s="6"/>
      <c r="MVM75" s="6"/>
      <c r="MVN75" s="6"/>
      <c r="MVO75" s="6"/>
      <c r="MVP75" s="6"/>
      <c r="MVQ75" s="6"/>
      <c r="MVR75" s="6"/>
      <c r="MVS75" s="6"/>
      <c r="MVT75" s="6"/>
      <c r="MVU75" s="6"/>
      <c r="MVV75" s="6"/>
      <c r="MVW75" s="6"/>
      <c r="MVX75" s="6"/>
      <c r="MVY75" s="6"/>
      <c r="MVZ75" s="6"/>
      <c r="MWA75" s="6"/>
      <c r="MWB75" s="6"/>
      <c r="MWC75" s="6"/>
      <c r="MWD75" s="6"/>
      <c r="MWE75" s="6"/>
      <c r="MWF75" s="6"/>
      <c r="MWG75" s="6"/>
      <c r="MWH75" s="6"/>
      <c r="MWI75" s="6"/>
      <c r="MWJ75" s="6"/>
      <c r="MWK75" s="6"/>
      <c r="MWL75" s="6"/>
      <c r="MWM75" s="6"/>
      <c r="MWN75" s="6"/>
      <c r="MWO75" s="6"/>
      <c r="MWP75" s="6"/>
      <c r="MWQ75" s="6"/>
      <c r="MWR75" s="6"/>
      <c r="MWS75" s="6"/>
      <c r="MWT75" s="6"/>
      <c r="MWU75" s="6"/>
      <c r="MWV75" s="6"/>
      <c r="MWW75" s="6"/>
      <c r="MWX75" s="6"/>
      <c r="MWY75" s="6"/>
      <c r="MWZ75" s="6"/>
      <c r="MXA75" s="6"/>
      <c r="MXB75" s="6"/>
      <c r="MXC75" s="6"/>
      <c r="MXD75" s="6"/>
      <c r="MXE75" s="6"/>
      <c r="MXF75" s="6"/>
      <c r="MXG75" s="6"/>
      <c r="MXH75" s="6"/>
      <c r="MXI75" s="6"/>
      <c r="MXJ75" s="6"/>
      <c r="MXK75" s="6"/>
      <c r="MXL75" s="6"/>
      <c r="MXM75" s="6"/>
      <c r="MXN75" s="6"/>
      <c r="MXO75" s="6"/>
      <c r="MXP75" s="6"/>
      <c r="MXQ75" s="6"/>
      <c r="MXR75" s="6"/>
      <c r="MXS75" s="6"/>
      <c r="MXT75" s="6"/>
      <c r="MXU75" s="6"/>
      <c r="MXV75" s="6"/>
      <c r="MXW75" s="6"/>
      <c r="MXX75" s="6"/>
      <c r="MXY75" s="6"/>
      <c r="MXZ75" s="6"/>
      <c r="MYA75" s="6"/>
      <c r="MYB75" s="6"/>
      <c r="MYC75" s="6"/>
      <c r="MYD75" s="6"/>
      <c r="MYE75" s="6"/>
      <c r="MYF75" s="6"/>
      <c r="MYG75" s="6"/>
      <c r="MYH75" s="6"/>
      <c r="MYI75" s="6"/>
      <c r="MYJ75" s="6"/>
      <c r="MYK75" s="6"/>
      <c r="MYL75" s="6"/>
      <c r="MYM75" s="6"/>
      <c r="MYN75" s="6"/>
      <c r="MYO75" s="6"/>
      <c r="MYP75" s="6"/>
      <c r="MYQ75" s="6"/>
      <c r="MYR75" s="6"/>
      <c r="MYS75" s="6"/>
      <c r="MYT75" s="6"/>
      <c r="MYU75" s="6"/>
      <c r="MYV75" s="6"/>
      <c r="MYW75" s="6"/>
      <c r="MYX75" s="6"/>
      <c r="MYY75" s="6"/>
      <c r="MYZ75" s="6"/>
      <c r="MZA75" s="6"/>
      <c r="MZB75" s="6"/>
      <c r="MZC75" s="6"/>
      <c r="MZD75" s="6"/>
      <c r="MZE75" s="6"/>
      <c r="MZF75" s="6"/>
      <c r="MZG75" s="6"/>
      <c r="MZH75" s="6"/>
      <c r="MZI75" s="6"/>
      <c r="MZJ75" s="6"/>
      <c r="MZK75" s="6"/>
      <c r="MZL75" s="6"/>
      <c r="MZM75" s="6"/>
      <c r="MZN75" s="6"/>
      <c r="MZO75" s="6"/>
      <c r="MZP75" s="6"/>
      <c r="MZQ75" s="6"/>
      <c r="MZR75" s="6"/>
      <c r="MZS75" s="6"/>
      <c r="MZT75" s="6"/>
      <c r="MZU75" s="6"/>
      <c r="MZV75" s="6"/>
      <c r="MZW75" s="6"/>
      <c r="MZX75" s="6"/>
      <c r="MZY75" s="6"/>
      <c r="MZZ75" s="6"/>
      <c r="NAA75" s="6"/>
      <c r="NAB75" s="6"/>
      <c r="NAC75" s="6"/>
      <c r="NAD75" s="6"/>
      <c r="NAE75" s="6"/>
      <c r="NAF75" s="6"/>
      <c r="NAG75" s="6"/>
      <c r="NAH75" s="6"/>
      <c r="NAI75" s="6"/>
      <c r="NAJ75" s="6"/>
      <c r="NAK75" s="6"/>
      <c r="NAL75" s="6"/>
      <c r="NAM75" s="6"/>
      <c r="NAN75" s="6"/>
      <c r="NAO75" s="6"/>
      <c r="NAP75" s="6"/>
      <c r="NAQ75" s="6"/>
      <c r="NAR75" s="6"/>
      <c r="NAS75" s="6"/>
      <c r="NAT75" s="6"/>
      <c r="NAU75" s="6"/>
      <c r="NAV75" s="6"/>
      <c r="NAW75" s="6"/>
      <c r="NAX75" s="6"/>
      <c r="NAY75" s="6"/>
      <c r="NAZ75" s="6"/>
      <c r="NBA75" s="6"/>
      <c r="NBB75" s="6"/>
      <c r="NBC75" s="6"/>
      <c r="NBD75" s="6"/>
      <c r="NBE75" s="6"/>
      <c r="NBF75" s="6"/>
      <c r="NBG75" s="6"/>
      <c r="NBH75" s="6"/>
      <c r="NBI75" s="6"/>
      <c r="NBJ75" s="6"/>
      <c r="NBK75" s="6"/>
      <c r="NBL75" s="6"/>
      <c r="NBM75" s="6"/>
      <c r="NBN75" s="6"/>
      <c r="NBO75" s="6"/>
      <c r="NBP75" s="6"/>
      <c r="NBQ75" s="6"/>
      <c r="NBR75" s="6"/>
      <c r="NBS75" s="6"/>
      <c r="NBT75" s="6"/>
      <c r="NBU75" s="6"/>
      <c r="NBV75" s="6"/>
      <c r="NBW75" s="6"/>
      <c r="NBX75" s="6"/>
      <c r="NBY75" s="6"/>
      <c r="NBZ75" s="6"/>
      <c r="NCA75" s="6"/>
      <c r="NCB75" s="6"/>
      <c r="NCC75" s="6"/>
      <c r="NCD75" s="6"/>
      <c r="NCE75" s="6"/>
      <c r="NCF75" s="6"/>
      <c r="NCG75" s="6"/>
      <c r="NCH75" s="6"/>
      <c r="NCI75" s="6"/>
      <c r="NCJ75" s="6"/>
      <c r="NCK75" s="6"/>
      <c r="NCL75" s="6"/>
      <c r="NCM75" s="6"/>
      <c r="NCN75" s="6"/>
      <c r="NCO75" s="6"/>
      <c r="NCP75" s="6"/>
      <c r="NCQ75" s="6"/>
      <c r="NCR75" s="6"/>
      <c r="NCS75" s="6"/>
      <c r="NCT75" s="6"/>
      <c r="NCU75" s="6"/>
      <c r="NCV75" s="6"/>
      <c r="NCW75" s="6"/>
      <c r="NCX75" s="6"/>
      <c r="NCY75" s="6"/>
      <c r="NCZ75" s="6"/>
      <c r="NDA75" s="6"/>
      <c r="NDB75" s="6"/>
      <c r="NDC75" s="6"/>
      <c r="NDD75" s="6"/>
      <c r="NDE75" s="6"/>
      <c r="NDF75" s="6"/>
      <c r="NDG75" s="6"/>
      <c r="NDH75" s="6"/>
      <c r="NDI75" s="6"/>
      <c r="NDJ75" s="6"/>
      <c r="NDK75" s="6"/>
      <c r="NDL75" s="6"/>
      <c r="NDM75" s="6"/>
      <c r="NDN75" s="6"/>
      <c r="NDO75" s="6"/>
      <c r="NDP75" s="6"/>
      <c r="NDQ75" s="6"/>
      <c r="NDR75" s="6"/>
      <c r="NDS75" s="6"/>
      <c r="NDT75" s="6"/>
      <c r="NDU75" s="6"/>
      <c r="NDV75" s="6"/>
      <c r="NDW75" s="6"/>
      <c r="NDX75" s="6"/>
      <c r="NDY75" s="6"/>
      <c r="NDZ75" s="6"/>
      <c r="NEA75" s="6"/>
      <c r="NEB75" s="6"/>
      <c r="NEC75" s="6"/>
      <c r="NED75" s="6"/>
      <c r="NEE75" s="6"/>
      <c r="NEF75" s="6"/>
      <c r="NEG75" s="6"/>
      <c r="NEH75" s="6"/>
      <c r="NEI75" s="6"/>
      <c r="NEJ75" s="6"/>
      <c r="NEK75" s="6"/>
      <c r="NEL75" s="6"/>
      <c r="NEM75" s="6"/>
      <c r="NEN75" s="6"/>
      <c r="NEO75" s="6"/>
      <c r="NEP75" s="6"/>
      <c r="NEQ75" s="6"/>
      <c r="NER75" s="6"/>
      <c r="NES75" s="6"/>
      <c r="NET75" s="6"/>
      <c r="NEU75" s="6"/>
      <c r="NEV75" s="6"/>
      <c r="NEW75" s="6"/>
      <c r="NEX75" s="6"/>
      <c r="NEY75" s="6"/>
      <c r="NEZ75" s="6"/>
      <c r="NFA75" s="6"/>
      <c r="NFB75" s="6"/>
      <c r="NFC75" s="6"/>
      <c r="NFD75" s="6"/>
      <c r="NFE75" s="6"/>
      <c r="NFF75" s="6"/>
      <c r="NFG75" s="6"/>
      <c r="NFH75" s="6"/>
      <c r="NFI75" s="6"/>
      <c r="NFJ75" s="6"/>
      <c r="NFK75" s="6"/>
      <c r="NFL75" s="6"/>
      <c r="NFM75" s="6"/>
      <c r="NFN75" s="6"/>
      <c r="NFO75" s="6"/>
      <c r="NFP75" s="6"/>
      <c r="NFQ75" s="6"/>
      <c r="NFR75" s="6"/>
      <c r="NFS75" s="6"/>
      <c r="NFT75" s="6"/>
      <c r="NFU75" s="6"/>
      <c r="NFV75" s="6"/>
      <c r="NFW75" s="6"/>
      <c r="NFX75" s="6"/>
      <c r="NFY75" s="6"/>
      <c r="NFZ75" s="6"/>
      <c r="NGA75" s="6"/>
      <c r="NGB75" s="6"/>
      <c r="NGC75" s="6"/>
      <c r="NGD75" s="6"/>
      <c r="NGE75" s="6"/>
      <c r="NGF75" s="6"/>
      <c r="NGG75" s="6"/>
      <c r="NGH75" s="6"/>
      <c r="NGI75" s="6"/>
      <c r="NGJ75" s="6"/>
      <c r="NGK75" s="6"/>
      <c r="NGL75" s="6"/>
      <c r="NGM75" s="6"/>
      <c r="NGN75" s="6"/>
      <c r="NGO75" s="6"/>
      <c r="NGP75" s="6"/>
      <c r="NGQ75" s="6"/>
      <c r="NGR75" s="6"/>
      <c r="NGS75" s="6"/>
      <c r="NGT75" s="6"/>
      <c r="NGU75" s="6"/>
      <c r="NGV75" s="6"/>
      <c r="NGW75" s="6"/>
      <c r="NGX75" s="6"/>
      <c r="NGY75" s="6"/>
      <c r="NGZ75" s="6"/>
      <c r="NHA75" s="6"/>
      <c r="NHB75" s="6"/>
      <c r="NHC75" s="6"/>
      <c r="NHD75" s="6"/>
      <c r="NHE75" s="6"/>
      <c r="NHF75" s="6"/>
      <c r="NHG75" s="6"/>
      <c r="NHH75" s="6"/>
      <c r="NHI75" s="6"/>
      <c r="NHJ75" s="6"/>
      <c r="NHK75" s="6"/>
      <c r="NHL75" s="6"/>
      <c r="NHM75" s="6"/>
      <c r="NHN75" s="6"/>
      <c r="NHO75" s="6"/>
      <c r="NHP75" s="6"/>
      <c r="NHQ75" s="6"/>
      <c r="NHR75" s="6"/>
      <c r="NHS75" s="6"/>
      <c r="NHT75" s="6"/>
      <c r="NHU75" s="6"/>
      <c r="NHV75" s="6"/>
      <c r="NHW75" s="6"/>
      <c r="NHX75" s="6"/>
      <c r="NHY75" s="6"/>
      <c r="NHZ75" s="6"/>
      <c r="NIA75" s="6"/>
      <c r="NIB75" s="6"/>
      <c r="NIC75" s="6"/>
      <c r="NID75" s="6"/>
      <c r="NIE75" s="6"/>
      <c r="NIF75" s="6"/>
      <c r="NIG75" s="6"/>
      <c r="NIH75" s="6"/>
      <c r="NII75" s="6"/>
      <c r="NIJ75" s="6"/>
      <c r="NIK75" s="6"/>
      <c r="NIL75" s="6"/>
      <c r="NIM75" s="6"/>
      <c r="NIN75" s="6"/>
      <c r="NIO75" s="6"/>
      <c r="NIP75" s="6"/>
      <c r="NIQ75" s="6"/>
      <c r="NIR75" s="6"/>
      <c r="NIS75" s="6"/>
      <c r="NIT75" s="6"/>
      <c r="NIU75" s="6"/>
      <c r="NIV75" s="6"/>
      <c r="NIW75" s="6"/>
      <c r="NIX75" s="6"/>
      <c r="NIY75" s="6"/>
      <c r="NIZ75" s="6"/>
      <c r="NJA75" s="6"/>
      <c r="NJB75" s="6"/>
      <c r="NJC75" s="6"/>
      <c r="NJD75" s="6"/>
      <c r="NJE75" s="6"/>
      <c r="NJF75" s="6"/>
      <c r="NJG75" s="6"/>
      <c r="NJH75" s="6"/>
      <c r="NJI75" s="6"/>
      <c r="NJJ75" s="6"/>
      <c r="NJK75" s="6"/>
      <c r="NJL75" s="6"/>
      <c r="NJM75" s="6"/>
      <c r="NJN75" s="6"/>
      <c r="NJO75" s="6"/>
      <c r="NJP75" s="6"/>
      <c r="NJQ75" s="6"/>
      <c r="NJR75" s="6"/>
      <c r="NJS75" s="6"/>
      <c r="NJT75" s="6"/>
      <c r="NJU75" s="6"/>
      <c r="NJV75" s="6"/>
      <c r="NJW75" s="6"/>
      <c r="NJX75" s="6"/>
      <c r="NJY75" s="6"/>
      <c r="NJZ75" s="6"/>
      <c r="NKA75" s="6"/>
      <c r="NKB75" s="6"/>
      <c r="NKC75" s="6"/>
      <c r="NKD75" s="6"/>
      <c r="NKE75" s="6"/>
      <c r="NKF75" s="6"/>
      <c r="NKG75" s="6"/>
      <c r="NKH75" s="6"/>
      <c r="NKI75" s="6"/>
      <c r="NKJ75" s="6"/>
      <c r="NKK75" s="6"/>
      <c r="NKL75" s="6"/>
      <c r="NKM75" s="6"/>
      <c r="NKN75" s="6"/>
      <c r="NKO75" s="6"/>
      <c r="NKP75" s="6"/>
      <c r="NKQ75" s="6"/>
      <c r="NKR75" s="6"/>
      <c r="NKS75" s="6"/>
      <c r="NKT75" s="6"/>
      <c r="NKU75" s="6"/>
      <c r="NKV75" s="6"/>
      <c r="NKW75" s="6"/>
      <c r="NKX75" s="6"/>
      <c r="NKY75" s="6"/>
      <c r="NKZ75" s="6"/>
      <c r="NLA75" s="6"/>
      <c r="NLB75" s="6"/>
      <c r="NLC75" s="6"/>
      <c r="NLD75" s="6"/>
      <c r="NLE75" s="6"/>
      <c r="NLF75" s="6"/>
      <c r="NLG75" s="6"/>
      <c r="NLH75" s="6"/>
      <c r="NLI75" s="6"/>
      <c r="NLJ75" s="6"/>
      <c r="NLK75" s="6"/>
      <c r="NLL75" s="6"/>
      <c r="NLM75" s="6"/>
      <c r="NLN75" s="6"/>
      <c r="NLO75" s="6"/>
      <c r="NLP75" s="6"/>
      <c r="NLQ75" s="6"/>
      <c r="NLR75" s="6"/>
      <c r="NLS75" s="6"/>
      <c r="NLT75" s="6"/>
      <c r="NLU75" s="6"/>
      <c r="NLV75" s="6"/>
      <c r="NLW75" s="6"/>
      <c r="NLX75" s="6"/>
      <c r="NLY75" s="6"/>
      <c r="NLZ75" s="6"/>
      <c r="NMA75" s="6"/>
      <c r="NMB75" s="6"/>
      <c r="NMC75" s="6"/>
      <c r="NMD75" s="6"/>
      <c r="NME75" s="6"/>
      <c r="NMF75" s="6"/>
      <c r="NMG75" s="6"/>
      <c r="NMH75" s="6"/>
      <c r="NMI75" s="6"/>
      <c r="NMJ75" s="6"/>
      <c r="NMK75" s="6"/>
      <c r="NML75" s="6"/>
      <c r="NMM75" s="6"/>
      <c r="NMN75" s="6"/>
      <c r="NMO75" s="6"/>
      <c r="NMP75" s="6"/>
      <c r="NMQ75" s="6"/>
      <c r="NMR75" s="6"/>
      <c r="NMS75" s="6"/>
      <c r="NMT75" s="6"/>
      <c r="NMU75" s="6"/>
      <c r="NMV75" s="6"/>
      <c r="NMW75" s="6"/>
      <c r="NMX75" s="6"/>
      <c r="NMY75" s="6"/>
      <c r="NMZ75" s="6"/>
      <c r="NNA75" s="6"/>
      <c r="NNB75" s="6"/>
      <c r="NNC75" s="6"/>
      <c r="NND75" s="6"/>
      <c r="NNE75" s="6"/>
      <c r="NNF75" s="6"/>
      <c r="NNG75" s="6"/>
      <c r="NNH75" s="6"/>
      <c r="NNI75" s="6"/>
      <c r="NNJ75" s="6"/>
      <c r="NNK75" s="6"/>
      <c r="NNL75" s="6"/>
      <c r="NNM75" s="6"/>
      <c r="NNN75" s="6"/>
      <c r="NNO75" s="6"/>
      <c r="NNP75" s="6"/>
      <c r="NNQ75" s="6"/>
      <c r="NNR75" s="6"/>
      <c r="NNS75" s="6"/>
      <c r="NNT75" s="6"/>
      <c r="NNU75" s="6"/>
      <c r="NNV75" s="6"/>
      <c r="NNW75" s="6"/>
      <c r="NNX75" s="6"/>
      <c r="NNY75" s="6"/>
      <c r="NNZ75" s="6"/>
      <c r="NOA75" s="6"/>
      <c r="NOB75" s="6"/>
      <c r="NOC75" s="6"/>
      <c r="NOD75" s="6"/>
      <c r="NOE75" s="6"/>
      <c r="NOF75" s="6"/>
      <c r="NOG75" s="6"/>
      <c r="NOH75" s="6"/>
      <c r="NOI75" s="6"/>
      <c r="NOJ75" s="6"/>
      <c r="NOK75" s="6"/>
      <c r="NOL75" s="6"/>
      <c r="NOM75" s="6"/>
      <c r="NON75" s="6"/>
      <c r="NOO75" s="6"/>
      <c r="NOP75" s="6"/>
      <c r="NOQ75" s="6"/>
      <c r="NOR75" s="6"/>
      <c r="NOS75" s="6"/>
      <c r="NOT75" s="6"/>
      <c r="NOU75" s="6"/>
      <c r="NOV75" s="6"/>
      <c r="NOW75" s="6"/>
      <c r="NOX75" s="6"/>
      <c r="NOY75" s="6"/>
      <c r="NOZ75" s="6"/>
      <c r="NPA75" s="6"/>
      <c r="NPB75" s="6"/>
      <c r="NPC75" s="6"/>
      <c r="NPD75" s="6"/>
      <c r="NPE75" s="6"/>
      <c r="NPF75" s="6"/>
      <c r="NPG75" s="6"/>
      <c r="NPH75" s="6"/>
      <c r="NPI75" s="6"/>
      <c r="NPJ75" s="6"/>
      <c r="NPK75" s="6"/>
      <c r="NPL75" s="6"/>
      <c r="NPM75" s="6"/>
      <c r="NPN75" s="6"/>
      <c r="NPO75" s="6"/>
      <c r="NPP75" s="6"/>
      <c r="NPQ75" s="6"/>
      <c r="NPR75" s="6"/>
      <c r="NPS75" s="6"/>
      <c r="NPT75" s="6"/>
      <c r="NPU75" s="6"/>
      <c r="NPV75" s="6"/>
      <c r="NPW75" s="6"/>
      <c r="NPX75" s="6"/>
      <c r="NPY75" s="6"/>
      <c r="NPZ75" s="6"/>
      <c r="NQA75" s="6"/>
      <c r="NQB75" s="6"/>
      <c r="NQC75" s="6"/>
      <c r="NQD75" s="6"/>
      <c r="NQE75" s="6"/>
      <c r="NQF75" s="6"/>
      <c r="NQG75" s="6"/>
      <c r="NQH75" s="6"/>
      <c r="NQI75" s="6"/>
      <c r="NQJ75" s="6"/>
      <c r="NQK75" s="6"/>
      <c r="NQL75" s="6"/>
      <c r="NQM75" s="6"/>
      <c r="NQN75" s="6"/>
      <c r="NQO75" s="6"/>
      <c r="NQP75" s="6"/>
      <c r="NQQ75" s="6"/>
      <c r="NQR75" s="6"/>
      <c r="NQS75" s="6"/>
      <c r="NQT75" s="6"/>
      <c r="NQU75" s="6"/>
      <c r="NQV75" s="6"/>
      <c r="NQW75" s="6"/>
      <c r="NQX75" s="6"/>
      <c r="NQY75" s="6"/>
      <c r="NQZ75" s="6"/>
      <c r="NRA75" s="6"/>
      <c r="NRB75" s="6"/>
      <c r="NRC75" s="6"/>
      <c r="NRD75" s="6"/>
      <c r="NRE75" s="6"/>
      <c r="NRF75" s="6"/>
      <c r="NRG75" s="6"/>
      <c r="NRH75" s="6"/>
      <c r="NRI75" s="6"/>
      <c r="NRJ75" s="6"/>
      <c r="NRK75" s="6"/>
      <c r="NRL75" s="6"/>
      <c r="NRM75" s="6"/>
      <c r="NRN75" s="6"/>
      <c r="NRO75" s="6"/>
      <c r="NRP75" s="6"/>
      <c r="NRQ75" s="6"/>
      <c r="NRR75" s="6"/>
      <c r="NRS75" s="6"/>
      <c r="NRT75" s="6"/>
      <c r="NRU75" s="6"/>
      <c r="NRV75" s="6"/>
      <c r="NRW75" s="6"/>
      <c r="NRX75" s="6"/>
      <c r="NRY75" s="6"/>
      <c r="NRZ75" s="6"/>
      <c r="NSA75" s="6"/>
      <c r="NSB75" s="6"/>
      <c r="NSC75" s="6"/>
      <c r="NSD75" s="6"/>
      <c r="NSE75" s="6"/>
      <c r="NSF75" s="6"/>
      <c r="NSG75" s="6"/>
      <c r="NSH75" s="6"/>
      <c r="NSI75" s="6"/>
      <c r="NSJ75" s="6"/>
      <c r="NSK75" s="6"/>
      <c r="NSL75" s="6"/>
      <c r="NSM75" s="6"/>
      <c r="NSN75" s="6"/>
      <c r="NSO75" s="6"/>
      <c r="NSP75" s="6"/>
      <c r="NSQ75" s="6"/>
      <c r="NSR75" s="6"/>
      <c r="NSS75" s="6"/>
      <c r="NST75" s="6"/>
      <c r="NSU75" s="6"/>
      <c r="NSV75" s="6"/>
      <c r="NSW75" s="6"/>
      <c r="NSX75" s="6"/>
      <c r="NSY75" s="6"/>
      <c r="NSZ75" s="6"/>
      <c r="NTA75" s="6"/>
      <c r="NTB75" s="6"/>
      <c r="NTC75" s="6"/>
      <c r="NTD75" s="6"/>
      <c r="NTE75" s="6"/>
      <c r="NTF75" s="6"/>
      <c r="NTG75" s="6"/>
      <c r="NTH75" s="6"/>
      <c r="NTI75" s="6"/>
      <c r="NTJ75" s="6"/>
      <c r="NTK75" s="6"/>
      <c r="NTL75" s="6"/>
      <c r="NTM75" s="6"/>
      <c r="NTN75" s="6"/>
      <c r="NTO75" s="6"/>
      <c r="NTP75" s="6"/>
      <c r="NTQ75" s="6"/>
      <c r="NTR75" s="6"/>
      <c r="NTS75" s="6"/>
      <c r="NTT75" s="6"/>
      <c r="NTU75" s="6"/>
      <c r="NTV75" s="6"/>
      <c r="NTW75" s="6"/>
      <c r="NTX75" s="6"/>
      <c r="NTY75" s="6"/>
      <c r="NTZ75" s="6"/>
      <c r="NUA75" s="6"/>
      <c r="NUB75" s="6"/>
      <c r="NUC75" s="6"/>
      <c r="NUD75" s="6"/>
      <c r="NUE75" s="6"/>
      <c r="NUF75" s="6"/>
      <c r="NUG75" s="6"/>
      <c r="NUH75" s="6"/>
      <c r="NUI75" s="6"/>
      <c r="NUJ75" s="6"/>
      <c r="NUK75" s="6"/>
      <c r="NUL75" s="6"/>
      <c r="NUM75" s="6"/>
      <c r="NUN75" s="6"/>
      <c r="NUO75" s="6"/>
      <c r="NUP75" s="6"/>
      <c r="NUQ75" s="6"/>
      <c r="NUR75" s="6"/>
      <c r="NUS75" s="6"/>
      <c r="NUT75" s="6"/>
      <c r="NUU75" s="6"/>
      <c r="NUV75" s="6"/>
      <c r="NUW75" s="6"/>
      <c r="NUX75" s="6"/>
      <c r="NUY75" s="6"/>
      <c r="NUZ75" s="6"/>
      <c r="NVA75" s="6"/>
      <c r="NVB75" s="6"/>
      <c r="NVC75" s="6"/>
      <c r="NVD75" s="6"/>
      <c r="NVE75" s="6"/>
      <c r="NVF75" s="6"/>
      <c r="NVG75" s="6"/>
      <c r="NVH75" s="6"/>
      <c r="NVI75" s="6"/>
      <c r="NVJ75" s="6"/>
      <c r="NVK75" s="6"/>
      <c r="NVL75" s="6"/>
      <c r="NVM75" s="6"/>
      <c r="NVN75" s="6"/>
      <c r="NVO75" s="6"/>
      <c r="NVP75" s="6"/>
      <c r="NVQ75" s="6"/>
      <c r="NVR75" s="6"/>
      <c r="NVS75" s="6"/>
      <c r="NVT75" s="6"/>
      <c r="NVU75" s="6"/>
      <c r="NVV75" s="6"/>
      <c r="NVW75" s="6"/>
      <c r="NVX75" s="6"/>
      <c r="NVY75" s="6"/>
      <c r="NVZ75" s="6"/>
      <c r="NWA75" s="6"/>
      <c r="NWB75" s="6"/>
      <c r="NWC75" s="6"/>
      <c r="NWD75" s="6"/>
      <c r="NWE75" s="6"/>
      <c r="NWF75" s="6"/>
      <c r="NWG75" s="6"/>
      <c r="NWH75" s="6"/>
      <c r="NWI75" s="6"/>
      <c r="NWJ75" s="6"/>
      <c r="NWK75" s="6"/>
      <c r="NWL75" s="6"/>
      <c r="NWM75" s="6"/>
      <c r="NWN75" s="6"/>
      <c r="NWO75" s="6"/>
      <c r="NWP75" s="6"/>
      <c r="NWQ75" s="6"/>
      <c r="NWR75" s="6"/>
      <c r="NWS75" s="6"/>
      <c r="NWT75" s="6"/>
      <c r="NWU75" s="6"/>
      <c r="NWV75" s="6"/>
      <c r="NWW75" s="6"/>
      <c r="NWX75" s="6"/>
      <c r="NWY75" s="6"/>
      <c r="NWZ75" s="6"/>
      <c r="NXA75" s="6"/>
      <c r="NXB75" s="6"/>
      <c r="NXC75" s="6"/>
      <c r="NXD75" s="6"/>
      <c r="NXE75" s="6"/>
      <c r="NXF75" s="6"/>
      <c r="NXG75" s="6"/>
      <c r="NXH75" s="6"/>
      <c r="NXI75" s="6"/>
      <c r="NXJ75" s="6"/>
      <c r="NXK75" s="6"/>
      <c r="NXL75" s="6"/>
      <c r="NXM75" s="6"/>
      <c r="NXN75" s="6"/>
      <c r="NXO75" s="6"/>
      <c r="NXP75" s="6"/>
      <c r="NXQ75" s="6"/>
      <c r="NXR75" s="6"/>
      <c r="NXS75" s="6"/>
      <c r="NXT75" s="6"/>
      <c r="NXU75" s="6"/>
      <c r="NXV75" s="6"/>
      <c r="NXW75" s="6"/>
      <c r="NXX75" s="6"/>
      <c r="NXY75" s="6"/>
      <c r="NXZ75" s="6"/>
      <c r="NYA75" s="6"/>
      <c r="NYB75" s="6"/>
      <c r="NYC75" s="6"/>
      <c r="NYD75" s="6"/>
      <c r="NYE75" s="6"/>
      <c r="NYF75" s="6"/>
      <c r="NYG75" s="6"/>
      <c r="NYH75" s="6"/>
      <c r="NYI75" s="6"/>
      <c r="NYJ75" s="6"/>
      <c r="NYK75" s="6"/>
      <c r="NYL75" s="6"/>
      <c r="NYM75" s="6"/>
      <c r="NYN75" s="6"/>
      <c r="NYO75" s="6"/>
      <c r="NYP75" s="6"/>
      <c r="NYQ75" s="6"/>
      <c r="NYR75" s="6"/>
      <c r="NYS75" s="6"/>
      <c r="NYT75" s="6"/>
      <c r="NYU75" s="6"/>
      <c r="NYV75" s="6"/>
      <c r="NYW75" s="6"/>
      <c r="NYX75" s="6"/>
      <c r="NYY75" s="6"/>
      <c r="NYZ75" s="6"/>
      <c r="NZA75" s="6"/>
      <c r="NZB75" s="6"/>
      <c r="NZC75" s="6"/>
      <c r="NZD75" s="6"/>
      <c r="NZE75" s="6"/>
      <c r="NZF75" s="6"/>
      <c r="NZG75" s="6"/>
      <c r="NZH75" s="6"/>
      <c r="NZI75" s="6"/>
      <c r="NZJ75" s="6"/>
      <c r="NZK75" s="6"/>
      <c r="NZL75" s="6"/>
      <c r="NZM75" s="6"/>
      <c r="NZN75" s="6"/>
      <c r="NZO75" s="6"/>
      <c r="NZP75" s="6"/>
      <c r="NZQ75" s="6"/>
      <c r="NZR75" s="6"/>
      <c r="NZS75" s="6"/>
      <c r="NZT75" s="6"/>
      <c r="NZU75" s="6"/>
      <c r="NZV75" s="6"/>
      <c r="NZW75" s="6"/>
      <c r="NZX75" s="6"/>
      <c r="NZY75" s="6"/>
      <c r="NZZ75" s="6"/>
      <c r="OAA75" s="6"/>
      <c r="OAB75" s="6"/>
      <c r="OAC75" s="6"/>
      <c r="OAD75" s="6"/>
      <c r="OAE75" s="6"/>
      <c r="OAF75" s="6"/>
      <c r="OAG75" s="6"/>
      <c r="OAH75" s="6"/>
      <c r="OAI75" s="6"/>
      <c r="OAJ75" s="6"/>
      <c r="OAK75" s="6"/>
      <c r="OAL75" s="6"/>
      <c r="OAM75" s="6"/>
      <c r="OAN75" s="6"/>
      <c r="OAO75" s="6"/>
      <c r="OAP75" s="6"/>
      <c r="OAQ75" s="6"/>
      <c r="OAR75" s="6"/>
      <c r="OAS75" s="6"/>
      <c r="OAT75" s="6"/>
      <c r="OAU75" s="6"/>
      <c r="OAV75" s="6"/>
      <c r="OAW75" s="6"/>
      <c r="OAX75" s="6"/>
      <c r="OAY75" s="6"/>
      <c r="OAZ75" s="6"/>
      <c r="OBA75" s="6"/>
      <c r="OBB75" s="6"/>
      <c r="OBC75" s="6"/>
      <c r="OBD75" s="6"/>
      <c r="OBE75" s="6"/>
      <c r="OBF75" s="6"/>
      <c r="OBG75" s="6"/>
      <c r="OBH75" s="6"/>
      <c r="OBI75" s="6"/>
      <c r="OBJ75" s="6"/>
      <c r="OBK75" s="6"/>
      <c r="OBL75" s="6"/>
      <c r="OBM75" s="6"/>
      <c r="OBN75" s="6"/>
      <c r="OBO75" s="6"/>
      <c r="OBP75" s="6"/>
      <c r="OBQ75" s="6"/>
      <c r="OBR75" s="6"/>
      <c r="OBS75" s="6"/>
      <c r="OBT75" s="6"/>
      <c r="OBU75" s="6"/>
      <c r="OBV75" s="6"/>
      <c r="OBW75" s="6"/>
      <c r="OBX75" s="6"/>
      <c r="OBY75" s="6"/>
      <c r="OBZ75" s="6"/>
      <c r="OCA75" s="6"/>
      <c r="OCB75" s="6"/>
      <c r="OCC75" s="6"/>
      <c r="OCD75" s="6"/>
      <c r="OCE75" s="6"/>
      <c r="OCF75" s="6"/>
      <c r="OCG75" s="6"/>
      <c r="OCH75" s="6"/>
      <c r="OCI75" s="6"/>
      <c r="OCJ75" s="6"/>
      <c r="OCK75" s="6"/>
      <c r="OCL75" s="6"/>
      <c r="OCM75" s="6"/>
      <c r="OCN75" s="6"/>
      <c r="OCO75" s="6"/>
      <c r="OCP75" s="6"/>
      <c r="OCQ75" s="6"/>
      <c r="OCR75" s="6"/>
      <c r="OCS75" s="6"/>
      <c r="OCT75" s="6"/>
      <c r="OCU75" s="6"/>
      <c r="OCV75" s="6"/>
      <c r="OCW75" s="6"/>
      <c r="OCX75" s="6"/>
      <c r="OCY75" s="6"/>
      <c r="OCZ75" s="6"/>
      <c r="ODA75" s="6"/>
      <c r="ODB75" s="6"/>
      <c r="ODC75" s="6"/>
      <c r="ODD75" s="6"/>
      <c r="ODE75" s="6"/>
      <c r="ODF75" s="6"/>
      <c r="ODG75" s="6"/>
      <c r="ODH75" s="6"/>
      <c r="ODI75" s="6"/>
      <c r="ODJ75" s="6"/>
      <c r="ODK75" s="6"/>
      <c r="ODL75" s="6"/>
      <c r="ODM75" s="6"/>
      <c r="ODN75" s="6"/>
      <c r="ODO75" s="6"/>
      <c r="ODP75" s="6"/>
      <c r="ODQ75" s="6"/>
      <c r="ODR75" s="6"/>
      <c r="ODS75" s="6"/>
      <c r="ODT75" s="6"/>
      <c r="ODU75" s="6"/>
      <c r="ODV75" s="6"/>
      <c r="ODW75" s="6"/>
      <c r="ODX75" s="6"/>
      <c r="ODY75" s="6"/>
      <c r="ODZ75" s="6"/>
      <c r="OEA75" s="6"/>
      <c r="OEB75" s="6"/>
      <c r="OEC75" s="6"/>
      <c r="OED75" s="6"/>
      <c r="OEE75" s="6"/>
      <c r="OEF75" s="6"/>
      <c r="OEG75" s="6"/>
      <c r="OEH75" s="6"/>
      <c r="OEI75" s="6"/>
      <c r="OEJ75" s="6"/>
      <c r="OEK75" s="6"/>
      <c r="OEL75" s="6"/>
      <c r="OEM75" s="6"/>
      <c r="OEN75" s="6"/>
      <c r="OEO75" s="6"/>
      <c r="OEP75" s="6"/>
      <c r="OEQ75" s="6"/>
      <c r="OER75" s="6"/>
      <c r="OES75" s="6"/>
      <c r="OET75" s="6"/>
      <c r="OEU75" s="6"/>
      <c r="OEV75" s="6"/>
      <c r="OEW75" s="6"/>
      <c r="OEX75" s="6"/>
      <c r="OEY75" s="6"/>
      <c r="OEZ75" s="6"/>
      <c r="OFA75" s="6"/>
      <c r="OFB75" s="6"/>
      <c r="OFC75" s="6"/>
      <c r="OFD75" s="6"/>
      <c r="OFE75" s="6"/>
      <c r="OFF75" s="6"/>
      <c r="OFG75" s="6"/>
      <c r="OFH75" s="6"/>
      <c r="OFI75" s="6"/>
      <c r="OFJ75" s="6"/>
      <c r="OFK75" s="6"/>
      <c r="OFL75" s="6"/>
      <c r="OFM75" s="6"/>
      <c r="OFN75" s="6"/>
      <c r="OFO75" s="6"/>
      <c r="OFP75" s="6"/>
      <c r="OFQ75" s="6"/>
      <c r="OFR75" s="6"/>
      <c r="OFS75" s="6"/>
      <c r="OFT75" s="6"/>
      <c r="OFU75" s="6"/>
      <c r="OFV75" s="6"/>
      <c r="OFW75" s="6"/>
      <c r="OFX75" s="6"/>
      <c r="OFY75" s="6"/>
      <c r="OFZ75" s="6"/>
      <c r="OGA75" s="6"/>
      <c r="OGB75" s="6"/>
      <c r="OGC75" s="6"/>
      <c r="OGD75" s="6"/>
      <c r="OGE75" s="6"/>
      <c r="OGF75" s="6"/>
      <c r="OGG75" s="6"/>
      <c r="OGH75" s="6"/>
      <c r="OGI75" s="6"/>
      <c r="OGJ75" s="6"/>
      <c r="OGK75" s="6"/>
      <c r="OGL75" s="6"/>
      <c r="OGM75" s="6"/>
      <c r="OGN75" s="6"/>
      <c r="OGO75" s="6"/>
      <c r="OGP75" s="6"/>
      <c r="OGQ75" s="6"/>
      <c r="OGR75" s="6"/>
      <c r="OGS75" s="6"/>
      <c r="OGT75" s="6"/>
      <c r="OGU75" s="6"/>
      <c r="OGV75" s="6"/>
      <c r="OGW75" s="6"/>
      <c r="OGX75" s="6"/>
      <c r="OGY75" s="6"/>
      <c r="OGZ75" s="6"/>
      <c r="OHA75" s="6"/>
      <c r="OHB75" s="6"/>
      <c r="OHC75" s="6"/>
      <c r="OHD75" s="6"/>
      <c r="OHE75" s="6"/>
      <c r="OHF75" s="6"/>
      <c r="OHG75" s="6"/>
      <c r="OHH75" s="6"/>
      <c r="OHI75" s="6"/>
      <c r="OHJ75" s="6"/>
      <c r="OHK75" s="6"/>
      <c r="OHL75" s="6"/>
      <c r="OHM75" s="6"/>
      <c r="OHN75" s="6"/>
      <c r="OHO75" s="6"/>
      <c r="OHP75" s="6"/>
      <c r="OHQ75" s="6"/>
      <c r="OHR75" s="6"/>
      <c r="OHS75" s="6"/>
      <c r="OHT75" s="6"/>
      <c r="OHU75" s="6"/>
      <c r="OHV75" s="6"/>
      <c r="OHW75" s="6"/>
      <c r="OHX75" s="6"/>
      <c r="OHY75" s="6"/>
      <c r="OHZ75" s="6"/>
      <c r="OIA75" s="6"/>
      <c r="OIB75" s="6"/>
      <c r="OIC75" s="6"/>
      <c r="OID75" s="6"/>
      <c r="OIE75" s="6"/>
      <c r="OIF75" s="6"/>
      <c r="OIG75" s="6"/>
      <c r="OIH75" s="6"/>
      <c r="OII75" s="6"/>
      <c r="OIJ75" s="6"/>
      <c r="OIK75" s="6"/>
      <c r="OIL75" s="6"/>
      <c r="OIM75" s="6"/>
      <c r="OIN75" s="6"/>
      <c r="OIO75" s="6"/>
      <c r="OIP75" s="6"/>
      <c r="OIQ75" s="6"/>
      <c r="OIR75" s="6"/>
      <c r="OIS75" s="6"/>
      <c r="OIT75" s="6"/>
      <c r="OIU75" s="6"/>
      <c r="OIV75" s="6"/>
      <c r="OIW75" s="6"/>
      <c r="OIX75" s="6"/>
      <c r="OIY75" s="6"/>
      <c r="OIZ75" s="6"/>
      <c r="OJA75" s="6"/>
      <c r="OJB75" s="6"/>
      <c r="OJC75" s="6"/>
      <c r="OJD75" s="6"/>
      <c r="OJE75" s="6"/>
      <c r="OJF75" s="6"/>
      <c r="OJG75" s="6"/>
      <c r="OJH75" s="6"/>
      <c r="OJI75" s="6"/>
      <c r="OJJ75" s="6"/>
      <c r="OJK75" s="6"/>
      <c r="OJL75" s="6"/>
      <c r="OJM75" s="6"/>
      <c r="OJN75" s="6"/>
      <c r="OJO75" s="6"/>
      <c r="OJP75" s="6"/>
      <c r="OJQ75" s="6"/>
      <c r="OJR75" s="6"/>
      <c r="OJS75" s="6"/>
      <c r="OJT75" s="6"/>
      <c r="OJU75" s="6"/>
      <c r="OJV75" s="6"/>
      <c r="OJW75" s="6"/>
      <c r="OJX75" s="6"/>
      <c r="OJY75" s="6"/>
      <c r="OJZ75" s="6"/>
      <c r="OKA75" s="6"/>
      <c r="OKB75" s="6"/>
      <c r="OKC75" s="6"/>
      <c r="OKD75" s="6"/>
      <c r="OKE75" s="6"/>
      <c r="OKF75" s="6"/>
      <c r="OKG75" s="6"/>
      <c r="OKH75" s="6"/>
      <c r="OKI75" s="6"/>
      <c r="OKJ75" s="6"/>
      <c r="OKK75" s="6"/>
      <c r="OKL75" s="6"/>
      <c r="OKM75" s="6"/>
      <c r="OKN75" s="6"/>
      <c r="OKO75" s="6"/>
      <c r="OKP75" s="6"/>
      <c r="OKQ75" s="6"/>
      <c r="OKR75" s="6"/>
      <c r="OKS75" s="6"/>
      <c r="OKT75" s="6"/>
      <c r="OKU75" s="6"/>
      <c r="OKV75" s="6"/>
      <c r="OKW75" s="6"/>
      <c r="OKX75" s="6"/>
      <c r="OKY75" s="6"/>
      <c r="OKZ75" s="6"/>
      <c r="OLA75" s="6"/>
      <c r="OLB75" s="6"/>
      <c r="OLC75" s="6"/>
      <c r="OLD75" s="6"/>
      <c r="OLE75" s="6"/>
      <c r="OLF75" s="6"/>
      <c r="OLG75" s="6"/>
      <c r="OLH75" s="6"/>
      <c r="OLI75" s="6"/>
      <c r="OLJ75" s="6"/>
      <c r="OLK75" s="6"/>
      <c r="OLL75" s="6"/>
      <c r="OLM75" s="6"/>
      <c r="OLN75" s="6"/>
      <c r="OLO75" s="6"/>
      <c r="OLP75" s="6"/>
      <c r="OLQ75" s="6"/>
      <c r="OLR75" s="6"/>
      <c r="OLS75" s="6"/>
      <c r="OLT75" s="6"/>
      <c r="OLU75" s="6"/>
      <c r="OLV75" s="6"/>
      <c r="OLW75" s="6"/>
      <c r="OLX75" s="6"/>
      <c r="OLY75" s="6"/>
      <c r="OLZ75" s="6"/>
      <c r="OMA75" s="6"/>
      <c r="OMB75" s="6"/>
      <c r="OMC75" s="6"/>
      <c r="OMD75" s="6"/>
      <c r="OME75" s="6"/>
      <c r="OMF75" s="6"/>
      <c r="OMG75" s="6"/>
      <c r="OMH75" s="6"/>
      <c r="OMI75" s="6"/>
      <c r="OMJ75" s="6"/>
      <c r="OMK75" s="6"/>
      <c r="OML75" s="6"/>
      <c r="OMM75" s="6"/>
      <c r="OMN75" s="6"/>
      <c r="OMO75" s="6"/>
      <c r="OMP75" s="6"/>
      <c r="OMQ75" s="6"/>
      <c r="OMR75" s="6"/>
      <c r="OMS75" s="6"/>
      <c r="OMT75" s="6"/>
      <c r="OMU75" s="6"/>
      <c r="OMV75" s="6"/>
      <c r="OMW75" s="6"/>
      <c r="OMX75" s="6"/>
      <c r="OMY75" s="6"/>
      <c r="OMZ75" s="6"/>
      <c r="ONA75" s="6"/>
      <c r="ONB75" s="6"/>
      <c r="ONC75" s="6"/>
      <c r="OND75" s="6"/>
      <c r="ONE75" s="6"/>
      <c r="ONF75" s="6"/>
      <c r="ONG75" s="6"/>
      <c r="ONH75" s="6"/>
      <c r="ONI75" s="6"/>
      <c r="ONJ75" s="6"/>
      <c r="ONK75" s="6"/>
      <c r="ONL75" s="6"/>
      <c r="ONM75" s="6"/>
      <c r="ONN75" s="6"/>
      <c r="ONO75" s="6"/>
      <c r="ONP75" s="6"/>
      <c r="ONQ75" s="6"/>
      <c r="ONR75" s="6"/>
      <c r="ONS75" s="6"/>
      <c r="ONT75" s="6"/>
      <c r="ONU75" s="6"/>
      <c r="ONV75" s="6"/>
      <c r="ONW75" s="6"/>
      <c r="ONX75" s="6"/>
      <c r="ONY75" s="6"/>
      <c r="ONZ75" s="6"/>
      <c r="OOA75" s="6"/>
      <c r="OOB75" s="6"/>
      <c r="OOC75" s="6"/>
      <c r="OOD75" s="6"/>
      <c r="OOE75" s="6"/>
      <c r="OOF75" s="6"/>
      <c r="OOG75" s="6"/>
      <c r="OOH75" s="6"/>
      <c r="OOI75" s="6"/>
      <c r="OOJ75" s="6"/>
      <c r="OOK75" s="6"/>
      <c r="OOL75" s="6"/>
      <c r="OOM75" s="6"/>
      <c r="OON75" s="6"/>
      <c r="OOO75" s="6"/>
      <c r="OOP75" s="6"/>
      <c r="OOQ75" s="6"/>
      <c r="OOR75" s="6"/>
      <c r="OOS75" s="6"/>
      <c r="OOT75" s="6"/>
      <c r="OOU75" s="6"/>
      <c r="OOV75" s="6"/>
      <c r="OOW75" s="6"/>
      <c r="OOX75" s="6"/>
      <c r="OOY75" s="6"/>
      <c r="OOZ75" s="6"/>
      <c r="OPA75" s="6"/>
      <c r="OPB75" s="6"/>
      <c r="OPC75" s="6"/>
      <c r="OPD75" s="6"/>
      <c r="OPE75" s="6"/>
      <c r="OPF75" s="6"/>
      <c r="OPG75" s="6"/>
      <c r="OPH75" s="6"/>
      <c r="OPI75" s="6"/>
      <c r="OPJ75" s="6"/>
      <c r="OPK75" s="6"/>
      <c r="OPL75" s="6"/>
      <c r="OPM75" s="6"/>
      <c r="OPN75" s="6"/>
      <c r="OPO75" s="6"/>
      <c r="OPP75" s="6"/>
      <c r="OPQ75" s="6"/>
      <c r="OPR75" s="6"/>
      <c r="OPS75" s="6"/>
      <c r="OPT75" s="6"/>
      <c r="OPU75" s="6"/>
      <c r="OPV75" s="6"/>
      <c r="OPW75" s="6"/>
      <c r="OPX75" s="6"/>
      <c r="OPY75" s="6"/>
      <c r="OPZ75" s="6"/>
      <c r="OQA75" s="6"/>
      <c r="OQB75" s="6"/>
      <c r="OQC75" s="6"/>
      <c r="OQD75" s="6"/>
      <c r="OQE75" s="6"/>
      <c r="OQF75" s="6"/>
      <c r="OQG75" s="6"/>
      <c r="OQH75" s="6"/>
      <c r="OQI75" s="6"/>
      <c r="OQJ75" s="6"/>
      <c r="OQK75" s="6"/>
      <c r="OQL75" s="6"/>
      <c r="OQM75" s="6"/>
      <c r="OQN75" s="6"/>
      <c r="OQO75" s="6"/>
      <c r="OQP75" s="6"/>
      <c r="OQQ75" s="6"/>
      <c r="OQR75" s="6"/>
      <c r="OQS75" s="6"/>
      <c r="OQT75" s="6"/>
      <c r="OQU75" s="6"/>
      <c r="OQV75" s="6"/>
      <c r="OQW75" s="6"/>
      <c r="OQX75" s="6"/>
      <c r="OQY75" s="6"/>
      <c r="OQZ75" s="6"/>
      <c r="ORA75" s="6"/>
      <c r="ORB75" s="6"/>
      <c r="ORC75" s="6"/>
      <c r="ORD75" s="6"/>
      <c r="ORE75" s="6"/>
      <c r="ORF75" s="6"/>
      <c r="ORG75" s="6"/>
      <c r="ORH75" s="6"/>
      <c r="ORI75" s="6"/>
      <c r="ORJ75" s="6"/>
      <c r="ORK75" s="6"/>
      <c r="ORL75" s="6"/>
      <c r="ORM75" s="6"/>
      <c r="ORN75" s="6"/>
      <c r="ORO75" s="6"/>
      <c r="ORP75" s="6"/>
      <c r="ORQ75" s="6"/>
      <c r="ORR75" s="6"/>
      <c r="ORS75" s="6"/>
      <c r="ORT75" s="6"/>
      <c r="ORU75" s="6"/>
      <c r="ORV75" s="6"/>
      <c r="ORW75" s="6"/>
      <c r="ORX75" s="6"/>
      <c r="ORY75" s="6"/>
      <c r="ORZ75" s="6"/>
      <c r="OSA75" s="6"/>
      <c r="OSB75" s="6"/>
      <c r="OSC75" s="6"/>
      <c r="OSD75" s="6"/>
      <c r="OSE75" s="6"/>
      <c r="OSF75" s="6"/>
      <c r="OSG75" s="6"/>
      <c r="OSH75" s="6"/>
      <c r="OSI75" s="6"/>
      <c r="OSJ75" s="6"/>
      <c r="OSK75" s="6"/>
      <c r="OSL75" s="6"/>
      <c r="OSM75" s="6"/>
      <c r="OSN75" s="6"/>
      <c r="OSO75" s="6"/>
      <c r="OSP75" s="6"/>
      <c r="OSQ75" s="6"/>
      <c r="OSR75" s="6"/>
      <c r="OSS75" s="6"/>
      <c r="OST75" s="6"/>
      <c r="OSU75" s="6"/>
      <c r="OSV75" s="6"/>
      <c r="OSW75" s="6"/>
      <c r="OSX75" s="6"/>
      <c r="OSY75" s="6"/>
      <c r="OSZ75" s="6"/>
      <c r="OTA75" s="6"/>
      <c r="OTB75" s="6"/>
      <c r="OTC75" s="6"/>
      <c r="OTD75" s="6"/>
      <c r="OTE75" s="6"/>
      <c r="OTF75" s="6"/>
      <c r="OTG75" s="6"/>
      <c r="OTH75" s="6"/>
      <c r="OTI75" s="6"/>
      <c r="OTJ75" s="6"/>
      <c r="OTK75" s="6"/>
      <c r="OTL75" s="6"/>
      <c r="OTM75" s="6"/>
      <c r="OTN75" s="6"/>
      <c r="OTO75" s="6"/>
      <c r="OTP75" s="6"/>
      <c r="OTQ75" s="6"/>
      <c r="OTR75" s="6"/>
      <c r="OTS75" s="6"/>
      <c r="OTT75" s="6"/>
      <c r="OTU75" s="6"/>
      <c r="OTV75" s="6"/>
      <c r="OTW75" s="6"/>
      <c r="OTX75" s="6"/>
      <c r="OTY75" s="6"/>
      <c r="OTZ75" s="6"/>
      <c r="OUA75" s="6"/>
      <c r="OUB75" s="6"/>
      <c r="OUC75" s="6"/>
      <c r="OUD75" s="6"/>
      <c r="OUE75" s="6"/>
      <c r="OUF75" s="6"/>
      <c r="OUG75" s="6"/>
      <c r="OUH75" s="6"/>
      <c r="OUI75" s="6"/>
      <c r="OUJ75" s="6"/>
      <c r="OUK75" s="6"/>
      <c r="OUL75" s="6"/>
      <c r="OUM75" s="6"/>
      <c r="OUN75" s="6"/>
      <c r="OUO75" s="6"/>
      <c r="OUP75" s="6"/>
      <c r="OUQ75" s="6"/>
      <c r="OUR75" s="6"/>
      <c r="OUS75" s="6"/>
      <c r="OUT75" s="6"/>
      <c r="OUU75" s="6"/>
      <c r="OUV75" s="6"/>
      <c r="OUW75" s="6"/>
      <c r="OUX75" s="6"/>
      <c r="OUY75" s="6"/>
      <c r="OUZ75" s="6"/>
      <c r="OVA75" s="6"/>
      <c r="OVB75" s="6"/>
      <c r="OVC75" s="6"/>
      <c r="OVD75" s="6"/>
      <c r="OVE75" s="6"/>
      <c r="OVF75" s="6"/>
      <c r="OVG75" s="6"/>
      <c r="OVH75" s="6"/>
      <c r="OVI75" s="6"/>
      <c r="OVJ75" s="6"/>
      <c r="OVK75" s="6"/>
      <c r="OVL75" s="6"/>
      <c r="OVM75" s="6"/>
      <c r="OVN75" s="6"/>
      <c r="OVO75" s="6"/>
      <c r="OVP75" s="6"/>
      <c r="OVQ75" s="6"/>
      <c r="OVR75" s="6"/>
      <c r="OVS75" s="6"/>
      <c r="OVT75" s="6"/>
      <c r="OVU75" s="6"/>
      <c r="OVV75" s="6"/>
      <c r="OVW75" s="6"/>
      <c r="OVX75" s="6"/>
      <c r="OVY75" s="6"/>
      <c r="OVZ75" s="6"/>
      <c r="OWA75" s="6"/>
      <c r="OWB75" s="6"/>
      <c r="OWC75" s="6"/>
      <c r="OWD75" s="6"/>
      <c r="OWE75" s="6"/>
      <c r="OWF75" s="6"/>
      <c r="OWG75" s="6"/>
      <c r="OWH75" s="6"/>
      <c r="OWI75" s="6"/>
      <c r="OWJ75" s="6"/>
      <c r="OWK75" s="6"/>
      <c r="OWL75" s="6"/>
      <c r="OWM75" s="6"/>
      <c r="OWN75" s="6"/>
      <c r="OWO75" s="6"/>
      <c r="OWP75" s="6"/>
      <c r="OWQ75" s="6"/>
      <c r="OWR75" s="6"/>
      <c r="OWS75" s="6"/>
      <c r="OWT75" s="6"/>
      <c r="OWU75" s="6"/>
      <c r="OWV75" s="6"/>
      <c r="OWW75" s="6"/>
      <c r="OWX75" s="6"/>
      <c r="OWY75" s="6"/>
      <c r="OWZ75" s="6"/>
      <c r="OXA75" s="6"/>
      <c r="OXB75" s="6"/>
      <c r="OXC75" s="6"/>
      <c r="OXD75" s="6"/>
      <c r="OXE75" s="6"/>
      <c r="OXF75" s="6"/>
      <c r="OXG75" s="6"/>
      <c r="OXH75" s="6"/>
      <c r="OXI75" s="6"/>
      <c r="OXJ75" s="6"/>
      <c r="OXK75" s="6"/>
      <c r="OXL75" s="6"/>
      <c r="OXM75" s="6"/>
      <c r="OXN75" s="6"/>
      <c r="OXO75" s="6"/>
      <c r="OXP75" s="6"/>
      <c r="OXQ75" s="6"/>
      <c r="OXR75" s="6"/>
      <c r="OXS75" s="6"/>
      <c r="OXT75" s="6"/>
      <c r="OXU75" s="6"/>
      <c r="OXV75" s="6"/>
      <c r="OXW75" s="6"/>
      <c r="OXX75" s="6"/>
      <c r="OXY75" s="6"/>
      <c r="OXZ75" s="6"/>
      <c r="OYA75" s="6"/>
      <c r="OYB75" s="6"/>
      <c r="OYC75" s="6"/>
      <c r="OYD75" s="6"/>
      <c r="OYE75" s="6"/>
      <c r="OYF75" s="6"/>
      <c r="OYG75" s="6"/>
      <c r="OYH75" s="6"/>
      <c r="OYI75" s="6"/>
      <c r="OYJ75" s="6"/>
      <c r="OYK75" s="6"/>
      <c r="OYL75" s="6"/>
      <c r="OYM75" s="6"/>
      <c r="OYN75" s="6"/>
      <c r="OYO75" s="6"/>
      <c r="OYP75" s="6"/>
      <c r="OYQ75" s="6"/>
      <c r="OYR75" s="6"/>
      <c r="OYS75" s="6"/>
      <c r="OYT75" s="6"/>
      <c r="OYU75" s="6"/>
      <c r="OYV75" s="6"/>
      <c r="OYW75" s="6"/>
      <c r="OYX75" s="6"/>
      <c r="OYY75" s="6"/>
      <c r="OYZ75" s="6"/>
      <c r="OZA75" s="6"/>
      <c r="OZB75" s="6"/>
      <c r="OZC75" s="6"/>
      <c r="OZD75" s="6"/>
      <c r="OZE75" s="6"/>
      <c r="OZF75" s="6"/>
      <c r="OZG75" s="6"/>
      <c r="OZH75" s="6"/>
      <c r="OZI75" s="6"/>
      <c r="OZJ75" s="6"/>
      <c r="OZK75" s="6"/>
      <c r="OZL75" s="6"/>
      <c r="OZM75" s="6"/>
      <c r="OZN75" s="6"/>
      <c r="OZO75" s="6"/>
      <c r="OZP75" s="6"/>
      <c r="OZQ75" s="6"/>
      <c r="OZR75" s="6"/>
      <c r="OZS75" s="6"/>
      <c r="OZT75" s="6"/>
      <c r="OZU75" s="6"/>
      <c r="OZV75" s="6"/>
      <c r="OZW75" s="6"/>
      <c r="OZX75" s="6"/>
      <c r="OZY75" s="6"/>
      <c r="OZZ75" s="6"/>
      <c r="PAA75" s="6"/>
      <c r="PAB75" s="6"/>
      <c r="PAC75" s="6"/>
      <c r="PAD75" s="6"/>
      <c r="PAE75" s="6"/>
      <c r="PAF75" s="6"/>
      <c r="PAG75" s="6"/>
      <c r="PAH75" s="6"/>
      <c r="PAI75" s="6"/>
      <c r="PAJ75" s="6"/>
      <c r="PAK75" s="6"/>
      <c r="PAL75" s="6"/>
      <c r="PAM75" s="6"/>
      <c r="PAN75" s="6"/>
      <c r="PAO75" s="6"/>
      <c r="PAP75" s="6"/>
      <c r="PAQ75" s="6"/>
      <c r="PAR75" s="6"/>
      <c r="PAS75" s="6"/>
      <c r="PAT75" s="6"/>
      <c r="PAU75" s="6"/>
      <c r="PAV75" s="6"/>
      <c r="PAW75" s="6"/>
      <c r="PAX75" s="6"/>
      <c r="PAY75" s="6"/>
      <c r="PAZ75" s="6"/>
      <c r="PBA75" s="6"/>
      <c r="PBB75" s="6"/>
      <c r="PBC75" s="6"/>
      <c r="PBD75" s="6"/>
      <c r="PBE75" s="6"/>
      <c r="PBF75" s="6"/>
      <c r="PBG75" s="6"/>
      <c r="PBH75" s="6"/>
      <c r="PBI75" s="6"/>
      <c r="PBJ75" s="6"/>
      <c r="PBK75" s="6"/>
      <c r="PBL75" s="6"/>
      <c r="PBM75" s="6"/>
      <c r="PBN75" s="6"/>
      <c r="PBO75" s="6"/>
      <c r="PBP75" s="6"/>
      <c r="PBQ75" s="6"/>
      <c r="PBR75" s="6"/>
      <c r="PBS75" s="6"/>
      <c r="PBT75" s="6"/>
      <c r="PBU75" s="6"/>
      <c r="PBV75" s="6"/>
      <c r="PBW75" s="6"/>
      <c r="PBX75" s="6"/>
      <c r="PBY75" s="6"/>
      <c r="PBZ75" s="6"/>
      <c r="PCA75" s="6"/>
      <c r="PCB75" s="6"/>
      <c r="PCC75" s="6"/>
      <c r="PCD75" s="6"/>
      <c r="PCE75" s="6"/>
      <c r="PCF75" s="6"/>
      <c r="PCG75" s="6"/>
      <c r="PCH75" s="6"/>
      <c r="PCI75" s="6"/>
      <c r="PCJ75" s="6"/>
      <c r="PCK75" s="6"/>
      <c r="PCL75" s="6"/>
      <c r="PCM75" s="6"/>
      <c r="PCN75" s="6"/>
      <c r="PCO75" s="6"/>
      <c r="PCP75" s="6"/>
      <c r="PCQ75" s="6"/>
      <c r="PCR75" s="6"/>
      <c r="PCS75" s="6"/>
      <c r="PCT75" s="6"/>
      <c r="PCU75" s="6"/>
      <c r="PCV75" s="6"/>
      <c r="PCW75" s="6"/>
      <c r="PCX75" s="6"/>
      <c r="PCY75" s="6"/>
      <c r="PCZ75" s="6"/>
      <c r="PDA75" s="6"/>
      <c r="PDB75" s="6"/>
      <c r="PDC75" s="6"/>
      <c r="PDD75" s="6"/>
      <c r="PDE75" s="6"/>
      <c r="PDF75" s="6"/>
      <c r="PDG75" s="6"/>
      <c r="PDH75" s="6"/>
      <c r="PDI75" s="6"/>
      <c r="PDJ75" s="6"/>
      <c r="PDK75" s="6"/>
      <c r="PDL75" s="6"/>
      <c r="PDM75" s="6"/>
      <c r="PDN75" s="6"/>
      <c r="PDO75" s="6"/>
      <c r="PDP75" s="6"/>
      <c r="PDQ75" s="6"/>
      <c r="PDR75" s="6"/>
      <c r="PDS75" s="6"/>
      <c r="PDT75" s="6"/>
      <c r="PDU75" s="6"/>
      <c r="PDV75" s="6"/>
      <c r="PDW75" s="6"/>
      <c r="PDX75" s="6"/>
      <c r="PDY75" s="6"/>
      <c r="PDZ75" s="6"/>
      <c r="PEA75" s="6"/>
      <c r="PEB75" s="6"/>
      <c r="PEC75" s="6"/>
      <c r="PED75" s="6"/>
      <c r="PEE75" s="6"/>
      <c r="PEF75" s="6"/>
      <c r="PEG75" s="6"/>
      <c r="PEH75" s="6"/>
      <c r="PEI75" s="6"/>
      <c r="PEJ75" s="6"/>
      <c r="PEK75" s="6"/>
      <c r="PEL75" s="6"/>
      <c r="PEM75" s="6"/>
      <c r="PEN75" s="6"/>
      <c r="PEO75" s="6"/>
      <c r="PEP75" s="6"/>
      <c r="PEQ75" s="6"/>
      <c r="PER75" s="6"/>
      <c r="PES75" s="6"/>
      <c r="PET75" s="6"/>
      <c r="PEU75" s="6"/>
      <c r="PEV75" s="6"/>
      <c r="PEW75" s="6"/>
      <c r="PEX75" s="6"/>
      <c r="PEY75" s="6"/>
      <c r="PEZ75" s="6"/>
      <c r="PFA75" s="6"/>
      <c r="PFB75" s="6"/>
      <c r="PFC75" s="6"/>
      <c r="PFD75" s="6"/>
      <c r="PFE75" s="6"/>
      <c r="PFF75" s="6"/>
      <c r="PFG75" s="6"/>
      <c r="PFH75" s="6"/>
      <c r="PFI75" s="6"/>
      <c r="PFJ75" s="6"/>
      <c r="PFK75" s="6"/>
      <c r="PFL75" s="6"/>
      <c r="PFM75" s="6"/>
      <c r="PFN75" s="6"/>
      <c r="PFO75" s="6"/>
      <c r="PFP75" s="6"/>
      <c r="PFQ75" s="6"/>
      <c r="PFR75" s="6"/>
      <c r="PFS75" s="6"/>
      <c r="PFT75" s="6"/>
      <c r="PFU75" s="6"/>
      <c r="PFV75" s="6"/>
      <c r="PFW75" s="6"/>
      <c r="PFX75" s="6"/>
      <c r="PFY75" s="6"/>
      <c r="PFZ75" s="6"/>
      <c r="PGA75" s="6"/>
      <c r="PGB75" s="6"/>
      <c r="PGC75" s="6"/>
      <c r="PGD75" s="6"/>
      <c r="PGE75" s="6"/>
      <c r="PGF75" s="6"/>
      <c r="PGG75" s="6"/>
      <c r="PGH75" s="6"/>
      <c r="PGI75" s="6"/>
      <c r="PGJ75" s="6"/>
      <c r="PGK75" s="6"/>
      <c r="PGL75" s="6"/>
      <c r="PGM75" s="6"/>
      <c r="PGN75" s="6"/>
      <c r="PGO75" s="6"/>
      <c r="PGP75" s="6"/>
      <c r="PGQ75" s="6"/>
      <c r="PGR75" s="6"/>
      <c r="PGS75" s="6"/>
      <c r="PGT75" s="6"/>
      <c r="PGU75" s="6"/>
      <c r="PGV75" s="6"/>
      <c r="PGW75" s="6"/>
      <c r="PGX75" s="6"/>
      <c r="PGY75" s="6"/>
      <c r="PGZ75" s="6"/>
      <c r="PHA75" s="6"/>
      <c r="PHB75" s="6"/>
      <c r="PHC75" s="6"/>
      <c r="PHD75" s="6"/>
      <c r="PHE75" s="6"/>
      <c r="PHF75" s="6"/>
      <c r="PHG75" s="6"/>
      <c r="PHH75" s="6"/>
      <c r="PHI75" s="6"/>
      <c r="PHJ75" s="6"/>
      <c r="PHK75" s="6"/>
      <c r="PHL75" s="6"/>
      <c r="PHM75" s="6"/>
      <c r="PHN75" s="6"/>
      <c r="PHO75" s="6"/>
      <c r="PHP75" s="6"/>
      <c r="PHQ75" s="6"/>
      <c r="PHR75" s="6"/>
      <c r="PHS75" s="6"/>
      <c r="PHT75" s="6"/>
      <c r="PHU75" s="6"/>
      <c r="PHV75" s="6"/>
      <c r="PHW75" s="6"/>
      <c r="PHX75" s="6"/>
      <c r="PHY75" s="6"/>
      <c r="PHZ75" s="6"/>
      <c r="PIA75" s="6"/>
      <c r="PIB75" s="6"/>
      <c r="PIC75" s="6"/>
      <c r="PID75" s="6"/>
      <c r="PIE75" s="6"/>
      <c r="PIF75" s="6"/>
      <c r="PIG75" s="6"/>
      <c r="PIH75" s="6"/>
      <c r="PII75" s="6"/>
      <c r="PIJ75" s="6"/>
      <c r="PIK75" s="6"/>
      <c r="PIL75" s="6"/>
      <c r="PIM75" s="6"/>
      <c r="PIN75" s="6"/>
      <c r="PIO75" s="6"/>
      <c r="PIP75" s="6"/>
      <c r="PIQ75" s="6"/>
      <c r="PIR75" s="6"/>
      <c r="PIS75" s="6"/>
      <c r="PIT75" s="6"/>
      <c r="PIU75" s="6"/>
      <c r="PIV75" s="6"/>
      <c r="PIW75" s="6"/>
      <c r="PIX75" s="6"/>
      <c r="PIY75" s="6"/>
      <c r="PIZ75" s="6"/>
      <c r="PJA75" s="6"/>
      <c r="PJB75" s="6"/>
      <c r="PJC75" s="6"/>
      <c r="PJD75" s="6"/>
      <c r="PJE75" s="6"/>
      <c r="PJF75" s="6"/>
      <c r="PJG75" s="6"/>
      <c r="PJH75" s="6"/>
      <c r="PJI75" s="6"/>
      <c r="PJJ75" s="6"/>
      <c r="PJK75" s="6"/>
      <c r="PJL75" s="6"/>
      <c r="PJM75" s="6"/>
      <c r="PJN75" s="6"/>
      <c r="PJO75" s="6"/>
      <c r="PJP75" s="6"/>
      <c r="PJQ75" s="6"/>
      <c r="PJR75" s="6"/>
      <c r="PJS75" s="6"/>
      <c r="PJT75" s="6"/>
      <c r="PJU75" s="6"/>
      <c r="PJV75" s="6"/>
      <c r="PJW75" s="6"/>
      <c r="PJX75" s="6"/>
      <c r="PJY75" s="6"/>
      <c r="PJZ75" s="6"/>
      <c r="PKA75" s="6"/>
      <c r="PKB75" s="6"/>
      <c r="PKC75" s="6"/>
      <c r="PKD75" s="6"/>
      <c r="PKE75" s="6"/>
      <c r="PKF75" s="6"/>
      <c r="PKG75" s="6"/>
      <c r="PKH75" s="6"/>
      <c r="PKI75" s="6"/>
      <c r="PKJ75" s="6"/>
      <c r="PKK75" s="6"/>
      <c r="PKL75" s="6"/>
      <c r="PKM75" s="6"/>
      <c r="PKN75" s="6"/>
      <c r="PKO75" s="6"/>
      <c r="PKP75" s="6"/>
      <c r="PKQ75" s="6"/>
      <c r="PKR75" s="6"/>
      <c r="PKS75" s="6"/>
      <c r="PKT75" s="6"/>
      <c r="PKU75" s="6"/>
      <c r="PKV75" s="6"/>
      <c r="PKW75" s="6"/>
      <c r="PKX75" s="6"/>
      <c r="PKY75" s="6"/>
      <c r="PKZ75" s="6"/>
      <c r="PLA75" s="6"/>
      <c r="PLB75" s="6"/>
      <c r="PLC75" s="6"/>
      <c r="PLD75" s="6"/>
      <c r="PLE75" s="6"/>
      <c r="PLF75" s="6"/>
      <c r="PLG75" s="6"/>
      <c r="PLH75" s="6"/>
      <c r="PLI75" s="6"/>
      <c r="PLJ75" s="6"/>
      <c r="PLK75" s="6"/>
      <c r="PLL75" s="6"/>
      <c r="PLM75" s="6"/>
      <c r="PLN75" s="6"/>
      <c r="PLO75" s="6"/>
      <c r="PLP75" s="6"/>
      <c r="PLQ75" s="6"/>
      <c r="PLR75" s="6"/>
      <c r="PLS75" s="6"/>
      <c r="PLT75" s="6"/>
      <c r="PLU75" s="6"/>
      <c r="PLV75" s="6"/>
      <c r="PLW75" s="6"/>
      <c r="PLX75" s="6"/>
      <c r="PLY75" s="6"/>
      <c r="PLZ75" s="6"/>
      <c r="PMA75" s="6"/>
      <c r="PMB75" s="6"/>
      <c r="PMC75" s="6"/>
      <c r="PMD75" s="6"/>
      <c r="PME75" s="6"/>
      <c r="PMF75" s="6"/>
      <c r="PMG75" s="6"/>
      <c r="PMH75" s="6"/>
      <c r="PMI75" s="6"/>
      <c r="PMJ75" s="6"/>
      <c r="PMK75" s="6"/>
      <c r="PML75" s="6"/>
      <c r="PMM75" s="6"/>
      <c r="PMN75" s="6"/>
      <c r="PMO75" s="6"/>
      <c r="PMP75" s="6"/>
      <c r="PMQ75" s="6"/>
      <c r="PMR75" s="6"/>
      <c r="PMS75" s="6"/>
      <c r="PMT75" s="6"/>
      <c r="PMU75" s="6"/>
      <c r="PMV75" s="6"/>
      <c r="PMW75" s="6"/>
      <c r="PMX75" s="6"/>
      <c r="PMY75" s="6"/>
      <c r="PMZ75" s="6"/>
      <c r="PNA75" s="6"/>
      <c r="PNB75" s="6"/>
      <c r="PNC75" s="6"/>
      <c r="PND75" s="6"/>
      <c r="PNE75" s="6"/>
      <c r="PNF75" s="6"/>
      <c r="PNG75" s="6"/>
      <c r="PNH75" s="6"/>
      <c r="PNI75" s="6"/>
      <c r="PNJ75" s="6"/>
      <c r="PNK75" s="6"/>
      <c r="PNL75" s="6"/>
      <c r="PNM75" s="6"/>
      <c r="PNN75" s="6"/>
      <c r="PNO75" s="6"/>
      <c r="PNP75" s="6"/>
      <c r="PNQ75" s="6"/>
      <c r="PNR75" s="6"/>
      <c r="PNS75" s="6"/>
      <c r="PNT75" s="6"/>
      <c r="PNU75" s="6"/>
      <c r="PNV75" s="6"/>
      <c r="PNW75" s="6"/>
      <c r="PNX75" s="6"/>
      <c r="PNY75" s="6"/>
      <c r="PNZ75" s="6"/>
      <c r="POA75" s="6"/>
      <c r="POB75" s="6"/>
      <c r="POC75" s="6"/>
      <c r="POD75" s="6"/>
      <c r="POE75" s="6"/>
      <c r="POF75" s="6"/>
      <c r="POG75" s="6"/>
      <c r="POH75" s="6"/>
      <c r="POI75" s="6"/>
      <c r="POJ75" s="6"/>
      <c r="POK75" s="6"/>
      <c r="POL75" s="6"/>
      <c r="POM75" s="6"/>
      <c r="PON75" s="6"/>
      <c r="POO75" s="6"/>
      <c r="POP75" s="6"/>
      <c r="POQ75" s="6"/>
      <c r="POR75" s="6"/>
      <c r="POS75" s="6"/>
      <c r="POT75" s="6"/>
      <c r="POU75" s="6"/>
      <c r="POV75" s="6"/>
      <c r="POW75" s="6"/>
      <c r="POX75" s="6"/>
      <c r="POY75" s="6"/>
      <c r="POZ75" s="6"/>
      <c r="PPA75" s="6"/>
      <c r="PPB75" s="6"/>
      <c r="PPC75" s="6"/>
      <c r="PPD75" s="6"/>
      <c r="PPE75" s="6"/>
      <c r="PPF75" s="6"/>
      <c r="PPG75" s="6"/>
      <c r="PPH75" s="6"/>
      <c r="PPI75" s="6"/>
      <c r="PPJ75" s="6"/>
      <c r="PPK75" s="6"/>
      <c r="PPL75" s="6"/>
      <c r="PPM75" s="6"/>
      <c r="PPN75" s="6"/>
      <c r="PPO75" s="6"/>
      <c r="PPP75" s="6"/>
      <c r="PPQ75" s="6"/>
      <c r="PPR75" s="6"/>
      <c r="PPS75" s="6"/>
      <c r="PPT75" s="6"/>
      <c r="PPU75" s="6"/>
      <c r="PPV75" s="6"/>
      <c r="PPW75" s="6"/>
      <c r="PPX75" s="6"/>
      <c r="PPY75" s="6"/>
      <c r="PPZ75" s="6"/>
      <c r="PQA75" s="6"/>
      <c r="PQB75" s="6"/>
      <c r="PQC75" s="6"/>
      <c r="PQD75" s="6"/>
      <c r="PQE75" s="6"/>
      <c r="PQF75" s="6"/>
      <c r="PQG75" s="6"/>
      <c r="PQH75" s="6"/>
      <c r="PQI75" s="6"/>
      <c r="PQJ75" s="6"/>
      <c r="PQK75" s="6"/>
      <c r="PQL75" s="6"/>
      <c r="PQM75" s="6"/>
      <c r="PQN75" s="6"/>
      <c r="PQO75" s="6"/>
      <c r="PQP75" s="6"/>
      <c r="PQQ75" s="6"/>
      <c r="PQR75" s="6"/>
      <c r="PQS75" s="6"/>
      <c r="PQT75" s="6"/>
      <c r="PQU75" s="6"/>
      <c r="PQV75" s="6"/>
      <c r="PQW75" s="6"/>
      <c r="PQX75" s="6"/>
      <c r="PQY75" s="6"/>
      <c r="PQZ75" s="6"/>
      <c r="PRA75" s="6"/>
      <c r="PRB75" s="6"/>
      <c r="PRC75" s="6"/>
      <c r="PRD75" s="6"/>
      <c r="PRE75" s="6"/>
      <c r="PRF75" s="6"/>
      <c r="PRG75" s="6"/>
      <c r="PRH75" s="6"/>
      <c r="PRI75" s="6"/>
      <c r="PRJ75" s="6"/>
      <c r="PRK75" s="6"/>
      <c r="PRL75" s="6"/>
      <c r="PRM75" s="6"/>
      <c r="PRN75" s="6"/>
      <c r="PRO75" s="6"/>
      <c r="PRP75" s="6"/>
      <c r="PRQ75" s="6"/>
      <c r="PRR75" s="6"/>
      <c r="PRS75" s="6"/>
      <c r="PRT75" s="6"/>
      <c r="PRU75" s="6"/>
      <c r="PRV75" s="6"/>
      <c r="PRW75" s="6"/>
      <c r="PRX75" s="6"/>
      <c r="PRY75" s="6"/>
      <c r="PRZ75" s="6"/>
      <c r="PSA75" s="6"/>
      <c r="PSB75" s="6"/>
      <c r="PSC75" s="6"/>
      <c r="PSD75" s="6"/>
      <c r="PSE75" s="6"/>
      <c r="PSF75" s="6"/>
      <c r="PSG75" s="6"/>
      <c r="PSH75" s="6"/>
      <c r="PSI75" s="6"/>
      <c r="PSJ75" s="6"/>
      <c r="PSK75" s="6"/>
      <c r="PSL75" s="6"/>
      <c r="PSM75" s="6"/>
      <c r="PSN75" s="6"/>
      <c r="PSO75" s="6"/>
      <c r="PSP75" s="6"/>
      <c r="PSQ75" s="6"/>
      <c r="PSR75" s="6"/>
      <c r="PSS75" s="6"/>
      <c r="PST75" s="6"/>
      <c r="PSU75" s="6"/>
      <c r="PSV75" s="6"/>
      <c r="PSW75" s="6"/>
      <c r="PSX75" s="6"/>
      <c r="PSY75" s="6"/>
      <c r="PSZ75" s="6"/>
      <c r="PTA75" s="6"/>
      <c r="PTB75" s="6"/>
      <c r="PTC75" s="6"/>
      <c r="PTD75" s="6"/>
      <c r="PTE75" s="6"/>
      <c r="PTF75" s="6"/>
      <c r="PTG75" s="6"/>
      <c r="PTH75" s="6"/>
      <c r="PTI75" s="6"/>
      <c r="PTJ75" s="6"/>
      <c r="PTK75" s="6"/>
      <c r="PTL75" s="6"/>
      <c r="PTM75" s="6"/>
      <c r="PTN75" s="6"/>
      <c r="PTO75" s="6"/>
      <c r="PTP75" s="6"/>
      <c r="PTQ75" s="6"/>
      <c r="PTR75" s="6"/>
      <c r="PTS75" s="6"/>
      <c r="PTT75" s="6"/>
      <c r="PTU75" s="6"/>
      <c r="PTV75" s="6"/>
      <c r="PTW75" s="6"/>
      <c r="PTX75" s="6"/>
      <c r="PTY75" s="6"/>
      <c r="PTZ75" s="6"/>
      <c r="PUA75" s="6"/>
      <c r="PUB75" s="6"/>
      <c r="PUC75" s="6"/>
      <c r="PUD75" s="6"/>
      <c r="PUE75" s="6"/>
      <c r="PUF75" s="6"/>
      <c r="PUG75" s="6"/>
      <c r="PUH75" s="6"/>
      <c r="PUI75" s="6"/>
      <c r="PUJ75" s="6"/>
      <c r="PUK75" s="6"/>
      <c r="PUL75" s="6"/>
      <c r="PUM75" s="6"/>
      <c r="PUN75" s="6"/>
      <c r="PUO75" s="6"/>
      <c r="PUP75" s="6"/>
      <c r="PUQ75" s="6"/>
      <c r="PUR75" s="6"/>
      <c r="PUS75" s="6"/>
      <c r="PUT75" s="6"/>
      <c r="PUU75" s="6"/>
      <c r="PUV75" s="6"/>
      <c r="PUW75" s="6"/>
      <c r="PUX75" s="6"/>
      <c r="PUY75" s="6"/>
      <c r="PUZ75" s="6"/>
      <c r="PVA75" s="6"/>
      <c r="PVB75" s="6"/>
      <c r="PVC75" s="6"/>
      <c r="PVD75" s="6"/>
      <c r="PVE75" s="6"/>
      <c r="PVF75" s="6"/>
      <c r="PVG75" s="6"/>
      <c r="PVH75" s="6"/>
      <c r="PVI75" s="6"/>
      <c r="PVJ75" s="6"/>
      <c r="PVK75" s="6"/>
      <c r="PVL75" s="6"/>
      <c r="PVM75" s="6"/>
      <c r="PVN75" s="6"/>
      <c r="PVO75" s="6"/>
      <c r="PVP75" s="6"/>
      <c r="PVQ75" s="6"/>
      <c r="PVR75" s="6"/>
      <c r="PVS75" s="6"/>
      <c r="PVT75" s="6"/>
      <c r="PVU75" s="6"/>
      <c r="PVV75" s="6"/>
      <c r="PVW75" s="6"/>
      <c r="PVX75" s="6"/>
      <c r="PVY75" s="6"/>
      <c r="PVZ75" s="6"/>
      <c r="PWA75" s="6"/>
      <c r="PWB75" s="6"/>
      <c r="PWC75" s="6"/>
      <c r="PWD75" s="6"/>
      <c r="PWE75" s="6"/>
      <c r="PWF75" s="6"/>
      <c r="PWG75" s="6"/>
      <c r="PWH75" s="6"/>
      <c r="PWI75" s="6"/>
      <c r="PWJ75" s="6"/>
      <c r="PWK75" s="6"/>
      <c r="PWL75" s="6"/>
      <c r="PWM75" s="6"/>
      <c r="PWN75" s="6"/>
      <c r="PWO75" s="6"/>
      <c r="PWP75" s="6"/>
      <c r="PWQ75" s="6"/>
      <c r="PWR75" s="6"/>
      <c r="PWS75" s="6"/>
      <c r="PWT75" s="6"/>
      <c r="PWU75" s="6"/>
      <c r="PWV75" s="6"/>
      <c r="PWW75" s="6"/>
      <c r="PWX75" s="6"/>
      <c r="PWY75" s="6"/>
      <c r="PWZ75" s="6"/>
      <c r="PXA75" s="6"/>
      <c r="PXB75" s="6"/>
      <c r="PXC75" s="6"/>
      <c r="PXD75" s="6"/>
      <c r="PXE75" s="6"/>
      <c r="PXF75" s="6"/>
      <c r="PXG75" s="6"/>
      <c r="PXH75" s="6"/>
      <c r="PXI75" s="6"/>
      <c r="PXJ75" s="6"/>
      <c r="PXK75" s="6"/>
      <c r="PXL75" s="6"/>
      <c r="PXM75" s="6"/>
      <c r="PXN75" s="6"/>
      <c r="PXO75" s="6"/>
      <c r="PXP75" s="6"/>
      <c r="PXQ75" s="6"/>
      <c r="PXR75" s="6"/>
      <c r="PXS75" s="6"/>
      <c r="PXT75" s="6"/>
      <c r="PXU75" s="6"/>
      <c r="PXV75" s="6"/>
      <c r="PXW75" s="6"/>
      <c r="PXX75" s="6"/>
      <c r="PXY75" s="6"/>
      <c r="PXZ75" s="6"/>
      <c r="PYA75" s="6"/>
      <c r="PYB75" s="6"/>
      <c r="PYC75" s="6"/>
      <c r="PYD75" s="6"/>
      <c r="PYE75" s="6"/>
      <c r="PYF75" s="6"/>
      <c r="PYG75" s="6"/>
      <c r="PYH75" s="6"/>
      <c r="PYI75" s="6"/>
      <c r="PYJ75" s="6"/>
      <c r="PYK75" s="6"/>
      <c r="PYL75" s="6"/>
      <c r="PYM75" s="6"/>
      <c r="PYN75" s="6"/>
      <c r="PYO75" s="6"/>
      <c r="PYP75" s="6"/>
      <c r="PYQ75" s="6"/>
      <c r="PYR75" s="6"/>
      <c r="PYS75" s="6"/>
      <c r="PYT75" s="6"/>
      <c r="PYU75" s="6"/>
      <c r="PYV75" s="6"/>
      <c r="PYW75" s="6"/>
      <c r="PYX75" s="6"/>
      <c r="PYY75" s="6"/>
      <c r="PYZ75" s="6"/>
      <c r="PZA75" s="6"/>
      <c r="PZB75" s="6"/>
      <c r="PZC75" s="6"/>
      <c r="PZD75" s="6"/>
      <c r="PZE75" s="6"/>
      <c r="PZF75" s="6"/>
      <c r="PZG75" s="6"/>
      <c r="PZH75" s="6"/>
      <c r="PZI75" s="6"/>
      <c r="PZJ75" s="6"/>
      <c r="PZK75" s="6"/>
      <c r="PZL75" s="6"/>
      <c r="PZM75" s="6"/>
      <c r="PZN75" s="6"/>
      <c r="PZO75" s="6"/>
      <c r="PZP75" s="6"/>
      <c r="PZQ75" s="6"/>
      <c r="PZR75" s="6"/>
      <c r="PZS75" s="6"/>
      <c r="PZT75" s="6"/>
      <c r="PZU75" s="6"/>
      <c r="PZV75" s="6"/>
      <c r="PZW75" s="6"/>
      <c r="PZX75" s="6"/>
      <c r="PZY75" s="6"/>
      <c r="PZZ75" s="6"/>
      <c r="QAA75" s="6"/>
      <c r="QAB75" s="6"/>
      <c r="QAC75" s="6"/>
      <c r="QAD75" s="6"/>
      <c r="QAE75" s="6"/>
      <c r="QAF75" s="6"/>
      <c r="QAG75" s="6"/>
      <c r="QAH75" s="6"/>
      <c r="QAI75" s="6"/>
      <c r="QAJ75" s="6"/>
      <c r="QAK75" s="6"/>
      <c r="QAL75" s="6"/>
      <c r="QAM75" s="6"/>
      <c r="QAN75" s="6"/>
      <c r="QAO75" s="6"/>
      <c r="QAP75" s="6"/>
      <c r="QAQ75" s="6"/>
      <c r="QAR75" s="6"/>
      <c r="QAS75" s="6"/>
      <c r="QAT75" s="6"/>
      <c r="QAU75" s="6"/>
      <c r="QAV75" s="6"/>
      <c r="QAW75" s="6"/>
      <c r="QAX75" s="6"/>
      <c r="QAY75" s="6"/>
      <c r="QAZ75" s="6"/>
      <c r="QBA75" s="6"/>
      <c r="QBB75" s="6"/>
      <c r="QBC75" s="6"/>
      <c r="QBD75" s="6"/>
      <c r="QBE75" s="6"/>
      <c r="QBF75" s="6"/>
      <c r="QBG75" s="6"/>
      <c r="QBH75" s="6"/>
      <c r="QBI75" s="6"/>
      <c r="QBJ75" s="6"/>
      <c r="QBK75" s="6"/>
      <c r="QBL75" s="6"/>
      <c r="QBM75" s="6"/>
      <c r="QBN75" s="6"/>
      <c r="QBO75" s="6"/>
      <c r="QBP75" s="6"/>
      <c r="QBQ75" s="6"/>
      <c r="QBR75" s="6"/>
      <c r="QBS75" s="6"/>
      <c r="QBT75" s="6"/>
      <c r="QBU75" s="6"/>
      <c r="QBV75" s="6"/>
      <c r="QBW75" s="6"/>
      <c r="QBX75" s="6"/>
      <c r="QBY75" s="6"/>
      <c r="QBZ75" s="6"/>
      <c r="QCA75" s="6"/>
      <c r="QCB75" s="6"/>
      <c r="QCC75" s="6"/>
      <c r="QCD75" s="6"/>
      <c r="QCE75" s="6"/>
      <c r="QCF75" s="6"/>
      <c r="QCG75" s="6"/>
      <c r="QCH75" s="6"/>
      <c r="QCI75" s="6"/>
      <c r="QCJ75" s="6"/>
      <c r="QCK75" s="6"/>
      <c r="QCL75" s="6"/>
      <c r="QCM75" s="6"/>
      <c r="QCN75" s="6"/>
      <c r="QCO75" s="6"/>
      <c r="QCP75" s="6"/>
      <c r="QCQ75" s="6"/>
      <c r="QCR75" s="6"/>
      <c r="QCS75" s="6"/>
      <c r="QCT75" s="6"/>
      <c r="QCU75" s="6"/>
      <c r="QCV75" s="6"/>
      <c r="QCW75" s="6"/>
      <c r="QCX75" s="6"/>
      <c r="QCY75" s="6"/>
      <c r="QCZ75" s="6"/>
      <c r="QDA75" s="6"/>
      <c r="QDB75" s="6"/>
      <c r="QDC75" s="6"/>
      <c r="QDD75" s="6"/>
      <c r="QDE75" s="6"/>
      <c r="QDF75" s="6"/>
      <c r="QDG75" s="6"/>
      <c r="QDH75" s="6"/>
      <c r="QDI75" s="6"/>
      <c r="QDJ75" s="6"/>
      <c r="QDK75" s="6"/>
      <c r="QDL75" s="6"/>
      <c r="QDM75" s="6"/>
      <c r="QDN75" s="6"/>
      <c r="QDO75" s="6"/>
      <c r="QDP75" s="6"/>
      <c r="QDQ75" s="6"/>
      <c r="QDR75" s="6"/>
      <c r="QDS75" s="6"/>
      <c r="QDT75" s="6"/>
      <c r="QDU75" s="6"/>
      <c r="QDV75" s="6"/>
      <c r="QDW75" s="6"/>
      <c r="QDX75" s="6"/>
      <c r="QDY75" s="6"/>
      <c r="QDZ75" s="6"/>
      <c r="QEA75" s="6"/>
      <c r="QEB75" s="6"/>
      <c r="QEC75" s="6"/>
      <c r="QED75" s="6"/>
      <c r="QEE75" s="6"/>
      <c r="QEF75" s="6"/>
      <c r="QEG75" s="6"/>
      <c r="QEH75" s="6"/>
      <c r="QEI75" s="6"/>
      <c r="QEJ75" s="6"/>
      <c r="QEK75" s="6"/>
      <c r="QEL75" s="6"/>
      <c r="QEM75" s="6"/>
      <c r="QEN75" s="6"/>
      <c r="QEO75" s="6"/>
      <c r="QEP75" s="6"/>
      <c r="QEQ75" s="6"/>
      <c r="QER75" s="6"/>
      <c r="QES75" s="6"/>
      <c r="QET75" s="6"/>
      <c r="QEU75" s="6"/>
      <c r="QEV75" s="6"/>
      <c r="QEW75" s="6"/>
      <c r="QEX75" s="6"/>
      <c r="QEY75" s="6"/>
      <c r="QEZ75" s="6"/>
      <c r="QFA75" s="6"/>
      <c r="QFB75" s="6"/>
      <c r="QFC75" s="6"/>
      <c r="QFD75" s="6"/>
      <c r="QFE75" s="6"/>
      <c r="QFF75" s="6"/>
      <c r="QFG75" s="6"/>
      <c r="QFH75" s="6"/>
      <c r="QFI75" s="6"/>
      <c r="QFJ75" s="6"/>
      <c r="QFK75" s="6"/>
      <c r="QFL75" s="6"/>
      <c r="QFM75" s="6"/>
      <c r="QFN75" s="6"/>
      <c r="QFO75" s="6"/>
      <c r="QFP75" s="6"/>
      <c r="QFQ75" s="6"/>
      <c r="QFR75" s="6"/>
      <c r="QFS75" s="6"/>
      <c r="QFT75" s="6"/>
      <c r="QFU75" s="6"/>
      <c r="QFV75" s="6"/>
      <c r="QFW75" s="6"/>
      <c r="QFX75" s="6"/>
      <c r="QFY75" s="6"/>
      <c r="QFZ75" s="6"/>
      <c r="QGA75" s="6"/>
      <c r="QGB75" s="6"/>
      <c r="QGC75" s="6"/>
      <c r="QGD75" s="6"/>
      <c r="QGE75" s="6"/>
      <c r="QGF75" s="6"/>
      <c r="QGG75" s="6"/>
      <c r="QGH75" s="6"/>
      <c r="QGI75" s="6"/>
      <c r="QGJ75" s="6"/>
      <c r="QGK75" s="6"/>
      <c r="QGL75" s="6"/>
      <c r="QGM75" s="6"/>
      <c r="QGN75" s="6"/>
      <c r="QGO75" s="6"/>
      <c r="QGP75" s="6"/>
      <c r="QGQ75" s="6"/>
      <c r="QGR75" s="6"/>
      <c r="QGS75" s="6"/>
      <c r="QGT75" s="6"/>
      <c r="QGU75" s="6"/>
      <c r="QGV75" s="6"/>
      <c r="QGW75" s="6"/>
      <c r="QGX75" s="6"/>
      <c r="QGY75" s="6"/>
      <c r="QGZ75" s="6"/>
      <c r="QHA75" s="6"/>
      <c r="QHB75" s="6"/>
      <c r="QHC75" s="6"/>
      <c r="QHD75" s="6"/>
      <c r="QHE75" s="6"/>
      <c r="QHF75" s="6"/>
      <c r="QHG75" s="6"/>
      <c r="QHH75" s="6"/>
      <c r="QHI75" s="6"/>
      <c r="QHJ75" s="6"/>
      <c r="QHK75" s="6"/>
      <c r="QHL75" s="6"/>
      <c r="QHM75" s="6"/>
      <c r="QHN75" s="6"/>
      <c r="QHO75" s="6"/>
      <c r="QHP75" s="6"/>
      <c r="QHQ75" s="6"/>
      <c r="QHR75" s="6"/>
      <c r="QHS75" s="6"/>
      <c r="QHT75" s="6"/>
      <c r="QHU75" s="6"/>
      <c r="QHV75" s="6"/>
      <c r="QHW75" s="6"/>
      <c r="QHX75" s="6"/>
      <c r="QHY75" s="6"/>
      <c r="QHZ75" s="6"/>
      <c r="QIA75" s="6"/>
      <c r="QIB75" s="6"/>
      <c r="QIC75" s="6"/>
      <c r="QID75" s="6"/>
      <c r="QIE75" s="6"/>
      <c r="QIF75" s="6"/>
      <c r="QIG75" s="6"/>
      <c r="QIH75" s="6"/>
      <c r="QII75" s="6"/>
      <c r="QIJ75" s="6"/>
      <c r="QIK75" s="6"/>
      <c r="QIL75" s="6"/>
      <c r="QIM75" s="6"/>
      <c r="QIN75" s="6"/>
      <c r="QIO75" s="6"/>
      <c r="QIP75" s="6"/>
      <c r="QIQ75" s="6"/>
      <c r="QIR75" s="6"/>
      <c r="QIS75" s="6"/>
      <c r="QIT75" s="6"/>
      <c r="QIU75" s="6"/>
      <c r="QIV75" s="6"/>
      <c r="QIW75" s="6"/>
      <c r="QIX75" s="6"/>
      <c r="QIY75" s="6"/>
      <c r="QIZ75" s="6"/>
      <c r="QJA75" s="6"/>
      <c r="QJB75" s="6"/>
      <c r="QJC75" s="6"/>
      <c r="QJD75" s="6"/>
      <c r="QJE75" s="6"/>
      <c r="QJF75" s="6"/>
      <c r="QJG75" s="6"/>
      <c r="QJH75" s="6"/>
      <c r="QJI75" s="6"/>
      <c r="QJJ75" s="6"/>
      <c r="QJK75" s="6"/>
      <c r="QJL75" s="6"/>
      <c r="QJM75" s="6"/>
      <c r="QJN75" s="6"/>
      <c r="QJO75" s="6"/>
      <c r="QJP75" s="6"/>
      <c r="QJQ75" s="6"/>
      <c r="QJR75" s="6"/>
      <c r="QJS75" s="6"/>
      <c r="QJT75" s="6"/>
      <c r="QJU75" s="6"/>
      <c r="QJV75" s="6"/>
      <c r="QJW75" s="6"/>
      <c r="QJX75" s="6"/>
      <c r="QJY75" s="6"/>
      <c r="QJZ75" s="6"/>
      <c r="QKA75" s="6"/>
      <c r="QKB75" s="6"/>
      <c r="QKC75" s="6"/>
      <c r="QKD75" s="6"/>
      <c r="QKE75" s="6"/>
      <c r="QKF75" s="6"/>
      <c r="QKG75" s="6"/>
      <c r="QKH75" s="6"/>
      <c r="QKI75" s="6"/>
      <c r="QKJ75" s="6"/>
      <c r="QKK75" s="6"/>
      <c r="QKL75" s="6"/>
      <c r="QKM75" s="6"/>
      <c r="QKN75" s="6"/>
      <c r="QKO75" s="6"/>
      <c r="QKP75" s="6"/>
      <c r="QKQ75" s="6"/>
      <c r="QKR75" s="6"/>
      <c r="QKS75" s="6"/>
      <c r="QKT75" s="6"/>
      <c r="QKU75" s="6"/>
      <c r="QKV75" s="6"/>
      <c r="QKW75" s="6"/>
      <c r="QKX75" s="6"/>
      <c r="QKY75" s="6"/>
      <c r="QKZ75" s="6"/>
      <c r="QLA75" s="6"/>
      <c r="QLB75" s="6"/>
      <c r="QLC75" s="6"/>
      <c r="QLD75" s="6"/>
      <c r="QLE75" s="6"/>
      <c r="QLF75" s="6"/>
      <c r="QLG75" s="6"/>
      <c r="QLH75" s="6"/>
      <c r="QLI75" s="6"/>
      <c r="QLJ75" s="6"/>
      <c r="QLK75" s="6"/>
      <c r="QLL75" s="6"/>
      <c r="QLM75" s="6"/>
      <c r="QLN75" s="6"/>
      <c r="QLO75" s="6"/>
      <c r="QLP75" s="6"/>
      <c r="QLQ75" s="6"/>
      <c r="QLR75" s="6"/>
      <c r="QLS75" s="6"/>
      <c r="QLT75" s="6"/>
      <c r="QLU75" s="6"/>
      <c r="QLV75" s="6"/>
      <c r="QLW75" s="6"/>
      <c r="QLX75" s="6"/>
      <c r="QLY75" s="6"/>
      <c r="QLZ75" s="6"/>
      <c r="QMA75" s="6"/>
      <c r="QMB75" s="6"/>
      <c r="QMC75" s="6"/>
      <c r="QMD75" s="6"/>
      <c r="QME75" s="6"/>
      <c r="QMF75" s="6"/>
      <c r="QMG75" s="6"/>
      <c r="QMH75" s="6"/>
      <c r="QMI75" s="6"/>
      <c r="QMJ75" s="6"/>
      <c r="QMK75" s="6"/>
      <c r="QML75" s="6"/>
      <c r="QMM75" s="6"/>
      <c r="QMN75" s="6"/>
      <c r="QMO75" s="6"/>
      <c r="QMP75" s="6"/>
      <c r="QMQ75" s="6"/>
      <c r="QMR75" s="6"/>
      <c r="QMS75" s="6"/>
      <c r="QMT75" s="6"/>
      <c r="QMU75" s="6"/>
      <c r="QMV75" s="6"/>
      <c r="QMW75" s="6"/>
      <c r="QMX75" s="6"/>
      <c r="QMY75" s="6"/>
      <c r="QMZ75" s="6"/>
      <c r="QNA75" s="6"/>
      <c r="QNB75" s="6"/>
      <c r="QNC75" s="6"/>
      <c r="QND75" s="6"/>
      <c r="QNE75" s="6"/>
      <c r="QNF75" s="6"/>
      <c r="QNG75" s="6"/>
      <c r="QNH75" s="6"/>
      <c r="QNI75" s="6"/>
      <c r="QNJ75" s="6"/>
      <c r="QNK75" s="6"/>
      <c r="QNL75" s="6"/>
      <c r="QNM75" s="6"/>
      <c r="QNN75" s="6"/>
      <c r="QNO75" s="6"/>
      <c r="QNP75" s="6"/>
      <c r="QNQ75" s="6"/>
      <c r="QNR75" s="6"/>
      <c r="QNS75" s="6"/>
      <c r="QNT75" s="6"/>
      <c r="QNU75" s="6"/>
      <c r="QNV75" s="6"/>
      <c r="QNW75" s="6"/>
      <c r="QNX75" s="6"/>
      <c r="QNY75" s="6"/>
      <c r="QNZ75" s="6"/>
      <c r="QOA75" s="6"/>
      <c r="QOB75" s="6"/>
      <c r="QOC75" s="6"/>
      <c r="QOD75" s="6"/>
      <c r="QOE75" s="6"/>
      <c r="QOF75" s="6"/>
      <c r="QOG75" s="6"/>
      <c r="QOH75" s="6"/>
      <c r="QOI75" s="6"/>
      <c r="QOJ75" s="6"/>
      <c r="QOK75" s="6"/>
      <c r="QOL75" s="6"/>
      <c r="QOM75" s="6"/>
      <c r="QON75" s="6"/>
      <c r="QOO75" s="6"/>
      <c r="QOP75" s="6"/>
      <c r="QOQ75" s="6"/>
      <c r="QOR75" s="6"/>
      <c r="QOS75" s="6"/>
      <c r="QOT75" s="6"/>
      <c r="QOU75" s="6"/>
      <c r="QOV75" s="6"/>
      <c r="QOW75" s="6"/>
      <c r="QOX75" s="6"/>
      <c r="QOY75" s="6"/>
      <c r="QOZ75" s="6"/>
      <c r="QPA75" s="6"/>
      <c r="QPB75" s="6"/>
      <c r="QPC75" s="6"/>
      <c r="QPD75" s="6"/>
      <c r="QPE75" s="6"/>
      <c r="QPF75" s="6"/>
      <c r="QPG75" s="6"/>
      <c r="QPH75" s="6"/>
      <c r="QPI75" s="6"/>
      <c r="QPJ75" s="6"/>
      <c r="QPK75" s="6"/>
      <c r="QPL75" s="6"/>
      <c r="QPM75" s="6"/>
      <c r="QPN75" s="6"/>
      <c r="QPO75" s="6"/>
      <c r="QPP75" s="6"/>
      <c r="QPQ75" s="6"/>
      <c r="QPR75" s="6"/>
      <c r="QPS75" s="6"/>
      <c r="QPT75" s="6"/>
      <c r="QPU75" s="6"/>
      <c r="QPV75" s="6"/>
      <c r="QPW75" s="6"/>
      <c r="QPX75" s="6"/>
      <c r="QPY75" s="6"/>
      <c r="QPZ75" s="6"/>
      <c r="QQA75" s="6"/>
      <c r="QQB75" s="6"/>
      <c r="QQC75" s="6"/>
      <c r="QQD75" s="6"/>
      <c r="QQE75" s="6"/>
      <c r="QQF75" s="6"/>
      <c r="QQG75" s="6"/>
      <c r="QQH75" s="6"/>
      <c r="QQI75" s="6"/>
      <c r="QQJ75" s="6"/>
      <c r="QQK75" s="6"/>
      <c r="QQL75" s="6"/>
      <c r="QQM75" s="6"/>
      <c r="QQN75" s="6"/>
      <c r="QQO75" s="6"/>
      <c r="QQP75" s="6"/>
      <c r="QQQ75" s="6"/>
      <c r="QQR75" s="6"/>
      <c r="QQS75" s="6"/>
      <c r="QQT75" s="6"/>
      <c r="QQU75" s="6"/>
      <c r="QQV75" s="6"/>
      <c r="QQW75" s="6"/>
      <c r="QQX75" s="6"/>
      <c r="QQY75" s="6"/>
      <c r="QQZ75" s="6"/>
      <c r="QRA75" s="6"/>
      <c r="QRB75" s="6"/>
      <c r="QRC75" s="6"/>
      <c r="QRD75" s="6"/>
      <c r="QRE75" s="6"/>
      <c r="QRF75" s="6"/>
      <c r="QRG75" s="6"/>
      <c r="QRH75" s="6"/>
      <c r="QRI75" s="6"/>
      <c r="QRJ75" s="6"/>
      <c r="QRK75" s="6"/>
      <c r="QRL75" s="6"/>
      <c r="QRM75" s="6"/>
      <c r="QRN75" s="6"/>
      <c r="QRO75" s="6"/>
      <c r="QRP75" s="6"/>
      <c r="QRQ75" s="6"/>
      <c r="QRR75" s="6"/>
      <c r="QRS75" s="6"/>
      <c r="QRT75" s="6"/>
      <c r="QRU75" s="6"/>
      <c r="QRV75" s="6"/>
      <c r="QRW75" s="6"/>
      <c r="QRX75" s="6"/>
      <c r="QRY75" s="6"/>
      <c r="QRZ75" s="6"/>
      <c r="QSA75" s="6"/>
      <c r="QSB75" s="6"/>
      <c r="QSC75" s="6"/>
      <c r="QSD75" s="6"/>
      <c r="QSE75" s="6"/>
      <c r="QSF75" s="6"/>
      <c r="QSG75" s="6"/>
      <c r="QSH75" s="6"/>
      <c r="QSI75" s="6"/>
      <c r="QSJ75" s="6"/>
      <c r="QSK75" s="6"/>
      <c r="QSL75" s="6"/>
      <c r="QSM75" s="6"/>
      <c r="QSN75" s="6"/>
      <c r="QSO75" s="6"/>
      <c r="QSP75" s="6"/>
      <c r="QSQ75" s="6"/>
      <c r="QSR75" s="6"/>
      <c r="QSS75" s="6"/>
      <c r="QST75" s="6"/>
      <c r="QSU75" s="6"/>
      <c r="QSV75" s="6"/>
      <c r="QSW75" s="6"/>
      <c r="QSX75" s="6"/>
      <c r="QSY75" s="6"/>
      <c r="QSZ75" s="6"/>
      <c r="QTA75" s="6"/>
      <c r="QTB75" s="6"/>
      <c r="QTC75" s="6"/>
      <c r="QTD75" s="6"/>
      <c r="QTE75" s="6"/>
      <c r="QTF75" s="6"/>
      <c r="QTG75" s="6"/>
      <c r="QTH75" s="6"/>
      <c r="QTI75" s="6"/>
      <c r="QTJ75" s="6"/>
      <c r="QTK75" s="6"/>
      <c r="QTL75" s="6"/>
      <c r="QTM75" s="6"/>
      <c r="QTN75" s="6"/>
      <c r="QTO75" s="6"/>
      <c r="QTP75" s="6"/>
      <c r="QTQ75" s="6"/>
      <c r="QTR75" s="6"/>
      <c r="QTS75" s="6"/>
      <c r="QTT75" s="6"/>
      <c r="QTU75" s="6"/>
      <c r="QTV75" s="6"/>
      <c r="QTW75" s="6"/>
      <c r="QTX75" s="6"/>
      <c r="QTY75" s="6"/>
      <c r="QTZ75" s="6"/>
      <c r="QUA75" s="6"/>
      <c r="QUB75" s="6"/>
      <c r="QUC75" s="6"/>
      <c r="QUD75" s="6"/>
      <c r="QUE75" s="6"/>
      <c r="QUF75" s="6"/>
      <c r="QUG75" s="6"/>
      <c r="QUH75" s="6"/>
      <c r="QUI75" s="6"/>
      <c r="QUJ75" s="6"/>
      <c r="QUK75" s="6"/>
      <c r="QUL75" s="6"/>
      <c r="QUM75" s="6"/>
      <c r="QUN75" s="6"/>
      <c r="QUO75" s="6"/>
      <c r="QUP75" s="6"/>
      <c r="QUQ75" s="6"/>
      <c r="QUR75" s="6"/>
      <c r="QUS75" s="6"/>
      <c r="QUT75" s="6"/>
      <c r="QUU75" s="6"/>
      <c r="QUV75" s="6"/>
      <c r="QUW75" s="6"/>
      <c r="QUX75" s="6"/>
      <c r="QUY75" s="6"/>
      <c r="QUZ75" s="6"/>
      <c r="QVA75" s="6"/>
      <c r="QVB75" s="6"/>
      <c r="QVC75" s="6"/>
      <c r="QVD75" s="6"/>
      <c r="QVE75" s="6"/>
      <c r="QVF75" s="6"/>
      <c r="QVG75" s="6"/>
      <c r="QVH75" s="6"/>
      <c r="QVI75" s="6"/>
      <c r="QVJ75" s="6"/>
      <c r="QVK75" s="6"/>
      <c r="QVL75" s="6"/>
      <c r="QVM75" s="6"/>
      <c r="QVN75" s="6"/>
      <c r="QVO75" s="6"/>
      <c r="QVP75" s="6"/>
      <c r="QVQ75" s="6"/>
      <c r="QVR75" s="6"/>
      <c r="QVS75" s="6"/>
      <c r="QVT75" s="6"/>
      <c r="QVU75" s="6"/>
      <c r="QVV75" s="6"/>
      <c r="QVW75" s="6"/>
      <c r="QVX75" s="6"/>
      <c r="QVY75" s="6"/>
      <c r="QVZ75" s="6"/>
      <c r="QWA75" s="6"/>
      <c r="QWB75" s="6"/>
      <c r="QWC75" s="6"/>
      <c r="QWD75" s="6"/>
      <c r="QWE75" s="6"/>
      <c r="QWF75" s="6"/>
      <c r="QWG75" s="6"/>
      <c r="QWH75" s="6"/>
      <c r="QWI75" s="6"/>
      <c r="QWJ75" s="6"/>
      <c r="QWK75" s="6"/>
      <c r="QWL75" s="6"/>
      <c r="QWM75" s="6"/>
      <c r="QWN75" s="6"/>
      <c r="QWO75" s="6"/>
      <c r="QWP75" s="6"/>
      <c r="QWQ75" s="6"/>
      <c r="QWR75" s="6"/>
      <c r="QWS75" s="6"/>
      <c r="QWT75" s="6"/>
      <c r="QWU75" s="6"/>
      <c r="QWV75" s="6"/>
      <c r="QWW75" s="6"/>
      <c r="QWX75" s="6"/>
      <c r="QWY75" s="6"/>
      <c r="QWZ75" s="6"/>
      <c r="QXA75" s="6"/>
      <c r="QXB75" s="6"/>
      <c r="QXC75" s="6"/>
      <c r="QXD75" s="6"/>
      <c r="QXE75" s="6"/>
      <c r="QXF75" s="6"/>
      <c r="QXG75" s="6"/>
      <c r="QXH75" s="6"/>
      <c r="QXI75" s="6"/>
      <c r="QXJ75" s="6"/>
      <c r="QXK75" s="6"/>
      <c r="QXL75" s="6"/>
      <c r="QXM75" s="6"/>
      <c r="QXN75" s="6"/>
      <c r="QXO75" s="6"/>
      <c r="QXP75" s="6"/>
      <c r="QXQ75" s="6"/>
      <c r="QXR75" s="6"/>
      <c r="QXS75" s="6"/>
      <c r="QXT75" s="6"/>
      <c r="QXU75" s="6"/>
      <c r="QXV75" s="6"/>
      <c r="QXW75" s="6"/>
      <c r="QXX75" s="6"/>
      <c r="QXY75" s="6"/>
      <c r="QXZ75" s="6"/>
      <c r="QYA75" s="6"/>
      <c r="QYB75" s="6"/>
      <c r="QYC75" s="6"/>
      <c r="QYD75" s="6"/>
      <c r="QYE75" s="6"/>
      <c r="QYF75" s="6"/>
      <c r="QYG75" s="6"/>
      <c r="QYH75" s="6"/>
      <c r="QYI75" s="6"/>
      <c r="QYJ75" s="6"/>
      <c r="QYK75" s="6"/>
      <c r="QYL75" s="6"/>
      <c r="QYM75" s="6"/>
      <c r="QYN75" s="6"/>
      <c r="QYO75" s="6"/>
      <c r="QYP75" s="6"/>
      <c r="QYQ75" s="6"/>
      <c r="QYR75" s="6"/>
      <c r="QYS75" s="6"/>
      <c r="QYT75" s="6"/>
      <c r="QYU75" s="6"/>
      <c r="QYV75" s="6"/>
      <c r="QYW75" s="6"/>
      <c r="QYX75" s="6"/>
      <c r="QYY75" s="6"/>
      <c r="QYZ75" s="6"/>
      <c r="QZA75" s="6"/>
      <c r="QZB75" s="6"/>
      <c r="QZC75" s="6"/>
      <c r="QZD75" s="6"/>
      <c r="QZE75" s="6"/>
      <c r="QZF75" s="6"/>
      <c r="QZG75" s="6"/>
      <c r="QZH75" s="6"/>
      <c r="QZI75" s="6"/>
      <c r="QZJ75" s="6"/>
      <c r="QZK75" s="6"/>
      <c r="QZL75" s="6"/>
      <c r="QZM75" s="6"/>
      <c r="QZN75" s="6"/>
      <c r="QZO75" s="6"/>
      <c r="QZP75" s="6"/>
      <c r="QZQ75" s="6"/>
      <c r="QZR75" s="6"/>
      <c r="QZS75" s="6"/>
      <c r="QZT75" s="6"/>
      <c r="QZU75" s="6"/>
      <c r="QZV75" s="6"/>
      <c r="QZW75" s="6"/>
      <c r="QZX75" s="6"/>
      <c r="QZY75" s="6"/>
      <c r="QZZ75" s="6"/>
      <c r="RAA75" s="6"/>
      <c r="RAB75" s="6"/>
      <c r="RAC75" s="6"/>
      <c r="RAD75" s="6"/>
      <c r="RAE75" s="6"/>
      <c r="RAF75" s="6"/>
      <c r="RAG75" s="6"/>
      <c r="RAH75" s="6"/>
      <c r="RAI75" s="6"/>
      <c r="RAJ75" s="6"/>
      <c r="RAK75" s="6"/>
      <c r="RAL75" s="6"/>
      <c r="RAM75" s="6"/>
      <c r="RAN75" s="6"/>
      <c r="RAO75" s="6"/>
      <c r="RAP75" s="6"/>
      <c r="RAQ75" s="6"/>
      <c r="RAR75" s="6"/>
      <c r="RAS75" s="6"/>
      <c r="RAT75" s="6"/>
      <c r="RAU75" s="6"/>
      <c r="RAV75" s="6"/>
      <c r="RAW75" s="6"/>
      <c r="RAX75" s="6"/>
      <c r="RAY75" s="6"/>
      <c r="RAZ75" s="6"/>
      <c r="RBA75" s="6"/>
      <c r="RBB75" s="6"/>
      <c r="RBC75" s="6"/>
      <c r="RBD75" s="6"/>
      <c r="RBE75" s="6"/>
      <c r="RBF75" s="6"/>
      <c r="RBG75" s="6"/>
      <c r="RBH75" s="6"/>
      <c r="RBI75" s="6"/>
      <c r="RBJ75" s="6"/>
      <c r="RBK75" s="6"/>
      <c r="RBL75" s="6"/>
      <c r="RBM75" s="6"/>
      <c r="RBN75" s="6"/>
      <c r="RBO75" s="6"/>
      <c r="RBP75" s="6"/>
      <c r="RBQ75" s="6"/>
      <c r="RBR75" s="6"/>
      <c r="RBS75" s="6"/>
      <c r="RBT75" s="6"/>
      <c r="RBU75" s="6"/>
      <c r="RBV75" s="6"/>
      <c r="RBW75" s="6"/>
      <c r="RBX75" s="6"/>
      <c r="RBY75" s="6"/>
      <c r="RBZ75" s="6"/>
      <c r="RCA75" s="6"/>
      <c r="RCB75" s="6"/>
      <c r="RCC75" s="6"/>
      <c r="RCD75" s="6"/>
      <c r="RCE75" s="6"/>
      <c r="RCF75" s="6"/>
      <c r="RCG75" s="6"/>
      <c r="RCH75" s="6"/>
      <c r="RCI75" s="6"/>
      <c r="RCJ75" s="6"/>
      <c r="RCK75" s="6"/>
      <c r="RCL75" s="6"/>
      <c r="RCM75" s="6"/>
      <c r="RCN75" s="6"/>
      <c r="RCO75" s="6"/>
      <c r="RCP75" s="6"/>
      <c r="RCQ75" s="6"/>
      <c r="RCR75" s="6"/>
      <c r="RCS75" s="6"/>
      <c r="RCT75" s="6"/>
      <c r="RCU75" s="6"/>
      <c r="RCV75" s="6"/>
      <c r="RCW75" s="6"/>
      <c r="RCX75" s="6"/>
      <c r="RCY75" s="6"/>
      <c r="RCZ75" s="6"/>
      <c r="RDA75" s="6"/>
      <c r="RDB75" s="6"/>
      <c r="RDC75" s="6"/>
      <c r="RDD75" s="6"/>
      <c r="RDE75" s="6"/>
      <c r="RDF75" s="6"/>
      <c r="RDG75" s="6"/>
      <c r="RDH75" s="6"/>
      <c r="RDI75" s="6"/>
      <c r="RDJ75" s="6"/>
      <c r="RDK75" s="6"/>
      <c r="RDL75" s="6"/>
      <c r="RDM75" s="6"/>
      <c r="RDN75" s="6"/>
      <c r="RDO75" s="6"/>
      <c r="RDP75" s="6"/>
      <c r="RDQ75" s="6"/>
      <c r="RDR75" s="6"/>
      <c r="RDS75" s="6"/>
      <c r="RDT75" s="6"/>
      <c r="RDU75" s="6"/>
      <c r="RDV75" s="6"/>
      <c r="RDW75" s="6"/>
      <c r="RDX75" s="6"/>
      <c r="RDY75" s="6"/>
      <c r="RDZ75" s="6"/>
      <c r="REA75" s="6"/>
      <c r="REB75" s="6"/>
      <c r="REC75" s="6"/>
      <c r="RED75" s="6"/>
      <c r="REE75" s="6"/>
      <c r="REF75" s="6"/>
      <c r="REG75" s="6"/>
      <c r="REH75" s="6"/>
      <c r="REI75" s="6"/>
      <c r="REJ75" s="6"/>
      <c r="REK75" s="6"/>
      <c r="REL75" s="6"/>
      <c r="REM75" s="6"/>
      <c r="REN75" s="6"/>
      <c r="REO75" s="6"/>
      <c r="REP75" s="6"/>
      <c r="REQ75" s="6"/>
      <c r="RER75" s="6"/>
      <c r="RES75" s="6"/>
      <c r="RET75" s="6"/>
      <c r="REU75" s="6"/>
      <c r="REV75" s="6"/>
      <c r="REW75" s="6"/>
      <c r="REX75" s="6"/>
      <c r="REY75" s="6"/>
      <c r="REZ75" s="6"/>
      <c r="RFA75" s="6"/>
      <c r="RFB75" s="6"/>
      <c r="RFC75" s="6"/>
      <c r="RFD75" s="6"/>
      <c r="RFE75" s="6"/>
      <c r="RFF75" s="6"/>
      <c r="RFG75" s="6"/>
      <c r="RFH75" s="6"/>
      <c r="RFI75" s="6"/>
      <c r="RFJ75" s="6"/>
      <c r="RFK75" s="6"/>
      <c r="RFL75" s="6"/>
      <c r="RFM75" s="6"/>
      <c r="RFN75" s="6"/>
      <c r="RFO75" s="6"/>
      <c r="RFP75" s="6"/>
      <c r="RFQ75" s="6"/>
      <c r="RFR75" s="6"/>
      <c r="RFS75" s="6"/>
      <c r="RFT75" s="6"/>
      <c r="RFU75" s="6"/>
      <c r="RFV75" s="6"/>
      <c r="RFW75" s="6"/>
      <c r="RFX75" s="6"/>
      <c r="RFY75" s="6"/>
      <c r="RFZ75" s="6"/>
      <c r="RGA75" s="6"/>
      <c r="RGB75" s="6"/>
      <c r="RGC75" s="6"/>
      <c r="RGD75" s="6"/>
      <c r="RGE75" s="6"/>
      <c r="RGF75" s="6"/>
      <c r="RGG75" s="6"/>
      <c r="RGH75" s="6"/>
      <c r="RGI75" s="6"/>
      <c r="RGJ75" s="6"/>
      <c r="RGK75" s="6"/>
      <c r="RGL75" s="6"/>
      <c r="RGM75" s="6"/>
      <c r="RGN75" s="6"/>
      <c r="RGO75" s="6"/>
      <c r="RGP75" s="6"/>
      <c r="RGQ75" s="6"/>
      <c r="RGR75" s="6"/>
      <c r="RGS75" s="6"/>
      <c r="RGT75" s="6"/>
      <c r="RGU75" s="6"/>
      <c r="RGV75" s="6"/>
      <c r="RGW75" s="6"/>
      <c r="RGX75" s="6"/>
      <c r="RGY75" s="6"/>
      <c r="RGZ75" s="6"/>
      <c r="RHA75" s="6"/>
      <c r="RHB75" s="6"/>
      <c r="RHC75" s="6"/>
      <c r="RHD75" s="6"/>
      <c r="RHE75" s="6"/>
      <c r="RHF75" s="6"/>
      <c r="RHG75" s="6"/>
      <c r="RHH75" s="6"/>
      <c r="RHI75" s="6"/>
      <c r="RHJ75" s="6"/>
      <c r="RHK75" s="6"/>
      <c r="RHL75" s="6"/>
      <c r="RHM75" s="6"/>
      <c r="RHN75" s="6"/>
      <c r="RHO75" s="6"/>
      <c r="RHP75" s="6"/>
      <c r="RHQ75" s="6"/>
      <c r="RHR75" s="6"/>
      <c r="RHS75" s="6"/>
      <c r="RHT75" s="6"/>
      <c r="RHU75" s="6"/>
      <c r="RHV75" s="6"/>
      <c r="RHW75" s="6"/>
      <c r="RHX75" s="6"/>
      <c r="RHY75" s="6"/>
      <c r="RHZ75" s="6"/>
      <c r="RIA75" s="6"/>
      <c r="RIB75" s="6"/>
      <c r="RIC75" s="6"/>
      <c r="RID75" s="6"/>
      <c r="RIE75" s="6"/>
      <c r="RIF75" s="6"/>
      <c r="RIG75" s="6"/>
      <c r="RIH75" s="6"/>
      <c r="RII75" s="6"/>
      <c r="RIJ75" s="6"/>
      <c r="RIK75" s="6"/>
      <c r="RIL75" s="6"/>
      <c r="RIM75" s="6"/>
      <c r="RIN75" s="6"/>
      <c r="RIO75" s="6"/>
      <c r="RIP75" s="6"/>
      <c r="RIQ75" s="6"/>
      <c r="RIR75" s="6"/>
      <c r="RIS75" s="6"/>
      <c r="RIT75" s="6"/>
      <c r="RIU75" s="6"/>
      <c r="RIV75" s="6"/>
      <c r="RIW75" s="6"/>
      <c r="RIX75" s="6"/>
      <c r="RIY75" s="6"/>
      <c r="RIZ75" s="6"/>
      <c r="RJA75" s="6"/>
      <c r="RJB75" s="6"/>
      <c r="RJC75" s="6"/>
      <c r="RJD75" s="6"/>
      <c r="RJE75" s="6"/>
      <c r="RJF75" s="6"/>
      <c r="RJG75" s="6"/>
      <c r="RJH75" s="6"/>
      <c r="RJI75" s="6"/>
      <c r="RJJ75" s="6"/>
      <c r="RJK75" s="6"/>
      <c r="RJL75" s="6"/>
      <c r="RJM75" s="6"/>
      <c r="RJN75" s="6"/>
      <c r="RJO75" s="6"/>
      <c r="RJP75" s="6"/>
      <c r="RJQ75" s="6"/>
      <c r="RJR75" s="6"/>
      <c r="RJS75" s="6"/>
      <c r="RJT75" s="6"/>
      <c r="RJU75" s="6"/>
      <c r="RJV75" s="6"/>
      <c r="RJW75" s="6"/>
      <c r="RJX75" s="6"/>
      <c r="RJY75" s="6"/>
      <c r="RJZ75" s="6"/>
      <c r="RKA75" s="6"/>
      <c r="RKB75" s="6"/>
      <c r="RKC75" s="6"/>
      <c r="RKD75" s="6"/>
      <c r="RKE75" s="6"/>
      <c r="RKF75" s="6"/>
      <c r="RKG75" s="6"/>
      <c r="RKH75" s="6"/>
      <c r="RKI75" s="6"/>
      <c r="RKJ75" s="6"/>
      <c r="RKK75" s="6"/>
      <c r="RKL75" s="6"/>
      <c r="RKM75" s="6"/>
      <c r="RKN75" s="6"/>
      <c r="RKO75" s="6"/>
      <c r="RKP75" s="6"/>
      <c r="RKQ75" s="6"/>
      <c r="RKR75" s="6"/>
      <c r="RKS75" s="6"/>
      <c r="RKT75" s="6"/>
      <c r="RKU75" s="6"/>
      <c r="RKV75" s="6"/>
      <c r="RKW75" s="6"/>
      <c r="RKX75" s="6"/>
      <c r="RKY75" s="6"/>
      <c r="RKZ75" s="6"/>
      <c r="RLA75" s="6"/>
      <c r="RLB75" s="6"/>
      <c r="RLC75" s="6"/>
      <c r="RLD75" s="6"/>
      <c r="RLE75" s="6"/>
      <c r="RLF75" s="6"/>
      <c r="RLG75" s="6"/>
      <c r="RLH75" s="6"/>
      <c r="RLI75" s="6"/>
      <c r="RLJ75" s="6"/>
      <c r="RLK75" s="6"/>
      <c r="RLL75" s="6"/>
      <c r="RLM75" s="6"/>
      <c r="RLN75" s="6"/>
      <c r="RLO75" s="6"/>
      <c r="RLP75" s="6"/>
      <c r="RLQ75" s="6"/>
      <c r="RLR75" s="6"/>
      <c r="RLS75" s="6"/>
      <c r="RLT75" s="6"/>
      <c r="RLU75" s="6"/>
      <c r="RLV75" s="6"/>
      <c r="RLW75" s="6"/>
      <c r="RLX75" s="6"/>
      <c r="RLY75" s="6"/>
      <c r="RLZ75" s="6"/>
      <c r="RMA75" s="6"/>
      <c r="RMB75" s="6"/>
      <c r="RMC75" s="6"/>
      <c r="RMD75" s="6"/>
      <c r="RME75" s="6"/>
      <c r="RMF75" s="6"/>
      <c r="RMG75" s="6"/>
      <c r="RMH75" s="6"/>
      <c r="RMI75" s="6"/>
      <c r="RMJ75" s="6"/>
      <c r="RMK75" s="6"/>
      <c r="RML75" s="6"/>
      <c r="RMM75" s="6"/>
      <c r="RMN75" s="6"/>
      <c r="RMO75" s="6"/>
      <c r="RMP75" s="6"/>
      <c r="RMQ75" s="6"/>
      <c r="RMR75" s="6"/>
      <c r="RMS75" s="6"/>
      <c r="RMT75" s="6"/>
      <c r="RMU75" s="6"/>
      <c r="RMV75" s="6"/>
      <c r="RMW75" s="6"/>
      <c r="RMX75" s="6"/>
      <c r="RMY75" s="6"/>
      <c r="RMZ75" s="6"/>
      <c r="RNA75" s="6"/>
      <c r="RNB75" s="6"/>
      <c r="RNC75" s="6"/>
      <c r="RND75" s="6"/>
      <c r="RNE75" s="6"/>
      <c r="RNF75" s="6"/>
      <c r="RNG75" s="6"/>
      <c r="RNH75" s="6"/>
      <c r="RNI75" s="6"/>
      <c r="RNJ75" s="6"/>
      <c r="RNK75" s="6"/>
      <c r="RNL75" s="6"/>
      <c r="RNM75" s="6"/>
      <c r="RNN75" s="6"/>
      <c r="RNO75" s="6"/>
      <c r="RNP75" s="6"/>
      <c r="RNQ75" s="6"/>
      <c r="RNR75" s="6"/>
      <c r="RNS75" s="6"/>
      <c r="RNT75" s="6"/>
      <c r="RNU75" s="6"/>
      <c r="RNV75" s="6"/>
      <c r="RNW75" s="6"/>
      <c r="RNX75" s="6"/>
      <c r="RNY75" s="6"/>
      <c r="RNZ75" s="6"/>
      <c r="ROA75" s="6"/>
      <c r="ROB75" s="6"/>
      <c r="ROC75" s="6"/>
      <c r="ROD75" s="6"/>
      <c r="ROE75" s="6"/>
      <c r="ROF75" s="6"/>
      <c r="ROG75" s="6"/>
      <c r="ROH75" s="6"/>
      <c r="ROI75" s="6"/>
      <c r="ROJ75" s="6"/>
      <c r="ROK75" s="6"/>
      <c r="ROL75" s="6"/>
      <c r="ROM75" s="6"/>
      <c r="RON75" s="6"/>
      <c r="ROO75" s="6"/>
      <c r="ROP75" s="6"/>
      <c r="ROQ75" s="6"/>
      <c r="ROR75" s="6"/>
      <c r="ROS75" s="6"/>
      <c r="ROT75" s="6"/>
      <c r="ROU75" s="6"/>
      <c r="ROV75" s="6"/>
      <c r="ROW75" s="6"/>
      <c r="ROX75" s="6"/>
      <c r="ROY75" s="6"/>
      <c r="ROZ75" s="6"/>
      <c r="RPA75" s="6"/>
      <c r="RPB75" s="6"/>
      <c r="RPC75" s="6"/>
      <c r="RPD75" s="6"/>
      <c r="RPE75" s="6"/>
      <c r="RPF75" s="6"/>
      <c r="RPG75" s="6"/>
      <c r="RPH75" s="6"/>
      <c r="RPI75" s="6"/>
      <c r="RPJ75" s="6"/>
      <c r="RPK75" s="6"/>
      <c r="RPL75" s="6"/>
      <c r="RPM75" s="6"/>
      <c r="RPN75" s="6"/>
      <c r="RPO75" s="6"/>
      <c r="RPP75" s="6"/>
      <c r="RPQ75" s="6"/>
      <c r="RPR75" s="6"/>
      <c r="RPS75" s="6"/>
      <c r="RPT75" s="6"/>
      <c r="RPU75" s="6"/>
      <c r="RPV75" s="6"/>
      <c r="RPW75" s="6"/>
      <c r="RPX75" s="6"/>
      <c r="RPY75" s="6"/>
      <c r="RPZ75" s="6"/>
      <c r="RQA75" s="6"/>
      <c r="RQB75" s="6"/>
      <c r="RQC75" s="6"/>
      <c r="RQD75" s="6"/>
      <c r="RQE75" s="6"/>
      <c r="RQF75" s="6"/>
      <c r="RQG75" s="6"/>
      <c r="RQH75" s="6"/>
      <c r="RQI75" s="6"/>
      <c r="RQJ75" s="6"/>
      <c r="RQK75" s="6"/>
      <c r="RQL75" s="6"/>
      <c r="RQM75" s="6"/>
      <c r="RQN75" s="6"/>
      <c r="RQO75" s="6"/>
      <c r="RQP75" s="6"/>
      <c r="RQQ75" s="6"/>
      <c r="RQR75" s="6"/>
      <c r="RQS75" s="6"/>
      <c r="RQT75" s="6"/>
      <c r="RQU75" s="6"/>
      <c r="RQV75" s="6"/>
      <c r="RQW75" s="6"/>
      <c r="RQX75" s="6"/>
      <c r="RQY75" s="6"/>
      <c r="RQZ75" s="6"/>
      <c r="RRA75" s="6"/>
      <c r="RRB75" s="6"/>
      <c r="RRC75" s="6"/>
      <c r="RRD75" s="6"/>
      <c r="RRE75" s="6"/>
      <c r="RRF75" s="6"/>
      <c r="RRG75" s="6"/>
      <c r="RRH75" s="6"/>
      <c r="RRI75" s="6"/>
      <c r="RRJ75" s="6"/>
      <c r="RRK75" s="6"/>
      <c r="RRL75" s="6"/>
      <c r="RRM75" s="6"/>
      <c r="RRN75" s="6"/>
      <c r="RRO75" s="6"/>
      <c r="RRP75" s="6"/>
      <c r="RRQ75" s="6"/>
      <c r="RRR75" s="6"/>
      <c r="RRS75" s="6"/>
      <c r="RRT75" s="6"/>
      <c r="RRU75" s="6"/>
      <c r="RRV75" s="6"/>
      <c r="RRW75" s="6"/>
      <c r="RRX75" s="6"/>
      <c r="RRY75" s="6"/>
      <c r="RRZ75" s="6"/>
      <c r="RSA75" s="6"/>
      <c r="RSB75" s="6"/>
      <c r="RSC75" s="6"/>
      <c r="RSD75" s="6"/>
      <c r="RSE75" s="6"/>
      <c r="RSF75" s="6"/>
      <c r="RSG75" s="6"/>
      <c r="RSH75" s="6"/>
      <c r="RSI75" s="6"/>
      <c r="RSJ75" s="6"/>
      <c r="RSK75" s="6"/>
      <c r="RSL75" s="6"/>
      <c r="RSM75" s="6"/>
      <c r="RSN75" s="6"/>
      <c r="RSO75" s="6"/>
      <c r="RSP75" s="6"/>
      <c r="RSQ75" s="6"/>
      <c r="RSR75" s="6"/>
      <c r="RSS75" s="6"/>
      <c r="RST75" s="6"/>
      <c r="RSU75" s="6"/>
      <c r="RSV75" s="6"/>
      <c r="RSW75" s="6"/>
      <c r="RSX75" s="6"/>
      <c r="RSY75" s="6"/>
      <c r="RSZ75" s="6"/>
      <c r="RTA75" s="6"/>
      <c r="RTB75" s="6"/>
      <c r="RTC75" s="6"/>
      <c r="RTD75" s="6"/>
      <c r="RTE75" s="6"/>
      <c r="RTF75" s="6"/>
      <c r="RTG75" s="6"/>
      <c r="RTH75" s="6"/>
      <c r="RTI75" s="6"/>
      <c r="RTJ75" s="6"/>
      <c r="RTK75" s="6"/>
      <c r="RTL75" s="6"/>
      <c r="RTM75" s="6"/>
      <c r="RTN75" s="6"/>
      <c r="RTO75" s="6"/>
      <c r="RTP75" s="6"/>
      <c r="RTQ75" s="6"/>
      <c r="RTR75" s="6"/>
      <c r="RTS75" s="6"/>
      <c r="RTT75" s="6"/>
      <c r="RTU75" s="6"/>
      <c r="RTV75" s="6"/>
      <c r="RTW75" s="6"/>
      <c r="RTX75" s="6"/>
      <c r="RTY75" s="6"/>
      <c r="RTZ75" s="6"/>
      <c r="RUA75" s="6"/>
      <c r="RUB75" s="6"/>
      <c r="RUC75" s="6"/>
      <c r="RUD75" s="6"/>
      <c r="RUE75" s="6"/>
      <c r="RUF75" s="6"/>
      <c r="RUG75" s="6"/>
      <c r="RUH75" s="6"/>
      <c r="RUI75" s="6"/>
      <c r="RUJ75" s="6"/>
      <c r="RUK75" s="6"/>
      <c r="RUL75" s="6"/>
      <c r="RUM75" s="6"/>
      <c r="RUN75" s="6"/>
      <c r="RUO75" s="6"/>
      <c r="RUP75" s="6"/>
      <c r="RUQ75" s="6"/>
      <c r="RUR75" s="6"/>
      <c r="RUS75" s="6"/>
      <c r="RUT75" s="6"/>
      <c r="RUU75" s="6"/>
      <c r="RUV75" s="6"/>
      <c r="RUW75" s="6"/>
      <c r="RUX75" s="6"/>
      <c r="RUY75" s="6"/>
      <c r="RUZ75" s="6"/>
      <c r="RVA75" s="6"/>
      <c r="RVB75" s="6"/>
      <c r="RVC75" s="6"/>
      <c r="RVD75" s="6"/>
      <c r="RVE75" s="6"/>
      <c r="RVF75" s="6"/>
      <c r="RVG75" s="6"/>
      <c r="RVH75" s="6"/>
      <c r="RVI75" s="6"/>
      <c r="RVJ75" s="6"/>
      <c r="RVK75" s="6"/>
      <c r="RVL75" s="6"/>
      <c r="RVM75" s="6"/>
      <c r="RVN75" s="6"/>
      <c r="RVO75" s="6"/>
      <c r="RVP75" s="6"/>
      <c r="RVQ75" s="6"/>
      <c r="RVR75" s="6"/>
      <c r="RVS75" s="6"/>
      <c r="RVT75" s="6"/>
      <c r="RVU75" s="6"/>
      <c r="RVV75" s="6"/>
      <c r="RVW75" s="6"/>
      <c r="RVX75" s="6"/>
      <c r="RVY75" s="6"/>
      <c r="RVZ75" s="6"/>
      <c r="RWA75" s="6"/>
      <c r="RWB75" s="6"/>
      <c r="RWC75" s="6"/>
      <c r="RWD75" s="6"/>
      <c r="RWE75" s="6"/>
      <c r="RWF75" s="6"/>
      <c r="RWG75" s="6"/>
      <c r="RWH75" s="6"/>
      <c r="RWI75" s="6"/>
      <c r="RWJ75" s="6"/>
      <c r="RWK75" s="6"/>
      <c r="RWL75" s="6"/>
      <c r="RWM75" s="6"/>
      <c r="RWN75" s="6"/>
      <c r="RWO75" s="6"/>
      <c r="RWP75" s="6"/>
      <c r="RWQ75" s="6"/>
      <c r="RWR75" s="6"/>
      <c r="RWS75" s="6"/>
      <c r="RWT75" s="6"/>
      <c r="RWU75" s="6"/>
      <c r="RWV75" s="6"/>
      <c r="RWW75" s="6"/>
      <c r="RWX75" s="6"/>
      <c r="RWY75" s="6"/>
      <c r="RWZ75" s="6"/>
      <c r="RXA75" s="6"/>
      <c r="RXB75" s="6"/>
      <c r="RXC75" s="6"/>
      <c r="RXD75" s="6"/>
      <c r="RXE75" s="6"/>
      <c r="RXF75" s="6"/>
      <c r="RXG75" s="6"/>
      <c r="RXH75" s="6"/>
      <c r="RXI75" s="6"/>
      <c r="RXJ75" s="6"/>
      <c r="RXK75" s="6"/>
      <c r="RXL75" s="6"/>
      <c r="RXM75" s="6"/>
      <c r="RXN75" s="6"/>
      <c r="RXO75" s="6"/>
      <c r="RXP75" s="6"/>
      <c r="RXQ75" s="6"/>
      <c r="RXR75" s="6"/>
      <c r="RXS75" s="6"/>
      <c r="RXT75" s="6"/>
      <c r="RXU75" s="6"/>
      <c r="RXV75" s="6"/>
      <c r="RXW75" s="6"/>
      <c r="RXX75" s="6"/>
      <c r="RXY75" s="6"/>
      <c r="RXZ75" s="6"/>
      <c r="RYA75" s="6"/>
      <c r="RYB75" s="6"/>
      <c r="RYC75" s="6"/>
      <c r="RYD75" s="6"/>
      <c r="RYE75" s="6"/>
      <c r="RYF75" s="6"/>
      <c r="RYG75" s="6"/>
      <c r="RYH75" s="6"/>
      <c r="RYI75" s="6"/>
      <c r="RYJ75" s="6"/>
      <c r="RYK75" s="6"/>
      <c r="RYL75" s="6"/>
      <c r="RYM75" s="6"/>
      <c r="RYN75" s="6"/>
      <c r="RYO75" s="6"/>
      <c r="RYP75" s="6"/>
      <c r="RYQ75" s="6"/>
      <c r="RYR75" s="6"/>
      <c r="RYS75" s="6"/>
      <c r="RYT75" s="6"/>
      <c r="RYU75" s="6"/>
      <c r="RYV75" s="6"/>
      <c r="RYW75" s="6"/>
      <c r="RYX75" s="6"/>
      <c r="RYY75" s="6"/>
      <c r="RYZ75" s="6"/>
      <c r="RZA75" s="6"/>
      <c r="RZB75" s="6"/>
      <c r="RZC75" s="6"/>
      <c r="RZD75" s="6"/>
      <c r="RZE75" s="6"/>
      <c r="RZF75" s="6"/>
      <c r="RZG75" s="6"/>
      <c r="RZH75" s="6"/>
      <c r="RZI75" s="6"/>
      <c r="RZJ75" s="6"/>
      <c r="RZK75" s="6"/>
      <c r="RZL75" s="6"/>
      <c r="RZM75" s="6"/>
      <c r="RZN75" s="6"/>
      <c r="RZO75" s="6"/>
      <c r="RZP75" s="6"/>
      <c r="RZQ75" s="6"/>
      <c r="RZR75" s="6"/>
      <c r="RZS75" s="6"/>
      <c r="RZT75" s="6"/>
      <c r="RZU75" s="6"/>
      <c r="RZV75" s="6"/>
      <c r="RZW75" s="6"/>
      <c r="RZX75" s="6"/>
      <c r="RZY75" s="6"/>
      <c r="RZZ75" s="6"/>
      <c r="SAA75" s="6"/>
      <c r="SAB75" s="6"/>
      <c r="SAC75" s="6"/>
      <c r="SAD75" s="6"/>
      <c r="SAE75" s="6"/>
      <c r="SAF75" s="6"/>
      <c r="SAG75" s="6"/>
      <c r="SAH75" s="6"/>
      <c r="SAI75" s="6"/>
      <c r="SAJ75" s="6"/>
      <c r="SAK75" s="6"/>
      <c r="SAL75" s="6"/>
      <c r="SAM75" s="6"/>
      <c r="SAN75" s="6"/>
      <c r="SAO75" s="6"/>
      <c r="SAP75" s="6"/>
      <c r="SAQ75" s="6"/>
      <c r="SAR75" s="6"/>
      <c r="SAS75" s="6"/>
      <c r="SAT75" s="6"/>
      <c r="SAU75" s="6"/>
      <c r="SAV75" s="6"/>
      <c r="SAW75" s="6"/>
      <c r="SAX75" s="6"/>
      <c r="SAY75" s="6"/>
      <c r="SAZ75" s="6"/>
      <c r="SBA75" s="6"/>
      <c r="SBB75" s="6"/>
      <c r="SBC75" s="6"/>
      <c r="SBD75" s="6"/>
      <c r="SBE75" s="6"/>
      <c r="SBF75" s="6"/>
      <c r="SBG75" s="6"/>
      <c r="SBH75" s="6"/>
      <c r="SBI75" s="6"/>
      <c r="SBJ75" s="6"/>
      <c r="SBK75" s="6"/>
      <c r="SBL75" s="6"/>
      <c r="SBM75" s="6"/>
      <c r="SBN75" s="6"/>
      <c r="SBO75" s="6"/>
      <c r="SBP75" s="6"/>
      <c r="SBQ75" s="6"/>
      <c r="SBR75" s="6"/>
      <c r="SBS75" s="6"/>
      <c r="SBT75" s="6"/>
      <c r="SBU75" s="6"/>
      <c r="SBV75" s="6"/>
      <c r="SBW75" s="6"/>
      <c r="SBX75" s="6"/>
      <c r="SBY75" s="6"/>
      <c r="SBZ75" s="6"/>
      <c r="SCA75" s="6"/>
      <c r="SCB75" s="6"/>
      <c r="SCC75" s="6"/>
      <c r="SCD75" s="6"/>
      <c r="SCE75" s="6"/>
      <c r="SCF75" s="6"/>
      <c r="SCG75" s="6"/>
      <c r="SCH75" s="6"/>
      <c r="SCI75" s="6"/>
      <c r="SCJ75" s="6"/>
      <c r="SCK75" s="6"/>
      <c r="SCL75" s="6"/>
      <c r="SCM75" s="6"/>
      <c r="SCN75" s="6"/>
      <c r="SCO75" s="6"/>
      <c r="SCP75" s="6"/>
      <c r="SCQ75" s="6"/>
      <c r="SCR75" s="6"/>
      <c r="SCS75" s="6"/>
      <c r="SCT75" s="6"/>
      <c r="SCU75" s="6"/>
      <c r="SCV75" s="6"/>
      <c r="SCW75" s="6"/>
      <c r="SCX75" s="6"/>
      <c r="SCY75" s="6"/>
      <c r="SCZ75" s="6"/>
      <c r="SDA75" s="6"/>
      <c r="SDB75" s="6"/>
      <c r="SDC75" s="6"/>
      <c r="SDD75" s="6"/>
      <c r="SDE75" s="6"/>
      <c r="SDF75" s="6"/>
      <c r="SDG75" s="6"/>
      <c r="SDH75" s="6"/>
      <c r="SDI75" s="6"/>
      <c r="SDJ75" s="6"/>
      <c r="SDK75" s="6"/>
      <c r="SDL75" s="6"/>
      <c r="SDM75" s="6"/>
      <c r="SDN75" s="6"/>
      <c r="SDO75" s="6"/>
      <c r="SDP75" s="6"/>
      <c r="SDQ75" s="6"/>
      <c r="SDR75" s="6"/>
      <c r="SDS75" s="6"/>
      <c r="SDT75" s="6"/>
      <c r="SDU75" s="6"/>
      <c r="SDV75" s="6"/>
      <c r="SDW75" s="6"/>
      <c r="SDX75" s="6"/>
      <c r="SDY75" s="6"/>
      <c r="SDZ75" s="6"/>
      <c r="SEA75" s="6"/>
      <c r="SEB75" s="6"/>
      <c r="SEC75" s="6"/>
      <c r="SED75" s="6"/>
      <c r="SEE75" s="6"/>
      <c r="SEF75" s="6"/>
      <c r="SEG75" s="6"/>
      <c r="SEH75" s="6"/>
      <c r="SEI75" s="6"/>
      <c r="SEJ75" s="6"/>
      <c r="SEK75" s="6"/>
      <c r="SEL75" s="6"/>
      <c r="SEM75" s="6"/>
      <c r="SEN75" s="6"/>
      <c r="SEO75" s="6"/>
      <c r="SEP75" s="6"/>
      <c r="SEQ75" s="6"/>
      <c r="SER75" s="6"/>
      <c r="SES75" s="6"/>
      <c r="SET75" s="6"/>
      <c r="SEU75" s="6"/>
      <c r="SEV75" s="6"/>
      <c r="SEW75" s="6"/>
      <c r="SEX75" s="6"/>
      <c r="SEY75" s="6"/>
      <c r="SEZ75" s="6"/>
      <c r="SFA75" s="6"/>
      <c r="SFB75" s="6"/>
      <c r="SFC75" s="6"/>
      <c r="SFD75" s="6"/>
      <c r="SFE75" s="6"/>
      <c r="SFF75" s="6"/>
      <c r="SFG75" s="6"/>
      <c r="SFH75" s="6"/>
      <c r="SFI75" s="6"/>
      <c r="SFJ75" s="6"/>
      <c r="SFK75" s="6"/>
      <c r="SFL75" s="6"/>
      <c r="SFM75" s="6"/>
      <c r="SFN75" s="6"/>
      <c r="SFO75" s="6"/>
      <c r="SFP75" s="6"/>
      <c r="SFQ75" s="6"/>
      <c r="SFR75" s="6"/>
      <c r="SFS75" s="6"/>
      <c r="SFT75" s="6"/>
      <c r="SFU75" s="6"/>
      <c r="SFV75" s="6"/>
      <c r="SFW75" s="6"/>
      <c r="SFX75" s="6"/>
      <c r="SFY75" s="6"/>
      <c r="SFZ75" s="6"/>
      <c r="SGA75" s="6"/>
      <c r="SGB75" s="6"/>
      <c r="SGC75" s="6"/>
      <c r="SGD75" s="6"/>
      <c r="SGE75" s="6"/>
      <c r="SGF75" s="6"/>
      <c r="SGG75" s="6"/>
      <c r="SGH75" s="6"/>
      <c r="SGI75" s="6"/>
      <c r="SGJ75" s="6"/>
      <c r="SGK75" s="6"/>
      <c r="SGL75" s="6"/>
      <c r="SGM75" s="6"/>
      <c r="SGN75" s="6"/>
      <c r="SGO75" s="6"/>
      <c r="SGP75" s="6"/>
      <c r="SGQ75" s="6"/>
      <c r="SGR75" s="6"/>
      <c r="SGS75" s="6"/>
      <c r="SGT75" s="6"/>
      <c r="SGU75" s="6"/>
      <c r="SGV75" s="6"/>
      <c r="SGW75" s="6"/>
      <c r="SGX75" s="6"/>
      <c r="SGY75" s="6"/>
      <c r="SGZ75" s="6"/>
      <c r="SHA75" s="6"/>
      <c r="SHB75" s="6"/>
      <c r="SHC75" s="6"/>
      <c r="SHD75" s="6"/>
      <c r="SHE75" s="6"/>
      <c r="SHF75" s="6"/>
      <c r="SHG75" s="6"/>
      <c r="SHH75" s="6"/>
      <c r="SHI75" s="6"/>
      <c r="SHJ75" s="6"/>
      <c r="SHK75" s="6"/>
      <c r="SHL75" s="6"/>
      <c r="SHM75" s="6"/>
      <c r="SHN75" s="6"/>
      <c r="SHO75" s="6"/>
      <c r="SHP75" s="6"/>
      <c r="SHQ75" s="6"/>
      <c r="SHR75" s="6"/>
      <c r="SHS75" s="6"/>
      <c r="SHT75" s="6"/>
      <c r="SHU75" s="6"/>
      <c r="SHV75" s="6"/>
      <c r="SHW75" s="6"/>
      <c r="SHX75" s="6"/>
      <c r="SHY75" s="6"/>
      <c r="SHZ75" s="6"/>
      <c r="SIA75" s="6"/>
      <c r="SIB75" s="6"/>
      <c r="SIC75" s="6"/>
      <c r="SID75" s="6"/>
      <c r="SIE75" s="6"/>
      <c r="SIF75" s="6"/>
      <c r="SIG75" s="6"/>
      <c r="SIH75" s="6"/>
      <c r="SII75" s="6"/>
      <c r="SIJ75" s="6"/>
      <c r="SIK75" s="6"/>
      <c r="SIL75" s="6"/>
      <c r="SIM75" s="6"/>
      <c r="SIN75" s="6"/>
      <c r="SIO75" s="6"/>
      <c r="SIP75" s="6"/>
      <c r="SIQ75" s="6"/>
      <c r="SIR75" s="6"/>
      <c r="SIS75" s="6"/>
      <c r="SIT75" s="6"/>
      <c r="SIU75" s="6"/>
      <c r="SIV75" s="6"/>
      <c r="SIW75" s="6"/>
      <c r="SIX75" s="6"/>
      <c r="SIY75" s="6"/>
      <c r="SIZ75" s="6"/>
      <c r="SJA75" s="6"/>
      <c r="SJB75" s="6"/>
      <c r="SJC75" s="6"/>
      <c r="SJD75" s="6"/>
      <c r="SJE75" s="6"/>
      <c r="SJF75" s="6"/>
      <c r="SJG75" s="6"/>
      <c r="SJH75" s="6"/>
      <c r="SJI75" s="6"/>
      <c r="SJJ75" s="6"/>
      <c r="SJK75" s="6"/>
      <c r="SJL75" s="6"/>
      <c r="SJM75" s="6"/>
      <c r="SJN75" s="6"/>
      <c r="SJO75" s="6"/>
      <c r="SJP75" s="6"/>
      <c r="SJQ75" s="6"/>
      <c r="SJR75" s="6"/>
      <c r="SJS75" s="6"/>
      <c r="SJT75" s="6"/>
      <c r="SJU75" s="6"/>
      <c r="SJV75" s="6"/>
      <c r="SJW75" s="6"/>
      <c r="SJX75" s="6"/>
      <c r="SJY75" s="6"/>
      <c r="SJZ75" s="6"/>
      <c r="SKA75" s="6"/>
      <c r="SKB75" s="6"/>
      <c r="SKC75" s="6"/>
      <c r="SKD75" s="6"/>
      <c r="SKE75" s="6"/>
      <c r="SKF75" s="6"/>
      <c r="SKG75" s="6"/>
      <c r="SKH75" s="6"/>
      <c r="SKI75" s="6"/>
      <c r="SKJ75" s="6"/>
      <c r="SKK75" s="6"/>
      <c r="SKL75" s="6"/>
      <c r="SKM75" s="6"/>
      <c r="SKN75" s="6"/>
      <c r="SKO75" s="6"/>
      <c r="SKP75" s="6"/>
      <c r="SKQ75" s="6"/>
      <c r="SKR75" s="6"/>
      <c r="SKS75" s="6"/>
      <c r="SKT75" s="6"/>
      <c r="SKU75" s="6"/>
      <c r="SKV75" s="6"/>
      <c r="SKW75" s="6"/>
      <c r="SKX75" s="6"/>
      <c r="SKY75" s="6"/>
      <c r="SKZ75" s="6"/>
      <c r="SLA75" s="6"/>
      <c r="SLB75" s="6"/>
      <c r="SLC75" s="6"/>
      <c r="SLD75" s="6"/>
      <c r="SLE75" s="6"/>
      <c r="SLF75" s="6"/>
      <c r="SLG75" s="6"/>
      <c r="SLH75" s="6"/>
      <c r="SLI75" s="6"/>
      <c r="SLJ75" s="6"/>
      <c r="SLK75" s="6"/>
      <c r="SLL75" s="6"/>
      <c r="SLM75" s="6"/>
      <c r="SLN75" s="6"/>
      <c r="SLO75" s="6"/>
      <c r="SLP75" s="6"/>
      <c r="SLQ75" s="6"/>
      <c r="SLR75" s="6"/>
      <c r="SLS75" s="6"/>
      <c r="SLT75" s="6"/>
      <c r="SLU75" s="6"/>
      <c r="SLV75" s="6"/>
      <c r="SLW75" s="6"/>
      <c r="SLX75" s="6"/>
      <c r="SLY75" s="6"/>
      <c r="SLZ75" s="6"/>
      <c r="SMA75" s="6"/>
      <c r="SMB75" s="6"/>
      <c r="SMC75" s="6"/>
      <c r="SMD75" s="6"/>
      <c r="SME75" s="6"/>
      <c r="SMF75" s="6"/>
      <c r="SMG75" s="6"/>
      <c r="SMH75" s="6"/>
      <c r="SMI75" s="6"/>
      <c r="SMJ75" s="6"/>
      <c r="SMK75" s="6"/>
      <c r="SML75" s="6"/>
      <c r="SMM75" s="6"/>
      <c r="SMN75" s="6"/>
      <c r="SMO75" s="6"/>
      <c r="SMP75" s="6"/>
      <c r="SMQ75" s="6"/>
      <c r="SMR75" s="6"/>
      <c r="SMS75" s="6"/>
      <c r="SMT75" s="6"/>
      <c r="SMU75" s="6"/>
      <c r="SMV75" s="6"/>
      <c r="SMW75" s="6"/>
      <c r="SMX75" s="6"/>
      <c r="SMY75" s="6"/>
      <c r="SMZ75" s="6"/>
      <c r="SNA75" s="6"/>
      <c r="SNB75" s="6"/>
      <c r="SNC75" s="6"/>
      <c r="SND75" s="6"/>
      <c r="SNE75" s="6"/>
      <c r="SNF75" s="6"/>
      <c r="SNG75" s="6"/>
      <c r="SNH75" s="6"/>
      <c r="SNI75" s="6"/>
      <c r="SNJ75" s="6"/>
      <c r="SNK75" s="6"/>
      <c r="SNL75" s="6"/>
      <c r="SNM75" s="6"/>
      <c r="SNN75" s="6"/>
      <c r="SNO75" s="6"/>
      <c r="SNP75" s="6"/>
      <c r="SNQ75" s="6"/>
      <c r="SNR75" s="6"/>
      <c r="SNS75" s="6"/>
      <c r="SNT75" s="6"/>
      <c r="SNU75" s="6"/>
      <c r="SNV75" s="6"/>
      <c r="SNW75" s="6"/>
      <c r="SNX75" s="6"/>
      <c r="SNY75" s="6"/>
      <c r="SNZ75" s="6"/>
      <c r="SOA75" s="6"/>
      <c r="SOB75" s="6"/>
      <c r="SOC75" s="6"/>
      <c r="SOD75" s="6"/>
      <c r="SOE75" s="6"/>
      <c r="SOF75" s="6"/>
      <c r="SOG75" s="6"/>
      <c r="SOH75" s="6"/>
      <c r="SOI75" s="6"/>
      <c r="SOJ75" s="6"/>
      <c r="SOK75" s="6"/>
      <c r="SOL75" s="6"/>
      <c r="SOM75" s="6"/>
      <c r="SON75" s="6"/>
      <c r="SOO75" s="6"/>
      <c r="SOP75" s="6"/>
      <c r="SOQ75" s="6"/>
      <c r="SOR75" s="6"/>
      <c r="SOS75" s="6"/>
      <c r="SOT75" s="6"/>
      <c r="SOU75" s="6"/>
      <c r="SOV75" s="6"/>
      <c r="SOW75" s="6"/>
      <c r="SOX75" s="6"/>
      <c r="SOY75" s="6"/>
      <c r="SOZ75" s="6"/>
      <c r="SPA75" s="6"/>
      <c r="SPB75" s="6"/>
      <c r="SPC75" s="6"/>
      <c r="SPD75" s="6"/>
      <c r="SPE75" s="6"/>
      <c r="SPF75" s="6"/>
      <c r="SPG75" s="6"/>
      <c r="SPH75" s="6"/>
      <c r="SPI75" s="6"/>
      <c r="SPJ75" s="6"/>
      <c r="SPK75" s="6"/>
      <c r="SPL75" s="6"/>
      <c r="SPM75" s="6"/>
      <c r="SPN75" s="6"/>
      <c r="SPO75" s="6"/>
      <c r="SPP75" s="6"/>
      <c r="SPQ75" s="6"/>
      <c r="SPR75" s="6"/>
      <c r="SPS75" s="6"/>
      <c r="SPT75" s="6"/>
      <c r="SPU75" s="6"/>
      <c r="SPV75" s="6"/>
      <c r="SPW75" s="6"/>
      <c r="SPX75" s="6"/>
      <c r="SPY75" s="6"/>
      <c r="SPZ75" s="6"/>
      <c r="SQA75" s="6"/>
      <c r="SQB75" s="6"/>
      <c r="SQC75" s="6"/>
      <c r="SQD75" s="6"/>
      <c r="SQE75" s="6"/>
      <c r="SQF75" s="6"/>
      <c r="SQG75" s="6"/>
      <c r="SQH75" s="6"/>
      <c r="SQI75" s="6"/>
      <c r="SQJ75" s="6"/>
      <c r="SQK75" s="6"/>
      <c r="SQL75" s="6"/>
      <c r="SQM75" s="6"/>
      <c r="SQN75" s="6"/>
      <c r="SQO75" s="6"/>
      <c r="SQP75" s="6"/>
      <c r="SQQ75" s="6"/>
      <c r="SQR75" s="6"/>
      <c r="SQS75" s="6"/>
      <c r="SQT75" s="6"/>
      <c r="SQU75" s="6"/>
      <c r="SQV75" s="6"/>
      <c r="SQW75" s="6"/>
      <c r="SQX75" s="6"/>
      <c r="SQY75" s="6"/>
      <c r="SQZ75" s="6"/>
      <c r="SRA75" s="6"/>
      <c r="SRB75" s="6"/>
      <c r="SRC75" s="6"/>
      <c r="SRD75" s="6"/>
      <c r="SRE75" s="6"/>
      <c r="SRF75" s="6"/>
      <c r="SRG75" s="6"/>
      <c r="SRH75" s="6"/>
      <c r="SRI75" s="6"/>
      <c r="SRJ75" s="6"/>
      <c r="SRK75" s="6"/>
      <c r="SRL75" s="6"/>
      <c r="SRM75" s="6"/>
      <c r="SRN75" s="6"/>
      <c r="SRO75" s="6"/>
      <c r="SRP75" s="6"/>
      <c r="SRQ75" s="6"/>
      <c r="SRR75" s="6"/>
      <c r="SRS75" s="6"/>
      <c r="SRT75" s="6"/>
      <c r="SRU75" s="6"/>
      <c r="SRV75" s="6"/>
      <c r="SRW75" s="6"/>
      <c r="SRX75" s="6"/>
      <c r="SRY75" s="6"/>
      <c r="SRZ75" s="6"/>
      <c r="SSA75" s="6"/>
      <c r="SSB75" s="6"/>
      <c r="SSC75" s="6"/>
      <c r="SSD75" s="6"/>
      <c r="SSE75" s="6"/>
      <c r="SSF75" s="6"/>
      <c r="SSG75" s="6"/>
      <c r="SSH75" s="6"/>
      <c r="SSI75" s="6"/>
      <c r="SSJ75" s="6"/>
      <c r="SSK75" s="6"/>
      <c r="SSL75" s="6"/>
      <c r="SSM75" s="6"/>
      <c r="SSN75" s="6"/>
      <c r="SSO75" s="6"/>
      <c r="SSP75" s="6"/>
      <c r="SSQ75" s="6"/>
      <c r="SSR75" s="6"/>
      <c r="SSS75" s="6"/>
      <c r="SST75" s="6"/>
      <c r="SSU75" s="6"/>
      <c r="SSV75" s="6"/>
      <c r="SSW75" s="6"/>
      <c r="SSX75" s="6"/>
      <c r="SSY75" s="6"/>
      <c r="SSZ75" s="6"/>
      <c r="STA75" s="6"/>
      <c r="STB75" s="6"/>
      <c r="STC75" s="6"/>
      <c r="STD75" s="6"/>
      <c r="STE75" s="6"/>
      <c r="STF75" s="6"/>
      <c r="STG75" s="6"/>
      <c r="STH75" s="6"/>
      <c r="STI75" s="6"/>
      <c r="STJ75" s="6"/>
      <c r="STK75" s="6"/>
      <c r="STL75" s="6"/>
      <c r="STM75" s="6"/>
      <c r="STN75" s="6"/>
      <c r="STO75" s="6"/>
      <c r="STP75" s="6"/>
      <c r="STQ75" s="6"/>
      <c r="STR75" s="6"/>
      <c r="STS75" s="6"/>
      <c r="STT75" s="6"/>
      <c r="STU75" s="6"/>
      <c r="STV75" s="6"/>
      <c r="STW75" s="6"/>
      <c r="STX75" s="6"/>
      <c r="STY75" s="6"/>
      <c r="STZ75" s="6"/>
      <c r="SUA75" s="6"/>
      <c r="SUB75" s="6"/>
      <c r="SUC75" s="6"/>
      <c r="SUD75" s="6"/>
      <c r="SUE75" s="6"/>
      <c r="SUF75" s="6"/>
      <c r="SUG75" s="6"/>
      <c r="SUH75" s="6"/>
      <c r="SUI75" s="6"/>
      <c r="SUJ75" s="6"/>
      <c r="SUK75" s="6"/>
      <c r="SUL75" s="6"/>
      <c r="SUM75" s="6"/>
      <c r="SUN75" s="6"/>
      <c r="SUO75" s="6"/>
      <c r="SUP75" s="6"/>
      <c r="SUQ75" s="6"/>
      <c r="SUR75" s="6"/>
      <c r="SUS75" s="6"/>
      <c r="SUT75" s="6"/>
      <c r="SUU75" s="6"/>
      <c r="SUV75" s="6"/>
      <c r="SUW75" s="6"/>
      <c r="SUX75" s="6"/>
      <c r="SUY75" s="6"/>
      <c r="SUZ75" s="6"/>
      <c r="SVA75" s="6"/>
      <c r="SVB75" s="6"/>
      <c r="SVC75" s="6"/>
      <c r="SVD75" s="6"/>
      <c r="SVE75" s="6"/>
      <c r="SVF75" s="6"/>
      <c r="SVG75" s="6"/>
      <c r="SVH75" s="6"/>
      <c r="SVI75" s="6"/>
      <c r="SVJ75" s="6"/>
      <c r="SVK75" s="6"/>
      <c r="SVL75" s="6"/>
      <c r="SVM75" s="6"/>
      <c r="SVN75" s="6"/>
      <c r="SVO75" s="6"/>
      <c r="SVP75" s="6"/>
      <c r="SVQ75" s="6"/>
      <c r="SVR75" s="6"/>
      <c r="SVS75" s="6"/>
      <c r="SVT75" s="6"/>
      <c r="SVU75" s="6"/>
      <c r="SVV75" s="6"/>
      <c r="SVW75" s="6"/>
      <c r="SVX75" s="6"/>
      <c r="SVY75" s="6"/>
      <c r="SVZ75" s="6"/>
      <c r="SWA75" s="6"/>
      <c r="SWB75" s="6"/>
      <c r="SWC75" s="6"/>
      <c r="SWD75" s="6"/>
      <c r="SWE75" s="6"/>
      <c r="SWF75" s="6"/>
      <c r="SWG75" s="6"/>
      <c r="SWH75" s="6"/>
      <c r="SWI75" s="6"/>
      <c r="SWJ75" s="6"/>
      <c r="SWK75" s="6"/>
      <c r="SWL75" s="6"/>
      <c r="SWM75" s="6"/>
      <c r="SWN75" s="6"/>
      <c r="SWO75" s="6"/>
      <c r="SWP75" s="6"/>
      <c r="SWQ75" s="6"/>
      <c r="SWR75" s="6"/>
      <c r="SWS75" s="6"/>
      <c r="SWT75" s="6"/>
      <c r="SWU75" s="6"/>
      <c r="SWV75" s="6"/>
      <c r="SWW75" s="6"/>
      <c r="SWX75" s="6"/>
      <c r="SWY75" s="6"/>
      <c r="SWZ75" s="6"/>
      <c r="SXA75" s="6"/>
      <c r="SXB75" s="6"/>
      <c r="SXC75" s="6"/>
      <c r="SXD75" s="6"/>
      <c r="SXE75" s="6"/>
      <c r="SXF75" s="6"/>
      <c r="SXG75" s="6"/>
      <c r="SXH75" s="6"/>
      <c r="SXI75" s="6"/>
      <c r="SXJ75" s="6"/>
      <c r="SXK75" s="6"/>
      <c r="SXL75" s="6"/>
      <c r="SXM75" s="6"/>
      <c r="SXN75" s="6"/>
      <c r="SXO75" s="6"/>
      <c r="SXP75" s="6"/>
      <c r="SXQ75" s="6"/>
      <c r="SXR75" s="6"/>
      <c r="SXS75" s="6"/>
      <c r="SXT75" s="6"/>
      <c r="SXU75" s="6"/>
      <c r="SXV75" s="6"/>
      <c r="SXW75" s="6"/>
      <c r="SXX75" s="6"/>
      <c r="SXY75" s="6"/>
      <c r="SXZ75" s="6"/>
      <c r="SYA75" s="6"/>
      <c r="SYB75" s="6"/>
      <c r="SYC75" s="6"/>
      <c r="SYD75" s="6"/>
      <c r="SYE75" s="6"/>
      <c r="SYF75" s="6"/>
      <c r="SYG75" s="6"/>
      <c r="SYH75" s="6"/>
      <c r="SYI75" s="6"/>
      <c r="SYJ75" s="6"/>
      <c r="SYK75" s="6"/>
      <c r="SYL75" s="6"/>
      <c r="SYM75" s="6"/>
      <c r="SYN75" s="6"/>
      <c r="SYO75" s="6"/>
      <c r="SYP75" s="6"/>
      <c r="SYQ75" s="6"/>
      <c r="SYR75" s="6"/>
      <c r="SYS75" s="6"/>
      <c r="SYT75" s="6"/>
      <c r="SYU75" s="6"/>
      <c r="SYV75" s="6"/>
      <c r="SYW75" s="6"/>
      <c r="SYX75" s="6"/>
      <c r="SYY75" s="6"/>
      <c r="SYZ75" s="6"/>
      <c r="SZA75" s="6"/>
      <c r="SZB75" s="6"/>
      <c r="SZC75" s="6"/>
      <c r="SZD75" s="6"/>
      <c r="SZE75" s="6"/>
      <c r="SZF75" s="6"/>
      <c r="SZG75" s="6"/>
      <c r="SZH75" s="6"/>
      <c r="SZI75" s="6"/>
      <c r="SZJ75" s="6"/>
      <c r="SZK75" s="6"/>
      <c r="SZL75" s="6"/>
      <c r="SZM75" s="6"/>
      <c r="SZN75" s="6"/>
      <c r="SZO75" s="6"/>
      <c r="SZP75" s="6"/>
      <c r="SZQ75" s="6"/>
      <c r="SZR75" s="6"/>
      <c r="SZS75" s="6"/>
      <c r="SZT75" s="6"/>
      <c r="SZU75" s="6"/>
      <c r="SZV75" s="6"/>
      <c r="SZW75" s="6"/>
      <c r="SZX75" s="6"/>
      <c r="SZY75" s="6"/>
      <c r="SZZ75" s="6"/>
      <c r="TAA75" s="6"/>
      <c r="TAB75" s="6"/>
      <c r="TAC75" s="6"/>
      <c r="TAD75" s="6"/>
      <c r="TAE75" s="6"/>
      <c r="TAF75" s="6"/>
      <c r="TAG75" s="6"/>
      <c r="TAH75" s="6"/>
      <c r="TAI75" s="6"/>
      <c r="TAJ75" s="6"/>
      <c r="TAK75" s="6"/>
      <c r="TAL75" s="6"/>
      <c r="TAM75" s="6"/>
      <c r="TAN75" s="6"/>
      <c r="TAO75" s="6"/>
      <c r="TAP75" s="6"/>
      <c r="TAQ75" s="6"/>
      <c r="TAR75" s="6"/>
      <c r="TAS75" s="6"/>
      <c r="TAT75" s="6"/>
      <c r="TAU75" s="6"/>
      <c r="TAV75" s="6"/>
      <c r="TAW75" s="6"/>
      <c r="TAX75" s="6"/>
      <c r="TAY75" s="6"/>
      <c r="TAZ75" s="6"/>
      <c r="TBA75" s="6"/>
      <c r="TBB75" s="6"/>
      <c r="TBC75" s="6"/>
      <c r="TBD75" s="6"/>
      <c r="TBE75" s="6"/>
      <c r="TBF75" s="6"/>
      <c r="TBG75" s="6"/>
      <c r="TBH75" s="6"/>
      <c r="TBI75" s="6"/>
      <c r="TBJ75" s="6"/>
      <c r="TBK75" s="6"/>
      <c r="TBL75" s="6"/>
      <c r="TBM75" s="6"/>
      <c r="TBN75" s="6"/>
      <c r="TBO75" s="6"/>
      <c r="TBP75" s="6"/>
      <c r="TBQ75" s="6"/>
      <c r="TBR75" s="6"/>
      <c r="TBS75" s="6"/>
      <c r="TBT75" s="6"/>
      <c r="TBU75" s="6"/>
      <c r="TBV75" s="6"/>
      <c r="TBW75" s="6"/>
      <c r="TBX75" s="6"/>
      <c r="TBY75" s="6"/>
      <c r="TBZ75" s="6"/>
      <c r="TCA75" s="6"/>
      <c r="TCB75" s="6"/>
      <c r="TCC75" s="6"/>
      <c r="TCD75" s="6"/>
      <c r="TCE75" s="6"/>
      <c r="TCF75" s="6"/>
      <c r="TCG75" s="6"/>
      <c r="TCH75" s="6"/>
      <c r="TCI75" s="6"/>
      <c r="TCJ75" s="6"/>
      <c r="TCK75" s="6"/>
      <c r="TCL75" s="6"/>
      <c r="TCM75" s="6"/>
      <c r="TCN75" s="6"/>
      <c r="TCO75" s="6"/>
      <c r="TCP75" s="6"/>
      <c r="TCQ75" s="6"/>
      <c r="TCR75" s="6"/>
      <c r="TCS75" s="6"/>
      <c r="TCT75" s="6"/>
      <c r="TCU75" s="6"/>
      <c r="TCV75" s="6"/>
      <c r="TCW75" s="6"/>
      <c r="TCX75" s="6"/>
      <c r="TCY75" s="6"/>
      <c r="TCZ75" s="6"/>
      <c r="TDA75" s="6"/>
      <c r="TDB75" s="6"/>
      <c r="TDC75" s="6"/>
      <c r="TDD75" s="6"/>
      <c r="TDE75" s="6"/>
      <c r="TDF75" s="6"/>
      <c r="TDG75" s="6"/>
      <c r="TDH75" s="6"/>
      <c r="TDI75" s="6"/>
      <c r="TDJ75" s="6"/>
      <c r="TDK75" s="6"/>
      <c r="TDL75" s="6"/>
      <c r="TDM75" s="6"/>
      <c r="TDN75" s="6"/>
      <c r="TDO75" s="6"/>
      <c r="TDP75" s="6"/>
      <c r="TDQ75" s="6"/>
      <c r="TDR75" s="6"/>
      <c r="TDS75" s="6"/>
      <c r="TDT75" s="6"/>
      <c r="TDU75" s="6"/>
      <c r="TDV75" s="6"/>
      <c r="TDW75" s="6"/>
      <c r="TDX75" s="6"/>
      <c r="TDY75" s="6"/>
      <c r="TDZ75" s="6"/>
      <c r="TEA75" s="6"/>
      <c r="TEB75" s="6"/>
      <c r="TEC75" s="6"/>
      <c r="TED75" s="6"/>
      <c r="TEE75" s="6"/>
      <c r="TEF75" s="6"/>
      <c r="TEG75" s="6"/>
      <c r="TEH75" s="6"/>
      <c r="TEI75" s="6"/>
      <c r="TEJ75" s="6"/>
      <c r="TEK75" s="6"/>
      <c r="TEL75" s="6"/>
      <c r="TEM75" s="6"/>
      <c r="TEN75" s="6"/>
      <c r="TEO75" s="6"/>
      <c r="TEP75" s="6"/>
      <c r="TEQ75" s="6"/>
      <c r="TER75" s="6"/>
      <c r="TES75" s="6"/>
      <c r="TET75" s="6"/>
      <c r="TEU75" s="6"/>
      <c r="TEV75" s="6"/>
      <c r="TEW75" s="6"/>
      <c r="TEX75" s="6"/>
      <c r="TEY75" s="6"/>
      <c r="TEZ75" s="6"/>
      <c r="TFA75" s="6"/>
      <c r="TFB75" s="6"/>
      <c r="TFC75" s="6"/>
      <c r="TFD75" s="6"/>
      <c r="TFE75" s="6"/>
      <c r="TFF75" s="6"/>
      <c r="TFG75" s="6"/>
      <c r="TFH75" s="6"/>
      <c r="TFI75" s="6"/>
      <c r="TFJ75" s="6"/>
      <c r="TFK75" s="6"/>
      <c r="TFL75" s="6"/>
      <c r="TFM75" s="6"/>
      <c r="TFN75" s="6"/>
      <c r="TFO75" s="6"/>
      <c r="TFP75" s="6"/>
      <c r="TFQ75" s="6"/>
      <c r="TFR75" s="6"/>
      <c r="TFS75" s="6"/>
      <c r="TFT75" s="6"/>
      <c r="TFU75" s="6"/>
      <c r="TFV75" s="6"/>
      <c r="TFW75" s="6"/>
      <c r="TFX75" s="6"/>
      <c r="TFY75" s="6"/>
      <c r="TFZ75" s="6"/>
      <c r="TGA75" s="6"/>
      <c r="TGB75" s="6"/>
      <c r="TGC75" s="6"/>
      <c r="TGD75" s="6"/>
      <c r="TGE75" s="6"/>
      <c r="TGF75" s="6"/>
      <c r="TGG75" s="6"/>
      <c r="TGH75" s="6"/>
      <c r="TGI75" s="6"/>
      <c r="TGJ75" s="6"/>
      <c r="TGK75" s="6"/>
      <c r="TGL75" s="6"/>
      <c r="TGM75" s="6"/>
      <c r="TGN75" s="6"/>
      <c r="TGO75" s="6"/>
      <c r="TGP75" s="6"/>
      <c r="TGQ75" s="6"/>
      <c r="TGR75" s="6"/>
      <c r="TGS75" s="6"/>
      <c r="TGT75" s="6"/>
      <c r="TGU75" s="6"/>
      <c r="TGV75" s="6"/>
      <c r="TGW75" s="6"/>
      <c r="TGX75" s="6"/>
      <c r="TGY75" s="6"/>
      <c r="TGZ75" s="6"/>
      <c r="THA75" s="6"/>
      <c r="THB75" s="6"/>
      <c r="THC75" s="6"/>
      <c r="THD75" s="6"/>
      <c r="THE75" s="6"/>
      <c r="THF75" s="6"/>
      <c r="THG75" s="6"/>
      <c r="THH75" s="6"/>
      <c r="THI75" s="6"/>
      <c r="THJ75" s="6"/>
      <c r="THK75" s="6"/>
      <c r="THL75" s="6"/>
      <c r="THM75" s="6"/>
      <c r="THN75" s="6"/>
      <c r="THO75" s="6"/>
      <c r="THP75" s="6"/>
      <c r="THQ75" s="6"/>
      <c r="THR75" s="6"/>
      <c r="THS75" s="6"/>
      <c r="THT75" s="6"/>
      <c r="THU75" s="6"/>
      <c r="THV75" s="6"/>
      <c r="THW75" s="6"/>
      <c r="THX75" s="6"/>
      <c r="THY75" s="6"/>
      <c r="THZ75" s="6"/>
      <c r="TIA75" s="6"/>
      <c r="TIB75" s="6"/>
      <c r="TIC75" s="6"/>
      <c r="TID75" s="6"/>
      <c r="TIE75" s="6"/>
      <c r="TIF75" s="6"/>
      <c r="TIG75" s="6"/>
      <c r="TIH75" s="6"/>
      <c r="TII75" s="6"/>
      <c r="TIJ75" s="6"/>
      <c r="TIK75" s="6"/>
      <c r="TIL75" s="6"/>
      <c r="TIM75" s="6"/>
      <c r="TIN75" s="6"/>
      <c r="TIO75" s="6"/>
      <c r="TIP75" s="6"/>
      <c r="TIQ75" s="6"/>
      <c r="TIR75" s="6"/>
      <c r="TIS75" s="6"/>
      <c r="TIT75" s="6"/>
      <c r="TIU75" s="6"/>
      <c r="TIV75" s="6"/>
      <c r="TIW75" s="6"/>
      <c r="TIX75" s="6"/>
      <c r="TIY75" s="6"/>
      <c r="TIZ75" s="6"/>
      <c r="TJA75" s="6"/>
      <c r="TJB75" s="6"/>
      <c r="TJC75" s="6"/>
      <c r="TJD75" s="6"/>
      <c r="TJE75" s="6"/>
      <c r="TJF75" s="6"/>
      <c r="TJG75" s="6"/>
      <c r="TJH75" s="6"/>
      <c r="TJI75" s="6"/>
      <c r="TJJ75" s="6"/>
      <c r="TJK75" s="6"/>
      <c r="TJL75" s="6"/>
      <c r="TJM75" s="6"/>
      <c r="TJN75" s="6"/>
      <c r="TJO75" s="6"/>
      <c r="TJP75" s="6"/>
      <c r="TJQ75" s="6"/>
      <c r="TJR75" s="6"/>
      <c r="TJS75" s="6"/>
      <c r="TJT75" s="6"/>
      <c r="TJU75" s="6"/>
      <c r="TJV75" s="6"/>
      <c r="TJW75" s="6"/>
      <c r="TJX75" s="6"/>
      <c r="TJY75" s="6"/>
      <c r="TJZ75" s="6"/>
      <c r="TKA75" s="6"/>
      <c r="TKB75" s="6"/>
      <c r="TKC75" s="6"/>
      <c r="TKD75" s="6"/>
      <c r="TKE75" s="6"/>
      <c r="TKF75" s="6"/>
      <c r="TKG75" s="6"/>
      <c r="TKH75" s="6"/>
      <c r="TKI75" s="6"/>
      <c r="TKJ75" s="6"/>
      <c r="TKK75" s="6"/>
      <c r="TKL75" s="6"/>
      <c r="TKM75" s="6"/>
      <c r="TKN75" s="6"/>
      <c r="TKO75" s="6"/>
      <c r="TKP75" s="6"/>
      <c r="TKQ75" s="6"/>
      <c r="TKR75" s="6"/>
      <c r="TKS75" s="6"/>
      <c r="TKT75" s="6"/>
      <c r="TKU75" s="6"/>
      <c r="TKV75" s="6"/>
      <c r="TKW75" s="6"/>
      <c r="TKX75" s="6"/>
      <c r="TKY75" s="6"/>
      <c r="TKZ75" s="6"/>
      <c r="TLA75" s="6"/>
      <c r="TLB75" s="6"/>
      <c r="TLC75" s="6"/>
      <c r="TLD75" s="6"/>
      <c r="TLE75" s="6"/>
      <c r="TLF75" s="6"/>
      <c r="TLG75" s="6"/>
      <c r="TLH75" s="6"/>
      <c r="TLI75" s="6"/>
      <c r="TLJ75" s="6"/>
      <c r="TLK75" s="6"/>
      <c r="TLL75" s="6"/>
      <c r="TLM75" s="6"/>
      <c r="TLN75" s="6"/>
      <c r="TLO75" s="6"/>
      <c r="TLP75" s="6"/>
      <c r="TLQ75" s="6"/>
      <c r="TLR75" s="6"/>
      <c r="TLS75" s="6"/>
      <c r="TLT75" s="6"/>
      <c r="TLU75" s="6"/>
      <c r="TLV75" s="6"/>
      <c r="TLW75" s="6"/>
      <c r="TLX75" s="6"/>
      <c r="TLY75" s="6"/>
      <c r="TLZ75" s="6"/>
      <c r="TMA75" s="6"/>
      <c r="TMB75" s="6"/>
      <c r="TMC75" s="6"/>
      <c r="TMD75" s="6"/>
      <c r="TME75" s="6"/>
      <c r="TMF75" s="6"/>
      <c r="TMG75" s="6"/>
      <c r="TMH75" s="6"/>
      <c r="TMI75" s="6"/>
      <c r="TMJ75" s="6"/>
      <c r="TMK75" s="6"/>
      <c r="TML75" s="6"/>
      <c r="TMM75" s="6"/>
      <c r="TMN75" s="6"/>
      <c r="TMO75" s="6"/>
      <c r="TMP75" s="6"/>
      <c r="TMQ75" s="6"/>
      <c r="TMR75" s="6"/>
      <c r="TMS75" s="6"/>
      <c r="TMT75" s="6"/>
      <c r="TMU75" s="6"/>
      <c r="TMV75" s="6"/>
      <c r="TMW75" s="6"/>
      <c r="TMX75" s="6"/>
      <c r="TMY75" s="6"/>
      <c r="TMZ75" s="6"/>
      <c r="TNA75" s="6"/>
      <c r="TNB75" s="6"/>
      <c r="TNC75" s="6"/>
      <c r="TND75" s="6"/>
      <c r="TNE75" s="6"/>
      <c r="TNF75" s="6"/>
      <c r="TNG75" s="6"/>
      <c r="TNH75" s="6"/>
      <c r="TNI75" s="6"/>
      <c r="TNJ75" s="6"/>
      <c r="TNK75" s="6"/>
      <c r="TNL75" s="6"/>
      <c r="TNM75" s="6"/>
      <c r="TNN75" s="6"/>
      <c r="TNO75" s="6"/>
      <c r="TNP75" s="6"/>
      <c r="TNQ75" s="6"/>
      <c r="TNR75" s="6"/>
      <c r="TNS75" s="6"/>
      <c r="TNT75" s="6"/>
      <c r="TNU75" s="6"/>
      <c r="TNV75" s="6"/>
      <c r="TNW75" s="6"/>
      <c r="TNX75" s="6"/>
      <c r="TNY75" s="6"/>
      <c r="TNZ75" s="6"/>
      <c r="TOA75" s="6"/>
      <c r="TOB75" s="6"/>
      <c r="TOC75" s="6"/>
      <c r="TOD75" s="6"/>
      <c r="TOE75" s="6"/>
      <c r="TOF75" s="6"/>
      <c r="TOG75" s="6"/>
      <c r="TOH75" s="6"/>
      <c r="TOI75" s="6"/>
      <c r="TOJ75" s="6"/>
      <c r="TOK75" s="6"/>
      <c r="TOL75" s="6"/>
      <c r="TOM75" s="6"/>
      <c r="TON75" s="6"/>
      <c r="TOO75" s="6"/>
      <c r="TOP75" s="6"/>
      <c r="TOQ75" s="6"/>
      <c r="TOR75" s="6"/>
      <c r="TOS75" s="6"/>
      <c r="TOT75" s="6"/>
      <c r="TOU75" s="6"/>
      <c r="TOV75" s="6"/>
      <c r="TOW75" s="6"/>
      <c r="TOX75" s="6"/>
      <c r="TOY75" s="6"/>
      <c r="TOZ75" s="6"/>
      <c r="TPA75" s="6"/>
      <c r="TPB75" s="6"/>
      <c r="TPC75" s="6"/>
      <c r="TPD75" s="6"/>
      <c r="TPE75" s="6"/>
      <c r="TPF75" s="6"/>
      <c r="TPG75" s="6"/>
      <c r="TPH75" s="6"/>
      <c r="TPI75" s="6"/>
      <c r="TPJ75" s="6"/>
      <c r="TPK75" s="6"/>
      <c r="TPL75" s="6"/>
      <c r="TPM75" s="6"/>
      <c r="TPN75" s="6"/>
      <c r="TPO75" s="6"/>
      <c r="TPP75" s="6"/>
      <c r="TPQ75" s="6"/>
      <c r="TPR75" s="6"/>
      <c r="TPS75" s="6"/>
      <c r="TPT75" s="6"/>
      <c r="TPU75" s="6"/>
      <c r="TPV75" s="6"/>
      <c r="TPW75" s="6"/>
      <c r="TPX75" s="6"/>
      <c r="TPY75" s="6"/>
      <c r="TPZ75" s="6"/>
      <c r="TQA75" s="6"/>
      <c r="TQB75" s="6"/>
      <c r="TQC75" s="6"/>
      <c r="TQD75" s="6"/>
      <c r="TQE75" s="6"/>
      <c r="TQF75" s="6"/>
      <c r="TQG75" s="6"/>
      <c r="TQH75" s="6"/>
      <c r="TQI75" s="6"/>
      <c r="TQJ75" s="6"/>
      <c r="TQK75" s="6"/>
      <c r="TQL75" s="6"/>
      <c r="TQM75" s="6"/>
      <c r="TQN75" s="6"/>
      <c r="TQO75" s="6"/>
      <c r="TQP75" s="6"/>
      <c r="TQQ75" s="6"/>
      <c r="TQR75" s="6"/>
      <c r="TQS75" s="6"/>
      <c r="TQT75" s="6"/>
      <c r="TQU75" s="6"/>
      <c r="TQV75" s="6"/>
      <c r="TQW75" s="6"/>
      <c r="TQX75" s="6"/>
      <c r="TQY75" s="6"/>
      <c r="TQZ75" s="6"/>
      <c r="TRA75" s="6"/>
      <c r="TRB75" s="6"/>
      <c r="TRC75" s="6"/>
      <c r="TRD75" s="6"/>
      <c r="TRE75" s="6"/>
      <c r="TRF75" s="6"/>
      <c r="TRG75" s="6"/>
      <c r="TRH75" s="6"/>
      <c r="TRI75" s="6"/>
      <c r="TRJ75" s="6"/>
      <c r="TRK75" s="6"/>
      <c r="TRL75" s="6"/>
      <c r="TRM75" s="6"/>
      <c r="TRN75" s="6"/>
      <c r="TRO75" s="6"/>
      <c r="TRP75" s="6"/>
      <c r="TRQ75" s="6"/>
      <c r="TRR75" s="6"/>
      <c r="TRS75" s="6"/>
      <c r="TRT75" s="6"/>
      <c r="TRU75" s="6"/>
      <c r="TRV75" s="6"/>
      <c r="TRW75" s="6"/>
      <c r="TRX75" s="6"/>
      <c r="TRY75" s="6"/>
      <c r="TRZ75" s="6"/>
      <c r="TSA75" s="6"/>
      <c r="TSB75" s="6"/>
      <c r="TSC75" s="6"/>
      <c r="TSD75" s="6"/>
      <c r="TSE75" s="6"/>
      <c r="TSF75" s="6"/>
      <c r="TSG75" s="6"/>
      <c r="TSH75" s="6"/>
      <c r="TSI75" s="6"/>
      <c r="TSJ75" s="6"/>
      <c r="TSK75" s="6"/>
      <c r="TSL75" s="6"/>
      <c r="TSM75" s="6"/>
      <c r="TSN75" s="6"/>
      <c r="TSO75" s="6"/>
      <c r="TSP75" s="6"/>
      <c r="TSQ75" s="6"/>
      <c r="TSR75" s="6"/>
      <c r="TSS75" s="6"/>
      <c r="TST75" s="6"/>
      <c r="TSU75" s="6"/>
      <c r="TSV75" s="6"/>
      <c r="TSW75" s="6"/>
      <c r="TSX75" s="6"/>
      <c r="TSY75" s="6"/>
      <c r="TSZ75" s="6"/>
      <c r="TTA75" s="6"/>
      <c r="TTB75" s="6"/>
      <c r="TTC75" s="6"/>
      <c r="TTD75" s="6"/>
      <c r="TTE75" s="6"/>
      <c r="TTF75" s="6"/>
      <c r="TTG75" s="6"/>
      <c r="TTH75" s="6"/>
      <c r="TTI75" s="6"/>
      <c r="TTJ75" s="6"/>
      <c r="TTK75" s="6"/>
      <c r="TTL75" s="6"/>
      <c r="TTM75" s="6"/>
      <c r="TTN75" s="6"/>
      <c r="TTO75" s="6"/>
      <c r="TTP75" s="6"/>
      <c r="TTQ75" s="6"/>
      <c r="TTR75" s="6"/>
      <c r="TTS75" s="6"/>
      <c r="TTT75" s="6"/>
      <c r="TTU75" s="6"/>
      <c r="TTV75" s="6"/>
      <c r="TTW75" s="6"/>
      <c r="TTX75" s="6"/>
      <c r="TTY75" s="6"/>
      <c r="TTZ75" s="6"/>
      <c r="TUA75" s="6"/>
      <c r="TUB75" s="6"/>
      <c r="TUC75" s="6"/>
      <c r="TUD75" s="6"/>
      <c r="TUE75" s="6"/>
      <c r="TUF75" s="6"/>
      <c r="TUG75" s="6"/>
      <c r="TUH75" s="6"/>
      <c r="TUI75" s="6"/>
      <c r="TUJ75" s="6"/>
      <c r="TUK75" s="6"/>
      <c r="TUL75" s="6"/>
      <c r="TUM75" s="6"/>
      <c r="TUN75" s="6"/>
      <c r="TUO75" s="6"/>
      <c r="TUP75" s="6"/>
      <c r="TUQ75" s="6"/>
      <c r="TUR75" s="6"/>
      <c r="TUS75" s="6"/>
      <c r="TUT75" s="6"/>
      <c r="TUU75" s="6"/>
      <c r="TUV75" s="6"/>
      <c r="TUW75" s="6"/>
      <c r="TUX75" s="6"/>
      <c r="TUY75" s="6"/>
      <c r="TUZ75" s="6"/>
      <c r="TVA75" s="6"/>
      <c r="TVB75" s="6"/>
      <c r="TVC75" s="6"/>
      <c r="TVD75" s="6"/>
      <c r="TVE75" s="6"/>
      <c r="TVF75" s="6"/>
      <c r="TVG75" s="6"/>
      <c r="TVH75" s="6"/>
      <c r="TVI75" s="6"/>
      <c r="TVJ75" s="6"/>
      <c r="TVK75" s="6"/>
      <c r="TVL75" s="6"/>
      <c r="TVM75" s="6"/>
      <c r="TVN75" s="6"/>
      <c r="TVO75" s="6"/>
      <c r="TVP75" s="6"/>
      <c r="TVQ75" s="6"/>
      <c r="TVR75" s="6"/>
      <c r="TVS75" s="6"/>
      <c r="TVT75" s="6"/>
      <c r="TVU75" s="6"/>
      <c r="TVV75" s="6"/>
      <c r="TVW75" s="6"/>
      <c r="TVX75" s="6"/>
      <c r="TVY75" s="6"/>
      <c r="TVZ75" s="6"/>
      <c r="TWA75" s="6"/>
      <c r="TWB75" s="6"/>
      <c r="TWC75" s="6"/>
      <c r="TWD75" s="6"/>
      <c r="TWE75" s="6"/>
      <c r="TWF75" s="6"/>
      <c r="TWG75" s="6"/>
      <c r="TWH75" s="6"/>
      <c r="TWI75" s="6"/>
      <c r="TWJ75" s="6"/>
      <c r="TWK75" s="6"/>
      <c r="TWL75" s="6"/>
      <c r="TWM75" s="6"/>
      <c r="TWN75" s="6"/>
      <c r="TWO75" s="6"/>
      <c r="TWP75" s="6"/>
      <c r="TWQ75" s="6"/>
      <c r="TWR75" s="6"/>
      <c r="TWS75" s="6"/>
      <c r="TWT75" s="6"/>
      <c r="TWU75" s="6"/>
      <c r="TWV75" s="6"/>
      <c r="TWW75" s="6"/>
      <c r="TWX75" s="6"/>
      <c r="TWY75" s="6"/>
      <c r="TWZ75" s="6"/>
      <c r="TXA75" s="6"/>
      <c r="TXB75" s="6"/>
      <c r="TXC75" s="6"/>
      <c r="TXD75" s="6"/>
      <c r="TXE75" s="6"/>
      <c r="TXF75" s="6"/>
      <c r="TXG75" s="6"/>
      <c r="TXH75" s="6"/>
      <c r="TXI75" s="6"/>
      <c r="TXJ75" s="6"/>
      <c r="TXK75" s="6"/>
      <c r="TXL75" s="6"/>
      <c r="TXM75" s="6"/>
      <c r="TXN75" s="6"/>
      <c r="TXO75" s="6"/>
      <c r="TXP75" s="6"/>
      <c r="TXQ75" s="6"/>
      <c r="TXR75" s="6"/>
      <c r="TXS75" s="6"/>
      <c r="TXT75" s="6"/>
      <c r="TXU75" s="6"/>
      <c r="TXV75" s="6"/>
      <c r="TXW75" s="6"/>
      <c r="TXX75" s="6"/>
      <c r="TXY75" s="6"/>
      <c r="TXZ75" s="6"/>
      <c r="TYA75" s="6"/>
      <c r="TYB75" s="6"/>
      <c r="TYC75" s="6"/>
      <c r="TYD75" s="6"/>
      <c r="TYE75" s="6"/>
      <c r="TYF75" s="6"/>
      <c r="TYG75" s="6"/>
      <c r="TYH75" s="6"/>
      <c r="TYI75" s="6"/>
      <c r="TYJ75" s="6"/>
      <c r="TYK75" s="6"/>
      <c r="TYL75" s="6"/>
      <c r="TYM75" s="6"/>
      <c r="TYN75" s="6"/>
      <c r="TYO75" s="6"/>
      <c r="TYP75" s="6"/>
      <c r="TYQ75" s="6"/>
      <c r="TYR75" s="6"/>
      <c r="TYS75" s="6"/>
      <c r="TYT75" s="6"/>
      <c r="TYU75" s="6"/>
      <c r="TYV75" s="6"/>
      <c r="TYW75" s="6"/>
      <c r="TYX75" s="6"/>
      <c r="TYY75" s="6"/>
      <c r="TYZ75" s="6"/>
      <c r="TZA75" s="6"/>
      <c r="TZB75" s="6"/>
      <c r="TZC75" s="6"/>
      <c r="TZD75" s="6"/>
      <c r="TZE75" s="6"/>
      <c r="TZF75" s="6"/>
      <c r="TZG75" s="6"/>
      <c r="TZH75" s="6"/>
      <c r="TZI75" s="6"/>
      <c r="TZJ75" s="6"/>
      <c r="TZK75" s="6"/>
      <c r="TZL75" s="6"/>
      <c r="TZM75" s="6"/>
      <c r="TZN75" s="6"/>
      <c r="TZO75" s="6"/>
      <c r="TZP75" s="6"/>
      <c r="TZQ75" s="6"/>
      <c r="TZR75" s="6"/>
      <c r="TZS75" s="6"/>
      <c r="TZT75" s="6"/>
      <c r="TZU75" s="6"/>
      <c r="TZV75" s="6"/>
      <c r="TZW75" s="6"/>
      <c r="TZX75" s="6"/>
      <c r="TZY75" s="6"/>
      <c r="TZZ75" s="6"/>
      <c r="UAA75" s="6"/>
      <c r="UAB75" s="6"/>
      <c r="UAC75" s="6"/>
      <c r="UAD75" s="6"/>
      <c r="UAE75" s="6"/>
      <c r="UAF75" s="6"/>
      <c r="UAG75" s="6"/>
      <c r="UAH75" s="6"/>
      <c r="UAI75" s="6"/>
      <c r="UAJ75" s="6"/>
      <c r="UAK75" s="6"/>
      <c r="UAL75" s="6"/>
      <c r="UAM75" s="6"/>
      <c r="UAN75" s="6"/>
      <c r="UAO75" s="6"/>
      <c r="UAP75" s="6"/>
      <c r="UAQ75" s="6"/>
      <c r="UAR75" s="6"/>
      <c r="UAS75" s="6"/>
      <c r="UAT75" s="6"/>
      <c r="UAU75" s="6"/>
      <c r="UAV75" s="6"/>
      <c r="UAW75" s="6"/>
      <c r="UAX75" s="6"/>
      <c r="UAY75" s="6"/>
      <c r="UAZ75" s="6"/>
      <c r="UBA75" s="6"/>
      <c r="UBB75" s="6"/>
      <c r="UBC75" s="6"/>
      <c r="UBD75" s="6"/>
      <c r="UBE75" s="6"/>
      <c r="UBF75" s="6"/>
      <c r="UBG75" s="6"/>
      <c r="UBH75" s="6"/>
      <c r="UBI75" s="6"/>
      <c r="UBJ75" s="6"/>
      <c r="UBK75" s="6"/>
      <c r="UBL75" s="6"/>
      <c r="UBM75" s="6"/>
      <c r="UBN75" s="6"/>
      <c r="UBO75" s="6"/>
      <c r="UBP75" s="6"/>
      <c r="UBQ75" s="6"/>
      <c r="UBR75" s="6"/>
      <c r="UBS75" s="6"/>
      <c r="UBT75" s="6"/>
      <c r="UBU75" s="6"/>
      <c r="UBV75" s="6"/>
      <c r="UBW75" s="6"/>
      <c r="UBX75" s="6"/>
      <c r="UBY75" s="6"/>
      <c r="UBZ75" s="6"/>
      <c r="UCA75" s="6"/>
      <c r="UCB75" s="6"/>
      <c r="UCC75" s="6"/>
      <c r="UCD75" s="6"/>
      <c r="UCE75" s="6"/>
      <c r="UCF75" s="6"/>
      <c r="UCG75" s="6"/>
      <c r="UCH75" s="6"/>
      <c r="UCI75" s="6"/>
      <c r="UCJ75" s="6"/>
      <c r="UCK75" s="6"/>
      <c r="UCL75" s="6"/>
      <c r="UCM75" s="6"/>
      <c r="UCN75" s="6"/>
      <c r="UCO75" s="6"/>
      <c r="UCP75" s="6"/>
      <c r="UCQ75" s="6"/>
      <c r="UCR75" s="6"/>
      <c r="UCS75" s="6"/>
      <c r="UCT75" s="6"/>
      <c r="UCU75" s="6"/>
      <c r="UCV75" s="6"/>
      <c r="UCW75" s="6"/>
      <c r="UCX75" s="6"/>
      <c r="UCY75" s="6"/>
      <c r="UCZ75" s="6"/>
      <c r="UDA75" s="6"/>
      <c r="UDB75" s="6"/>
      <c r="UDC75" s="6"/>
      <c r="UDD75" s="6"/>
      <c r="UDE75" s="6"/>
      <c r="UDF75" s="6"/>
      <c r="UDG75" s="6"/>
      <c r="UDH75" s="6"/>
      <c r="UDI75" s="6"/>
      <c r="UDJ75" s="6"/>
      <c r="UDK75" s="6"/>
      <c r="UDL75" s="6"/>
      <c r="UDM75" s="6"/>
      <c r="UDN75" s="6"/>
      <c r="UDO75" s="6"/>
      <c r="UDP75" s="6"/>
      <c r="UDQ75" s="6"/>
      <c r="UDR75" s="6"/>
      <c r="UDS75" s="6"/>
      <c r="UDT75" s="6"/>
      <c r="UDU75" s="6"/>
      <c r="UDV75" s="6"/>
      <c r="UDW75" s="6"/>
      <c r="UDX75" s="6"/>
      <c r="UDY75" s="6"/>
      <c r="UDZ75" s="6"/>
      <c r="UEA75" s="6"/>
      <c r="UEB75" s="6"/>
      <c r="UEC75" s="6"/>
      <c r="UED75" s="6"/>
      <c r="UEE75" s="6"/>
      <c r="UEF75" s="6"/>
      <c r="UEG75" s="6"/>
      <c r="UEH75" s="6"/>
      <c r="UEI75" s="6"/>
      <c r="UEJ75" s="6"/>
      <c r="UEK75" s="6"/>
      <c r="UEL75" s="6"/>
      <c r="UEM75" s="6"/>
      <c r="UEN75" s="6"/>
      <c r="UEO75" s="6"/>
      <c r="UEP75" s="6"/>
      <c r="UEQ75" s="6"/>
      <c r="UER75" s="6"/>
      <c r="UES75" s="6"/>
      <c r="UET75" s="6"/>
      <c r="UEU75" s="6"/>
      <c r="UEV75" s="6"/>
      <c r="UEW75" s="6"/>
      <c r="UEX75" s="6"/>
      <c r="UEY75" s="6"/>
      <c r="UEZ75" s="6"/>
      <c r="UFA75" s="6"/>
      <c r="UFB75" s="6"/>
      <c r="UFC75" s="6"/>
      <c r="UFD75" s="6"/>
      <c r="UFE75" s="6"/>
      <c r="UFF75" s="6"/>
      <c r="UFG75" s="6"/>
      <c r="UFH75" s="6"/>
      <c r="UFI75" s="6"/>
      <c r="UFJ75" s="6"/>
      <c r="UFK75" s="6"/>
      <c r="UFL75" s="6"/>
      <c r="UFM75" s="6"/>
      <c r="UFN75" s="6"/>
      <c r="UFO75" s="6"/>
      <c r="UFP75" s="6"/>
      <c r="UFQ75" s="6"/>
      <c r="UFR75" s="6"/>
      <c r="UFS75" s="6"/>
      <c r="UFT75" s="6"/>
      <c r="UFU75" s="6"/>
      <c r="UFV75" s="6"/>
      <c r="UFW75" s="6"/>
      <c r="UFX75" s="6"/>
      <c r="UFY75" s="6"/>
      <c r="UFZ75" s="6"/>
      <c r="UGA75" s="6"/>
      <c r="UGB75" s="6"/>
      <c r="UGC75" s="6"/>
      <c r="UGD75" s="6"/>
      <c r="UGE75" s="6"/>
      <c r="UGF75" s="6"/>
      <c r="UGG75" s="6"/>
      <c r="UGH75" s="6"/>
      <c r="UGI75" s="6"/>
      <c r="UGJ75" s="6"/>
      <c r="UGK75" s="6"/>
      <c r="UGL75" s="6"/>
      <c r="UGM75" s="6"/>
      <c r="UGN75" s="6"/>
      <c r="UGO75" s="6"/>
      <c r="UGP75" s="6"/>
      <c r="UGQ75" s="6"/>
      <c r="UGR75" s="6"/>
      <c r="UGS75" s="6"/>
      <c r="UGT75" s="6"/>
      <c r="UGU75" s="6"/>
      <c r="UGV75" s="6"/>
      <c r="UGW75" s="6"/>
      <c r="UGX75" s="6"/>
      <c r="UGY75" s="6"/>
      <c r="UGZ75" s="6"/>
      <c r="UHA75" s="6"/>
      <c r="UHB75" s="6"/>
      <c r="UHC75" s="6"/>
      <c r="UHD75" s="6"/>
      <c r="UHE75" s="6"/>
      <c r="UHF75" s="6"/>
      <c r="UHG75" s="6"/>
      <c r="UHH75" s="6"/>
      <c r="UHI75" s="6"/>
      <c r="UHJ75" s="6"/>
      <c r="UHK75" s="6"/>
      <c r="UHL75" s="6"/>
      <c r="UHM75" s="6"/>
      <c r="UHN75" s="6"/>
      <c r="UHO75" s="6"/>
      <c r="UHP75" s="6"/>
      <c r="UHQ75" s="6"/>
      <c r="UHR75" s="6"/>
      <c r="UHS75" s="6"/>
      <c r="UHT75" s="6"/>
      <c r="UHU75" s="6"/>
      <c r="UHV75" s="6"/>
      <c r="UHW75" s="6"/>
      <c r="UHX75" s="6"/>
      <c r="UHY75" s="6"/>
      <c r="UHZ75" s="6"/>
      <c r="UIA75" s="6"/>
      <c r="UIB75" s="6"/>
      <c r="UIC75" s="6"/>
      <c r="UID75" s="6"/>
      <c r="UIE75" s="6"/>
      <c r="UIF75" s="6"/>
      <c r="UIG75" s="6"/>
      <c r="UIH75" s="6"/>
      <c r="UII75" s="6"/>
      <c r="UIJ75" s="6"/>
      <c r="UIK75" s="6"/>
      <c r="UIL75" s="6"/>
      <c r="UIM75" s="6"/>
      <c r="UIN75" s="6"/>
      <c r="UIO75" s="6"/>
      <c r="UIP75" s="6"/>
      <c r="UIQ75" s="6"/>
      <c r="UIR75" s="6"/>
      <c r="UIS75" s="6"/>
      <c r="UIT75" s="6"/>
      <c r="UIU75" s="6"/>
      <c r="UIV75" s="6"/>
      <c r="UIW75" s="6"/>
      <c r="UIX75" s="6"/>
      <c r="UIY75" s="6"/>
      <c r="UIZ75" s="6"/>
      <c r="UJA75" s="6"/>
      <c r="UJB75" s="6"/>
      <c r="UJC75" s="6"/>
      <c r="UJD75" s="6"/>
      <c r="UJE75" s="6"/>
      <c r="UJF75" s="6"/>
      <c r="UJG75" s="6"/>
      <c r="UJH75" s="6"/>
      <c r="UJI75" s="6"/>
      <c r="UJJ75" s="6"/>
      <c r="UJK75" s="6"/>
      <c r="UJL75" s="6"/>
      <c r="UJM75" s="6"/>
      <c r="UJN75" s="6"/>
      <c r="UJO75" s="6"/>
      <c r="UJP75" s="6"/>
      <c r="UJQ75" s="6"/>
      <c r="UJR75" s="6"/>
      <c r="UJS75" s="6"/>
      <c r="UJT75" s="6"/>
      <c r="UJU75" s="6"/>
      <c r="UJV75" s="6"/>
      <c r="UJW75" s="6"/>
      <c r="UJX75" s="6"/>
      <c r="UJY75" s="6"/>
      <c r="UJZ75" s="6"/>
      <c r="UKA75" s="6"/>
      <c r="UKB75" s="6"/>
      <c r="UKC75" s="6"/>
      <c r="UKD75" s="6"/>
      <c r="UKE75" s="6"/>
      <c r="UKF75" s="6"/>
      <c r="UKG75" s="6"/>
      <c r="UKH75" s="6"/>
      <c r="UKI75" s="6"/>
      <c r="UKJ75" s="6"/>
      <c r="UKK75" s="6"/>
      <c r="UKL75" s="6"/>
      <c r="UKM75" s="6"/>
      <c r="UKN75" s="6"/>
      <c r="UKO75" s="6"/>
      <c r="UKP75" s="6"/>
      <c r="UKQ75" s="6"/>
      <c r="UKR75" s="6"/>
      <c r="UKS75" s="6"/>
      <c r="UKT75" s="6"/>
      <c r="UKU75" s="6"/>
      <c r="UKV75" s="6"/>
      <c r="UKW75" s="6"/>
      <c r="UKX75" s="6"/>
      <c r="UKY75" s="6"/>
      <c r="UKZ75" s="6"/>
      <c r="ULA75" s="6"/>
      <c r="ULB75" s="6"/>
      <c r="ULC75" s="6"/>
      <c r="ULD75" s="6"/>
      <c r="ULE75" s="6"/>
      <c r="ULF75" s="6"/>
      <c r="ULG75" s="6"/>
      <c r="ULH75" s="6"/>
      <c r="ULI75" s="6"/>
      <c r="ULJ75" s="6"/>
      <c r="ULK75" s="6"/>
      <c r="ULL75" s="6"/>
      <c r="ULM75" s="6"/>
      <c r="ULN75" s="6"/>
      <c r="ULO75" s="6"/>
      <c r="ULP75" s="6"/>
      <c r="ULQ75" s="6"/>
      <c r="ULR75" s="6"/>
      <c r="ULS75" s="6"/>
      <c r="ULT75" s="6"/>
      <c r="ULU75" s="6"/>
      <c r="ULV75" s="6"/>
      <c r="ULW75" s="6"/>
      <c r="ULX75" s="6"/>
      <c r="ULY75" s="6"/>
      <c r="ULZ75" s="6"/>
      <c r="UMA75" s="6"/>
      <c r="UMB75" s="6"/>
      <c r="UMC75" s="6"/>
      <c r="UMD75" s="6"/>
      <c r="UME75" s="6"/>
      <c r="UMF75" s="6"/>
      <c r="UMG75" s="6"/>
      <c r="UMH75" s="6"/>
      <c r="UMI75" s="6"/>
      <c r="UMJ75" s="6"/>
      <c r="UMK75" s="6"/>
      <c r="UML75" s="6"/>
      <c r="UMM75" s="6"/>
      <c r="UMN75" s="6"/>
      <c r="UMO75" s="6"/>
      <c r="UMP75" s="6"/>
      <c r="UMQ75" s="6"/>
      <c r="UMR75" s="6"/>
      <c r="UMS75" s="6"/>
      <c r="UMT75" s="6"/>
      <c r="UMU75" s="6"/>
      <c r="UMV75" s="6"/>
      <c r="UMW75" s="6"/>
      <c r="UMX75" s="6"/>
      <c r="UMY75" s="6"/>
      <c r="UMZ75" s="6"/>
      <c r="UNA75" s="6"/>
      <c r="UNB75" s="6"/>
      <c r="UNC75" s="6"/>
      <c r="UND75" s="6"/>
      <c r="UNE75" s="6"/>
      <c r="UNF75" s="6"/>
      <c r="UNG75" s="6"/>
      <c r="UNH75" s="6"/>
      <c r="UNI75" s="6"/>
      <c r="UNJ75" s="6"/>
      <c r="UNK75" s="6"/>
      <c r="UNL75" s="6"/>
      <c r="UNM75" s="6"/>
      <c r="UNN75" s="6"/>
      <c r="UNO75" s="6"/>
      <c r="UNP75" s="6"/>
      <c r="UNQ75" s="6"/>
      <c r="UNR75" s="6"/>
      <c r="UNS75" s="6"/>
      <c r="UNT75" s="6"/>
      <c r="UNU75" s="6"/>
      <c r="UNV75" s="6"/>
      <c r="UNW75" s="6"/>
      <c r="UNX75" s="6"/>
      <c r="UNY75" s="6"/>
      <c r="UNZ75" s="6"/>
      <c r="UOA75" s="6"/>
      <c r="UOB75" s="6"/>
      <c r="UOC75" s="6"/>
      <c r="UOD75" s="6"/>
      <c r="UOE75" s="6"/>
      <c r="UOF75" s="6"/>
      <c r="UOG75" s="6"/>
      <c r="UOH75" s="6"/>
      <c r="UOI75" s="6"/>
      <c r="UOJ75" s="6"/>
      <c r="UOK75" s="6"/>
      <c r="UOL75" s="6"/>
      <c r="UOM75" s="6"/>
      <c r="UON75" s="6"/>
      <c r="UOO75" s="6"/>
      <c r="UOP75" s="6"/>
      <c r="UOQ75" s="6"/>
      <c r="UOR75" s="6"/>
      <c r="UOS75" s="6"/>
      <c r="UOT75" s="6"/>
      <c r="UOU75" s="6"/>
      <c r="UOV75" s="6"/>
      <c r="UOW75" s="6"/>
      <c r="UOX75" s="6"/>
      <c r="UOY75" s="6"/>
      <c r="UOZ75" s="6"/>
      <c r="UPA75" s="6"/>
      <c r="UPB75" s="6"/>
      <c r="UPC75" s="6"/>
      <c r="UPD75" s="6"/>
      <c r="UPE75" s="6"/>
      <c r="UPF75" s="6"/>
      <c r="UPG75" s="6"/>
      <c r="UPH75" s="6"/>
      <c r="UPI75" s="6"/>
      <c r="UPJ75" s="6"/>
      <c r="UPK75" s="6"/>
      <c r="UPL75" s="6"/>
      <c r="UPM75" s="6"/>
      <c r="UPN75" s="6"/>
      <c r="UPO75" s="6"/>
      <c r="UPP75" s="6"/>
      <c r="UPQ75" s="6"/>
      <c r="UPR75" s="6"/>
      <c r="UPS75" s="6"/>
      <c r="UPT75" s="6"/>
      <c r="UPU75" s="6"/>
      <c r="UPV75" s="6"/>
      <c r="UPW75" s="6"/>
      <c r="UPX75" s="6"/>
      <c r="UPY75" s="6"/>
      <c r="UPZ75" s="6"/>
      <c r="UQA75" s="6"/>
      <c r="UQB75" s="6"/>
      <c r="UQC75" s="6"/>
      <c r="UQD75" s="6"/>
      <c r="UQE75" s="6"/>
      <c r="UQF75" s="6"/>
      <c r="UQG75" s="6"/>
      <c r="UQH75" s="6"/>
      <c r="UQI75" s="6"/>
      <c r="UQJ75" s="6"/>
      <c r="UQK75" s="6"/>
      <c r="UQL75" s="6"/>
      <c r="UQM75" s="6"/>
      <c r="UQN75" s="6"/>
      <c r="UQO75" s="6"/>
      <c r="UQP75" s="6"/>
      <c r="UQQ75" s="6"/>
      <c r="UQR75" s="6"/>
      <c r="UQS75" s="6"/>
      <c r="UQT75" s="6"/>
      <c r="UQU75" s="6"/>
      <c r="UQV75" s="6"/>
      <c r="UQW75" s="6"/>
      <c r="UQX75" s="6"/>
      <c r="UQY75" s="6"/>
      <c r="UQZ75" s="6"/>
      <c r="URA75" s="6"/>
      <c r="URB75" s="6"/>
      <c r="URC75" s="6"/>
      <c r="URD75" s="6"/>
      <c r="URE75" s="6"/>
      <c r="URF75" s="6"/>
      <c r="URG75" s="6"/>
      <c r="URH75" s="6"/>
      <c r="URI75" s="6"/>
      <c r="URJ75" s="6"/>
      <c r="URK75" s="6"/>
      <c r="URL75" s="6"/>
      <c r="URM75" s="6"/>
      <c r="URN75" s="6"/>
      <c r="URO75" s="6"/>
      <c r="URP75" s="6"/>
      <c r="URQ75" s="6"/>
      <c r="URR75" s="6"/>
      <c r="URS75" s="6"/>
      <c r="URT75" s="6"/>
      <c r="URU75" s="6"/>
      <c r="URV75" s="6"/>
      <c r="URW75" s="6"/>
      <c r="URX75" s="6"/>
      <c r="URY75" s="6"/>
      <c r="URZ75" s="6"/>
      <c r="USA75" s="6"/>
      <c r="USB75" s="6"/>
      <c r="USC75" s="6"/>
      <c r="USD75" s="6"/>
      <c r="USE75" s="6"/>
      <c r="USF75" s="6"/>
      <c r="USG75" s="6"/>
      <c r="USH75" s="6"/>
      <c r="USI75" s="6"/>
      <c r="USJ75" s="6"/>
      <c r="USK75" s="6"/>
      <c r="USL75" s="6"/>
      <c r="USM75" s="6"/>
      <c r="USN75" s="6"/>
      <c r="USO75" s="6"/>
      <c r="USP75" s="6"/>
      <c r="USQ75" s="6"/>
      <c r="USR75" s="6"/>
      <c r="USS75" s="6"/>
      <c r="UST75" s="6"/>
      <c r="USU75" s="6"/>
      <c r="USV75" s="6"/>
      <c r="USW75" s="6"/>
      <c r="USX75" s="6"/>
      <c r="USY75" s="6"/>
      <c r="USZ75" s="6"/>
      <c r="UTA75" s="6"/>
      <c r="UTB75" s="6"/>
      <c r="UTC75" s="6"/>
      <c r="UTD75" s="6"/>
      <c r="UTE75" s="6"/>
      <c r="UTF75" s="6"/>
      <c r="UTG75" s="6"/>
      <c r="UTH75" s="6"/>
      <c r="UTI75" s="6"/>
      <c r="UTJ75" s="6"/>
      <c r="UTK75" s="6"/>
      <c r="UTL75" s="6"/>
      <c r="UTM75" s="6"/>
      <c r="UTN75" s="6"/>
      <c r="UTO75" s="6"/>
      <c r="UTP75" s="6"/>
      <c r="UTQ75" s="6"/>
      <c r="UTR75" s="6"/>
      <c r="UTS75" s="6"/>
      <c r="UTT75" s="6"/>
      <c r="UTU75" s="6"/>
      <c r="UTV75" s="6"/>
      <c r="UTW75" s="6"/>
      <c r="UTX75" s="6"/>
      <c r="UTY75" s="6"/>
      <c r="UTZ75" s="6"/>
      <c r="UUA75" s="6"/>
      <c r="UUB75" s="6"/>
      <c r="UUC75" s="6"/>
      <c r="UUD75" s="6"/>
      <c r="UUE75" s="6"/>
      <c r="UUF75" s="6"/>
      <c r="UUG75" s="6"/>
      <c r="UUH75" s="6"/>
      <c r="UUI75" s="6"/>
      <c r="UUJ75" s="6"/>
      <c r="UUK75" s="6"/>
      <c r="UUL75" s="6"/>
      <c r="UUM75" s="6"/>
      <c r="UUN75" s="6"/>
      <c r="UUO75" s="6"/>
      <c r="UUP75" s="6"/>
      <c r="UUQ75" s="6"/>
      <c r="UUR75" s="6"/>
      <c r="UUS75" s="6"/>
      <c r="UUT75" s="6"/>
      <c r="UUU75" s="6"/>
      <c r="UUV75" s="6"/>
      <c r="UUW75" s="6"/>
      <c r="UUX75" s="6"/>
      <c r="UUY75" s="6"/>
      <c r="UUZ75" s="6"/>
      <c r="UVA75" s="6"/>
      <c r="UVB75" s="6"/>
      <c r="UVC75" s="6"/>
      <c r="UVD75" s="6"/>
      <c r="UVE75" s="6"/>
      <c r="UVF75" s="6"/>
      <c r="UVG75" s="6"/>
      <c r="UVH75" s="6"/>
      <c r="UVI75" s="6"/>
      <c r="UVJ75" s="6"/>
      <c r="UVK75" s="6"/>
      <c r="UVL75" s="6"/>
      <c r="UVM75" s="6"/>
      <c r="UVN75" s="6"/>
      <c r="UVO75" s="6"/>
      <c r="UVP75" s="6"/>
      <c r="UVQ75" s="6"/>
      <c r="UVR75" s="6"/>
      <c r="UVS75" s="6"/>
      <c r="UVT75" s="6"/>
      <c r="UVU75" s="6"/>
      <c r="UVV75" s="6"/>
      <c r="UVW75" s="6"/>
      <c r="UVX75" s="6"/>
      <c r="UVY75" s="6"/>
      <c r="UVZ75" s="6"/>
      <c r="UWA75" s="6"/>
      <c r="UWB75" s="6"/>
      <c r="UWC75" s="6"/>
      <c r="UWD75" s="6"/>
      <c r="UWE75" s="6"/>
      <c r="UWF75" s="6"/>
      <c r="UWG75" s="6"/>
      <c r="UWH75" s="6"/>
      <c r="UWI75" s="6"/>
      <c r="UWJ75" s="6"/>
      <c r="UWK75" s="6"/>
      <c r="UWL75" s="6"/>
      <c r="UWM75" s="6"/>
      <c r="UWN75" s="6"/>
      <c r="UWO75" s="6"/>
      <c r="UWP75" s="6"/>
      <c r="UWQ75" s="6"/>
      <c r="UWR75" s="6"/>
      <c r="UWS75" s="6"/>
      <c r="UWT75" s="6"/>
      <c r="UWU75" s="6"/>
      <c r="UWV75" s="6"/>
      <c r="UWW75" s="6"/>
      <c r="UWX75" s="6"/>
      <c r="UWY75" s="6"/>
      <c r="UWZ75" s="6"/>
      <c r="UXA75" s="6"/>
      <c r="UXB75" s="6"/>
      <c r="UXC75" s="6"/>
      <c r="UXD75" s="6"/>
      <c r="UXE75" s="6"/>
      <c r="UXF75" s="6"/>
      <c r="UXG75" s="6"/>
      <c r="UXH75" s="6"/>
      <c r="UXI75" s="6"/>
      <c r="UXJ75" s="6"/>
      <c r="UXK75" s="6"/>
      <c r="UXL75" s="6"/>
      <c r="UXM75" s="6"/>
      <c r="UXN75" s="6"/>
      <c r="UXO75" s="6"/>
      <c r="UXP75" s="6"/>
      <c r="UXQ75" s="6"/>
      <c r="UXR75" s="6"/>
      <c r="UXS75" s="6"/>
      <c r="UXT75" s="6"/>
      <c r="UXU75" s="6"/>
      <c r="UXV75" s="6"/>
      <c r="UXW75" s="6"/>
      <c r="UXX75" s="6"/>
      <c r="UXY75" s="6"/>
      <c r="UXZ75" s="6"/>
      <c r="UYA75" s="6"/>
      <c r="UYB75" s="6"/>
      <c r="UYC75" s="6"/>
      <c r="UYD75" s="6"/>
      <c r="UYE75" s="6"/>
      <c r="UYF75" s="6"/>
      <c r="UYG75" s="6"/>
      <c r="UYH75" s="6"/>
      <c r="UYI75" s="6"/>
      <c r="UYJ75" s="6"/>
      <c r="UYK75" s="6"/>
      <c r="UYL75" s="6"/>
      <c r="UYM75" s="6"/>
      <c r="UYN75" s="6"/>
      <c r="UYO75" s="6"/>
      <c r="UYP75" s="6"/>
      <c r="UYQ75" s="6"/>
      <c r="UYR75" s="6"/>
      <c r="UYS75" s="6"/>
      <c r="UYT75" s="6"/>
      <c r="UYU75" s="6"/>
      <c r="UYV75" s="6"/>
      <c r="UYW75" s="6"/>
      <c r="UYX75" s="6"/>
      <c r="UYY75" s="6"/>
      <c r="UYZ75" s="6"/>
      <c r="UZA75" s="6"/>
      <c r="UZB75" s="6"/>
      <c r="UZC75" s="6"/>
      <c r="UZD75" s="6"/>
      <c r="UZE75" s="6"/>
      <c r="UZF75" s="6"/>
      <c r="UZG75" s="6"/>
      <c r="UZH75" s="6"/>
      <c r="UZI75" s="6"/>
      <c r="UZJ75" s="6"/>
      <c r="UZK75" s="6"/>
      <c r="UZL75" s="6"/>
      <c r="UZM75" s="6"/>
      <c r="UZN75" s="6"/>
      <c r="UZO75" s="6"/>
      <c r="UZP75" s="6"/>
      <c r="UZQ75" s="6"/>
      <c r="UZR75" s="6"/>
      <c r="UZS75" s="6"/>
      <c r="UZT75" s="6"/>
      <c r="UZU75" s="6"/>
      <c r="UZV75" s="6"/>
      <c r="UZW75" s="6"/>
      <c r="UZX75" s="6"/>
      <c r="UZY75" s="6"/>
      <c r="UZZ75" s="6"/>
      <c r="VAA75" s="6"/>
      <c r="VAB75" s="6"/>
      <c r="VAC75" s="6"/>
      <c r="VAD75" s="6"/>
      <c r="VAE75" s="6"/>
      <c r="VAF75" s="6"/>
      <c r="VAG75" s="6"/>
      <c r="VAH75" s="6"/>
      <c r="VAI75" s="6"/>
      <c r="VAJ75" s="6"/>
      <c r="VAK75" s="6"/>
      <c r="VAL75" s="6"/>
      <c r="VAM75" s="6"/>
      <c r="VAN75" s="6"/>
      <c r="VAO75" s="6"/>
      <c r="VAP75" s="6"/>
      <c r="VAQ75" s="6"/>
      <c r="VAR75" s="6"/>
      <c r="VAS75" s="6"/>
      <c r="VAT75" s="6"/>
      <c r="VAU75" s="6"/>
      <c r="VAV75" s="6"/>
      <c r="VAW75" s="6"/>
      <c r="VAX75" s="6"/>
      <c r="VAY75" s="6"/>
      <c r="VAZ75" s="6"/>
      <c r="VBA75" s="6"/>
      <c r="VBB75" s="6"/>
      <c r="VBC75" s="6"/>
      <c r="VBD75" s="6"/>
      <c r="VBE75" s="6"/>
      <c r="VBF75" s="6"/>
      <c r="VBG75" s="6"/>
      <c r="VBH75" s="6"/>
      <c r="VBI75" s="6"/>
      <c r="VBJ75" s="6"/>
      <c r="VBK75" s="6"/>
      <c r="VBL75" s="6"/>
      <c r="VBM75" s="6"/>
      <c r="VBN75" s="6"/>
      <c r="VBO75" s="6"/>
      <c r="VBP75" s="6"/>
      <c r="VBQ75" s="6"/>
      <c r="VBR75" s="6"/>
      <c r="VBS75" s="6"/>
      <c r="VBT75" s="6"/>
      <c r="VBU75" s="6"/>
      <c r="VBV75" s="6"/>
      <c r="VBW75" s="6"/>
      <c r="VBX75" s="6"/>
      <c r="VBY75" s="6"/>
      <c r="VBZ75" s="6"/>
      <c r="VCA75" s="6"/>
      <c r="VCB75" s="6"/>
      <c r="VCC75" s="6"/>
      <c r="VCD75" s="6"/>
      <c r="VCE75" s="6"/>
      <c r="VCF75" s="6"/>
      <c r="VCG75" s="6"/>
      <c r="VCH75" s="6"/>
      <c r="VCI75" s="6"/>
      <c r="VCJ75" s="6"/>
      <c r="VCK75" s="6"/>
      <c r="VCL75" s="6"/>
      <c r="VCM75" s="6"/>
      <c r="VCN75" s="6"/>
      <c r="VCO75" s="6"/>
      <c r="VCP75" s="6"/>
      <c r="VCQ75" s="6"/>
      <c r="VCR75" s="6"/>
      <c r="VCS75" s="6"/>
      <c r="VCT75" s="6"/>
      <c r="VCU75" s="6"/>
      <c r="VCV75" s="6"/>
      <c r="VCW75" s="6"/>
      <c r="VCX75" s="6"/>
      <c r="VCY75" s="6"/>
      <c r="VCZ75" s="6"/>
      <c r="VDA75" s="6"/>
      <c r="VDB75" s="6"/>
      <c r="VDC75" s="6"/>
      <c r="VDD75" s="6"/>
      <c r="VDE75" s="6"/>
      <c r="VDF75" s="6"/>
      <c r="VDG75" s="6"/>
      <c r="VDH75" s="6"/>
      <c r="VDI75" s="6"/>
      <c r="VDJ75" s="6"/>
      <c r="VDK75" s="6"/>
      <c r="VDL75" s="6"/>
      <c r="VDM75" s="6"/>
      <c r="VDN75" s="6"/>
      <c r="VDO75" s="6"/>
      <c r="VDP75" s="6"/>
      <c r="VDQ75" s="6"/>
      <c r="VDR75" s="6"/>
      <c r="VDS75" s="6"/>
      <c r="VDT75" s="6"/>
      <c r="VDU75" s="6"/>
      <c r="VDV75" s="6"/>
      <c r="VDW75" s="6"/>
      <c r="VDX75" s="6"/>
      <c r="VDY75" s="6"/>
      <c r="VDZ75" s="6"/>
      <c r="VEA75" s="6"/>
      <c r="VEB75" s="6"/>
      <c r="VEC75" s="6"/>
      <c r="VED75" s="6"/>
      <c r="VEE75" s="6"/>
      <c r="VEF75" s="6"/>
      <c r="VEG75" s="6"/>
      <c r="VEH75" s="6"/>
      <c r="VEI75" s="6"/>
      <c r="VEJ75" s="6"/>
      <c r="VEK75" s="6"/>
      <c r="VEL75" s="6"/>
      <c r="VEM75" s="6"/>
      <c r="VEN75" s="6"/>
      <c r="VEO75" s="6"/>
      <c r="VEP75" s="6"/>
      <c r="VEQ75" s="6"/>
      <c r="VER75" s="6"/>
      <c r="VES75" s="6"/>
      <c r="VET75" s="6"/>
      <c r="VEU75" s="6"/>
      <c r="VEV75" s="6"/>
      <c r="VEW75" s="6"/>
      <c r="VEX75" s="6"/>
      <c r="VEY75" s="6"/>
      <c r="VEZ75" s="6"/>
      <c r="VFA75" s="6"/>
      <c r="VFB75" s="6"/>
      <c r="VFC75" s="6"/>
      <c r="VFD75" s="6"/>
      <c r="VFE75" s="6"/>
      <c r="VFF75" s="6"/>
      <c r="VFG75" s="6"/>
      <c r="VFH75" s="6"/>
      <c r="VFI75" s="6"/>
      <c r="VFJ75" s="6"/>
      <c r="VFK75" s="6"/>
      <c r="VFL75" s="6"/>
      <c r="VFM75" s="6"/>
      <c r="VFN75" s="6"/>
      <c r="VFO75" s="6"/>
      <c r="VFP75" s="6"/>
      <c r="VFQ75" s="6"/>
      <c r="VFR75" s="6"/>
      <c r="VFS75" s="6"/>
      <c r="VFT75" s="6"/>
      <c r="VFU75" s="6"/>
      <c r="VFV75" s="6"/>
      <c r="VFW75" s="6"/>
      <c r="VFX75" s="6"/>
      <c r="VFY75" s="6"/>
      <c r="VFZ75" s="6"/>
      <c r="VGA75" s="6"/>
      <c r="VGB75" s="6"/>
      <c r="VGC75" s="6"/>
      <c r="VGD75" s="6"/>
      <c r="VGE75" s="6"/>
      <c r="VGF75" s="6"/>
      <c r="VGG75" s="6"/>
      <c r="VGH75" s="6"/>
      <c r="VGI75" s="6"/>
      <c r="VGJ75" s="6"/>
      <c r="VGK75" s="6"/>
      <c r="VGL75" s="6"/>
      <c r="VGM75" s="6"/>
      <c r="VGN75" s="6"/>
      <c r="VGO75" s="6"/>
      <c r="VGP75" s="6"/>
      <c r="VGQ75" s="6"/>
      <c r="VGR75" s="6"/>
      <c r="VGS75" s="6"/>
      <c r="VGT75" s="6"/>
      <c r="VGU75" s="6"/>
      <c r="VGV75" s="6"/>
      <c r="VGW75" s="6"/>
      <c r="VGX75" s="6"/>
      <c r="VGY75" s="6"/>
      <c r="VGZ75" s="6"/>
      <c r="VHA75" s="6"/>
      <c r="VHB75" s="6"/>
      <c r="VHC75" s="6"/>
      <c r="VHD75" s="6"/>
      <c r="VHE75" s="6"/>
      <c r="VHF75" s="6"/>
      <c r="VHG75" s="6"/>
      <c r="VHH75" s="6"/>
      <c r="VHI75" s="6"/>
      <c r="VHJ75" s="6"/>
      <c r="VHK75" s="6"/>
      <c r="VHL75" s="6"/>
      <c r="VHM75" s="6"/>
      <c r="VHN75" s="6"/>
      <c r="VHO75" s="6"/>
      <c r="VHP75" s="6"/>
      <c r="VHQ75" s="6"/>
      <c r="VHR75" s="6"/>
      <c r="VHS75" s="6"/>
      <c r="VHT75" s="6"/>
      <c r="VHU75" s="6"/>
      <c r="VHV75" s="6"/>
      <c r="VHW75" s="6"/>
      <c r="VHX75" s="6"/>
      <c r="VHY75" s="6"/>
      <c r="VHZ75" s="6"/>
      <c r="VIA75" s="6"/>
      <c r="VIB75" s="6"/>
      <c r="VIC75" s="6"/>
      <c r="VID75" s="6"/>
      <c r="VIE75" s="6"/>
      <c r="VIF75" s="6"/>
      <c r="VIG75" s="6"/>
      <c r="VIH75" s="6"/>
      <c r="VII75" s="6"/>
      <c r="VIJ75" s="6"/>
      <c r="VIK75" s="6"/>
      <c r="VIL75" s="6"/>
      <c r="VIM75" s="6"/>
      <c r="VIN75" s="6"/>
      <c r="VIO75" s="6"/>
      <c r="VIP75" s="6"/>
      <c r="VIQ75" s="6"/>
      <c r="VIR75" s="6"/>
      <c r="VIS75" s="6"/>
      <c r="VIT75" s="6"/>
      <c r="VIU75" s="6"/>
      <c r="VIV75" s="6"/>
      <c r="VIW75" s="6"/>
      <c r="VIX75" s="6"/>
      <c r="VIY75" s="6"/>
      <c r="VIZ75" s="6"/>
      <c r="VJA75" s="6"/>
      <c r="VJB75" s="6"/>
      <c r="VJC75" s="6"/>
      <c r="VJD75" s="6"/>
      <c r="VJE75" s="6"/>
      <c r="VJF75" s="6"/>
      <c r="VJG75" s="6"/>
      <c r="VJH75" s="6"/>
      <c r="VJI75" s="6"/>
      <c r="VJJ75" s="6"/>
      <c r="VJK75" s="6"/>
      <c r="VJL75" s="6"/>
      <c r="VJM75" s="6"/>
      <c r="VJN75" s="6"/>
      <c r="VJO75" s="6"/>
      <c r="VJP75" s="6"/>
      <c r="VJQ75" s="6"/>
      <c r="VJR75" s="6"/>
      <c r="VJS75" s="6"/>
      <c r="VJT75" s="6"/>
      <c r="VJU75" s="6"/>
      <c r="VJV75" s="6"/>
      <c r="VJW75" s="6"/>
      <c r="VJX75" s="6"/>
      <c r="VJY75" s="6"/>
      <c r="VJZ75" s="6"/>
      <c r="VKA75" s="6"/>
      <c r="VKB75" s="6"/>
      <c r="VKC75" s="6"/>
      <c r="VKD75" s="6"/>
      <c r="VKE75" s="6"/>
      <c r="VKF75" s="6"/>
      <c r="VKG75" s="6"/>
      <c r="VKH75" s="6"/>
      <c r="VKI75" s="6"/>
      <c r="VKJ75" s="6"/>
      <c r="VKK75" s="6"/>
      <c r="VKL75" s="6"/>
      <c r="VKM75" s="6"/>
      <c r="VKN75" s="6"/>
      <c r="VKO75" s="6"/>
      <c r="VKP75" s="6"/>
      <c r="VKQ75" s="6"/>
      <c r="VKR75" s="6"/>
      <c r="VKS75" s="6"/>
      <c r="VKT75" s="6"/>
      <c r="VKU75" s="6"/>
      <c r="VKV75" s="6"/>
      <c r="VKW75" s="6"/>
      <c r="VKX75" s="6"/>
      <c r="VKY75" s="6"/>
      <c r="VKZ75" s="6"/>
      <c r="VLA75" s="6"/>
      <c r="VLB75" s="6"/>
      <c r="VLC75" s="6"/>
      <c r="VLD75" s="6"/>
      <c r="VLE75" s="6"/>
      <c r="VLF75" s="6"/>
      <c r="VLG75" s="6"/>
      <c r="VLH75" s="6"/>
      <c r="VLI75" s="6"/>
      <c r="VLJ75" s="6"/>
      <c r="VLK75" s="6"/>
      <c r="VLL75" s="6"/>
      <c r="VLM75" s="6"/>
      <c r="VLN75" s="6"/>
      <c r="VLO75" s="6"/>
      <c r="VLP75" s="6"/>
      <c r="VLQ75" s="6"/>
      <c r="VLR75" s="6"/>
      <c r="VLS75" s="6"/>
      <c r="VLT75" s="6"/>
      <c r="VLU75" s="6"/>
      <c r="VLV75" s="6"/>
      <c r="VLW75" s="6"/>
      <c r="VLX75" s="6"/>
      <c r="VLY75" s="6"/>
      <c r="VLZ75" s="6"/>
      <c r="VMA75" s="6"/>
      <c r="VMB75" s="6"/>
      <c r="VMC75" s="6"/>
      <c r="VMD75" s="6"/>
      <c r="VME75" s="6"/>
      <c r="VMF75" s="6"/>
      <c r="VMG75" s="6"/>
      <c r="VMH75" s="6"/>
      <c r="VMI75" s="6"/>
      <c r="VMJ75" s="6"/>
      <c r="VMK75" s="6"/>
      <c r="VML75" s="6"/>
      <c r="VMM75" s="6"/>
      <c r="VMN75" s="6"/>
      <c r="VMO75" s="6"/>
      <c r="VMP75" s="6"/>
      <c r="VMQ75" s="6"/>
      <c r="VMR75" s="6"/>
      <c r="VMS75" s="6"/>
      <c r="VMT75" s="6"/>
      <c r="VMU75" s="6"/>
      <c r="VMV75" s="6"/>
      <c r="VMW75" s="6"/>
      <c r="VMX75" s="6"/>
      <c r="VMY75" s="6"/>
      <c r="VMZ75" s="6"/>
      <c r="VNA75" s="6"/>
      <c r="VNB75" s="6"/>
      <c r="VNC75" s="6"/>
      <c r="VND75" s="6"/>
      <c r="VNE75" s="6"/>
      <c r="VNF75" s="6"/>
      <c r="VNG75" s="6"/>
      <c r="VNH75" s="6"/>
      <c r="VNI75" s="6"/>
      <c r="VNJ75" s="6"/>
      <c r="VNK75" s="6"/>
      <c r="VNL75" s="6"/>
      <c r="VNM75" s="6"/>
      <c r="VNN75" s="6"/>
      <c r="VNO75" s="6"/>
      <c r="VNP75" s="6"/>
      <c r="VNQ75" s="6"/>
      <c r="VNR75" s="6"/>
      <c r="VNS75" s="6"/>
      <c r="VNT75" s="6"/>
      <c r="VNU75" s="6"/>
      <c r="VNV75" s="6"/>
      <c r="VNW75" s="6"/>
      <c r="VNX75" s="6"/>
      <c r="VNY75" s="6"/>
      <c r="VNZ75" s="6"/>
      <c r="VOA75" s="6"/>
      <c r="VOB75" s="6"/>
      <c r="VOC75" s="6"/>
      <c r="VOD75" s="6"/>
      <c r="VOE75" s="6"/>
      <c r="VOF75" s="6"/>
      <c r="VOG75" s="6"/>
      <c r="VOH75" s="6"/>
      <c r="VOI75" s="6"/>
      <c r="VOJ75" s="6"/>
      <c r="VOK75" s="6"/>
      <c r="VOL75" s="6"/>
      <c r="VOM75" s="6"/>
      <c r="VON75" s="6"/>
      <c r="VOO75" s="6"/>
      <c r="VOP75" s="6"/>
      <c r="VOQ75" s="6"/>
      <c r="VOR75" s="6"/>
      <c r="VOS75" s="6"/>
      <c r="VOT75" s="6"/>
      <c r="VOU75" s="6"/>
      <c r="VOV75" s="6"/>
      <c r="VOW75" s="6"/>
      <c r="VOX75" s="6"/>
      <c r="VOY75" s="6"/>
      <c r="VOZ75" s="6"/>
      <c r="VPA75" s="6"/>
      <c r="VPB75" s="6"/>
      <c r="VPC75" s="6"/>
      <c r="VPD75" s="6"/>
      <c r="VPE75" s="6"/>
      <c r="VPF75" s="6"/>
      <c r="VPG75" s="6"/>
      <c r="VPH75" s="6"/>
      <c r="VPI75" s="6"/>
      <c r="VPJ75" s="6"/>
      <c r="VPK75" s="6"/>
      <c r="VPL75" s="6"/>
      <c r="VPM75" s="6"/>
      <c r="VPN75" s="6"/>
      <c r="VPO75" s="6"/>
      <c r="VPP75" s="6"/>
      <c r="VPQ75" s="6"/>
      <c r="VPR75" s="6"/>
      <c r="VPS75" s="6"/>
      <c r="VPT75" s="6"/>
      <c r="VPU75" s="6"/>
      <c r="VPV75" s="6"/>
      <c r="VPW75" s="6"/>
      <c r="VPX75" s="6"/>
      <c r="VPY75" s="6"/>
      <c r="VPZ75" s="6"/>
      <c r="VQA75" s="6"/>
      <c r="VQB75" s="6"/>
      <c r="VQC75" s="6"/>
      <c r="VQD75" s="6"/>
      <c r="VQE75" s="6"/>
      <c r="VQF75" s="6"/>
      <c r="VQG75" s="6"/>
      <c r="VQH75" s="6"/>
      <c r="VQI75" s="6"/>
      <c r="VQJ75" s="6"/>
      <c r="VQK75" s="6"/>
      <c r="VQL75" s="6"/>
      <c r="VQM75" s="6"/>
      <c r="VQN75" s="6"/>
      <c r="VQO75" s="6"/>
      <c r="VQP75" s="6"/>
      <c r="VQQ75" s="6"/>
      <c r="VQR75" s="6"/>
      <c r="VQS75" s="6"/>
      <c r="VQT75" s="6"/>
      <c r="VQU75" s="6"/>
      <c r="VQV75" s="6"/>
      <c r="VQW75" s="6"/>
      <c r="VQX75" s="6"/>
      <c r="VQY75" s="6"/>
      <c r="VQZ75" s="6"/>
      <c r="VRA75" s="6"/>
      <c r="VRB75" s="6"/>
      <c r="VRC75" s="6"/>
      <c r="VRD75" s="6"/>
      <c r="VRE75" s="6"/>
      <c r="VRF75" s="6"/>
      <c r="VRG75" s="6"/>
      <c r="VRH75" s="6"/>
      <c r="VRI75" s="6"/>
      <c r="VRJ75" s="6"/>
      <c r="VRK75" s="6"/>
      <c r="VRL75" s="6"/>
      <c r="VRM75" s="6"/>
      <c r="VRN75" s="6"/>
      <c r="VRO75" s="6"/>
      <c r="VRP75" s="6"/>
      <c r="VRQ75" s="6"/>
      <c r="VRR75" s="6"/>
      <c r="VRS75" s="6"/>
      <c r="VRT75" s="6"/>
      <c r="VRU75" s="6"/>
      <c r="VRV75" s="6"/>
      <c r="VRW75" s="6"/>
      <c r="VRX75" s="6"/>
      <c r="VRY75" s="6"/>
      <c r="VRZ75" s="6"/>
      <c r="VSA75" s="6"/>
      <c r="VSB75" s="6"/>
      <c r="VSC75" s="6"/>
      <c r="VSD75" s="6"/>
      <c r="VSE75" s="6"/>
      <c r="VSF75" s="6"/>
      <c r="VSG75" s="6"/>
      <c r="VSH75" s="6"/>
      <c r="VSI75" s="6"/>
      <c r="VSJ75" s="6"/>
      <c r="VSK75" s="6"/>
      <c r="VSL75" s="6"/>
      <c r="VSM75" s="6"/>
      <c r="VSN75" s="6"/>
      <c r="VSO75" s="6"/>
      <c r="VSP75" s="6"/>
      <c r="VSQ75" s="6"/>
      <c r="VSR75" s="6"/>
      <c r="VSS75" s="6"/>
      <c r="VST75" s="6"/>
      <c r="VSU75" s="6"/>
      <c r="VSV75" s="6"/>
      <c r="VSW75" s="6"/>
      <c r="VSX75" s="6"/>
      <c r="VSY75" s="6"/>
      <c r="VSZ75" s="6"/>
      <c r="VTA75" s="6"/>
      <c r="VTB75" s="6"/>
      <c r="VTC75" s="6"/>
      <c r="VTD75" s="6"/>
      <c r="VTE75" s="6"/>
      <c r="VTF75" s="6"/>
      <c r="VTG75" s="6"/>
      <c r="VTH75" s="6"/>
      <c r="VTI75" s="6"/>
      <c r="VTJ75" s="6"/>
      <c r="VTK75" s="6"/>
      <c r="VTL75" s="6"/>
      <c r="VTM75" s="6"/>
      <c r="VTN75" s="6"/>
      <c r="VTO75" s="6"/>
      <c r="VTP75" s="6"/>
      <c r="VTQ75" s="6"/>
      <c r="VTR75" s="6"/>
      <c r="VTS75" s="6"/>
      <c r="VTT75" s="6"/>
      <c r="VTU75" s="6"/>
      <c r="VTV75" s="6"/>
      <c r="VTW75" s="6"/>
      <c r="VTX75" s="6"/>
      <c r="VTY75" s="6"/>
      <c r="VTZ75" s="6"/>
      <c r="VUA75" s="6"/>
      <c r="VUB75" s="6"/>
      <c r="VUC75" s="6"/>
      <c r="VUD75" s="6"/>
      <c r="VUE75" s="6"/>
      <c r="VUF75" s="6"/>
      <c r="VUG75" s="6"/>
      <c r="VUH75" s="6"/>
      <c r="VUI75" s="6"/>
      <c r="VUJ75" s="6"/>
      <c r="VUK75" s="6"/>
      <c r="VUL75" s="6"/>
      <c r="VUM75" s="6"/>
      <c r="VUN75" s="6"/>
      <c r="VUO75" s="6"/>
      <c r="VUP75" s="6"/>
      <c r="VUQ75" s="6"/>
      <c r="VUR75" s="6"/>
      <c r="VUS75" s="6"/>
      <c r="VUT75" s="6"/>
      <c r="VUU75" s="6"/>
      <c r="VUV75" s="6"/>
      <c r="VUW75" s="6"/>
      <c r="VUX75" s="6"/>
      <c r="VUY75" s="6"/>
      <c r="VUZ75" s="6"/>
      <c r="VVA75" s="6"/>
      <c r="VVB75" s="6"/>
      <c r="VVC75" s="6"/>
      <c r="VVD75" s="6"/>
      <c r="VVE75" s="6"/>
      <c r="VVF75" s="6"/>
      <c r="VVG75" s="6"/>
      <c r="VVH75" s="6"/>
      <c r="VVI75" s="6"/>
      <c r="VVJ75" s="6"/>
      <c r="VVK75" s="6"/>
      <c r="VVL75" s="6"/>
      <c r="VVM75" s="6"/>
      <c r="VVN75" s="6"/>
      <c r="VVO75" s="6"/>
      <c r="VVP75" s="6"/>
      <c r="VVQ75" s="6"/>
      <c r="VVR75" s="6"/>
      <c r="VVS75" s="6"/>
      <c r="VVT75" s="6"/>
      <c r="VVU75" s="6"/>
      <c r="VVV75" s="6"/>
      <c r="VVW75" s="6"/>
      <c r="VVX75" s="6"/>
      <c r="VVY75" s="6"/>
      <c r="VVZ75" s="6"/>
      <c r="VWA75" s="6"/>
      <c r="VWB75" s="6"/>
      <c r="VWC75" s="6"/>
      <c r="VWD75" s="6"/>
      <c r="VWE75" s="6"/>
      <c r="VWF75" s="6"/>
      <c r="VWG75" s="6"/>
      <c r="VWH75" s="6"/>
      <c r="VWI75" s="6"/>
      <c r="VWJ75" s="6"/>
      <c r="VWK75" s="6"/>
      <c r="VWL75" s="6"/>
      <c r="VWM75" s="6"/>
      <c r="VWN75" s="6"/>
      <c r="VWO75" s="6"/>
      <c r="VWP75" s="6"/>
      <c r="VWQ75" s="6"/>
      <c r="VWR75" s="6"/>
      <c r="VWS75" s="6"/>
      <c r="VWT75" s="6"/>
      <c r="VWU75" s="6"/>
      <c r="VWV75" s="6"/>
      <c r="VWW75" s="6"/>
      <c r="VWX75" s="6"/>
      <c r="VWY75" s="6"/>
      <c r="VWZ75" s="6"/>
      <c r="VXA75" s="6"/>
      <c r="VXB75" s="6"/>
      <c r="VXC75" s="6"/>
      <c r="VXD75" s="6"/>
      <c r="VXE75" s="6"/>
      <c r="VXF75" s="6"/>
      <c r="VXG75" s="6"/>
      <c r="VXH75" s="6"/>
      <c r="VXI75" s="6"/>
      <c r="VXJ75" s="6"/>
      <c r="VXK75" s="6"/>
      <c r="VXL75" s="6"/>
      <c r="VXM75" s="6"/>
      <c r="VXN75" s="6"/>
      <c r="VXO75" s="6"/>
      <c r="VXP75" s="6"/>
      <c r="VXQ75" s="6"/>
      <c r="VXR75" s="6"/>
      <c r="VXS75" s="6"/>
      <c r="VXT75" s="6"/>
      <c r="VXU75" s="6"/>
      <c r="VXV75" s="6"/>
      <c r="VXW75" s="6"/>
      <c r="VXX75" s="6"/>
      <c r="VXY75" s="6"/>
      <c r="VXZ75" s="6"/>
      <c r="VYA75" s="6"/>
      <c r="VYB75" s="6"/>
      <c r="VYC75" s="6"/>
      <c r="VYD75" s="6"/>
      <c r="VYE75" s="6"/>
      <c r="VYF75" s="6"/>
      <c r="VYG75" s="6"/>
      <c r="VYH75" s="6"/>
      <c r="VYI75" s="6"/>
      <c r="VYJ75" s="6"/>
      <c r="VYK75" s="6"/>
      <c r="VYL75" s="6"/>
      <c r="VYM75" s="6"/>
      <c r="VYN75" s="6"/>
      <c r="VYO75" s="6"/>
      <c r="VYP75" s="6"/>
      <c r="VYQ75" s="6"/>
      <c r="VYR75" s="6"/>
      <c r="VYS75" s="6"/>
      <c r="VYT75" s="6"/>
      <c r="VYU75" s="6"/>
      <c r="VYV75" s="6"/>
      <c r="VYW75" s="6"/>
      <c r="VYX75" s="6"/>
      <c r="VYY75" s="6"/>
      <c r="VYZ75" s="6"/>
      <c r="VZA75" s="6"/>
      <c r="VZB75" s="6"/>
      <c r="VZC75" s="6"/>
      <c r="VZD75" s="6"/>
      <c r="VZE75" s="6"/>
      <c r="VZF75" s="6"/>
      <c r="VZG75" s="6"/>
      <c r="VZH75" s="6"/>
      <c r="VZI75" s="6"/>
      <c r="VZJ75" s="6"/>
      <c r="VZK75" s="6"/>
      <c r="VZL75" s="6"/>
      <c r="VZM75" s="6"/>
      <c r="VZN75" s="6"/>
      <c r="VZO75" s="6"/>
      <c r="VZP75" s="6"/>
      <c r="VZQ75" s="6"/>
      <c r="VZR75" s="6"/>
      <c r="VZS75" s="6"/>
      <c r="VZT75" s="6"/>
      <c r="VZU75" s="6"/>
      <c r="VZV75" s="6"/>
      <c r="VZW75" s="6"/>
      <c r="VZX75" s="6"/>
      <c r="VZY75" s="6"/>
      <c r="VZZ75" s="6"/>
      <c r="WAA75" s="6"/>
      <c r="WAB75" s="6"/>
      <c r="WAC75" s="6"/>
      <c r="WAD75" s="6"/>
      <c r="WAE75" s="6"/>
      <c r="WAF75" s="6"/>
      <c r="WAG75" s="6"/>
      <c r="WAH75" s="6"/>
      <c r="WAI75" s="6"/>
      <c r="WAJ75" s="6"/>
      <c r="WAK75" s="6"/>
      <c r="WAL75" s="6"/>
      <c r="WAM75" s="6"/>
      <c r="WAN75" s="6"/>
      <c r="WAO75" s="6"/>
      <c r="WAP75" s="6"/>
      <c r="WAQ75" s="6"/>
      <c r="WAR75" s="6"/>
      <c r="WAS75" s="6"/>
      <c r="WAT75" s="6"/>
      <c r="WAU75" s="6"/>
      <c r="WAV75" s="6"/>
      <c r="WAW75" s="6"/>
      <c r="WAX75" s="6"/>
      <c r="WAY75" s="6"/>
      <c r="WAZ75" s="6"/>
      <c r="WBA75" s="6"/>
      <c r="WBB75" s="6"/>
      <c r="WBC75" s="6"/>
      <c r="WBD75" s="6"/>
      <c r="WBE75" s="6"/>
      <c r="WBF75" s="6"/>
      <c r="WBG75" s="6"/>
      <c r="WBH75" s="6"/>
      <c r="WBI75" s="6"/>
      <c r="WBJ75" s="6"/>
      <c r="WBK75" s="6"/>
      <c r="WBL75" s="6"/>
      <c r="WBM75" s="6"/>
      <c r="WBN75" s="6"/>
      <c r="WBO75" s="6"/>
      <c r="WBP75" s="6"/>
      <c r="WBQ75" s="6"/>
      <c r="WBR75" s="6"/>
      <c r="WBS75" s="6"/>
      <c r="WBT75" s="6"/>
      <c r="WBU75" s="6"/>
      <c r="WBV75" s="6"/>
      <c r="WBW75" s="6"/>
      <c r="WBX75" s="6"/>
      <c r="WBY75" s="6"/>
      <c r="WBZ75" s="6"/>
      <c r="WCA75" s="6"/>
      <c r="WCB75" s="6"/>
      <c r="WCC75" s="6"/>
      <c r="WCD75" s="6"/>
      <c r="WCE75" s="6"/>
      <c r="WCF75" s="6"/>
      <c r="WCG75" s="6"/>
      <c r="WCH75" s="6"/>
      <c r="WCI75" s="6"/>
      <c r="WCJ75" s="6"/>
      <c r="WCK75" s="6"/>
      <c r="WCL75" s="6"/>
      <c r="WCM75" s="6"/>
      <c r="WCN75" s="6"/>
      <c r="WCO75" s="6"/>
      <c r="WCP75" s="6"/>
      <c r="WCQ75" s="6"/>
      <c r="WCR75" s="6"/>
      <c r="WCS75" s="6"/>
      <c r="WCT75" s="6"/>
      <c r="WCU75" s="6"/>
      <c r="WCV75" s="6"/>
      <c r="WCW75" s="6"/>
      <c r="WCX75" s="6"/>
      <c r="WCY75" s="6"/>
      <c r="WCZ75" s="6"/>
      <c r="WDA75" s="6"/>
      <c r="WDB75" s="6"/>
      <c r="WDC75" s="6"/>
      <c r="WDD75" s="6"/>
      <c r="WDE75" s="6"/>
      <c r="WDF75" s="6"/>
      <c r="WDG75" s="6"/>
      <c r="WDH75" s="6"/>
      <c r="WDI75" s="6"/>
      <c r="WDJ75" s="6"/>
      <c r="WDK75" s="6"/>
      <c r="WDL75" s="6"/>
      <c r="WDM75" s="6"/>
      <c r="WDN75" s="6"/>
      <c r="WDO75" s="6"/>
      <c r="WDP75" s="6"/>
      <c r="WDQ75" s="6"/>
      <c r="WDR75" s="6"/>
      <c r="WDS75" s="6"/>
      <c r="WDT75" s="6"/>
      <c r="WDU75" s="6"/>
      <c r="WDV75" s="6"/>
      <c r="WDW75" s="6"/>
      <c r="WDX75" s="6"/>
      <c r="WDY75" s="6"/>
      <c r="WDZ75" s="6"/>
      <c r="WEA75" s="6"/>
      <c r="WEB75" s="6"/>
      <c r="WEC75" s="6"/>
      <c r="WED75" s="6"/>
      <c r="WEE75" s="6"/>
      <c r="WEF75" s="6"/>
      <c r="WEG75" s="6"/>
      <c r="WEH75" s="6"/>
      <c r="WEI75" s="6"/>
      <c r="WEJ75" s="6"/>
      <c r="WEK75" s="6"/>
      <c r="WEL75" s="6"/>
      <c r="WEM75" s="6"/>
      <c r="WEN75" s="6"/>
      <c r="WEO75" s="6"/>
      <c r="WEP75" s="6"/>
      <c r="WEQ75" s="6"/>
      <c r="WER75" s="6"/>
      <c r="WES75" s="6"/>
      <c r="WET75" s="6"/>
      <c r="WEU75" s="6"/>
      <c r="WEV75" s="6"/>
      <c r="WEW75" s="6"/>
      <c r="WEX75" s="6"/>
      <c r="WEY75" s="6"/>
      <c r="WEZ75" s="6"/>
      <c r="WFA75" s="6"/>
      <c r="WFB75" s="6"/>
      <c r="WFC75" s="6"/>
      <c r="WFD75" s="6"/>
      <c r="WFE75" s="6"/>
      <c r="WFF75" s="6"/>
      <c r="WFG75" s="6"/>
      <c r="WFH75" s="6"/>
      <c r="WFI75" s="6"/>
      <c r="WFJ75" s="6"/>
      <c r="WFK75" s="6"/>
      <c r="WFL75" s="6"/>
      <c r="WFM75" s="6"/>
      <c r="WFN75" s="6"/>
      <c r="WFO75" s="6"/>
      <c r="WFP75" s="6"/>
      <c r="WFQ75" s="6"/>
      <c r="WFR75" s="6"/>
      <c r="WFS75" s="6"/>
      <c r="WFT75" s="6"/>
      <c r="WFU75" s="6"/>
      <c r="WFV75" s="6"/>
      <c r="WFW75" s="6"/>
      <c r="WFX75" s="6"/>
      <c r="WFY75" s="6"/>
      <c r="WFZ75" s="6"/>
      <c r="WGA75" s="6"/>
      <c r="WGB75" s="6"/>
      <c r="WGC75" s="6"/>
      <c r="WGD75" s="6"/>
      <c r="WGE75" s="6"/>
      <c r="WGF75" s="6"/>
      <c r="WGG75" s="6"/>
      <c r="WGH75" s="6"/>
      <c r="WGI75" s="6"/>
      <c r="WGJ75" s="6"/>
      <c r="WGK75" s="6"/>
      <c r="WGL75" s="6"/>
      <c r="WGM75" s="6"/>
      <c r="WGN75" s="6"/>
      <c r="WGO75" s="6"/>
      <c r="WGP75" s="6"/>
      <c r="WGQ75" s="6"/>
      <c r="WGR75" s="6"/>
      <c r="WGS75" s="6"/>
      <c r="WGT75" s="6"/>
      <c r="WGU75" s="6"/>
      <c r="WGV75" s="6"/>
      <c r="WGW75" s="6"/>
      <c r="WGX75" s="6"/>
      <c r="WGY75" s="6"/>
      <c r="WGZ75" s="6"/>
      <c r="WHA75" s="6"/>
      <c r="WHB75" s="6"/>
      <c r="WHC75" s="6"/>
      <c r="WHD75" s="6"/>
      <c r="WHE75" s="6"/>
      <c r="WHF75" s="6"/>
      <c r="WHG75" s="6"/>
      <c r="WHH75" s="6"/>
      <c r="WHI75" s="6"/>
      <c r="WHJ75" s="6"/>
      <c r="WHK75" s="6"/>
      <c r="WHL75" s="6"/>
      <c r="WHM75" s="6"/>
      <c r="WHN75" s="6"/>
      <c r="WHO75" s="6"/>
      <c r="WHP75" s="6"/>
      <c r="WHQ75" s="6"/>
      <c r="WHR75" s="6"/>
      <c r="WHS75" s="6"/>
      <c r="WHT75" s="6"/>
      <c r="WHU75" s="6"/>
      <c r="WHV75" s="6"/>
      <c r="WHW75" s="6"/>
      <c r="WHX75" s="6"/>
      <c r="WHY75" s="6"/>
      <c r="WHZ75" s="6"/>
      <c r="WIA75" s="6"/>
      <c r="WIB75" s="6"/>
      <c r="WIC75" s="6"/>
      <c r="WID75" s="6"/>
      <c r="WIE75" s="6"/>
      <c r="WIF75" s="6"/>
      <c r="WIG75" s="6"/>
      <c r="WIH75" s="6"/>
      <c r="WII75" s="6"/>
      <c r="WIJ75" s="6"/>
      <c r="WIK75" s="6"/>
      <c r="WIL75" s="6"/>
      <c r="WIM75" s="6"/>
      <c r="WIN75" s="6"/>
      <c r="WIO75" s="6"/>
      <c r="WIP75" s="6"/>
      <c r="WIQ75" s="6"/>
      <c r="WIR75" s="6"/>
      <c r="WIS75" s="6"/>
      <c r="WIT75" s="6"/>
      <c r="WIU75" s="6"/>
      <c r="WIV75" s="6"/>
      <c r="WIW75" s="6"/>
      <c r="WIX75" s="6"/>
      <c r="WIY75" s="6"/>
      <c r="WIZ75" s="6"/>
      <c r="WJA75" s="6"/>
      <c r="WJB75" s="6"/>
      <c r="WJC75" s="6"/>
      <c r="WJD75" s="6"/>
      <c r="WJE75" s="6"/>
      <c r="WJF75" s="6"/>
      <c r="WJG75" s="6"/>
      <c r="WJH75" s="6"/>
      <c r="WJI75" s="6"/>
      <c r="WJJ75" s="6"/>
      <c r="WJK75" s="6"/>
      <c r="WJL75" s="6"/>
      <c r="WJM75" s="6"/>
      <c r="WJN75" s="6"/>
      <c r="WJO75" s="6"/>
      <c r="WJP75" s="6"/>
      <c r="WJQ75" s="6"/>
      <c r="WJR75" s="6"/>
      <c r="WJS75" s="6"/>
      <c r="WJT75" s="6"/>
      <c r="WJU75" s="6"/>
      <c r="WJV75" s="6"/>
      <c r="WJW75" s="6"/>
      <c r="WJX75" s="6"/>
      <c r="WJY75" s="6"/>
      <c r="WJZ75" s="6"/>
      <c r="WKA75" s="6"/>
      <c r="WKB75" s="6"/>
      <c r="WKC75" s="6"/>
      <c r="WKD75" s="6"/>
      <c r="WKE75" s="6"/>
      <c r="WKF75" s="6"/>
      <c r="WKG75" s="6"/>
      <c r="WKH75" s="6"/>
      <c r="WKI75" s="6"/>
      <c r="WKJ75" s="6"/>
      <c r="WKK75" s="6"/>
      <c r="WKL75" s="6"/>
      <c r="WKM75" s="6"/>
      <c r="WKN75" s="6"/>
      <c r="WKO75" s="6"/>
      <c r="WKP75" s="6"/>
      <c r="WKQ75" s="6"/>
      <c r="WKR75" s="6"/>
      <c r="WKS75" s="6"/>
      <c r="WKT75" s="6"/>
      <c r="WKU75" s="6"/>
      <c r="WKV75" s="6"/>
      <c r="WKW75" s="6"/>
      <c r="WKX75" s="6"/>
      <c r="WKY75" s="6"/>
      <c r="WKZ75" s="6"/>
      <c r="WLA75" s="6"/>
      <c r="WLB75" s="6"/>
      <c r="WLC75" s="6"/>
      <c r="WLD75" s="6"/>
      <c r="WLE75" s="6"/>
      <c r="WLF75" s="6"/>
      <c r="WLG75" s="6"/>
      <c r="WLH75" s="6"/>
      <c r="WLI75" s="6"/>
      <c r="WLJ75" s="6"/>
      <c r="WLK75" s="6"/>
      <c r="WLL75" s="6"/>
      <c r="WLM75" s="6"/>
      <c r="WLN75" s="6"/>
      <c r="WLO75" s="6"/>
      <c r="WLP75" s="6"/>
      <c r="WLQ75" s="6"/>
      <c r="WLR75" s="6"/>
      <c r="WLS75" s="6"/>
      <c r="WLT75" s="6"/>
      <c r="WLU75" s="6"/>
      <c r="WLV75" s="6"/>
      <c r="WLW75" s="6"/>
      <c r="WLX75" s="6"/>
      <c r="WLY75" s="6"/>
      <c r="WLZ75" s="6"/>
      <c r="WMA75" s="6"/>
      <c r="WMB75" s="6"/>
      <c r="WMC75" s="6"/>
      <c r="WMD75" s="6"/>
      <c r="WME75" s="6"/>
      <c r="WMF75" s="6"/>
      <c r="WMG75" s="6"/>
      <c r="WMH75" s="6"/>
      <c r="WMI75" s="6"/>
      <c r="WMJ75" s="6"/>
      <c r="WMK75" s="6"/>
      <c r="WML75" s="6"/>
      <c r="WMM75" s="6"/>
      <c r="WMN75" s="6"/>
      <c r="WMO75" s="6"/>
      <c r="WMP75" s="6"/>
      <c r="WMQ75" s="6"/>
      <c r="WMR75" s="6"/>
      <c r="WMS75" s="6"/>
      <c r="WMT75" s="6"/>
      <c r="WMU75" s="6"/>
      <c r="WMV75" s="6"/>
      <c r="WMW75" s="6"/>
      <c r="WMX75" s="6"/>
      <c r="WMY75" s="6"/>
      <c r="WMZ75" s="6"/>
      <c r="WNA75" s="6"/>
      <c r="WNB75" s="6"/>
      <c r="WNC75" s="6"/>
      <c r="WND75" s="6"/>
      <c r="WNE75" s="6"/>
      <c r="WNF75" s="6"/>
      <c r="WNG75" s="6"/>
      <c r="WNH75" s="6"/>
      <c r="WNI75" s="6"/>
      <c r="WNJ75" s="6"/>
      <c r="WNK75" s="6"/>
      <c r="WNL75" s="6"/>
      <c r="WNM75" s="6"/>
      <c r="WNN75" s="6"/>
      <c r="WNO75" s="6"/>
      <c r="WNP75" s="6"/>
      <c r="WNQ75" s="6"/>
      <c r="WNR75" s="6"/>
      <c r="WNS75" s="6"/>
      <c r="WNT75" s="6"/>
      <c r="WNU75" s="6"/>
      <c r="WNV75" s="6"/>
      <c r="WNW75" s="6"/>
      <c r="WNX75" s="6"/>
      <c r="WNY75" s="6"/>
      <c r="WNZ75" s="6"/>
      <c r="WOA75" s="6"/>
      <c r="WOB75" s="6"/>
      <c r="WOC75" s="6"/>
      <c r="WOD75" s="6"/>
      <c r="WOE75" s="6"/>
      <c r="WOF75" s="6"/>
      <c r="WOG75" s="6"/>
      <c r="WOH75" s="6"/>
      <c r="WOI75" s="6"/>
      <c r="WOJ75" s="6"/>
      <c r="WOK75" s="6"/>
      <c r="WOL75" s="6"/>
      <c r="WOM75" s="6"/>
      <c r="WON75" s="6"/>
      <c r="WOO75" s="6"/>
      <c r="WOP75" s="6"/>
      <c r="WOQ75" s="6"/>
      <c r="WOR75" s="6"/>
      <c r="WOS75" s="6"/>
      <c r="WOT75" s="6"/>
      <c r="WOU75" s="6"/>
      <c r="WOV75" s="6"/>
      <c r="WOW75" s="6"/>
      <c r="WOX75" s="6"/>
      <c r="WOY75" s="6"/>
      <c r="WOZ75" s="6"/>
      <c r="WPA75" s="6"/>
      <c r="WPB75" s="6"/>
      <c r="WPC75" s="6"/>
      <c r="WPD75" s="6"/>
      <c r="WPE75" s="6"/>
      <c r="WPF75" s="6"/>
      <c r="WPG75" s="6"/>
      <c r="WPH75" s="6"/>
      <c r="WPI75" s="6"/>
      <c r="WPJ75" s="6"/>
      <c r="WPK75" s="6"/>
      <c r="WPL75" s="6"/>
      <c r="WPM75" s="6"/>
      <c r="WPN75" s="6"/>
      <c r="WPO75" s="6"/>
      <c r="WPP75" s="6"/>
      <c r="WPQ75" s="6"/>
      <c r="WPR75" s="6"/>
      <c r="WPS75" s="6"/>
      <c r="WPT75" s="6"/>
      <c r="WPU75" s="6"/>
      <c r="WPV75" s="6"/>
      <c r="WPW75" s="6"/>
      <c r="WPX75" s="6"/>
      <c r="WPY75" s="6"/>
      <c r="WPZ75" s="6"/>
      <c r="WQA75" s="6"/>
      <c r="WQB75" s="6"/>
      <c r="WQC75" s="6"/>
      <c r="WQD75" s="6"/>
      <c r="WQE75" s="6"/>
      <c r="WQF75" s="6"/>
      <c r="WQG75" s="6"/>
      <c r="WQH75" s="6"/>
      <c r="WQI75" s="6"/>
      <c r="WQJ75" s="6"/>
      <c r="WQK75" s="6"/>
      <c r="WQL75" s="6"/>
      <c r="WQM75" s="6"/>
      <c r="WQN75" s="6"/>
      <c r="WQO75" s="6"/>
      <c r="WQP75" s="6"/>
      <c r="WQQ75" s="6"/>
      <c r="WQR75" s="6"/>
      <c r="WQS75" s="6"/>
      <c r="WQT75" s="6"/>
      <c r="WQU75" s="6"/>
      <c r="WQV75" s="6"/>
      <c r="WQW75" s="6"/>
      <c r="WQX75" s="6"/>
      <c r="WQY75" s="6"/>
      <c r="WQZ75" s="6"/>
      <c r="WRA75" s="6"/>
      <c r="WRB75" s="6"/>
      <c r="WRC75" s="6"/>
      <c r="WRD75" s="6"/>
      <c r="WRE75" s="6"/>
      <c r="WRF75" s="6"/>
      <c r="WRG75" s="6"/>
      <c r="WRH75" s="6"/>
      <c r="WRI75" s="6"/>
      <c r="WRJ75" s="6"/>
      <c r="WRK75" s="6"/>
      <c r="WRL75" s="6"/>
      <c r="WRM75" s="6"/>
      <c r="WRN75" s="6"/>
      <c r="WRO75" s="6"/>
      <c r="WRP75" s="6"/>
      <c r="WRQ75" s="6"/>
      <c r="WRR75" s="6"/>
      <c r="WRS75" s="6"/>
      <c r="WRT75" s="6"/>
      <c r="WRU75" s="6"/>
      <c r="WRV75" s="6"/>
      <c r="WRW75" s="6"/>
      <c r="WRX75" s="6"/>
      <c r="WRY75" s="6"/>
      <c r="WRZ75" s="6"/>
      <c r="WSA75" s="6"/>
      <c r="WSB75" s="6"/>
      <c r="WSC75" s="6"/>
      <c r="WSD75" s="6"/>
      <c r="WSE75" s="6"/>
      <c r="WSF75" s="6"/>
      <c r="WSG75" s="6"/>
      <c r="WSH75" s="6"/>
      <c r="WSI75" s="6"/>
      <c r="WSJ75" s="6"/>
      <c r="WSK75" s="6"/>
      <c r="WSL75" s="6"/>
      <c r="WSM75" s="6"/>
      <c r="WSN75" s="6"/>
      <c r="WSO75" s="6"/>
      <c r="WSP75" s="6"/>
      <c r="WSQ75" s="6"/>
      <c r="WSR75" s="6"/>
      <c r="WSS75" s="6"/>
      <c r="WST75" s="6"/>
      <c r="WSU75" s="6"/>
      <c r="WSV75" s="6"/>
      <c r="WSW75" s="6"/>
      <c r="WSX75" s="6"/>
      <c r="WSY75" s="6"/>
      <c r="WSZ75" s="6"/>
      <c r="WTA75" s="6"/>
      <c r="WTB75" s="6"/>
      <c r="WTC75" s="6"/>
      <c r="WTD75" s="6"/>
      <c r="WTE75" s="6"/>
      <c r="WTF75" s="6"/>
      <c r="WTG75" s="6"/>
      <c r="WTH75" s="6"/>
      <c r="WTI75" s="6"/>
      <c r="WTJ75" s="6"/>
      <c r="WTK75" s="6"/>
      <c r="WTL75" s="6"/>
      <c r="WTM75" s="6"/>
      <c r="WTN75" s="6"/>
      <c r="WTO75" s="6"/>
      <c r="WTP75" s="6"/>
      <c r="WTQ75" s="6"/>
      <c r="WTR75" s="6"/>
      <c r="WTS75" s="6"/>
      <c r="WTT75" s="6"/>
      <c r="WTU75" s="6"/>
      <c r="WTV75" s="6"/>
      <c r="WTW75" s="6"/>
      <c r="WTX75" s="6"/>
      <c r="WTY75" s="6"/>
      <c r="WTZ75" s="6"/>
      <c r="WUA75" s="6"/>
      <c r="WUB75" s="6"/>
      <c r="WUC75" s="6"/>
      <c r="WUD75" s="6"/>
      <c r="WUE75" s="6"/>
      <c r="WUF75" s="6"/>
      <c r="WUG75" s="6"/>
      <c r="WUH75" s="6"/>
      <c r="WUI75" s="6"/>
      <c r="WUJ75" s="6"/>
      <c r="WUK75" s="6"/>
      <c r="WUL75" s="6"/>
      <c r="WUM75" s="6"/>
      <c r="WUN75" s="6"/>
      <c r="WUO75" s="6"/>
      <c r="WUP75" s="6"/>
      <c r="WUQ75" s="6"/>
      <c r="WUR75" s="6"/>
      <c r="WUS75" s="6"/>
      <c r="WUT75" s="6"/>
      <c r="WUU75" s="6"/>
      <c r="WUV75" s="6"/>
      <c r="WUW75" s="6"/>
      <c r="WUX75" s="6"/>
      <c r="WUY75" s="6"/>
      <c r="WUZ75" s="6"/>
      <c r="WVA75" s="6"/>
      <c r="WVB75" s="6"/>
      <c r="WVC75" s="6"/>
      <c r="WVD75" s="6"/>
      <c r="WVE75" s="6"/>
      <c r="WVF75" s="6"/>
      <c r="WVG75" s="6"/>
      <c r="WVH75" s="6"/>
      <c r="WVI75" s="6"/>
      <c r="WVJ75" s="6"/>
      <c r="WVK75" s="6"/>
      <c r="WVL75" s="6"/>
      <c r="WVM75" s="6"/>
      <c r="WVN75" s="6"/>
      <c r="WVO75" s="6"/>
      <c r="WVP75" s="6"/>
      <c r="WVQ75" s="6"/>
      <c r="WVR75" s="6"/>
      <c r="WVS75" s="6"/>
      <c r="WVT75" s="6"/>
      <c r="WVU75" s="6"/>
      <c r="WVV75" s="6"/>
      <c r="WVW75" s="6"/>
      <c r="WVX75" s="6"/>
      <c r="WVY75" s="6"/>
      <c r="WVZ75" s="6"/>
      <c r="WWA75" s="6"/>
      <c r="WWB75" s="6"/>
      <c r="WWC75" s="6"/>
      <c r="WWD75" s="6"/>
      <c r="WWE75" s="6"/>
      <c r="WWF75" s="6"/>
      <c r="WWG75" s="6"/>
      <c r="WWH75" s="6"/>
      <c r="WWI75" s="6"/>
      <c r="WWJ75" s="6"/>
      <c r="WWK75" s="6"/>
      <c r="WWL75" s="6"/>
      <c r="WWM75" s="6"/>
      <c r="WWN75" s="6"/>
      <c r="WWO75" s="6"/>
      <c r="WWP75" s="6"/>
      <c r="WWQ75" s="6"/>
      <c r="WWR75" s="6"/>
      <c r="WWS75" s="6"/>
      <c r="WWT75" s="6"/>
      <c r="WWU75" s="6"/>
      <c r="WWV75" s="6"/>
      <c r="WWW75" s="6"/>
      <c r="WWX75" s="6"/>
      <c r="WWY75" s="6"/>
      <c r="WWZ75" s="6"/>
      <c r="WXA75" s="6"/>
      <c r="WXB75" s="6"/>
      <c r="WXC75" s="6"/>
      <c r="WXD75" s="6"/>
      <c r="WXE75" s="6"/>
      <c r="WXF75" s="6"/>
      <c r="WXG75" s="6"/>
      <c r="WXH75" s="6"/>
      <c r="WXI75" s="6"/>
      <c r="WXJ75" s="6"/>
      <c r="WXK75" s="6"/>
      <c r="WXL75" s="6"/>
      <c r="WXM75" s="6"/>
      <c r="WXN75" s="6"/>
      <c r="WXO75" s="6"/>
      <c r="WXP75" s="6"/>
      <c r="WXQ75" s="6"/>
      <c r="WXR75" s="6"/>
      <c r="WXS75" s="6"/>
      <c r="WXT75" s="6"/>
      <c r="WXU75" s="6"/>
      <c r="WXV75" s="6"/>
      <c r="WXW75" s="6"/>
      <c r="WXX75" s="6"/>
      <c r="WXY75" s="6"/>
      <c r="WXZ75" s="6"/>
      <c r="WYA75" s="6"/>
      <c r="WYB75" s="6"/>
      <c r="WYC75" s="6"/>
      <c r="WYD75" s="6"/>
      <c r="WYE75" s="6"/>
      <c r="WYF75" s="6"/>
      <c r="WYG75" s="6"/>
      <c r="WYH75" s="6"/>
      <c r="WYI75" s="6"/>
      <c r="WYJ75" s="6"/>
      <c r="WYK75" s="6"/>
      <c r="WYL75" s="6"/>
      <c r="WYM75" s="6"/>
      <c r="WYN75" s="6"/>
      <c r="WYO75" s="6"/>
      <c r="WYP75" s="6"/>
      <c r="WYQ75" s="6"/>
      <c r="WYR75" s="6"/>
      <c r="WYS75" s="6"/>
      <c r="WYT75" s="6"/>
      <c r="WYU75" s="6"/>
      <c r="WYV75" s="6"/>
      <c r="WYW75" s="6"/>
      <c r="WYX75" s="6"/>
      <c r="WYY75" s="6"/>
      <c r="WYZ75" s="6"/>
      <c r="WZA75" s="6"/>
      <c r="WZB75" s="6"/>
      <c r="WZC75" s="6"/>
      <c r="WZD75" s="6"/>
      <c r="WZE75" s="6"/>
      <c r="WZF75" s="6"/>
      <c r="WZG75" s="6"/>
      <c r="WZH75" s="6"/>
      <c r="WZI75" s="6"/>
      <c r="WZJ75" s="6"/>
      <c r="WZK75" s="6"/>
      <c r="WZL75" s="6"/>
      <c r="WZM75" s="6"/>
      <c r="WZN75" s="6"/>
      <c r="WZO75" s="6"/>
      <c r="WZP75" s="6"/>
      <c r="WZQ75" s="6"/>
      <c r="WZR75" s="6"/>
      <c r="WZS75" s="6"/>
      <c r="WZT75" s="6"/>
      <c r="WZU75" s="6"/>
      <c r="WZV75" s="6"/>
      <c r="WZW75" s="6"/>
      <c r="WZX75" s="6"/>
      <c r="WZY75" s="6"/>
      <c r="WZZ75" s="6"/>
      <c r="XAA75" s="6"/>
      <c r="XAB75" s="6"/>
      <c r="XAC75" s="6"/>
      <c r="XAD75" s="6"/>
      <c r="XAE75" s="6"/>
      <c r="XAF75" s="6"/>
      <c r="XAG75" s="6"/>
      <c r="XAH75" s="6"/>
      <c r="XAI75" s="6"/>
      <c r="XAJ75" s="6"/>
      <c r="XAK75" s="6"/>
      <c r="XAL75" s="6"/>
      <c r="XAM75" s="6"/>
      <c r="XAN75" s="6"/>
      <c r="XAO75" s="6"/>
      <c r="XAP75" s="6"/>
      <c r="XAQ75" s="6"/>
      <c r="XAR75" s="6"/>
      <c r="XAS75" s="6"/>
      <c r="XAT75" s="6"/>
      <c r="XAU75" s="6"/>
      <c r="XAV75" s="6"/>
      <c r="XAW75" s="6"/>
      <c r="XAX75" s="6"/>
      <c r="XAY75" s="6"/>
      <c r="XAZ75" s="6"/>
      <c r="XBA75" s="6"/>
      <c r="XBB75" s="6"/>
      <c r="XBC75" s="6"/>
      <c r="XBD75" s="6"/>
      <c r="XBE75" s="6"/>
      <c r="XBF75" s="6"/>
      <c r="XBG75" s="6"/>
      <c r="XBH75" s="6"/>
      <c r="XBI75" s="6"/>
      <c r="XBJ75" s="6"/>
      <c r="XBK75" s="6"/>
      <c r="XBL75" s="6"/>
      <c r="XBM75" s="6"/>
      <c r="XBN75" s="6"/>
      <c r="XBO75" s="6"/>
      <c r="XBP75" s="6"/>
      <c r="XBQ75" s="6"/>
      <c r="XBR75" s="6"/>
      <c r="XBS75" s="6"/>
      <c r="XBT75" s="6"/>
      <c r="XBU75" s="6"/>
      <c r="XBV75" s="6"/>
      <c r="XBW75" s="6"/>
      <c r="XBX75" s="6"/>
      <c r="XBY75" s="6"/>
      <c r="XBZ75" s="6"/>
      <c r="XCA75" s="6"/>
      <c r="XCB75" s="6"/>
      <c r="XCC75" s="6"/>
      <c r="XCD75" s="6"/>
      <c r="XCE75" s="6"/>
      <c r="XCF75" s="6"/>
      <c r="XCG75" s="6"/>
      <c r="XCH75" s="6"/>
      <c r="XCI75" s="6"/>
      <c r="XCJ75" s="6"/>
      <c r="XCK75" s="6"/>
      <c r="XCL75" s="6"/>
      <c r="XCM75" s="6"/>
      <c r="XCN75" s="6"/>
      <c r="XCO75" s="6"/>
      <c r="XCP75" s="6"/>
      <c r="XCQ75" s="6"/>
      <c r="XCR75" s="6"/>
      <c r="XCS75" s="6"/>
      <c r="XCT75" s="6"/>
      <c r="XCU75" s="6"/>
      <c r="XCV75" s="6"/>
      <c r="XCW75" s="6"/>
      <c r="XCX75" s="6"/>
      <c r="XCY75" s="6"/>
      <c r="XCZ75" s="6"/>
      <c r="XDA75" s="6"/>
      <c r="XDB75" s="6"/>
      <c r="XDC75" s="6"/>
      <c r="XDD75" s="6"/>
      <c r="XDE75" s="6"/>
      <c r="XDF75" s="6"/>
      <c r="XDG75" s="6"/>
      <c r="XDH75" s="6"/>
      <c r="XDI75" s="6"/>
      <c r="XDJ75" s="6"/>
      <c r="XDK75" s="6"/>
    </row>
    <row r="76" spans="1:16339" s="8" customFormat="1" hidden="1">
      <c r="A76" s="566"/>
      <c r="B76"/>
      <c r="D76" s="277" t="s">
        <v>68</v>
      </c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2"/>
      <c r="X76" s="6"/>
      <c r="Y76" s="6"/>
      <c r="Z76" s="6"/>
      <c r="AA76" s="6"/>
      <c r="AB76" s="14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14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</row>
    <row r="77" spans="1:16339" s="8" customFormat="1">
      <c r="A77" s="566"/>
      <c r="B77"/>
      <c r="D77" s="6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6"/>
      <c r="Y77" s="6"/>
      <c r="Z77" s="6"/>
      <c r="AA77" s="6"/>
      <c r="AB77" s="14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14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  <c r="HWD77" s="6"/>
      <c r="HWE77" s="6"/>
      <c r="HWF77" s="6"/>
      <c r="HWG77" s="6"/>
      <c r="HWH77" s="6"/>
      <c r="HWI77" s="6"/>
      <c r="HWJ77" s="6"/>
      <c r="HWK77" s="6"/>
      <c r="HWL77" s="6"/>
      <c r="HWM77" s="6"/>
      <c r="HWN77" s="6"/>
      <c r="HWO77" s="6"/>
      <c r="HWP77" s="6"/>
      <c r="HWQ77" s="6"/>
      <c r="HWR77" s="6"/>
      <c r="HWS77" s="6"/>
      <c r="HWT77" s="6"/>
      <c r="HWU77" s="6"/>
      <c r="HWV77" s="6"/>
      <c r="HWW77" s="6"/>
      <c r="HWX77" s="6"/>
      <c r="HWY77" s="6"/>
      <c r="HWZ77" s="6"/>
      <c r="HXA77" s="6"/>
      <c r="HXB77" s="6"/>
      <c r="HXC77" s="6"/>
      <c r="HXD77" s="6"/>
      <c r="HXE77" s="6"/>
      <c r="HXF77" s="6"/>
      <c r="HXG77" s="6"/>
      <c r="HXH77" s="6"/>
      <c r="HXI77" s="6"/>
      <c r="HXJ77" s="6"/>
      <c r="HXK77" s="6"/>
      <c r="HXL77" s="6"/>
      <c r="HXM77" s="6"/>
      <c r="HXN77" s="6"/>
      <c r="HXO77" s="6"/>
      <c r="HXP77" s="6"/>
      <c r="HXQ77" s="6"/>
      <c r="HXR77" s="6"/>
      <c r="HXS77" s="6"/>
      <c r="HXT77" s="6"/>
      <c r="HXU77" s="6"/>
      <c r="HXV77" s="6"/>
      <c r="HXW77" s="6"/>
      <c r="HXX77" s="6"/>
      <c r="HXY77" s="6"/>
      <c r="HXZ77" s="6"/>
      <c r="HYA77" s="6"/>
      <c r="HYB77" s="6"/>
      <c r="HYC77" s="6"/>
      <c r="HYD77" s="6"/>
      <c r="HYE77" s="6"/>
      <c r="HYF77" s="6"/>
      <c r="HYG77" s="6"/>
      <c r="HYH77" s="6"/>
      <c r="HYI77" s="6"/>
      <c r="HYJ77" s="6"/>
      <c r="HYK77" s="6"/>
      <c r="HYL77" s="6"/>
      <c r="HYM77" s="6"/>
      <c r="HYN77" s="6"/>
      <c r="HYO77" s="6"/>
      <c r="HYP77" s="6"/>
      <c r="HYQ77" s="6"/>
      <c r="HYR77" s="6"/>
      <c r="HYS77" s="6"/>
      <c r="HYT77" s="6"/>
      <c r="HYU77" s="6"/>
      <c r="HYV77" s="6"/>
      <c r="HYW77" s="6"/>
      <c r="HYX77" s="6"/>
      <c r="HYY77" s="6"/>
      <c r="HYZ77" s="6"/>
      <c r="HZA77" s="6"/>
      <c r="HZB77" s="6"/>
      <c r="HZC77" s="6"/>
      <c r="HZD77" s="6"/>
      <c r="HZE77" s="6"/>
      <c r="HZF77" s="6"/>
      <c r="HZG77" s="6"/>
      <c r="HZH77" s="6"/>
      <c r="HZI77" s="6"/>
      <c r="HZJ77" s="6"/>
      <c r="HZK77" s="6"/>
      <c r="HZL77" s="6"/>
      <c r="HZM77" s="6"/>
      <c r="HZN77" s="6"/>
      <c r="HZO77" s="6"/>
      <c r="HZP77" s="6"/>
      <c r="HZQ77" s="6"/>
      <c r="HZR77" s="6"/>
      <c r="HZS77" s="6"/>
      <c r="HZT77" s="6"/>
      <c r="HZU77" s="6"/>
      <c r="HZV77" s="6"/>
      <c r="HZW77" s="6"/>
      <c r="HZX77" s="6"/>
      <c r="HZY77" s="6"/>
      <c r="HZZ77" s="6"/>
      <c r="IAA77" s="6"/>
      <c r="IAB77" s="6"/>
      <c r="IAC77" s="6"/>
      <c r="IAD77" s="6"/>
      <c r="IAE77" s="6"/>
      <c r="IAF77" s="6"/>
      <c r="IAG77" s="6"/>
      <c r="IAH77" s="6"/>
      <c r="IAI77" s="6"/>
      <c r="IAJ77" s="6"/>
      <c r="IAK77" s="6"/>
      <c r="IAL77" s="6"/>
      <c r="IAM77" s="6"/>
      <c r="IAN77" s="6"/>
      <c r="IAO77" s="6"/>
      <c r="IAP77" s="6"/>
      <c r="IAQ77" s="6"/>
      <c r="IAR77" s="6"/>
      <c r="IAS77" s="6"/>
      <c r="IAT77" s="6"/>
      <c r="IAU77" s="6"/>
      <c r="IAV77" s="6"/>
      <c r="IAW77" s="6"/>
      <c r="IAX77" s="6"/>
      <c r="IAY77" s="6"/>
      <c r="IAZ77" s="6"/>
      <c r="IBA77" s="6"/>
      <c r="IBB77" s="6"/>
      <c r="IBC77" s="6"/>
      <c r="IBD77" s="6"/>
      <c r="IBE77" s="6"/>
      <c r="IBF77" s="6"/>
      <c r="IBG77" s="6"/>
      <c r="IBH77" s="6"/>
      <c r="IBI77" s="6"/>
      <c r="IBJ77" s="6"/>
      <c r="IBK77" s="6"/>
      <c r="IBL77" s="6"/>
      <c r="IBM77" s="6"/>
      <c r="IBN77" s="6"/>
      <c r="IBO77" s="6"/>
      <c r="IBP77" s="6"/>
      <c r="IBQ77" s="6"/>
      <c r="IBR77" s="6"/>
      <c r="IBS77" s="6"/>
      <c r="IBT77" s="6"/>
      <c r="IBU77" s="6"/>
      <c r="IBV77" s="6"/>
      <c r="IBW77" s="6"/>
      <c r="IBX77" s="6"/>
      <c r="IBY77" s="6"/>
      <c r="IBZ77" s="6"/>
      <c r="ICA77" s="6"/>
      <c r="ICB77" s="6"/>
      <c r="ICC77" s="6"/>
      <c r="ICD77" s="6"/>
      <c r="ICE77" s="6"/>
      <c r="ICF77" s="6"/>
      <c r="ICG77" s="6"/>
      <c r="ICH77" s="6"/>
      <c r="ICI77" s="6"/>
      <c r="ICJ77" s="6"/>
      <c r="ICK77" s="6"/>
      <c r="ICL77" s="6"/>
      <c r="ICM77" s="6"/>
      <c r="ICN77" s="6"/>
      <c r="ICO77" s="6"/>
      <c r="ICP77" s="6"/>
      <c r="ICQ77" s="6"/>
      <c r="ICR77" s="6"/>
      <c r="ICS77" s="6"/>
      <c r="ICT77" s="6"/>
      <c r="ICU77" s="6"/>
      <c r="ICV77" s="6"/>
      <c r="ICW77" s="6"/>
      <c r="ICX77" s="6"/>
      <c r="ICY77" s="6"/>
      <c r="ICZ77" s="6"/>
      <c r="IDA77" s="6"/>
      <c r="IDB77" s="6"/>
      <c r="IDC77" s="6"/>
      <c r="IDD77" s="6"/>
      <c r="IDE77" s="6"/>
      <c r="IDF77" s="6"/>
      <c r="IDG77" s="6"/>
      <c r="IDH77" s="6"/>
      <c r="IDI77" s="6"/>
      <c r="IDJ77" s="6"/>
      <c r="IDK77" s="6"/>
      <c r="IDL77" s="6"/>
      <c r="IDM77" s="6"/>
      <c r="IDN77" s="6"/>
      <c r="IDO77" s="6"/>
      <c r="IDP77" s="6"/>
      <c r="IDQ77" s="6"/>
      <c r="IDR77" s="6"/>
      <c r="IDS77" s="6"/>
      <c r="IDT77" s="6"/>
      <c r="IDU77" s="6"/>
      <c r="IDV77" s="6"/>
      <c r="IDW77" s="6"/>
      <c r="IDX77" s="6"/>
      <c r="IDY77" s="6"/>
      <c r="IDZ77" s="6"/>
      <c r="IEA77" s="6"/>
      <c r="IEB77" s="6"/>
      <c r="IEC77" s="6"/>
      <c r="IED77" s="6"/>
      <c r="IEE77" s="6"/>
      <c r="IEF77" s="6"/>
      <c r="IEG77" s="6"/>
      <c r="IEH77" s="6"/>
      <c r="IEI77" s="6"/>
      <c r="IEJ77" s="6"/>
      <c r="IEK77" s="6"/>
      <c r="IEL77" s="6"/>
      <c r="IEM77" s="6"/>
      <c r="IEN77" s="6"/>
      <c r="IEO77" s="6"/>
      <c r="IEP77" s="6"/>
      <c r="IEQ77" s="6"/>
      <c r="IER77" s="6"/>
      <c r="IES77" s="6"/>
      <c r="IET77" s="6"/>
      <c r="IEU77" s="6"/>
      <c r="IEV77" s="6"/>
      <c r="IEW77" s="6"/>
      <c r="IEX77" s="6"/>
      <c r="IEY77" s="6"/>
      <c r="IEZ77" s="6"/>
      <c r="IFA77" s="6"/>
      <c r="IFB77" s="6"/>
      <c r="IFC77" s="6"/>
      <c r="IFD77" s="6"/>
      <c r="IFE77" s="6"/>
      <c r="IFF77" s="6"/>
      <c r="IFG77" s="6"/>
      <c r="IFH77" s="6"/>
      <c r="IFI77" s="6"/>
      <c r="IFJ77" s="6"/>
      <c r="IFK77" s="6"/>
      <c r="IFL77" s="6"/>
      <c r="IFM77" s="6"/>
      <c r="IFN77" s="6"/>
      <c r="IFO77" s="6"/>
      <c r="IFP77" s="6"/>
      <c r="IFQ77" s="6"/>
      <c r="IFR77" s="6"/>
      <c r="IFS77" s="6"/>
      <c r="IFT77" s="6"/>
      <c r="IFU77" s="6"/>
      <c r="IFV77" s="6"/>
      <c r="IFW77" s="6"/>
      <c r="IFX77" s="6"/>
      <c r="IFY77" s="6"/>
      <c r="IFZ77" s="6"/>
      <c r="IGA77" s="6"/>
      <c r="IGB77" s="6"/>
      <c r="IGC77" s="6"/>
      <c r="IGD77" s="6"/>
      <c r="IGE77" s="6"/>
      <c r="IGF77" s="6"/>
      <c r="IGG77" s="6"/>
      <c r="IGH77" s="6"/>
      <c r="IGI77" s="6"/>
      <c r="IGJ77" s="6"/>
      <c r="IGK77" s="6"/>
      <c r="IGL77" s="6"/>
      <c r="IGM77" s="6"/>
      <c r="IGN77" s="6"/>
      <c r="IGO77" s="6"/>
      <c r="IGP77" s="6"/>
      <c r="IGQ77" s="6"/>
      <c r="IGR77" s="6"/>
      <c r="IGS77" s="6"/>
      <c r="IGT77" s="6"/>
      <c r="IGU77" s="6"/>
      <c r="IGV77" s="6"/>
      <c r="IGW77" s="6"/>
      <c r="IGX77" s="6"/>
      <c r="IGY77" s="6"/>
      <c r="IGZ77" s="6"/>
      <c r="IHA77" s="6"/>
      <c r="IHB77" s="6"/>
      <c r="IHC77" s="6"/>
      <c r="IHD77" s="6"/>
      <c r="IHE77" s="6"/>
      <c r="IHF77" s="6"/>
      <c r="IHG77" s="6"/>
      <c r="IHH77" s="6"/>
      <c r="IHI77" s="6"/>
      <c r="IHJ77" s="6"/>
      <c r="IHK77" s="6"/>
      <c r="IHL77" s="6"/>
      <c r="IHM77" s="6"/>
      <c r="IHN77" s="6"/>
      <c r="IHO77" s="6"/>
      <c r="IHP77" s="6"/>
      <c r="IHQ77" s="6"/>
      <c r="IHR77" s="6"/>
      <c r="IHS77" s="6"/>
      <c r="IHT77" s="6"/>
      <c r="IHU77" s="6"/>
      <c r="IHV77" s="6"/>
      <c r="IHW77" s="6"/>
      <c r="IHX77" s="6"/>
      <c r="IHY77" s="6"/>
      <c r="IHZ77" s="6"/>
      <c r="IIA77" s="6"/>
      <c r="IIB77" s="6"/>
      <c r="IIC77" s="6"/>
      <c r="IID77" s="6"/>
      <c r="IIE77" s="6"/>
      <c r="IIF77" s="6"/>
      <c r="IIG77" s="6"/>
      <c r="IIH77" s="6"/>
      <c r="III77" s="6"/>
      <c r="IIJ77" s="6"/>
      <c r="IIK77" s="6"/>
      <c r="IIL77" s="6"/>
      <c r="IIM77" s="6"/>
      <c r="IIN77" s="6"/>
      <c r="IIO77" s="6"/>
      <c r="IIP77" s="6"/>
      <c r="IIQ77" s="6"/>
      <c r="IIR77" s="6"/>
      <c r="IIS77" s="6"/>
      <c r="IIT77" s="6"/>
      <c r="IIU77" s="6"/>
      <c r="IIV77" s="6"/>
      <c r="IIW77" s="6"/>
      <c r="IIX77" s="6"/>
      <c r="IIY77" s="6"/>
      <c r="IIZ77" s="6"/>
      <c r="IJA77" s="6"/>
      <c r="IJB77" s="6"/>
      <c r="IJC77" s="6"/>
      <c r="IJD77" s="6"/>
      <c r="IJE77" s="6"/>
      <c r="IJF77" s="6"/>
      <c r="IJG77" s="6"/>
      <c r="IJH77" s="6"/>
      <c r="IJI77" s="6"/>
      <c r="IJJ77" s="6"/>
      <c r="IJK77" s="6"/>
      <c r="IJL77" s="6"/>
      <c r="IJM77" s="6"/>
      <c r="IJN77" s="6"/>
      <c r="IJO77" s="6"/>
      <c r="IJP77" s="6"/>
      <c r="IJQ77" s="6"/>
      <c r="IJR77" s="6"/>
      <c r="IJS77" s="6"/>
      <c r="IJT77" s="6"/>
      <c r="IJU77" s="6"/>
      <c r="IJV77" s="6"/>
      <c r="IJW77" s="6"/>
      <c r="IJX77" s="6"/>
      <c r="IJY77" s="6"/>
      <c r="IJZ77" s="6"/>
      <c r="IKA77" s="6"/>
      <c r="IKB77" s="6"/>
      <c r="IKC77" s="6"/>
      <c r="IKD77" s="6"/>
      <c r="IKE77" s="6"/>
      <c r="IKF77" s="6"/>
      <c r="IKG77" s="6"/>
      <c r="IKH77" s="6"/>
      <c r="IKI77" s="6"/>
      <c r="IKJ77" s="6"/>
      <c r="IKK77" s="6"/>
      <c r="IKL77" s="6"/>
      <c r="IKM77" s="6"/>
      <c r="IKN77" s="6"/>
      <c r="IKO77" s="6"/>
      <c r="IKP77" s="6"/>
      <c r="IKQ77" s="6"/>
      <c r="IKR77" s="6"/>
      <c r="IKS77" s="6"/>
      <c r="IKT77" s="6"/>
      <c r="IKU77" s="6"/>
      <c r="IKV77" s="6"/>
      <c r="IKW77" s="6"/>
      <c r="IKX77" s="6"/>
      <c r="IKY77" s="6"/>
      <c r="IKZ77" s="6"/>
      <c r="ILA77" s="6"/>
      <c r="ILB77" s="6"/>
      <c r="ILC77" s="6"/>
      <c r="ILD77" s="6"/>
      <c r="ILE77" s="6"/>
      <c r="ILF77" s="6"/>
      <c r="ILG77" s="6"/>
      <c r="ILH77" s="6"/>
      <c r="ILI77" s="6"/>
      <c r="ILJ77" s="6"/>
      <c r="ILK77" s="6"/>
      <c r="ILL77" s="6"/>
      <c r="ILM77" s="6"/>
      <c r="ILN77" s="6"/>
      <c r="ILO77" s="6"/>
      <c r="ILP77" s="6"/>
      <c r="ILQ77" s="6"/>
      <c r="ILR77" s="6"/>
      <c r="ILS77" s="6"/>
      <c r="ILT77" s="6"/>
      <c r="ILU77" s="6"/>
      <c r="ILV77" s="6"/>
      <c r="ILW77" s="6"/>
      <c r="ILX77" s="6"/>
      <c r="ILY77" s="6"/>
      <c r="ILZ77" s="6"/>
      <c r="IMA77" s="6"/>
      <c r="IMB77" s="6"/>
      <c r="IMC77" s="6"/>
      <c r="IMD77" s="6"/>
      <c r="IME77" s="6"/>
      <c r="IMF77" s="6"/>
      <c r="IMG77" s="6"/>
      <c r="IMH77" s="6"/>
      <c r="IMI77" s="6"/>
      <c r="IMJ77" s="6"/>
      <c r="IMK77" s="6"/>
      <c r="IML77" s="6"/>
      <c r="IMM77" s="6"/>
      <c r="IMN77" s="6"/>
      <c r="IMO77" s="6"/>
      <c r="IMP77" s="6"/>
      <c r="IMQ77" s="6"/>
      <c r="IMR77" s="6"/>
      <c r="IMS77" s="6"/>
      <c r="IMT77" s="6"/>
      <c r="IMU77" s="6"/>
      <c r="IMV77" s="6"/>
      <c r="IMW77" s="6"/>
      <c r="IMX77" s="6"/>
      <c r="IMY77" s="6"/>
      <c r="IMZ77" s="6"/>
      <c r="INA77" s="6"/>
      <c r="INB77" s="6"/>
      <c r="INC77" s="6"/>
      <c r="IND77" s="6"/>
      <c r="INE77" s="6"/>
      <c r="INF77" s="6"/>
      <c r="ING77" s="6"/>
      <c r="INH77" s="6"/>
      <c r="INI77" s="6"/>
      <c r="INJ77" s="6"/>
      <c r="INK77" s="6"/>
      <c r="INL77" s="6"/>
      <c r="INM77" s="6"/>
      <c r="INN77" s="6"/>
      <c r="INO77" s="6"/>
      <c r="INP77" s="6"/>
      <c r="INQ77" s="6"/>
      <c r="INR77" s="6"/>
      <c r="INS77" s="6"/>
      <c r="INT77" s="6"/>
      <c r="INU77" s="6"/>
      <c r="INV77" s="6"/>
      <c r="INW77" s="6"/>
      <c r="INX77" s="6"/>
      <c r="INY77" s="6"/>
      <c r="INZ77" s="6"/>
      <c r="IOA77" s="6"/>
      <c r="IOB77" s="6"/>
      <c r="IOC77" s="6"/>
      <c r="IOD77" s="6"/>
      <c r="IOE77" s="6"/>
      <c r="IOF77" s="6"/>
      <c r="IOG77" s="6"/>
      <c r="IOH77" s="6"/>
      <c r="IOI77" s="6"/>
      <c r="IOJ77" s="6"/>
      <c r="IOK77" s="6"/>
      <c r="IOL77" s="6"/>
      <c r="IOM77" s="6"/>
      <c r="ION77" s="6"/>
      <c r="IOO77" s="6"/>
      <c r="IOP77" s="6"/>
      <c r="IOQ77" s="6"/>
      <c r="IOR77" s="6"/>
      <c r="IOS77" s="6"/>
      <c r="IOT77" s="6"/>
      <c r="IOU77" s="6"/>
      <c r="IOV77" s="6"/>
      <c r="IOW77" s="6"/>
      <c r="IOX77" s="6"/>
      <c r="IOY77" s="6"/>
      <c r="IOZ77" s="6"/>
      <c r="IPA77" s="6"/>
      <c r="IPB77" s="6"/>
      <c r="IPC77" s="6"/>
      <c r="IPD77" s="6"/>
      <c r="IPE77" s="6"/>
      <c r="IPF77" s="6"/>
      <c r="IPG77" s="6"/>
      <c r="IPH77" s="6"/>
      <c r="IPI77" s="6"/>
      <c r="IPJ77" s="6"/>
      <c r="IPK77" s="6"/>
      <c r="IPL77" s="6"/>
      <c r="IPM77" s="6"/>
      <c r="IPN77" s="6"/>
      <c r="IPO77" s="6"/>
      <c r="IPP77" s="6"/>
      <c r="IPQ77" s="6"/>
      <c r="IPR77" s="6"/>
      <c r="IPS77" s="6"/>
      <c r="IPT77" s="6"/>
      <c r="IPU77" s="6"/>
      <c r="IPV77" s="6"/>
      <c r="IPW77" s="6"/>
      <c r="IPX77" s="6"/>
      <c r="IPY77" s="6"/>
      <c r="IPZ77" s="6"/>
      <c r="IQA77" s="6"/>
      <c r="IQB77" s="6"/>
      <c r="IQC77" s="6"/>
      <c r="IQD77" s="6"/>
      <c r="IQE77" s="6"/>
      <c r="IQF77" s="6"/>
      <c r="IQG77" s="6"/>
      <c r="IQH77" s="6"/>
      <c r="IQI77" s="6"/>
      <c r="IQJ77" s="6"/>
      <c r="IQK77" s="6"/>
      <c r="IQL77" s="6"/>
      <c r="IQM77" s="6"/>
      <c r="IQN77" s="6"/>
      <c r="IQO77" s="6"/>
      <c r="IQP77" s="6"/>
      <c r="IQQ77" s="6"/>
      <c r="IQR77" s="6"/>
      <c r="IQS77" s="6"/>
      <c r="IQT77" s="6"/>
      <c r="IQU77" s="6"/>
      <c r="IQV77" s="6"/>
      <c r="IQW77" s="6"/>
      <c r="IQX77" s="6"/>
      <c r="IQY77" s="6"/>
      <c r="IQZ77" s="6"/>
      <c r="IRA77" s="6"/>
      <c r="IRB77" s="6"/>
      <c r="IRC77" s="6"/>
      <c r="IRD77" s="6"/>
      <c r="IRE77" s="6"/>
      <c r="IRF77" s="6"/>
      <c r="IRG77" s="6"/>
      <c r="IRH77" s="6"/>
      <c r="IRI77" s="6"/>
      <c r="IRJ77" s="6"/>
      <c r="IRK77" s="6"/>
      <c r="IRL77" s="6"/>
      <c r="IRM77" s="6"/>
      <c r="IRN77" s="6"/>
      <c r="IRO77" s="6"/>
      <c r="IRP77" s="6"/>
      <c r="IRQ77" s="6"/>
      <c r="IRR77" s="6"/>
      <c r="IRS77" s="6"/>
      <c r="IRT77" s="6"/>
      <c r="IRU77" s="6"/>
      <c r="IRV77" s="6"/>
      <c r="IRW77" s="6"/>
      <c r="IRX77" s="6"/>
      <c r="IRY77" s="6"/>
      <c r="IRZ77" s="6"/>
      <c r="ISA77" s="6"/>
      <c r="ISB77" s="6"/>
      <c r="ISC77" s="6"/>
      <c r="ISD77" s="6"/>
      <c r="ISE77" s="6"/>
      <c r="ISF77" s="6"/>
      <c r="ISG77" s="6"/>
      <c r="ISH77" s="6"/>
      <c r="ISI77" s="6"/>
      <c r="ISJ77" s="6"/>
      <c r="ISK77" s="6"/>
      <c r="ISL77" s="6"/>
      <c r="ISM77" s="6"/>
      <c r="ISN77" s="6"/>
      <c r="ISO77" s="6"/>
      <c r="ISP77" s="6"/>
      <c r="ISQ77" s="6"/>
      <c r="ISR77" s="6"/>
      <c r="ISS77" s="6"/>
      <c r="IST77" s="6"/>
      <c r="ISU77" s="6"/>
      <c r="ISV77" s="6"/>
      <c r="ISW77" s="6"/>
      <c r="ISX77" s="6"/>
      <c r="ISY77" s="6"/>
      <c r="ISZ77" s="6"/>
      <c r="ITA77" s="6"/>
      <c r="ITB77" s="6"/>
      <c r="ITC77" s="6"/>
      <c r="ITD77" s="6"/>
      <c r="ITE77" s="6"/>
      <c r="ITF77" s="6"/>
      <c r="ITG77" s="6"/>
      <c r="ITH77" s="6"/>
      <c r="ITI77" s="6"/>
      <c r="ITJ77" s="6"/>
      <c r="ITK77" s="6"/>
      <c r="ITL77" s="6"/>
      <c r="ITM77" s="6"/>
      <c r="ITN77" s="6"/>
      <c r="ITO77" s="6"/>
      <c r="ITP77" s="6"/>
      <c r="ITQ77" s="6"/>
      <c r="ITR77" s="6"/>
      <c r="ITS77" s="6"/>
      <c r="ITT77" s="6"/>
      <c r="ITU77" s="6"/>
      <c r="ITV77" s="6"/>
      <c r="ITW77" s="6"/>
      <c r="ITX77" s="6"/>
      <c r="ITY77" s="6"/>
      <c r="ITZ77" s="6"/>
      <c r="IUA77" s="6"/>
      <c r="IUB77" s="6"/>
      <c r="IUC77" s="6"/>
      <c r="IUD77" s="6"/>
      <c r="IUE77" s="6"/>
      <c r="IUF77" s="6"/>
      <c r="IUG77" s="6"/>
      <c r="IUH77" s="6"/>
      <c r="IUI77" s="6"/>
      <c r="IUJ77" s="6"/>
      <c r="IUK77" s="6"/>
      <c r="IUL77" s="6"/>
      <c r="IUM77" s="6"/>
      <c r="IUN77" s="6"/>
      <c r="IUO77" s="6"/>
      <c r="IUP77" s="6"/>
      <c r="IUQ77" s="6"/>
      <c r="IUR77" s="6"/>
      <c r="IUS77" s="6"/>
      <c r="IUT77" s="6"/>
      <c r="IUU77" s="6"/>
      <c r="IUV77" s="6"/>
      <c r="IUW77" s="6"/>
      <c r="IUX77" s="6"/>
      <c r="IUY77" s="6"/>
      <c r="IUZ77" s="6"/>
      <c r="IVA77" s="6"/>
      <c r="IVB77" s="6"/>
      <c r="IVC77" s="6"/>
      <c r="IVD77" s="6"/>
      <c r="IVE77" s="6"/>
      <c r="IVF77" s="6"/>
      <c r="IVG77" s="6"/>
      <c r="IVH77" s="6"/>
      <c r="IVI77" s="6"/>
      <c r="IVJ77" s="6"/>
      <c r="IVK77" s="6"/>
      <c r="IVL77" s="6"/>
      <c r="IVM77" s="6"/>
      <c r="IVN77" s="6"/>
      <c r="IVO77" s="6"/>
      <c r="IVP77" s="6"/>
      <c r="IVQ77" s="6"/>
      <c r="IVR77" s="6"/>
      <c r="IVS77" s="6"/>
      <c r="IVT77" s="6"/>
      <c r="IVU77" s="6"/>
      <c r="IVV77" s="6"/>
      <c r="IVW77" s="6"/>
      <c r="IVX77" s="6"/>
      <c r="IVY77" s="6"/>
      <c r="IVZ77" s="6"/>
      <c r="IWA77" s="6"/>
      <c r="IWB77" s="6"/>
      <c r="IWC77" s="6"/>
      <c r="IWD77" s="6"/>
      <c r="IWE77" s="6"/>
      <c r="IWF77" s="6"/>
      <c r="IWG77" s="6"/>
      <c r="IWH77" s="6"/>
      <c r="IWI77" s="6"/>
      <c r="IWJ77" s="6"/>
      <c r="IWK77" s="6"/>
      <c r="IWL77" s="6"/>
      <c r="IWM77" s="6"/>
      <c r="IWN77" s="6"/>
      <c r="IWO77" s="6"/>
      <c r="IWP77" s="6"/>
      <c r="IWQ77" s="6"/>
      <c r="IWR77" s="6"/>
      <c r="IWS77" s="6"/>
      <c r="IWT77" s="6"/>
      <c r="IWU77" s="6"/>
      <c r="IWV77" s="6"/>
      <c r="IWW77" s="6"/>
      <c r="IWX77" s="6"/>
      <c r="IWY77" s="6"/>
      <c r="IWZ77" s="6"/>
      <c r="IXA77" s="6"/>
      <c r="IXB77" s="6"/>
      <c r="IXC77" s="6"/>
      <c r="IXD77" s="6"/>
      <c r="IXE77" s="6"/>
      <c r="IXF77" s="6"/>
      <c r="IXG77" s="6"/>
      <c r="IXH77" s="6"/>
      <c r="IXI77" s="6"/>
      <c r="IXJ77" s="6"/>
      <c r="IXK77" s="6"/>
      <c r="IXL77" s="6"/>
      <c r="IXM77" s="6"/>
      <c r="IXN77" s="6"/>
      <c r="IXO77" s="6"/>
      <c r="IXP77" s="6"/>
      <c r="IXQ77" s="6"/>
      <c r="IXR77" s="6"/>
      <c r="IXS77" s="6"/>
      <c r="IXT77" s="6"/>
      <c r="IXU77" s="6"/>
      <c r="IXV77" s="6"/>
      <c r="IXW77" s="6"/>
      <c r="IXX77" s="6"/>
      <c r="IXY77" s="6"/>
      <c r="IXZ77" s="6"/>
      <c r="IYA77" s="6"/>
      <c r="IYB77" s="6"/>
      <c r="IYC77" s="6"/>
      <c r="IYD77" s="6"/>
      <c r="IYE77" s="6"/>
      <c r="IYF77" s="6"/>
      <c r="IYG77" s="6"/>
      <c r="IYH77" s="6"/>
      <c r="IYI77" s="6"/>
      <c r="IYJ77" s="6"/>
      <c r="IYK77" s="6"/>
      <c r="IYL77" s="6"/>
      <c r="IYM77" s="6"/>
      <c r="IYN77" s="6"/>
      <c r="IYO77" s="6"/>
      <c r="IYP77" s="6"/>
      <c r="IYQ77" s="6"/>
      <c r="IYR77" s="6"/>
      <c r="IYS77" s="6"/>
      <c r="IYT77" s="6"/>
      <c r="IYU77" s="6"/>
      <c r="IYV77" s="6"/>
      <c r="IYW77" s="6"/>
      <c r="IYX77" s="6"/>
      <c r="IYY77" s="6"/>
      <c r="IYZ77" s="6"/>
      <c r="IZA77" s="6"/>
      <c r="IZB77" s="6"/>
      <c r="IZC77" s="6"/>
      <c r="IZD77" s="6"/>
      <c r="IZE77" s="6"/>
      <c r="IZF77" s="6"/>
      <c r="IZG77" s="6"/>
      <c r="IZH77" s="6"/>
      <c r="IZI77" s="6"/>
      <c r="IZJ77" s="6"/>
      <c r="IZK77" s="6"/>
      <c r="IZL77" s="6"/>
      <c r="IZM77" s="6"/>
      <c r="IZN77" s="6"/>
      <c r="IZO77" s="6"/>
      <c r="IZP77" s="6"/>
      <c r="IZQ77" s="6"/>
      <c r="IZR77" s="6"/>
      <c r="IZS77" s="6"/>
      <c r="IZT77" s="6"/>
      <c r="IZU77" s="6"/>
      <c r="IZV77" s="6"/>
      <c r="IZW77" s="6"/>
      <c r="IZX77" s="6"/>
      <c r="IZY77" s="6"/>
      <c r="IZZ77" s="6"/>
      <c r="JAA77" s="6"/>
      <c r="JAB77" s="6"/>
      <c r="JAC77" s="6"/>
      <c r="JAD77" s="6"/>
      <c r="JAE77" s="6"/>
      <c r="JAF77" s="6"/>
      <c r="JAG77" s="6"/>
      <c r="JAH77" s="6"/>
      <c r="JAI77" s="6"/>
      <c r="JAJ77" s="6"/>
      <c r="JAK77" s="6"/>
      <c r="JAL77" s="6"/>
      <c r="JAM77" s="6"/>
      <c r="JAN77" s="6"/>
      <c r="JAO77" s="6"/>
      <c r="JAP77" s="6"/>
      <c r="JAQ77" s="6"/>
      <c r="JAR77" s="6"/>
      <c r="JAS77" s="6"/>
      <c r="JAT77" s="6"/>
      <c r="JAU77" s="6"/>
      <c r="JAV77" s="6"/>
      <c r="JAW77" s="6"/>
      <c r="JAX77" s="6"/>
      <c r="JAY77" s="6"/>
      <c r="JAZ77" s="6"/>
      <c r="JBA77" s="6"/>
      <c r="JBB77" s="6"/>
      <c r="JBC77" s="6"/>
      <c r="JBD77" s="6"/>
      <c r="JBE77" s="6"/>
      <c r="JBF77" s="6"/>
      <c r="JBG77" s="6"/>
      <c r="JBH77" s="6"/>
      <c r="JBI77" s="6"/>
      <c r="JBJ77" s="6"/>
      <c r="JBK77" s="6"/>
      <c r="JBL77" s="6"/>
      <c r="JBM77" s="6"/>
      <c r="JBN77" s="6"/>
      <c r="JBO77" s="6"/>
      <c r="JBP77" s="6"/>
      <c r="JBQ77" s="6"/>
      <c r="JBR77" s="6"/>
      <c r="JBS77" s="6"/>
      <c r="JBT77" s="6"/>
      <c r="JBU77" s="6"/>
      <c r="JBV77" s="6"/>
      <c r="JBW77" s="6"/>
      <c r="JBX77" s="6"/>
      <c r="JBY77" s="6"/>
      <c r="JBZ77" s="6"/>
      <c r="JCA77" s="6"/>
      <c r="JCB77" s="6"/>
      <c r="JCC77" s="6"/>
      <c r="JCD77" s="6"/>
      <c r="JCE77" s="6"/>
      <c r="JCF77" s="6"/>
      <c r="JCG77" s="6"/>
      <c r="JCH77" s="6"/>
      <c r="JCI77" s="6"/>
      <c r="JCJ77" s="6"/>
      <c r="JCK77" s="6"/>
      <c r="JCL77" s="6"/>
      <c r="JCM77" s="6"/>
      <c r="JCN77" s="6"/>
      <c r="JCO77" s="6"/>
      <c r="JCP77" s="6"/>
      <c r="JCQ77" s="6"/>
      <c r="JCR77" s="6"/>
      <c r="JCS77" s="6"/>
      <c r="JCT77" s="6"/>
      <c r="JCU77" s="6"/>
      <c r="JCV77" s="6"/>
      <c r="JCW77" s="6"/>
      <c r="JCX77" s="6"/>
      <c r="JCY77" s="6"/>
      <c r="JCZ77" s="6"/>
      <c r="JDA77" s="6"/>
      <c r="JDB77" s="6"/>
      <c r="JDC77" s="6"/>
      <c r="JDD77" s="6"/>
      <c r="JDE77" s="6"/>
      <c r="JDF77" s="6"/>
      <c r="JDG77" s="6"/>
      <c r="JDH77" s="6"/>
      <c r="JDI77" s="6"/>
      <c r="JDJ77" s="6"/>
      <c r="JDK77" s="6"/>
      <c r="JDL77" s="6"/>
      <c r="JDM77" s="6"/>
      <c r="JDN77" s="6"/>
      <c r="JDO77" s="6"/>
      <c r="JDP77" s="6"/>
      <c r="JDQ77" s="6"/>
      <c r="JDR77" s="6"/>
      <c r="JDS77" s="6"/>
      <c r="JDT77" s="6"/>
      <c r="JDU77" s="6"/>
      <c r="JDV77" s="6"/>
      <c r="JDW77" s="6"/>
      <c r="JDX77" s="6"/>
      <c r="JDY77" s="6"/>
      <c r="JDZ77" s="6"/>
      <c r="JEA77" s="6"/>
      <c r="JEB77" s="6"/>
      <c r="JEC77" s="6"/>
      <c r="JED77" s="6"/>
      <c r="JEE77" s="6"/>
      <c r="JEF77" s="6"/>
      <c r="JEG77" s="6"/>
      <c r="JEH77" s="6"/>
      <c r="JEI77" s="6"/>
      <c r="JEJ77" s="6"/>
      <c r="JEK77" s="6"/>
      <c r="JEL77" s="6"/>
      <c r="JEM77" s="6"/>
      <c r="JEN77" s="6"/>
      <c r="JEO77" s="6"/>
      <c r="JEP77" s="6"/>
      <c r="JEQ77" s="6"/>
      <c r="JER77" s="6"/>
      <c r="JES77" s="6"/>
      <c r="JET77" s="6"/>
      <c r="JEU77" s="6"/>
      <c r="JEV77" s="6"/>
      <c r="JEW77" s="6"/>
      <c r="JEX77" s="6"/>
      <c r="JEY77" s="6"/>
      <c r="JEZ77" s="6"/>
      <c r="JFA77" s="6"/>
      <c r="JFB77" s="6"/>
      <c r="JFC77" s="6"/>
      <c r="JFD77" s="6"/>
      <c r="JFE77" s="6"/>
      <c r="JFF77" s="6"/>
      <c r="JFG77" s="6"/>
      <c r="JFH77" s="6"/>
      <c r="JFI77" s="6"/>
      <c r="JFJ77" s="6"/>
      <c r="JFK77" s="6"/>
      <c r="JFL77" s="6"/>
      <c r="JFM77" s="6"/>
      <c r="JFN77" s="6"/>
      <c r="JFO77" s="6"/>
      <c r="JFP77" s="6"/>
      <c r="JFQ77" s="6"/>
      <c r="JFR77" s="6"/>
      <c r="JFS77" s="6"/>
      <c r="JFT77" s="6"/>
      <c r="JFU77" s="6"/>
      <c r="JFV77" s="6"/>
      <c r="JFW77" s="6"/>
      <c r="JFX77" s="6"/>
      <c r="JFY77" s="6"/>
      <c r="JFZ77" s="6"/>
      <c r="JGA77" s="6"/>
      <c r="JGB77" s="6"/>
      <c r="JGC77" s="6"/>
      <c r="JGD77" s="6"/>
      <c r="JGE77" s="6"/>
      <c r="JGF77" s="6"/>
      <c r="JGG77" s="6"/>
      <c r="JGH77" s="6"/>
      <c r="JGI77" s="6"/>
      <c r="JGJ77" s="6"/>
      <c r="JGK77" s="6"/>
      <c r="JGL77" s="6"/>
      <c r="JGM77" s="6"/>
      <c r="JGN77" s="6"/>
      <c r="JGO77" s="6"/>
      <c r="JGP77" s="6"/>
      <c r="JGQ77" s="6"/>
      <c r="JGR77" s="6"/>
      <c r="JGS77" s="6"/>
      <c r="JGT77" s="6"/>
      <c r="JGU77" s="6"/>
      <c r="JGV77" s="6"/>
      <c r="JGW77" s="6"/>
      <c r="JGX77" s="6"/>
      <c r="JGY77" s="6"/>
      <c r="JGZ77" s="6"/>
      <c r="JHA77" s="6"/>
      <c r="JHB77" s="6"/>
      <c r="JHC77" s="6"/>
      <c r="JHD77" s="6"/>
      <c r="JHE77" s="6"/>
      <c r="JHF77" s="6"/>
      <c r="JHG77" s="6"/>
      <c r="JHH77" s="6"/>
      <c r="JHI77" s="6"/>
      <c r="JHJ77" s="6"/>
      <c r="JHK77" s="6"/>
      <c r="JHL77" s="6"/>
      <c r="JHM77" s="6"/>
      <c r="JHN77" s="6"/>
      <c r="JHO77" s="6"/>
      <c r="JHP77" s="6"/>
      <c r="JHQ77" s="6"/>
      <c r="JHR77" s="6"/>
      <c r="JHS77" s="6"/>
      <c r="JHT77" s="6"/>
      <c r="JHU77" s="6"/>
      <c r="JHV77" s="6"/>
      <c r="JHW77" s="6"/>
      <c r="JHX77" s="6"/>
      <c r="JHY77" s="6"/>
      <c r="JHZ77" s="6"/>
      <c r="JIA77" s="6"/>
      <c r="JIB77" s="6"/>
      <c r="JIC77" s="6"/>
      <c r="JID77" s="6"/>
      <c r="JIE77" s="6"/>
      <c r="JIF77" s="6"/>
      <c r="JIG77" s="6"/>
      <c r="JIH77" s="6"/>
      <c r="JII77" s="6"/>
      <c r="JIJ77" s="6"/>
      <c r="JIK77" s="6"/>
      <c r="JIL77" s="6"/>
      <c r="JIM77" s="6"/>
      <c r="JIN77" s="6"/>
      <c r="JIO77" s="6"/>
      <c r="JIP77" s="6"/>
      <c r="JIQ77" s="6"/>
      <c r="JIR77" s="6"/>
      <c r="JIS77" s="6"/>
      <c r="JIT77" s="6"/>
      <c r="JIU77" s="6"/>
      <c r="JIV77" s="6"/>
      <c r="JIW77" s="6"/>
      <c r="JIX77" s="6"/>
      <c r="JIY77" s="6"/>
      <c r="JIZ77" s="6"/>
      <c r="JJA77" s="6"/>
      <c r="JJB77" s="6"/>
      <c r="JJC77" s="6"/>
      <c r="JJD77" s="6"/>
      <c r="JJE77" s="6"/>
      <c r="JJF77" s="6"/>
      <c r="JJG77" s="6"/>
      <c r="JJH77" s="6"/>
      <c r="JJI77" s="6"/>
      <c r="JJJ77" s="6"/>
      <c r="JJK77" s="6"/>
      <c r="JJL77" s="6"/>
      <c r="JJM77" s="6"/>
      <c r="JJN77" s="6"/>
      <c r="JJO77" s="6"/>
      <c r="JJP77" s="6"/>
      <c r="JJQ77" s="6"/>
      <c r="JJR77" s="6"/>
      <c r="JJS77" s="6"/>
      <c r="JJT77" s="6"/>
      <c r="JJU77" s="6"/>
      <c r="JJV77" s="6"/>
      <c r="JJW77" s="6"/>
      <c r="JJX77" s="6"/>
      <c r="JJY77" s="6"/>
      <c r="JJZ77" s="6"/>
      <c r="JKA77" s="6"/>
      <c r="JKB77" s="6"/>
      <c r="JKC77" s="6"/>
      <c r="JKD77" s="6"/>
      <c r="JKE77" s="6"/>
      <c r="JKF77" s="6"/>
      <c r="JKG77" s="6"/>
      <c r="JKH77" s="6"/>
      <c r="JKI77" s="6"/>
      <c r="JKJ77" s="6"/>
      <c r="JKK77" s="6"/>
      <c r="JKL77" s="6"/>
      <c r="JKM77" s="6"/>
      <c r="JKN77" s="6"/>
      <c r="JKO77" s="6"/>
      <c r="JKP77" s="6"/>
      <c r="JKQ77" s="6"/>
      <c r="JKR77" s="6"/>
      <c r="JKS77" s="6"/>
      <c r="JKT77" s="6"/>
      <c r="JKU77" s="6"/>
      <c r="JKV77" s="6"/>
      <c r="JKW77" s="6"/>
      <c r="JKX77" s="6"/>
      <c r="JKY77" s="6"/>
      <c r="JKZ77" s="6"/>
      <c r="JLA77" s="6"/>
      <c r="JLB77" s="6"/>
      <c r="JLC77" s="6"/>
      <c r="JLD77" s="6"/>
      <c r="JLE77" s="6"/>
      <c r="JLF77" s="6"/>
      <c r="JLG77" s="6"/>
      <c r="JLH77" s="6"/>
      <c r="JLI77" s="6"/>
      <c r="JLJ77" s="6"/>
      <c r="JLK77" s="6"/>
      <c r="JLL77" s="6"/>
      <c r="JLM77" s="6"/>
      <c r="JLN77" s="6"/>
      <c r="JLO77" s="6"/>
      <c r="JLP77" s="6"/>
      <c r="JLQ77" s="6"/>
      <c r="JLR77" s="6"/>
      <c r="JLS77" s="6"/>
      <c r="JLT77" s="6"/>
      <c r="JLU77" s="6"/>
      <c r="JLV77" s="6"/>
      <c r="JLW77" s="6"/>
      <c r="JLX77" s="6"/>
      <c r="JLY77" s="6"/>
      <c r="JLZ77" s="6"/>
      <c r="JMA77" s="6"/>
      <c r="JMB77" s="6"/>
      <c r="JMC77" s="6"/>
      <c r="JMD77" s="6"/>
      <c r="JME77" s="6"/>
      <c r="JMF77" s="6"/>
      <c r="JMG77" s="6"/>
      <c r="JMH77" s="6"/>
      <c r="JMI77" s="6"/>
      <c r="JMJ77" s="6"/>
      <c r="JMK77" s="6"/>
      <c r="JML77" s="6"/>
      <c r="JMM77" s="6"/>
      <c r="JMN77" s="6"/>
      <c r="JMO77" s="6"/>
      <c r="JMP77" s="6"/>
      <c r="JMQ77" s="6"/>
      <c r="JMR77" s="6"/>
      <c r="JMS77" s="6"/>
      <c r="JMT77" s="6"/>
      <c r="JMU77" s="6"/>
      <c r="JMV77" s="6"/>
      <c r="JMW77" s="6"/>
      <c r="JMX77" s="6"/>
      <c r="JMY77" s="6"/>
      <c r="JMZ77" s="6"/>
      <c r="JNA77" s="6"/>
      <c r="JNB77" s="6"/>
      <c r="JNC77" s="6"/>
      <c r="JND77" s="6"/>
      <c r="JNE77" s="6"/>
      <c r="JNF77" s="6"/>
      <c r="JNG77" s="6"/>
      <c r="JNH77" s="6"/>
      <c r="JNI77" s="6"/>
      <c r="JNJ77" s="6"/>
      <c r="JNK77" s="6"/>
      <c r="JNL77" s="6"/>
      <c r="JNM77" s="6"/>
      <c r="JNN77" s="6"/>
      <c r="JNO77" s="6"/>
      <c r="JNP77" s="6"/>
      <c r="JNQ77" s="6"/>
      <c r="JNR77" s="6"/>
      <c r="JNS77" s="6"/>
      <c r="JNT77" s="6"/>
      <c r="JNU77" s="6"/>
      <c r="JNV77" s="6"/>
      <c r="JNW77" s="6"/>
      <c r="JNX77" s="6"/>
      <c r="JNY77" s="6"/>
      <c r="JNZ77" s="6"/>
      <c r="JOA77" s="6"/>
      <c r="JOB77" s="6"/>
      <c r="JOC77" s="6"/>
      <c r="JOD77" s="6"/>
      <c r="JOE77" s="6"/>
      <c r="JOF77" s="6"/>
      <c r="JOG77" s="6"/>
      <c r="JOH77" s="6"/>
      <c r="JOI77" s="6"/>
      <c r="JOJ77" s="6"/>
      <c r="JOK77" s="6"/>
      <c r="JOL77" s="6"/>
      <c r="JOM77" s="6"/>
      <c r="JON77" s="6"/>
      <c r="JOO77" s="6"/>
      <c r="JOP77" s="6"/>
      <c r="JOQ77" s="6"/>
      <c r="JOR77" s="6"/>
      <c r="JOS77" s="6"/>
      <c r="JOT77" s="6"/>
      <c r="JOU77" s="6"/>
      <c r="JOV77" s="6"/>
      <c r="JOW77" s="6"/>
      <c r="JOX77" s="6"/>
      <c r="JOY77" s="6"/>
      <c r="JOZ77" s="6"/>
      <c r="JPA77" s="6"/>
      <c r="JPB77" s="6"/>
      <c r="JPC77" s="6"/>
      <c r="JPD77" s="6"/>
      <c r="JPE77" s="6"/>
      <c r="JPF77" s="6"/>
      <c r="JPG77" s="6"/>
      <c r="JPH77" s="6"/>
      <c r="JPI77" s="6"/>
      <c r="JPJ77" s="6"/>
      <c r="JPK77" s="6"/>
      <c r="JPL77" s="6"/>
      <c r="JPM77" s="6"/>
      <c r="JPN77" s="6"/>
      <c r="JPO77" s="6"/>
      <c r="JPP77" s="6"/>
      <c r="JPQ77" s="6"/>
      <c r="JPR77" s="6"/>
      <c r="JPS77" s="6"/>
      <c r="JPT77" s="6"/>
      <c r="JPU77" s="6"/>
      <c r="JPV77" s="6"/>
      <c r="JPW77" s="6"/>
      <c r="JPX77" s="6"/>
      <c r="JPY77" s="6"/>
      <c r="JPZ77" s="6"/>
      <c r="JQA77" s="6"/>
      <c r="JQB77" s="6"/>
      <c r="JQC77" s="6"/>
      <c r="JQD77" s="6"/>
      <c r="JQE77" s="6"/>
      <c r="JQF77" s="6"/>
      <c r="JQG77" s="6"/>
      <c r="JQH77" s="6"/>
      <c r="JQI77" s="6"/>
      <c r="JQJ77" s="6"/>
      <c r="JQK77" s="6"/>
      <c r="JQL77" s="6"/>
      <c r="JQM77" s="6"/>
      <c r="JQN77" s="6"/>
      <c r="JQO77" s="6"/>
      <c r="JQP77" s="6"/>
      <c r="JQQ77" s="6"/>
      <c r="JQR77" s="6"/>
      <c r="JQS77" s="6"/>
      <c r="JQT77" s="6"/>
      <c r="JQU77" s="6"/>
      <c r="JQV77" s="6"/>
      <c r="JQW77" s="6"/>
      <c r="JQX77" s="6"/>
      <c r="JQY77" s="6"/>
      <c r="JQZ77" s="6"/>
      <c r="JRA77" s="6"/>
      <c r="JRB77" s="6"/>
      <c r="JRC77" s="6"/>
      <c r="JRD77" s="6"/>
      <c r="JRE77" s="6"/>
      <c r="JRF77" s="6"/>
      <c r="JRG77" s="6"/>
      <c r="JRH77" s="6"/>
      <c r="JRI77" s="6"/>
      <c r="JRJ77" s="6"/>
      <c r="JRK77" s="6"/>
      <c r="JRL77" s="6"/>
      <c r="JRM77" s="6"/>
      <c r="JRN77" s="6"/>
      <c r="JRO77" s="6"/>
      <c r="JRP77" s="6"/>
      <c r="JRQ77" s="6"/>
      <c r="JRR77" s="6"/>
      <c r="JRS77" s="6"/>
      <c r="JRT77" s="6"/>
      <c r="JRU77" s="6"/>
      <c r="JRV77" s="6"/>
      <c r="JRW77" s="6"/>
      <c r="JRX77" s="6"/>
      <c r="JRY77" s="6"/>
      <c r="JRZ77" s="6"/>
      <c r="JSA77" s="6"/>
      <c r="JSB77" s="6"/>
      <c r="JSC77" s="6"/>
      <c r="JSD77" s="6"/>
      <c r="JSE77" s="6"/>
      <c r="JSF77" s="6"/>
      <c r="JSG77" s="6"/>
      <c r="JSH77" s="6"/>
      <c r="JSI77" s="6"/>
      <c r="JSJ77" s="6"/>
      <c r="JSK77" s="6"/>
      <c r="JSL77" s="6"/>
      <c r="JSM77" s="6"/>
      <c r="JSN77" s="6"/>
      <c r="JSO77" s="6"/>
      <c r="JSP77" s="6"/>
      <c r="JSQ77" s="6"/>
      <c r="JSR77" s="6"/>
      <c r="JSS77" s="6"/>
      <c r="JST77" s="6"/>
      <c r="JSU77" s="6"/>
      <c r="JSV77" s="6"/>
      <c r="JSW77" s="6"/>
      <c r="JSX77" s="6"/>
      <c r="JSY77" s="6"/>
      <c r="JSZ77" s="6"/>
      <c r="JTA77" s="6"/>
      <c r="JTB77" s="6"/>
      <c r="JTC77" s="6"/>
      <c r="JTD77" s="6"/>
      <c r="JTE77" s="6"/>
      <c r="JTF77" s="6"/>
      <c r="JTG77" s="6"/>
      <c r="JTH77" s="6"/>
      <c r="JTI77" s="6"/>
      <c r="JTJ77" s="6"/>
      <c r="JTK77" s="6"/>
      <c r="JTL77" s="6"/>
      <c r="JTM77" s="6"/>
      <c r="JTN77" s="6"/>
      <c r="JTO77" s="6"/>
      <c r="JTP77" s="6"/>
      <c r="JTQ77" s="6"/>
      <c r="JTR77" s="6"/>
      <c r="JTS77" s="6"/>
      <c r="JTT77" s="6"/>
      <c r="JTU77" s="6"/>
      <c r="JTV77" s="6"/>
      <c r="JTW77" s="6"/>
      <c r="JTX77" s="6"/>
      <c r="JTY77" s="6"/>
      <c r="JTZ77" s="6"/>
      <c r="JUA77" s="6"/>
      <c r="JUB77" s="6"/>
      <c r="JUC77" s="6"/>
      <c r="JUD77" s="6"/>
      <c r="JUE77" s="6"/>
      <c r="JUF77" s="6"/>
      <c r="JUG77" s="6"/>
      <c r="JUH77" s="6"/>
      <c r="JUI77" s="6"/>
      <c r="JUJ77" s="6"/>
      <c r="JUK77" s="6"/>
      <c r="JUL77" s="6"/>
      <c r="JUM77" s="6"/>
      <c r="JUN77" s="6"/>
      <c r="JUO77" s="6"/>
      <c r="JUP77" s="6"/>
      <c r="JUQ77" s="6"/>
      <c r="JUR77" s="6"/>
      <c r="JUS77" s="6"/>
      <c r="JUT77" s="6"/>
      <c r="JUU77" s="6"/>
      <c r="JUV77" s="6"/>
      <c r="JUW77" s="6"/>
      <c r="JUX77" s="6"/>
      <c r="JUY77" s="6"/>
      <c r="JUZ77" s="6"/>
      <c r="JVA77" s="6"/>
      <c r="JVB77" s="6"/>
      <c r="JVC77" s="6"/>
      <c r="JVD77" s="6"/>
      <c r="JVE77" s="6"/>
      <c r="JVF77" s="6"/>
      <c r="JVG77" s="6"/>
      <c r="JVH77" s="6"/>
      <c r="JVI77" s="6"/>
      <c r="JVJ77" s="6"/>
      <c r="JVK77" s="6"/>
      <c r="JVL77" s="6"/>
      <c r="JVM77" s="6"/>
      <c r="JVN77" s="6"/>
      <c r="JVO77" s="6"/>
      <c r="JVP77" s="6"/>
      <c r="JVQ77" s="6"/>
      <c r="JVR77" s="6"/>
      <c r="JVS77" s="6"/>
      <c r="JVT77" s="6"/>
      <c r="JVU77" s="6"/>
      <c r="JVV77" s="6"/>
      <c r="JVW77" s="6"/>
      <c r="JVX77" s="6"/>
      <c r="JVY77" s="6"/>
      <c r="JVZ77" s="6"/>
      <c r="JWA77" s="6"/>
      <c r="JWB77" s="6"/>
      <c r="JWC77" s="6"/>
      <c r="JWD77" s="6"/>
      <c r="JWE77" s="6"/>
      <c r="JWF77" s="6"/>
      <c r="JWG77" s="6"/>
      <c r="JWH77" s="6"/>
      <c r="JWI77" s="6"/>
      <c r="JWJ77" s="6"/>
      <c r="JWK77" s="6"/>
      <c r="JWL77" s="6"/>
      <c r="JWM77" s="6"/>
      <c r="JWN77" s="6"/>
      <c r="JWO77" s="6"/>
      <c r="JWP77" s="6"/>
      <c r="JWQ77" s="6"/>
      <c r="JWR77" s="6"/>
      <c r="JWS77" s="6"/>
      <c r="JWT77" s="6"/>
      <c r="JWU77" s="6"/>
      <c r="JWV77" s="6"/>
      <c r="JWW77" s="6"/>
      <c r="JWX77" s="6"/>
      <c r="JWY77" s="6"/>
      <c r="JWZ77" s="6"/>
      <c r="JXA77" s="6"/>
      <c r="JXB77" s="6"/>
      <c r="JXC77" s="6"/>
      <c r="JXD77" s="6"/>
      <c r="JXE77" s="6"/>
      <c r="JXF77" s="6"/>
      <c r="JXG77" s="6"/>
      <c r="JXH77" s="6"/>
      <c r="JXI77" s="6"/>
      <c r="JXJ77" s="6"/>
      <c r="JXK77" s="6"/>
      <c r="JXL77" s="6"/>
      <c r="JXM77" s="6"/>
      <c r="JXN77" s="6"/>
      <c r="JXO77" s="6"/>
      <c r="JXP77" s="6"/>
      <c r="JXQ77" s="6"/>
      <c r="JXR77" s="6"/>
      <c r="JXS77" s="6"/>
      <c r="JXT77" s="6"/>
      <c r="JXU77" s="6"/>
      <c r="JXV77" s="6"/>
      <c r="JXW77" s="6"/>
      <c r="JXX77" s="6"/>
      <c r="JXY77" s="6"/>
      <c r="JXZ77" s="6"/>
      <c r="JYA77" s="6"/>
      <c r="JYB77" s="6"/>
      <c r="JYC77" s="6"/>
      <c r="JYD77" s="6"/>
      <c r="JYE77" s="6"/>
      <c r="JYF77" s="6"/>
      <c r="JYG77" s="6"/>
      <c r="JYH77" s="6"/>
      <c r="JYI77" s="6"/>
      <c r="JYJ77" s="6"/>
      <c r="JYK77" s="6"/>
      <c r="JYL77" s="6"/>
      <c r="JYM77" s="6"/>
      <c r="JYN77" s="6"/>
      <c r="JYO77" s="6"/>
      <c r="JYP77" s="6"/>
      <c r="JYQ77" s="6"/>
      <c r="JYR77" s="6"/>
      <c r="JYS77" s="6"/>
      <c r="JYT77" s="6"/>
      <c r="JYU77" s="6"/>
      <c r="JYV77" s="6"/>
      <c r="JYW77" s="6"/>
      <c r="JYX77" s="6"/>
      <c r="JYY77" s="6"/>
      <c r="JYZ77" s="6"/>
      <c r="JZA77" s="6"/>
      <c r="JZB77" s="6"/>
      <c r="JZC77" s="6"/>
      <c r="JZD77" s="6"/>
      <c r="JZE77" s="6"/>
      <c r="JZF77" s="6"/>
      <c r="JZG77" s="6"/>
      <c r="JZH77" s="6"/>
      <c r="JZI77" s="6"/>
      <c r="JZJ77" s="6"/>
      <c r="JZK77" s="6"/>
      <c r="JZL77" s="6"/>
      <c r="JZM77" s="6"/>
      <c r="JZN77" s="6"/>
      <c r="JZO77" s="6"/>
      <c r="JZP77" s="6"/>
      <c r="JZQ77" s="6"/>
      <c r="JZR77" s="6"/>
      <c r="JZS77" s="6"/>
      <c r="JZT77" s="6"/>
      <c r="JZU77" s="6"/>
      <c r="JZV77" s="6"/>
      <c r="JZW77" s="6"/>
      <c r="JZX77" s="6"/>
      <c r="JZY77" s="6"/>
      <c r="JZZ77" s="6"/>
      <c r="KAA77" s="6"/>
      <c r="KAB77" s="6"/>
      <c r="KAC77" s="6"/>
      <c r="KAD77" s="6"/>
      <c r="KAE77" s="6"/>
      <c r="KAF77" s="6"/>
      <c r="KAG77" s="6"/>
      <c r="KAH77" s="6"/>
      <c r="KAI77" s="6"/>
      <c r="KAJ77" s="6"/>
      <c r="KAK77" s="6"/>
      <c r="KAL77" s="6"/>
      <c r="KAM77" s="6"/>
      <c r="KAN77" s="6"/>
      <c r="KAO77" s="6"/>
      <c r="KAP77" s="6"/>
      <c r="KAQ77" s="6"/>
      <c r="KAR77" s="6"/>
      <c r="KAS77" s="6"/>
      <c r="KAT77" s="6"/>
      <c r="KAU77" s="6"/>
      <c r="KAV77" s="6"/>
      <c r="KAW77" s="6"/>
      <c r="KAX77" s="6"/>
      <c r="KAY77" s="6"/>
      <c r="KAZ77" s="6"/>
      <c r="KBA77" s="6"/>
      <c r="KBB77" s="6"/>
      <c r="KBC77" s="6"/>
      <c r="KBD77" s="6"/>
      <c r="KBE77" s="6"/>
      <c r="KBF77" s="6"/>
      <c r="KBG77" s="6"/>
      <c r="KBH77" s="6"/>
      <c r="KBI77" s="6"/>
      <c r="KBJ77" s="6"/>
      <c r="KBK77" s="6"/>
      <c r="KBL77" s="6"/>
      <c r="KBM77" s="6"/>
      <c r="KBN77" s="6"/>
      <c r="KBO77" s="6"/>
      <c r="KBP77" s="6"/>
      <c r="KBQ77" s="6"/>
      <c r="KBR77" s="6"/>
      <c r="KBS77" s="6"/>
      <c r="KBT77" s="6"/>
      <c r="KBU77" s="6"/>
      <c r="KBV77" s="6"/>
      <c r="KBW77" s="6"/>
      <c r="KBX77" s="6"/>
      <c r="KBY77" s="6"/>
      <c r="KBZ77" s="6"/>
      <c r="KCA77" s="6"/>
      <c r="KCB77" s="6"/>
      <c r="KCC77" s="6"/>
      <c r="KCD77" s="6"/>
      <c r="KCE77" s="6"/>
      <c r="KCF77" s="6"/>
      <c r="KCG77" s="6"/>
      <c r="KCH77" s="6"/>
      <c r="KCI77" s="6"/>
      <c r="KCJ77" s="6"/>
      <c r="KCK77" s="6"/>
      <c r="KCL77" s="6"/>
      <c r="KCM77" s="6"/>
      <c r="KCN77" s="6"/>
      <c r="KCO77" s="6"/>
      <c r="KCP77" s="6"/>
      <c r="KCQ77" s="6"/>
      <c r="KCR77" s="6"/>
      <c r="KCS77" s="6"/>
      <c r="KCT77" s="6"/>
      <c r="KCU77" s="6"/>
      <c r="KCV77" s="6"/>
      <c r="KCW77" s="6"/>
      <c r="KCX77" s="6"/>
      <c r="KCY77" s="6"/>
      <c r="KCZ77" s="6"/>
      <c r="KDA77" s="6"/>
      <c r="KDB77" s="6"/>
      <c r="KDC77" s="6"/>
      <c r="KDD77" s="6"/>
      <c r="KDE77" s="6"/>
      <c r="KDF77" s="6"/>
      <c r="KDG77" s="6"/>
      <c r="KDH77" s="6"/>
      <c r="KDI77" s="6"/>
      <c r="KDJ77" s="6"/>
      <c r="KDK77" s="6"/>
      <c r="KDL77" s="6"/>
      <c r="KDM77" s="6"/>
      <c r="KDN77" s="6"/>
      <c r="KDO77" s="6"/>
      <c r="KDP77" s="6"/>
      <c r="KDQ77" s="6"/>
      <c r="KDR77" s="6"/>
      <c r="KDS77" s="6"/>
      <c r="KDT77" s="6"/>
      <c r="KDU77" s="6"/>
      <c r="KDV77" s="6"/>
      <c r="KDW77" s="6"/>
      <c r="KDX77" s="6"/>
      <c r="KDY77" s="6"/>
      <c r="KDZ77" s="6"/>
      <c r="KEA77" s="6"/>
      <c r="KEB77" s="6"/>
      <c r="KEC77" s="6"/>
      <c r="KED77" s="6"/>
      <c r="KEE77" s="6"/>
      <c r="KEF77" s="6"/>
      <c r="KEG77" s="6"/>
      <c r="KEH77" s="6"/>
      <c r="KEI77" s="6"/>
      <c r="KEJ77" s="6"/>
      <c r="KEK77" s="6"/>
      <c r="KEL77" s="6"/>
      <c r="KEM77" s="6"/>
      <c r="KEN77" s="6"/>
      <c r="KEO77" s="6"/>
      <c r="KEP77" s="6"/>
      <c r="KEQ77" s="6"/>
      <c r="KER77" s="6"/>
      <c r="KES77" s="6"/>
      <c r="KET77" s="6"/>
      <c r="KEU77" s="6"/>
      <c r="KEV77" s="6"/>
      <c r="KEW77" s="6"/>
      <c r="KEX77" s="6"/>
      <c r="KEY77" s="6"/>
      <c r="KEZ77" s="6"/>
      <c r="KFA77" s="6"/>
      <c r="KFB77" s="6"/>
      <c r="KFC77" s="6"/>
      <c r="KFD77" s="6"/>
      <c r="KFE77" s="6"/>
      <c r="KFF77" s="6"/>
      <c r="KFG77" s="6"/>
      <c r="KFH77" s="6"/>
      <c r="KFI77" s="6"/>
      <c r="KFJ77" s="6"/>
      <c r="KFK77" s="6"/>
      <c r="KFL77" s="6"/>
      <c r="KFM77" s="6"/>
      <c r="KFN77" s="6"/>
      <c r="KFO77" s="6"/>
      <c r="KFP77" s="6"/>
      <c r="KFQ77" s="6"/>
      <c r="KFR77" s="6"/>
      <c r="KFS77" s="6"/>
      <c r="KFT77" s="6"/>
      <c r="KFU77" s="6"/>
      <c r="KFV77" s="6"/>
      <c r="KFW77" s="6"/>
      <c r="KFX77" s="6"/>
      <c r="KFY77" s="6"/>
      <c r="KFZ77" s="6"/>
      <c r="KGA77" s="6"/>
      <c r="KGB77" s="6"/>
      <c r="KGC77" s="6"/>
      <c r="KGD77" s="6"/>
      <c r="KGE77" s="6"/>
      <c r="KGF77" s="6"/>
      <c r="KGG77" s="6"/>
      <c r="KGH77" s="6"/>
      <c r="KGI77" s="6"/>
      <c r="KGJ77" s="6"/>
      <c r="KGK77" s="6"/>
      <c r="KGL77" s="6"/>
      <c r="KGM77" s="6"/>
      <c r="KGN77" s="6"/>
      <c r="KGO77" s="6"/>
      <c r="KGP77" s="6"/>
      <c r="KGQ77" s="6"/>
      <c r="KGR77" s="6"/>
      <c r="KGS77" s="6"/>
      <c r="KGT77" s="6"/>
      <c r="KGU77" s="6"/>
      <c r="KGV77" s="6"/>
      <c r="KGW77" s="6"/>
      <c r="KGX77" s="6"/>
      <c r="KGY77" s="6"/>
      <c r="KGZ77" s="6"/>
      <c r="KHA77" s="6"/>
      <c r="KHB77" s="6"/>
      <c r="KHC77" s="6"/>
      <c r="KHD77" s="6"/>
      <c r="KHE77" s="6"/>
      <c r="KHF77" s="6"/>
      <c r="KHG77" s="6"/>
      <c r="KHH77" s="6"/>
      <c r="KHI77" s="6"/>
      <c r="KHJ77" s="6"/>
      <c r="KHK77" s="6"/>
      <c r="KHL77" s="6"/>
      <c r="KHM77" s="6"/>
      <c r="KHN77" s="6"/>
      <c r="KHO77" s="6"/>
      <c r="KHP77" s="6"/>
      <c r="KHQ77" s="6"/>
      <c r="KHR77" s="6"/>
      <c r="KHS77" s="6"/>
      <c r="KHT77" s="6"/>
      <c r="KHU77" s="6"/>
      <c r="KHV77" s="6"/>
      <c r="KHW77" s="6"/>
      <c r="KHX77" s="6"/>
      <c r="KHY77" s="6"/>
      <c r="KHZ77" s="6"/>
      <c r="KIA77" s="6"/>
      <c r="KIB77" s="6"/>
      <c r="KIC77" s="6"/>
      <c r="KID77" s="6"/>
      <c r="KIE77" s="6"/>
      <c r="KIF77" s="6"/>
      <c r="KIG77" s="6"/>
      <c r="KIH77" s="6"/>
      <c r="KII77" s="6"/>
      <c r="KIJ77" s="6"/>
      <c r="KIK77" s="6"/>
      <c r="KIL77" s="6"/>
      <c r="KIM77" s="6"/>
      <c r="KIN77" s="6"/>
      <c r="KIO77" s="6"/>
      <c r="KIP77" s="6"/>
      <c r="KIQ77" s="6"/>
      <c r="KIR77" s="6"/>
      <c r="KIS77" s="6"/>
      <c r="KIT77" s="6"/>
      <c r="KIU77" s="6"/>
      <c r="KIV77" s="6"/>
      <c r="KIW77" s="6"/>
      <c r="KIX77" s="6"/>
      <c r="KIY77" s="6"/>
      <c r="KIZ77" s="6"/>
      <c r="KJA77" s="6"/>
      <c r="KJB77" s="6"/>
      <c r="KJC77" s="6"/>
      <c r="KJD77" s="6"/>
      <c r="KJE77" s="6"/>
      <c r="KJF77" s="6"/>
      <c r="KJG77" s="6"/>
      <c r="KJH77" s="6"/>
      <c r="KJI77" s="6"/>
      <c r="KJJ77" s="6"/>
      <c r="KJK77" s="6"/>
      <c r="KJL77" s="6"/>
      <c r="KJM77" s="6"/>
      <c r="KJN77" s="6"/>
      <c r="KJO77" s="6"/>
      <c r="KJP77" s="6"/>
      <c r="KJQ77" s="6"/>
      <c r="KJR77" s="6"/>
      <c r="KJS77" s="6"/>
      <c r="KJT77" s="6"/>
      <c r="KJU77" s="6"/>
      <c r="KJV77" s="6"/>
      <c r="KJW77" s="6"/>
      <c r="KJX77" s="6"/>
      <c r="KJY77" s="6"/>
      <c r="KJZ77" s="6"/>
      <c r="KKA77" s="6"/>
      <c r="KKB77" s="6"/>
      <c r="KKC77" s="6"/>
      <c r="KKD77" s="6"/>
      <c r="KKE77" s="6"/>
      <c r="KKF77" s="6"/>
      <c r="KKG77" s="6"/>
      <c r="KKH77" s="6"/>
      <c r="KKI77" s="6"/>
      <c r="KKJ77" s="6"/>
      <c r="KKK77" s="6"/>
      <c r="KKL77" s="6"/>
      <c r="KKM77" s="6"/>
      <c r="KKN77" s="6"/>
      <c r="KKO77" s="6"/>
      <c r="KKP77" s="6"/>
      <c r="KKQ77" s="6"/>
      <c r="KKR77" s="6"/>
      <c r="KKS77" s="6"/>
      <c r="KKT77" s="6"/>
      <c r="KKU77" s="6"/>
      <c r="KKV77" s="6"/>
      <c r="KKW77" s="6"/>
      <c r="KKX77" s="6"/>
      <c r="KKY77" s="6"/>
      <c r="KKZ77" s="6"/>
      <c r="KLA77" s="6"/>
      <c r="KLB77" s="6"/>
      <c r="KLC77" s="6"/>
      <c r="KLD77" s="6"/>
      <c r="KLE77" s="6"/>
      <c r="KLF77" s="6"/>
      <c r="KLG77" s="6"/>
      <c r="KLH77" s="6"/>
      <c r="KLI77" s="6"/>
      <c r="KLJ77" s="6"/>
      <c r="KLK77" s="6"/>
      <c r="KLL77" s="6"/>
      <c r="KLM77" s="6"/>
      <c r="KLN77" s="6"/>
      <c r="KLO77" s="6"/>
      <c r="KLP77" s="6"/>
      <c r="KLQ77" s="6"/>
      <c r="KLR77" s="6"/>
      <c r="KLS77" s="6"/>
      <c r="KLT77" s="6"/>
      <c r="KLU77" s="6"/>
      <c r="KLV77" s="6"/>
      <c r="KLW77" s="6"/>
      <c r="KLX77" s="6"/>
      <c r="KLY77" s="6"/>
      <c r="KLZ77" s="6"/>
      <c r="KMA77" s="6"/>
      <c r="KMB77" s="6"/>
      <c r="KMC77" s="6"/>
      <c r="KMD77" s="6"/>
      <c r="KME77" s="6"/>
      <c r="KMF77" s="6"/>
      <c r="KMG77" s="6"/>
      <c r="KMH77" s="6"/>
      <c r="KMI77" s="6"/>
      <c r="KMJ77" s="6"/>
      <c r="KMK77" s="6"/>
      <c r="KML77" s="6"/>
      <c r="KMM77" s="6"/>
      <c r="KMN77" s="6"/>
      <c r="KMO77" s="6"/>
      <c r="KMP77" s="6"/>
      <c r="KMQ77" s="6"/>
      <c r="KMR77" s="6"/>
      <c r="KMS77" s="6"/>
      <c r="KMT77" s="6"/>
      <c r="KMU77" s="6"/>
      <c r="KMV77" s="6"/>
      <c r="KMW77" s="6"/>
      <c r="KMX77" s="6"/>
      <c r="KMY77" s="6"/>
      <c r="KMZ77" s="6"/>
      <c r="KNA77" s="6"/>
      <c r="KNB77" s="6"/>
      <c r="KNC77" s="6"/>
      <c r="KND77" s="6"/>
      <c r="KNE77" s="6"/>
      <c r="KNF77" s="6"/>
      <c r="KNG77" s="6"/>
      <c r="KNH77" s="6"/>
      <c r="KNI77" s="6"/>
      <c r="KNJ77" s="6"/>
      <c r="KNK77" s="6"/>
      <c r="KNL77" s="6"/>
      <c r="KNM77" s="6"/>
      <c r="KNN77" s="6"/>
      <c r="KNO77" s="6"/>
      <c r="KNP77" s="6"/>
      <c r="KNQ77" s="6"/>
      <c r="KNR77" s="6"/>
      <c r="KNS77" s="6"/>
      <c r="KNT77" s="6"/>
      <c r="KNU77" s="6"/>
      <c r="KNV77" s="6"/>
      <c r="KNW77" s="6"/>
      <c r="KNX77" s="6"/>
      <c r="KNY77" s="6"/>
      <c r="KNZ77" s="6"/>
      <c r="KOA77" s="6"/>
      <c r="KOB77" s="6"/>
      <c r="KOC77" s="6"/>
      <c r="KOD77" s="6"/>
      <c r="KOE77" s="6"/>
      <c r="KOF77" s="6"/>
      <c r="KOG77" s="6"/>
      <c r="KOH77" s="6"/>
      <c r="KOI77" s="6"/>
      <c r="KOJ77" s="6"/>
      <c r="KOK77" s="6"/>
      <c r="KOL77" s="6"/>
      <c r="KOM77" s="6"/>
      <c r="KON77" s="6"/>
      <c r="KOO77" s="6"/>
      <c r="KOP77" s="6"/>
      <c r="KOQ77" s="6"/>
      <c r="KOR77" s="6"/>
      <c r="KOS77" s="6"/>
      <c r="KOT77" s="6"/>
      <c r="KOU77" s="6"/>
      <c r="KOV77" s="6"/>
      <c r="KOW77" s="6"/>
      <c r="KOX77" s="6"/>
      <c r="KOY77" s="6"/>
      <c r="KOZ77" s="6"/>
      <c r="KPA77" s="6"/>
      <c r="KPB77" s="6"/>
      <c r="KPC77" s="6"/>
      <c r="KPD77" s="6"/>
      <c r="KPE77" s="6"/>
      <c r="KPF77" s="6"/>
      <c r="KPG77" s="6"/>
      <c r="KPH77" s="6"/>
      <c r="KPI77" s="6"/>
      <c r="KPJ77" s="6"/>
      <c r="KPK77" s="6"/>
      <c r="KPL77" s="6"/>
      <c r="KPM77" s="6"/>
      <c r="KPN77" s="6"/>
      <c r="KPO77" s="6"/>
      <c r="KPP77" s="6"/>
      <c r="KPQ77" s="6"/>
      <c r="KPR77" s="6"/>
      <c r="KPS77" s="6"/>
      <c r="KPT77" s="6"/>
      <c r="KPU77" s="6"/>
      <c r="KPV77" s="6"/>
      <c r="KPW77" s="6"/>
      <c r="KPX77" s="6"/>
      <c r="KPY77" s="6"/>
      <c r="KPZ77" s="6"/>
      <c r="KQA77" s="6"/>
      <c r="KQB77" s="6"/>
      <c r="KQC77" s="6"/>
      <c r="KQD77" s="6"/>
      <c r="KQE77" s="6"/>
      <c r="KQF77" s="6"/>
      <c r="KQG77" s="6"/>
      <c r="KQH77" s="6"/>
      <c r="KQI77" s="6"/>
      <c r="KQJ77" s="6"/>
      <c r="KQK77" s="6"/>
      <c r="KQL77" s="6"/>
      <c r="KQM77" s="6"/>
      <c r="KQN77" s="6"/>
      <c r="KQO77" s="6"/>
      <c r="KQP77" s="6"/>
      <c r="KQQ77" s="6"/>
      <c r="KQR77" s="6"/>
      <c r="KQS77" s="6"/>
      <c r="KQT77" s="6"/>
      <c r="KQU77" s="6"/>
      <c r="KQV77" s="6"/>
      <c r="KQW77" s="6"/>
      <c r="KQX77" s="6"/>
      <c r="KQY77" s="6"/>
      <c r="KQZ77" s="6"/>
      <c r="KRA77" s="6"/>
      <c r="KRB77" s="6"/>
      <c r="KRC77" s="6"/>
      <c r="KRD77" s="6"/>
      <c r="KRE77" s="6"/>
      <c r="KRF77" s="6"/>
      <c r="KRG77" s="6"/>
      <c r="KRH77" s="6"/>
      <c r="KRI77" s="6"/>
      <c r="KRJ77" s="6"/>
      <c r="KRK77" s="6"/>
      <c r="KRL77" s="6"/>
      <c r="KRM77" s="6"/>
      <c r="KRN77" s="6"/>
      <c r="KRO77" s="6"/>
      <c r="KRP77" s="6"/>
      <c r="KRQ77" s="6"/>
      <c r="KRR77" s="6"/>
      <c r="KRS77" s="6"/>
      <c r="KRT77" s="6"/>
      <c r="KRU77" s="6"/>
      <c r="KRV77" s="6"/>
      <c r="KRW77" s="6"/>
      <c r="KRX77" s="6"/>
      <c r="KRY77" s="6"/>
      <c r="KRZ77" s="6"/>
      <c r="KSA77" s="6"/>
      <c r="KSB77" s="6"/>
      <c r="KSC77" s="6"/>
      <c r="KSD77" s="6"/>
      <c r="KSE77" s="6"/>
      <c r="KSF77" s="6"/>
      <c r="KSG77" s="6"/>
      <c r="KSH77" s="6"/>
      <c r="KSI77" s="6"/>
      <c r="KSJ77" s="6"/>
      <c r="KSK77" s="6"/>
      <c r="KSL77" s="6"/>
      <c r="KSM77" s="6"/>
      <c r="KSN77" s="6"/>
      <c r="KSO77" s="6"/>
      <c r="KSP77" s="6"/>
      <c r="KSQ77" s="6"/>
      <c r="KSR77" s="6"/>
      <c r="KSS77" s="6"/>
      <c r="KST77" s="6"/>
      <c r="KSU77" s="6"/>
      <c r="KSV77" s="6"/>
      <c r="KSW77" s="6"/>
      <c r="KSX77" s="6"/>
      <c r="KSY77" s="6"/>
      <c r="KSZ77" s="6"/>
      <c r="KTA77" s="6"/>
      <c r="KTB77" s="6"/>
      <c r="KTC77" s="6"/>
      <c r="KTD77" s="6"/>
      <c r="KTE77" s="6"/>
      <c r="KTF77" s="6"/>
      <c r="KTG77" s="6"/>
      <c r="KTH77" s="6"/>
      <c r="KTI77" s="6"/>
      <c r="KTJ77" s="6"/>
      <c r="KTK77" s="6"/>
      <c r="KTL77" s="6"/>
      <c r="KTM77" s="6"/>
      <c r="KTN77" s="6"/>
      <c r="KTO77" s="6"/>
      <c r="KTP77" s="6"/>
      <c r="KTQ77" s="6"/>
      <c r="KTR77" s="6"/>
      <c r="KTS77" s="6"/>
      <c r="KTT77" s="6"/>
      <c r="KTU77" s="6"/>
      <c r="KTV77" s="6"/>
      <c r="KTW77" s="6"/>
      <c r="KTX77" s="6"/>
      <c r="KTY77" s="6"/>
      <c r="KTZ77" s="6"/>
      <c r="KUA77" s="6"/>
      <c r="KUB77" s="6"/>
      <c r="KUC77" s="6"/>
      <c r="KUD77" s="6"/>
      <c r="KUE77" s="6"/>
      <c r="KUF77" s="6"/>
      <c r="KUG77" s="6"/>
      <c r="KUH77" s="6"/>
      <c r="KUI77" s="6"/>
      <c r="KUJ77" s="6"/>
      <c r="KUK77" s="6"/>
      <c r="KUL77" s="6"/>
      <c r="KUM77" s="6"/>
      <c r="KUN77" s="6"/>
      <c r="KUO77" s="6"/>
      <c r="KUP77" s="6"/>
      <c r="KUQ77" s="6"/>
      <c r="KUR77" s="6"/>
      <c r="KUS77" s="6"/>
      <c r="KUT77" s="6"/>
      <c r="KUU77" s="6"/>
      <c r="KUV77" s="6"/>
      <c r="KUW77" s="6"/>
      <c r="KUX77" s="6"/>
      <c r="KUY77" s="6"/>
      <c r="KUZ77" s="6"/>
      <c r="KVA77" s="6"/>
      <c r="KVB77" s="6"/>
      <c r="KVC77" s="6"/>
      <c r="KVD77" s="6"/>
      <c r="KVE77" s="6"/>
      <c r="KVF77" s="6"/>
      <c r="KVG77" s="6"/>
      <c r="KVH77" s="6"/>
      <c r="KVI77" s="6"/>
      <c r="KVJ77" s="6"/>
      <c r="KVK77" s="6"/>
      <c r="KVL77" s="6"/>
      <c r="KVM77" s="6"/>
      <c r="KVN77" s="6"/>
      <c r="KVO77" s="6"/>
      <c r="KVP77" s="6"/>
      <c r="KVQ77" s="6"/>
      <c r="KVR77" s="6"/>
      <c r="KVS77" s="6"/>
      <c r="KVT77" s="6"/>
      <c r="KVU77" s="6"/>
      <c r="KVV77" s="6"/>
      <c r="KVW77" s="6"/>
      <c r="KVX77" s="6"/>
      <c r="KVY77" s="6"/>
      <c r="KVZ77" s="6"/>
      <c r="KWA77" s="6"/>
      <c r="KWB77" s="6"/>
      <c r="KWC77" s="6"/>
      <c r="KWD77" s="6"/>
      <c r="KWE77" s="6"/>
      <c r="KWF77" s="6"/>
      <c r="KWG77" s="6"/>
      <c r="KWH77" s="6"/>
      <c r="KWI77" s="6"/>
      <c r="KWJ77" s="6"/>
      <c r="KWK77" s="6"/>
      <c r="KWL77" s="6"/>
      <c r="KWM77" s="6"/>
      <c r="KWN77" s="6"/>
      <c r="KWO77" s="6"/>
      <c r="KWP77" s="6"/>
      <c r="KWQ77" s="6"/>
      <c r="KWR77" s="6"/>
      <c r="KWS77" s="6"/>
      <c r="KWT77" s="6"/>
      <c r="KWU77" s="6"/>
      <c r="KWV77" s="6"/>
      <c r="KWW77" s="6"/>
      <c r="KWX77" s="6"/>
      <c r="KWY77" s="6"/>
      <c r="KWZ77" s="6"/>
      <c r="KXA77" s="6"/>
      <c r="KXB77" s="6"/>
      <c r="KXC77" s="6"/>
      <c r="KXD77" s="6"/>
      <c r="KXE77" s="6"/>
      <c r="KXF77" s="6"/>
      <c r="KXG77" s="6"/>
      <c r="KXH77" s="6"/>
      <c r="KXI77" s="6"/>
      <c r="KXJ77" s="6"/>
      <c r="KXK77" s="6"/>
      <c r="KXL77" s="6"/>
      <c r="KXM77" s="6"/>
      <c r="KXN77" s="6"/>
      <c r="KXO77" s="6"/>
      <c r="KXP77" s="6"/>
      <c r="KXQ77" s="6"/>
      <c r="KXR77" s="6"/>
      <c r="KXS77" s="6"/>
      <c r="KXT77" s="6"/>
      <c r="KXU77" s="6"/>
      <c r="KXV77" s="6"/>
      <c r="KXW77" s="6"/>
      <c r="KXX77" s="6"/>
      <c r="KXY77" s="6"/>
      <c r="KXZ77" s="6"/>
      <c r="KYA77" s="6"/>
      <c r="KYB77" s="6"/>
      <c r="KYC77" s="6"/>
      <c r="KYD77" s="6"/>
      <c r="KYE77" s="6"/>
      <c r="KYF77" s="6"/>
      <c r="KYG77" s="6"/>
      <c r="KYH77" s="6"/>
      <c r="KYI77" s="6"/>
      <c r="KYJ77" s="6"/>
      <c r="KYK77" s="6"/>
      <c r="KYL77" s="6"/>
      <c r="KYM77" s="6"/>
      <c r="KYN77" s="6"/>
      <c r="KYO77" s="6"/>
      <c r="KYP77" s="6"/>
      <c r="KYQ77" s="6"/>
      <c r="KYR77" s="6"/>
      <c r="KYS77" s="6"/>
      <c r="KYT77" s="6"/>
      <c r="KYU77" s="6"/>
      <c r="KYV77" s="6"/>
      <c r="KYW77" s="6"/>
      <c r="KYX77" s="6"/>
      <c r="KYY77" s="6"/>
      <c r="KYZ77" s="6"/>
      <c r="KZA77" s="6"/>
      <c r="KZB77" s="6"/>
      <c r="KZC77" s="6"/>
      <c r="KZD77" s="6"/>
      <c r="KZE77" s="6"/>
      <c r="KZF77" s="6"/>
      <c r="KZG77" s="6"/>
      <c r="KZH77" s="6"/>
      <c r="KZI77" s="6"/>
      <c r="KZJ77" s="6"/>
      <c r="KZK77" s="6"/>
      <c r="KZL77" s="6"/>
      <c r="KZM77" s="6"/>
      <c r="KZN77" s="6"/>
      <c r="KZO77" s="6"/>
      <c r="KZP77" s="6"/>
      <c r="KZQ77" s="6"/>
      <c r="KZR77" s="6"/>
      <c r="KZS77" s="6"/>
      <c r="KZT77" s="6"/>
      <c r="KZU77" s="6"/>
      <c r="KZV77" s="6"/>
      <c r="KZW77" s="6"/>
      <c r="KZX77" s="6"/>
      <c r="KZY77" s="6"/>
      <c r="KZZ77" s="6"/>
      <c r="LAA77" s="6"/>
      <c r="LAB77" s="6"/>
      <c r="LAC77" s="6"/>
      <c r="LAD77" s="6"/>
      <c r="LAE77" s="6"/>
      <c r="LAF77" s="6"/>
      <c r="LAG77" s="6"/>
      <c r="LAH77" s="6"/>
      <c r="LAI77" s="6"/>
      <c r="LAJ77" s="6"/>
      <c r="LAK77" s="6"/>
      <c r="LAL77" s="6"/>
      <c r="LAM77" s="6"/>
      <c r="LAN77" s="6"/>
      <c r="LAO77" s="6"/>
      <c r="LAP77" s="6"/>
      <c r="LAQ77" s="6"/>
      <c r="LAR77" s="6"/>
      <c r="LAS77" s="6"/>
      <c r="LAT77" s="6"/>
      <c r="LAU77" s="6"/>
      <c r="LAV77" s="6"/>
      <c r="LAW77" s="6"/>
      <c r="LAX77" s="6"/>
      <c r="LAY77" s="6"/>
      <c r="LAZ77" s="6"/>
      <c r="LBA77" s="6"/>
      <c r="LBB77" s="6"/>
      <c r="LBC77" s="6"/>
      <c r="LBD77" s="6"/>
      <c r="LBE77" s="6"/>
      <c r="LBF77" s="6"/>
      <c r="LBG77" s="6"/>
      <c r="LBH77" s="6"/>
      <c r="LBI77" s="6"/>
      <c r="LBJ77" s="6"/>
      <c r="LBK77" s="6"/>
      <c r="LBL77" s="6"/>
      <c r="LBM77" s="6"/>
      <c r="LBN77" s="6"/>
      <c r="LBO77" s="6"/>
      <c r="LBP77" s="6"/>
      <c r="LBQ77" s="6"/>
      <c r="LBR77" s="6"/>
      <c r="LBS77" s="6"/>
      <c r="LBT77" s="6"/>
      <c r="LBU77" s="6"/>
      <c r="LBV77" s="6"/>
      <c r="LBW77" s="6"/>
      <c r="LBX77" s="6"/>
      <c r="LBY77" s="6"/>
      <c r="LBZ77" s="6"/>
      <c r="LCA77" s="6"/>
      <c r="LCB77" s="6"/>
      <c r="LCC77" s="6"/>
      <c r="LCD77" s="6"/>
      <c r="LCE77" s="6"/>
      <c r="LCF77" s="6"/>
      <c r="LCG77" s="6"/>
      <c r="LCH77" s="6"/>
      <c r="LCI77" s="6"/>
      <c r="LCJ77" s="6"/>
      <c r="LCK77" s="6"/>
      <c r="LCL77" s="6"/>
      <c r="LCM77" s="6"/>
      <c r="LCN77" s="6"/>
      <c r="LCO77" s="6"/>
      <c r="LCP77" s="6"/>
      <c r="LCQ77" s="6"/>
      <c r="LCR77" s="6"/>
      <c r="LCS77" s="6"/>
      <c r="LCT77" s="6"/>
      <c r="LCU77" s="6"/>
      <c r="LCV77" s="6"/>
      <c r="LCW77" s="6"/>
      <c r="LCX77" s="6"/>
      <c r="LCY77" s="6"/>
      <c r="LCZ77" s="6"/>
      <c r="LDA77" s="6"/>
      <c r="LDB77" s="6"/>
      <c r="LDC77" s="6"/>
      <c r="LDD77" s="6"/>
      <c r="LDE77" s="6"/>
      <c r="LDF77" s="6"/>
      <c r="LDG77" s="6"/>
      <c r="LDH77" s="6"/>
      <c r="LDI77" s="6"/>
      <c r="LDJ77" s="6"/>
      <c r="LDK77" s="6"/>
      <c r="LDL77" s="6"/>
      <c r="LDM77" s="6"/>
      <c r="LDN77" s="6"/>
      <c r="LDO77" s="6"/>
      <c r="LDP77" s="6"/>
      <c r="LDQ77" s="6"/>
      <c r="LDR77" s="6"/>
      <c r="LDS77" s="6"/>
      <c r="LDT77" s="6"/>
      <c r="LDU77" s="6"/>
      <c r="LDV77" s="6"/>
      <c r="LDW77" s="6"/>
      <c r="LDX77" s="6"/>
      <c r="LDY77" s="6"/>
      <c r="LDZ77" s="6"/>
      <c r="LEA77" s="6"/>
      <c r="LEB77" s="6"/>
      <c r="LEC77" s="6"/>
      <c r="LED77" s="6"/>
      <c r="LEE77" s="6"/>
      <c r="LEF77" s="6"/>
      <c r="LEG77" s="6"/>
      <c r="LEH77" s="6"/>
      <c r="LEI77" s="6"/>
      <c r="LEJ77" s="6"/>
      <c r="LEK77" s="6"/>
      <c r="LEL77" s="6"/>
      <c r="LEM77" s="6"/>
      <c r="LEN77" s="6"/>
      <c r="LEO77" s="6"/>
      <c r="LEP77" s="6"/>
      <c r="LEQ77" s="6"/>
      <c r="LER77" s="6"/>
      <c r="LES77" s="6"/>
      <c r="LET77" s="6"/>
      <c r="LEU77" s="6"/>
      <c r="LEV77" s="6"/>
      <c r="LEW77" s="6"/>
      <c r="LEX77" s="6"/>
      <c r="LEY77" s="6"/>
      <c r="LEZ77" s="6"/>
      <c r="LFA77" s="6"/>
      <c r="LFB77" s="6"/>
      <c r="LFC77" s="6"/>
      <c r="LFD77" s="6"/>
      <c r="LFE77" s="6"/>
      <c r="LFF77" s="6"/>
      <c r="LFG77" s="6"/>
      <c r="LFH77" s="6"/>
      <c r="LFI77" s="6"/>
      <c r="LFJ77" s="6"/>
      <c r="LFK77" s="6"/>
      <c r="LFL77" s="6"/>
      <c r="LFM77" s="6"/>
      <c r="LFN77" s="6"/>
      <c r="LFO77" s="6"/>
      <c r="LFP77" s="6"/>
      <c r="LFQ77" s="6"/>
      <c r="LFR77" s="6"/>
      <c r="LFS77" s="6"/>
      <c r="LFT77" s="6"/>
      <c r="LFU77" s="6"/>
      <c r="LFV77" s="6"/>
      <c r="LFW77" s="6"/>
      <c r="LFX77" s="6"/>
      <c r="LFY77" s="6"/>
      <c r="LFZ77" s="6"/>
      <c r="LGA77" s="6"/>
      <c r="LGB77" s="6"/>
      <c r="LGC77" s="6"/>
      <c r="LGD77" s="6"/>
      <c r="LGE77" s="6"/>
      <c r="LGF77" s="6"/>
      <c r="LGG77" s="6"/>
      <c r="LGH77" s="6"/>
      <c r="LGI77" s="6"/>
      <c r="LGJ77" s="6"/>
      <c r="LGK77" s="6"/>
      <c r="LGL77" s="6"/>
      <c r="LGM77" s="6"/>
      <c r="LGN77" s="6"/>
      <c r="LGO77" s="6"/>
      <c r="LGP77" s="6"/>
      <c r="LGQ77" s="6"/>
      <c r="LGR77" s="6"/>
      <c r="LGS77" s="6"/>
      <c r="LGT77" s="6"/>
      <c r="LGU77" s="6"/>
      <c r="LGV77" s="6"/>
      <c r="LGW77" s="6"/>
      <c r="LGX77" s="6"/>
      <c r="LGY77" s="6"/>
      <c r="LGZ77" s="6"/>
      <c r="LHA77" s="6"/>
      <c r="LHB77" s="6"/>
      <c r="LHC77" s="6"/>
      <c r="LHD77" s="6"/>
      <c r="LHE77" s="6"/>
      <c r="LHF77" s="6"/>
      <c r="LHG77" s="6"/>
      <c r="LHH77" s="6"/>
      <c r="LHI77" s="6"/>
      <c r="LHJ77" s="6"/>
      <c r="LHK77" s="6"/>
      <c r="LHL77" s="6"/>
      <c r="LHM77" s="6"/>
      <c r="LHN77" s="6"/>
      <c r="LHO77" s="6"/>
      <c r="LHP77" s="6"/>
      <c r="LHQ77" s="6"/>
      <c r="LHR77" s="6"/>
      <c r="LHS77" s="6"/>
      <c r="LHT77" s="6"/>
      <c r="LHU77" s="6"/>
      <c r="LHV77" s="6"/>
      <c r="LHW77" s="6"/>
      <c r="LHX77" s="6"/>
      <c r="LHY77" s="6"/>
      <c r="LHZ77" s="6"/>
      <c r="LIA77" s="6"/>
      <c r="LIB77" s="6"/>
      <c r="LIC77" s="6"/>
      <c r="LID77" s="6"/>
      <c r="LIE77" s="6"/>
      <c r="LIF77" s="6"/>
      <c r="LIG77" s="6"/>
      <c r="LIH77" s="6"/>
      <c r="LII77" s="6"/>
      <c r="LIJ77" s="6"/>
      <c r="LIK77" s="6"/>
      <c r="LIL77" s="6"/>
      <c r="LIM77" s="6"/>
      <c r="LIN77" s="6"/>
      <c r="LIO77" s="6"/>
      <c r="LIP77" s="6"/>
      <c r="LIQ77" s="6"/>
      <c r="LIR77" s="6"/>
      <c r="LIS77" s="6"/>
      <c r="LIT77" s="6"/>
      <c r="LIU77" s="6"/>
      <c r="LIV77" s="6"/>
      <c r="LIW77" s="6"/>
      <c r="LIX77" s="6"/>
      <c r="LIY77" s="6"/>
      <c r="LIZ77" s="6"/>
      <c r="LJA77" s="6"/>
      <c r="LJB77" s="6"/>
      <c r="LJC77" s="6"/>
      <c r="LJD77" s="6"/>
      <c r="LJE77" s="6"/>
      <c r="LJF77" s="6"/>
      <c r="LJG77" s="6"/>
      <c r="LJH77" s="6"/>
      <c r="LJI77" s="6"/>
      <c r="LJJ77" s="6"/>
      <c r="LJK77" s="6"/>
      <c r="LJL77" s="6"/>
      <c r="LJM77" s="6"/>
      <c r="LJN77" s="6"/>
      <c r="LJO77" s="6"/>
      <c r="LJP77" s="6"/>
      <c r="LJQ77" s="6"/>
      <c r="LJR77" s="6"/>
      <c r="LJS77" s="6"/>
      <c r="LJT77" s="6"/>
      <c r="LJU77" s="6"/>
      <c r="LJV77" s="6"/>
      <c r="LJW77" s="6"/>
      <c r="LJX77" s="6"/>
      <c r="LJY77" s="6"/>
      <c r="LJZ77" s="6"/>
      <c r="LKA77" s="6"/>
      <c r="LKB77" s="6"/>
      <c r="LKC77" s="6"/>
      <c r="LKD77" s="6"/>
      <c r="LKE77" s="6"/>
      <c r="LKF77" s="6"/>
      <c r="LKG77" s="6"/>
      <c r="LKH77" s="6"/>
      <c r="LKI77" s="6"/>
      <c r="LKJ77" s="6"/>
      <c r="LKK77" s="6"/>
      <c r="LKL77" s="6"/>
      <c r="LKM77" s="6"/>
      <c r="LKN77" s="6"/>
      <c r="LKO77" s="6"/>
      <c r="LKP77" s="6"/>
      <c r="LKQ77" s="6"/>
      <c r="LKR77" s="6"/>
      <c r="LKS77" s="6"/>
      <c r="LKT77" s="6"/>
      <c r="LKU77" s="6"/>
      <c r="LKV77" s="6"/>
      <c r="LKW77" s="6"/>
      <c r="LKX77" s="6"/>
      <c r="LKY77" s="6"/>
      <c r="LKZ77" s="6"/>
      <c r="LLA77" s="6"/>
      <c r="LLB77" s="6"/>
      <c r="LLC77" s="6"/>
      <c r="LLD77" s="6"/>
      <c r="LLE77" s="6"/>
      <c r="LLF77" s="6"/>
      <c r="LLG77" s="6"/>
      <c r="LLH77" s="6"/>
      <c r="LLI77" s="6"/>
      <c r="LLJ77" s="6"/>
      <c r="LLK77" s="6"/>
      <c r="LLL77" s="6"/>
      <c r="LLM77" s="6"/>
      <c r="LLN77" s="6"/>
      <c r="LLO77" s="6"/>
      <c r="LLP77" s="6"/>
      <c r="LLQ77" s="6"/>
      <c r="LLR77" s="6"/>
      <c r="LLS77" s="6"/>
      <c r="LLT77" s="6"/>
      <c r="LLU77" s="6"/>
      <c r="LLV77" s="6"/>
      <c r="LLW77" s="6"/>
      <c r="LLX77" s="6"/>
      <c r="LLY77" s="6"/>
      <c r="LLZ77" s="6"/>
      <c r="LMA77" s="6"/>
      <c r="LMB77" s="6"/>
      <c r="LMC77" s="6"/>
      <c r="LMD77" s="6"/>
      <c r="LME77" s="6"/>
      <c r="LMF77" s="6"/>
      <c r="LMG77" s="6"/>
      <c r="LMH77" s="6"/>
      <c r="LMI77" s="6"/>
      <c r="LMJ77" s="6"/>
      <c r="LMK77" s="6"/>
      <c r="LML77" s="6"/>
      <c r="LMM77" s="6"/>
      <c r="LMN77" s="6"/>
      <c r="LMO77" s="6"/>
      <c r="LMP77" s="6"/>
      <c r="LMQ77" s="6"/>
      <c r="LMR77" s="6"/>
      <c r="LMS77" s="6"/>
      <c r="LMT77" s="6"/>
      <c r="LMU77" s="6"/>
      <c r="LMV77" s="6"/>
      <c r="LMW77" s="6"/>
      <c r="LMX77" s="6"/>
      <c r="LMY77" s="6"/>
      <c r="LMZ77" s="6"/>
      <c r="LNA77" s="6"/>
      <c r="LNB77" s="6"/>
      <c r="LNC77" s="6"/>
      <c r="LND77" s="6"/>
      <c r="LNE77" s="6"/>
      <c r="LNF77" s="6"/>
      <c r="LNG77" s="6"/>
      <c r="LNH77" s="6"/>
      <c r="LNI77" s="6"/>
      <c r="LNJ77" s="6"/>
      <c r="LNK77" s="6"/>
      <c r="LNL77" s="6"/>
      <c r="LNM77" s="6"/>
      <c r="LNN77" s="6"/>
      <c r="LNO77" s="6"/>
      <c r="LNP77" s="6"/>
      <c r="LNQ77" s="6"/>
      <c r="LNR77" s="6"/>
      <c r="LNS77" s="6"/>
      <c r="LNT77" s="6"/>
      <c r="LNU77" s="6"/>
      <c r="LNV77" s="6"/>
      <c r="LNW77" s="6"/>
      <c r="LNX77" s="6"/>
      <c r="LNY77" s="6"/>
      <c r="LNZ77" s="6"/>
      <c r="LOA77" s="6"/>
      <c r="LOB77" s="6"/>
      <c r="LOC77" s="6"/>
      <c r="LOD77" s="6"/>
      <c r="LOE77" s="6"/>
      <c r="LOF77" s="6"/>
      <c r="LOG77" s="6"/>
      <c r="LOH77" s="6"/>
      <c r="LOI77" s="6"/>
      <c r="LOJ77" s="6"/>
      <c r="LOK77" s="6"/>
      <c r="LOL77" s="6"/>
      <c r="LOM77" s="6"/>
      <c r="LON77" s="6"/>
      <c r="LOO77" s="6"/>
      <c r="LOP77" s="6"/>
      <c r="LOQ77" s="6"/>
      <c r="LOR77" s="6"/>
      <c r="LOS77" s="6"/>
      <c r="LOT77" s="6"/>
      <c r="LOU77" s="6"/>
      <c r="LOV77" s="6"/>
      <c r="LOW77" s="6"/>
      <c r="LOX77" s="6"/>
      <c r="LOY77" s="6"/>
      <c r="LOZ77" s="6"/>
      <c r="LPA77" s="6"/>
      <c r="LPB77" s="6"/>
      <c r="LPC77" s="6"/>
      <c r="LPD77" s="6"/>
      <c r="LPE77" s="6"/>
      <c r="LPF77" s="6"/>
      <c r="LPG77" s="6"/>
      <c r="LPH77" s="6"/>
      <c r="LPI77" s="6"/>
      <c r="LPJ77" s="6"/>
      <c r="LPK77" s="6"/>
      <c r="LPL77" s="6"/>
      <c r="LPM77" s="6"/>
      <c r="LPN77" s="6"/>
      <c r="LPO77" s="6"/>
      <c r="LPP77" s="6"/>
      <c r="LPQ77" s="6"/>
      <c r="LPR77" s="6"/>
      <c r="LPS77" s="6"/>
      <c r="LPT77" s="6"/>
      <c r="LPU77" s="6"/>
      <c r="LPV77" s="6"/>
      <c r="LPW77" s="6"/>
      <c r="LPX77" s="6"/>
      <c r="LPY77" s="6"/>
      <c r="LPZ77" s="6"/>
      <c r="LQA77" s="6"/>
      <c r="LQB77" s="6"/>
      <c r="LQC77" s="6"/>
      <c r="LQD77" s="6"/>
      <c r="LQE77" s="6"/>
      <c r="LQF77" s="6"/>
      <c r="LQG77" s="6"/>
      <c r="LQH77" s="6"/>
      <c r="LQI77" s="6"/>
      <c r="LQJ77" s="6"/>
      <c r="LQK77" s="6"/>
      <c r="LQL77" s="6"/>
      <c r="LQM77" s="6"/>
      <c r="LQN77" s="6"/>
      <c r="LQO77" s="6"/>
      <c r="LQP77" s="6"/>
      <c r="LQQ77" s="6"/>
      <c r="LQR77" s="6"/>
      <c r="LQS77" s="6"/>
      <c r="LQT77" s="6"/>
      <c r="LQU77" s="6"/>
      <c r="LQV77" s="6"/>
      <c r="LQW77" s="6"/>
      <c r="LQX77" s="6"/>
      <c r="LQY77" s="6"/>
      <c r="LQZ77" s="6"/>
      <c r="LRA77" s="6"/>
      <c r="LRB77" s="6"/>
      <c r="LRC77" s="6"/>
      <c r="LRD77" s="6"/>
      <c r="LRE77" s="6"/>
      <c r="LRF77" s="6"/>
      <c r="LRG77" s="6"/>
      <c r="LRH77" s="6"/>
      <c r="LRI77" s="6"/>
      <c r="LRJ77" s="6"/>
      <c r="LRK77" s="6"/>
      <c r="LRL77" s="6"/>
      <c r="LRM77" s="6"/>
      <c r="LRN77" s="6"/>
      <c r="LRO77" s="6"/>
      <c r="LRP77" s="6"/>
      <c r="LRQ77" s="6"/>
      <c r="LRR77" s="6"/>
      <c r="LRS77" s="6"/>
      <c r="LRT77" s="6"/>
      <c r="LRU77" s="6"/>
      <c r="LRV77" s="6"/>
      <c r="LRW77" s="6"/>
      <c r="LRX77" s="6"/>
      <c r="LRY77" s="6"/>
      <c r="LRZ77" s="6"/>
      <c r="LSA77" s="6"/>
      <c r="LSB77" s="6"/>
      <c r="LSC77" s="6"/>
      <c r="LSD77" s="6"/>
      <c r="LSE77" s="6"/>
      <c r="LSF77" s="6"/>
      <c r="LSG77" s="6"/>
      <c r="LSH77" s="6"/>
      <c r="LSI77" s="6"/>
      <c r="LSJ77" s="6"/>
      <c r="LSK77" s="6"/>
      <c r="LSL77" s="6"/>
      <c r="LSM77" s="6"/>
      <c r="LSN77" s="6"/>
      <c r="LSO77" s="6"/>
      <c r="LSP77" s="6"/>
      <c r="LSQ77" s="6"/>
      <c r="LSR77" s="6"/>
      <c r="LSS77" s="6"/>
      <c r="LST77" s="6"/>
      <c r="LSU77" s="6"/>
      <c r="LSV77" s="6"/>
      <c r="LSW77" s="6"/>
      <c r="LSX77" s="6"/>
      <c r="LSY77" s="6"/>
      <c r="LSZ77" s="6"/>
      <c r="LTA77" s="6"/>
      <c r="LTB77" s="6"/>
      <c r="LTC77" s="6"/>
      <c r="LTD77" s="6"/>
      <c r="LTE77" s="6"/>
      <c r="LTF77" s="6"/>
      <c r="LTG77" s="6"/>
      <c r="LTH77" s="6"/>
      <c r="LTI77" s="6"/>
      <c r="LTJ77" s="6"/>
      <c r="LTK77" s="6"/>
      <c r="LTL77" s="6"/>
      <c r="LTM77" s="6"/>
      <c r="LTN77" s="6"/>
      <c r="LTO77" s="6"/>
      <c r="LTP77" s="6"/>
      <c r="LTQ77" s="6"/>
      <c r="LTR77" s="6"/>
      <c r="LTS77" s="6"/>
      <c r="LTT77" s="6"/>
      <c r="LTU77" s="6"/>
      <c r="LTV77" s="6"/>
      <c r="LTW77" s="6"/>
      <c r="LTX77" s="6"/>
      <c r="LTY77" s="6"/>
      <c r="LTZ77" s="6"/>
      <c r="LUA77" s="6"/>
      <c r="LUB77" s="6"/>
      <c r="LUC77" s="6"/>
      <c r="LUD77" s="6"/>
      <c r="LUE77" s="6"/>
      <c r="LUF77" s="6"/>
      <c r="LUG77" s="6"/>
      <c r="LUH77" s="6"/>
      <c r="LUI77" s="6"/>
      <c r="LUJ77" s="6"/>
      <c r="LUK77" s="6"/>
      <c r="LUL77" s="6"/>
      <c r="LUM77" s="6"/>
      <c r="LUN77" s="6"/>
      <c r="LUO77" s="6"/>
      <c r="LUP77" s="6"/>
      <c r="LUQ77" s="6"/>
      <c r="LUR77" s="6"/>
      <c r="LUS77" s="6"/>
      <c r="LUT77" s="6"/>
      <c r="LUU77" s="6"/>
      <c r="LUV77" s="6"/>
      <c r="LUW77" s="6"/>
      <c r="LUX77" s="6"/>
      <c r="LUY77" s="6"/>
      <c r="LUZ77" s="6"/>
      <c r="LVA77" s="6"/>
      <c r="LVB77" s="6"/>
      <c r="LVC77" s="6"/>
      <c r="LVD77" s="6"/>
      <c r="LVE77" s="6"/>
      <c r="LVF77" s="6"/>
      <c r="LVG77" s="6"/>
      <c r="LVH77" s="6"/>
      <c r="LVI77" s="6"/>
      <c r="LVJ77" s="6"/>
      <c r="LVK77" s="6"/>
      <c r="LVL77" s="6"/>
      <c r="LVM77" s="6"/>
      <c r="LVN77" s="6"/>
      <c r="LVO77" s="6"/>
      <c r="LVP77" s="6"/>
      <c r="LVQ77" s="6"/>
      <c r="LVR77" s="6"/>
      <c r="LVS77" s="6"/>
      <c r="LVT77" s="6"/>
      <c r="LVU77" s="6"/>
      <c r="LVV77" s="6"/>
      <c r="LVW77" s="6"/>
      <c r="LVX77" s="6"/>
      <c r="LVY77" s="6"/>
      <c r="LVZ77" s="6"/>
      <c r="LWA77" s="6"/>
      <c r="LWB77" s="6"/>
      <c r="LWC77" s="6"/>
      <c r="LWD77" s="6"/>
      <c r="LWE77" s="6"/>
      <c r="LWF77" s="6"/>
      <c r="LWG77" s="6"/>
      <c r="LWH77" s="6"/>
      <c r="LWI77" s="6"/>
      <c r="LWJ77" s="6"/>
      <c r="LWK77" s="6"/>
      <c r="LWL77" s="6"/>
      <c r="LWM77" s="6"/>
      <c r="LWN77" s="6"/>
      <c r="LWO77" s="6"/>
      <c r="LWP77" s="6"/>
      <c r="LWQ77" s="6"/>
      <c r="LWR77" s="6"/>
      <c r="LWS77" s="6"/>
      <c r="LWT77" s="6"/>
      <c r="LWU77" s="6"/>
      <c r="LWV77" s="6"/>
      <c r="LWW77" s="6"/>
      <c r="LWX77" s="6"/>
      <c r="LWY77" s="6"/>
      <c r="LWZ77" s="6"/>
      <c r="LXA77" s="6"/>
      <c r="LXB77" s="6"/>
      <c r="LXC77" s="6"/>
      <c r="LXD77" s="6"/>
      <c r="LXE77" s="6"/>
      <c r="LXF77" s="6"/>
      <c r="LXG77" s="6"/>
      <c r="LXH77" s="6"/>
      <c r="LXI77" s="6"/>
      <c r="LXJ77" s="6"/>
      <c r="LXK77" s="6"/>
      <c r="LXL77" s="6"/>
      <c r="LXM77" s="6"/>
      <c r="LXN77" s="6"/>
      <c r="LXO77" s="6"/>
      <c r="LXP77" s="6"/>
      <c r="LXQ77" s="6"/>
      <c r="LXR77" s="6"/>
      <c r="LXS77" s="6"/>
      <c r="LXT77" s="6"/>
      <c r="LXU77" s="6"/>
      <c r="LXV77" s="6"/>
      <c r="LXW77" s="6"/>
      <c r="LXX77" s="6"/>
      <c r="LXY77" s="6"/>
      <c r="LXZ77" s="6"/>
      <c r="LYA77" s="6"/>
      <c r="LYB77" s="6"/>
      <c r="LYC77" s="6"/>
      <c r="LYD77" s="6"/>
      <c r="LYE77" s="6"/>
      <c r="LYF77" s="6"/>
      <c r="LYG77" s="6"/>
      <c r="LYH77" s="6"/>
      <c r="LYI77" s="6"/>
      <c r="LYJ77" s="6"/>
      <c r="LYK77" s="6"/>
      <c r="LYL77" s="6"/>
      <c r="LYM77" s="6"/>
      <c r="LYN77" s="6"/>
      <c r="LYO77" s="6"/>
      <c r="LYP77" s="6"/>
      <c r="LYQ77" s="6"/>
      <c r="LYR77" s="6"/>
      <c r="LYS77" s="6"/>
      <c r="LYT77" s="6"/>
      <c r="LYU77" s="6"/>
      <c r="LYV77" s="6"/>
      <c r="LYW77" s="6"/>
      <c r="LYX77" s="6"/>
      <c r="LYY77" s="6"/>
      <c r="LYZ77" s="6"/>
      <c r="LZA77" s="6"/>
      <c r="LZB77" s="6"/>
      <c r="LZC77" s="6"/>
      <c r="LZD77" s="6"/>
      <c r="LZE77" s="6"/>
      <c r="LZF77" s="6"/>
      <c r="LZG77" s="6"/>
      <c r="LZH77" s="6"/>
      <c r="LZI77" s="6"/>
      <c r="LZJ77" s="6"/>
      <c r="LZK77" s="6"/>
      <c r="LZL77" s="6"/>
      <c r="LZM77" s="6"/>
      <c r="LZN77" s="6"/>
      <c r="LZO77" s="6"/>
      <c r="LZP77" s="6"/>
      <c r="LZQ77" s="6"/>
      <c r="LZR77" s="6"/>
      <c r="LZS77" s="6"/>
      <c r="LZT77" s="6"/>
      <c r="LZU77" s="6"/>
      <c r="LZV77" s="6"/>
      <c r="LZW77" s="6"/>
      <c r="LZX77" s="6"/>
      <c r="LZY77" s="6"/>
      <c r="LZZ77" s="6"/>
      <c r="MAA77" s="6"/>
      <c r="MAB77" s="6"/>
      <c r="MAC77" s="6"/>
      <c r="MAD77" s="6"/>
      <c r="MAE77" s="6"/>
      <c r="MAF77" s="6"/>
      <c r="MAG77" s="6"/>
      <c r="MAH77" s="6"/>
      <c r="MAI77" s="6"/>
      <c r="MAJ77" s="6"/>
      <c r="MAK77" s="6"/>
      <c r="MAL77" s="6"/>
      <c r="MAM77" s="6"/>
      <c r="MAN77" s="6"/>
      <c r="MAO77" s="6"/>
      <c r="MAP77" s="6"/>
      <c r="MAQ77" s="6"/>
      <c r="MAR77" s="6"/>
      <c r="MAS77" s="6"/>
      <c r="MAT77" s="6"/>
      <c r="MAU77" s="6"/>
      <c r="MAV77" s="6"/>
      <c r="MAW77" s="6"/>
      <c r="MAX77" s="6"/>
      <c r="MAY77" s="6"/>
      <c r="MAZ77" s="6"/>
      <c r="MBA77" s="6"/>
      <c r="MBB77" s="6"/>
      <c r="MBC77" s="6"/>
      <c r="MBD77" s="6"/>
      <c r="MBE77" s="6"/>
      <c r="MBF77" s="6"/>
      <c r="MBG77" s="6"/>
      <c r="MBH77" s="6"/>
      <c r="MBI77" s="6"/>
      <c r="MBJ77" s="6"/>
      <c r="MBK77" s="6"/>
      <c r="MBL77" s="6"/>
      <c r="MBM77" s="6"/>
      <c r="MBN77" s="6"/>
      <c r="MBO77" s="6"/>
      <c r="MBP77" s="6"/>
      <c r="MBQ77" s="6"/>
      <c r="MBR77" s="6"/>
      <c r="MBS77" s="6"/>
      <c r="MBT77" s="6"/>
      <c r="MBU77" s="6"/>
      <c r="MBV77" s="6"/>
      <c r="MBW77" s="6"/>
      <c r="MBX77" s="6"/>
      <c r="MBY77" s="6"/>
      <c r="MBZ77" s="6"/>
      <c r="MCA77" s="6"/>
      <c r="MCB77" s="6"/>
      <c r="MCC77" s="6"/>
      <c r="MCD77" s="6"/>
      <c r="MCE77" s="6"/>
      <c r="MCF77" s="6"/>
      <c r="MCG77" s="6"/>
      <c r="MCH77" s="6"/>
      <c r="MCI77" s="6"/>
      <c r="MCJ77" s="6"/>
      <c r="MCK77" s="6"/>
      <c r="MCL77" s="6"/>
      <c r="MCM77" s="6"/>
      <c r="MCN77" s="6"/>
      <c r="MCO77" s="6"/>
      <c r="MCP77" s="6"/>
      <c r="MCQ77" s="6"/>
      <c r="MCR77" s="6"/>
      <c r="MCS77" s="6"/>
      <c r="MCT77" s="6"/>
      <c r="MCU77" s="6"/>
      <c r="MCV77" s="6"/>
      <c r="MCW77" s="6"/>
      <c r="MCX77" s="6"/>
      <c r="MCY77" s="6"/>
      <c r="MCZ77" s="6"/>
      <c r="MDA77" s="6"/>
      <c r="MDB77" s="6"/>
      <c r="MDC77" s="6"/>
      <c r="MDD77" s="6"/>
      <c r="MDE77" s="6"/>
      <c r="MDF77" s="6"/>
      <c r="MDG77" s="6"/>
      <c r="MDH77" s="6"/>
      <c r="MDI77" s="6"/>
      <c r="MDJ77" s="6"/>
      <c r="MDK77" s="6"/>
      <c r="MDL77" s="6"/>
      <c r="MDM77" s="6"/>
      <c r="MDN77" s="6"/>
      <c r="MDO77" s="6"/>
      <c r="MDP77" s="6"/>
      <c r="MDQ77" s="6"/>
      <c r="MDR77" s="6"/>
      <c r="MDS77" s="6"/>
      <c r="MDT77" s="6"/>
      <c r="MDU77" s="6"/>
      <c r="MDV77" s="6"/>
      <c r="MDW77" s="6"/>
      <c r="MDX77" s="6"/>
      <c r="MDY77" s="6"/>
      <c r="MDZ77" s="6"/>
      <c r="MEA77" s="6"/>
      <c r="MEB77" s="6"/>
      <c r="MEC77" s="6"/>
      <c r="MED77" s="6"/>
      <c r="MEE77" s="6"/>
      <c r="MEF77" s="6"/>
      <c r="MEG77" s="6"/>
      <c r="MEH77" s="6"/>
      <c r="MEI77" s="6"/>
      <c r="MEJ77" s="6"/>
      <c r="MEK77" s="6"/>
      <c r="MEL77" s="6"/>
      <c r="MEM77" s="6"/>
      <c r="MEN77" s="6"/>
      <c r="MEO77" s="6"/>
      <c r="MEP77" s="6"/>
      <c r="MEQ77" s="6"/>
      <c r="MER77" s="6"/>
      <c r="MES77" s="6"/>
      <c r="MET77" s="6"/>
      <c r="MEU77" s="6"/>
      <c r="MEV77" s="6"/>
      <c r="MEW77" s="6"/>
      <c r="MEX77" s="6"/>
      <c r="MEY77" s="6"/>
      <c r="MEZ77" s="6"/>
      <c r="MFA77" s="6"/>
      <c r="MFB77" s="6"/>
      <c r="MFC77" s="6"/>
      <c r="MFD77" s="6"/>
      <c r="MFE77" s="6"/>
      <c r="MFF77" s="6"/>
      <c r="MFG77" s="6"/>
      <c r="MFH77" s="6"/>
      <c r="MFI77" s="6"/>
      <c r="MFJ77" s="6"/>
      <c r="MFK77" s="6"/>
      <c r="MFL77" s="6"/>
      <c r="MFM77" s="6"/>
      <c r="MFN77" s="6"/>
      <c r="MFO77" s="6"/>
      <c r="MFP77" s="6"/>
      <c r="MFQ77" s="6"/>
      <c r="MFR77" s="6"/>
      <c r="MFS77" s="6"/>
      <c r="MFT77" s="6"/>
      <c r="MFU77" s="6"/>
      <c r="MFV77" s="6"/>
      <c r="MFW77" s="6"/>
      <c r="MFX77" s="6"/>
      <c r="MFY77" s="6"/>
      <c r="MFZ77" s="6"/>
      <c r="MGA77" s="6"/>
      <c r="MGB77" s="6"/>
      <c r="MGC77" s="6"/>
      <c r="MGD77" s="6"/>
      <c r="MGE77" s="6"/>
      <c r="MGF77" s="6"/>
      <c r="MGG77" s="6"/>
      <c r="MGH77" s="6"/>
      <c r="MGI77" s="6"/>
      <c r="MGJ77" s="6"/>
      <c r="MGK77" s="6"/>
      <c r="MGL77" s="6"/>
      <c r="MGM77" s="6"/>
      <c r="MGN77" s="6"/>
      <c r="MGO77" s="6"/>
      <c r="MGP77" s="6"/>
      <c r="MGQ77" s="6"/>
      <c r="MGR77" s="6"/>
      <c r="MGS77" s="6"/>
      <c r="MGT77" s="6"/>
      <c r="MGU77" s="6"/>
      <c r="MGV77" s="6"/>
      <c r="MGW77" s="6"/>
      <c r="MGX77" s="6"/>
      <c r="MGY77" s="6"/>
      <c r="MGZ77" s="6"/>
      <c r="MHA77" s="6"/>
      <c r="MHB77" s="6"/>
      <c r="MHC77" s="6"/>
      <c r="MHD77" s="6"/>
      <c r="MHE77" s="6"/>
      <c r="MHF77" s="6"/>
      <c r="MHG77" s="6"/>
      <c r="MHH77" s="6"/>
      <c r="MHI77" s="6"/>
      <c r="MHJ77" s="6"/>
      <c r="MHK77" s="6"/>
      <c r="MHL77" s="6"/>
      <c r="MHM77" s="6"/>
      <c r="MHN77" s="6"/>
      <c r="MHO77" s="6"/>
      <c r="MHP77" s="6"/>
      <c r="MHQ77" s="6"/>
      <c r="MHR77" s="6"/>
      <c r="MHS77" s="6"/>
      <c r="MHT77" s="6"/>
      <c r="MHU77" s="6"/>
      <c r="MHV77" s="6"/>
      <c r="MHW77" s="6"/>
      <c r="MHX77" s="6"/>
      <c r="MHY77" s="6"/>
      <c r="MHZ77" s="6"/>
      <c r="MIA77" s="6"/>
      <c r="MIB77" s="6"/>
      <c r="MIC77" s="6"/>
      <c r="MID77" s="6"/>
      <c r="MIE77" s="6"/>
      <c r="MIF77" s="6"/>
      <c r="MIG77" s="6"/>
      <c r="MIH77" s="6"/>
      <c r="MII77" s="6"/>
      <c r="MIJ77" s="6"/>
      <c r="MIK77" s="6"/>
      <c r="MIL77" s="6"/>
      <c r="MIM77" s="6"/>
      <c r="MIN77" s="6"/>
      <c r="MIO77" s="6"/>
      <c r="MIP77" s="6"/>
      <c r="MIQ77" s="6"/>
      <c r="MIR77" s="6"/>
      <c r="MIS77" s="6"/>
      <c r="MIT77" s="6"/>
      <c r="MIU77" s="6"/>
      <c r="MIV77" s="6"/>
      <c r="MIW77" s="6"/>
      <c r="MIX77" s="6"/>
      <c r="MIY77" s="6"/>
      <c r="MIZ77" s="6"/>
      <c r="MJA77" s="6"/>
      <c r="MJB77" s="6"/>
      <c r="MJC77" s="6"/>
      <c r="MJD77" s="6"/>
      <c r="MJE77" s="6"/>
      <c r="MJF77" s="6"/>
      <c r="MJG77" s="6"/>
      <c r="MJH77" s="6"/>
      <c r="MJI77" s="6"/>
      <c r="MJJ77" s="6"/>
      <c r="MJK77" s="6"/>
      <c r="MJL77" s="6"/>
      <c r="MJM77" s="6"/>
      <c r="MJN77" s="6"/>
      <c r="MJO77" s="6"/>
      <c r="MJP77" s="6"/>
      <c r="MJQ77" s="6"/>
      <c r="MJR77" s="6"/>
      <c r="MJS77" s="6"/>
      <c r="MJT77" s="6"/>
      <c r="MJU77" s="6"/>
      <c r="MJV77" s="6"/>
      <c r="MJW77" s="6"/>
      <c r="MJX77" s="6"/>
      <c r="MJY77" s="6"/>
      <c r="MJZ77" s="6"/>
      <c r="MKA77" s="6"/>
      <c r="MKB77" s="6"/>
      <c r="MKC77" s="6"/>
      <c r="MKD77" s="6"/>
      <c r="MKE77" s="6"/>
      <c r="MKF77" s="6"/>
      <c r="MKG77" s="6"/>
      <c r="MKH77" s="6"/>
      <c r="MKI77" s="6"/>
      <c r="MKJ77" s="6"/>
      <c r="MKK77" s="6"/>
      <c r="MKL77" s="6"/>
      <c r="MKM77" s="6"/>
      <c r="MKN77" s="6"/>
      <c r="MKO77" s="6"/>
      <c r="MKP77" s="6"/>
      <c r="MKQ77" s="6"/>
      <c r="MKR77" s="6"/>
      <c r="MKS77" s="6"/>
      <c r="MKT77" s="6"/>
      <c r="MKU77" s="6"/>
      <c r="MKV77" s="6"/>
      <c r="MKW77" s="6"/>
      <c r="MKX77" s="6"/>
      <c r="MKY77" s="6"/>
      <c r="MKZ77" s="6"/>
      <c r="MLA77" s="6"/>
      <c r="MLB77" s="6"/>
      <c r="MLC77" s="6"/>
      <c r="MLD77" s="6"/>
      <c r="MLE77" s="6"/>
      <c r="MLF77" s="6"/>
      <c r="MLG77" s="6"/>
      <c r="MLH77" s="6"/>
      <c r="MLI77" s="6"/>
      <c r="MLJ77" s="6"/>
      <c r="MLK77" s="6"/>
      <c r="MLL77" s="6"/>
      <c r="MLM77" s="6"/>
      <c r="MLN77" s="6"/>
      <c r="MLO77" s="6"/>
      <c r="MLP77" s="6"/>
      <c r="MLQ77" s="6"/>
      <c r="MLR77" s="6"/>
      <c r="MLS77" s="6"/>
      <c r="MLT77" s="6"/>
      <c r="MLU77" s="6"/>
      <c r="MLV77" s="6"/>
      <c r="MLW77" s="6"/>
      <c r="MLX77" s="6"/>
      <c r="MLY77" s="6"/>
      <c r="MLZ77" s="6"/>
      <c r="MMA77" s="6"/>
      <c r="MMB77" s="6"/>
      <c r="MMC77" s="6"/>
      <c r="MMD77" s="6"/>
      <c r="MME77" s="6"/>
      <c r="MMF77" s="6"/>
      <c r="MMG77" s="6"/>
      <c r="MMH77" s="6"/>
      <c r="MMI77" s="6"/>
      <c r="MMJ77" s="6"/>
      <c r="MMK77" s="6"/>
      <c r="MML77" s="6"/>
      <c r="MMM77" s="6"/>
      <c r="MMN77" s="6"/>
      <c r="MMO77" s="6"/>
      <c r="MMP77" s="6"/>
      <c r="MMQ77" s="6"/>
      <c r="MMR77" s="6"/>
      <c r="MMS77" s="6"/>
      <c r="MMT77" s="6"/>
      <c r="MMU77" s="6"/>
      <c r="MMV77" s="6"/>
      <c r="MMW77" s="6"/>
      <c r="MMX77" s="6"/>
      <c r="MMY77" s="6"/>
      <c r="MMZ77" s="6"/>
      <c r="MNA77" s="6"/>
      <c r="MNB77" s="6"/>
      <c r="MNC77" s="6"/>
      <c r="MND77" s="6"/>
      <c r="MNE77" s="6"/>
      <c r="MNF77" s="6"/>
      <c r="MNG77" s="6"/>
      <c r="MNH77" s="6"/>
      <c r="MNI77" s="6"/>
      <c r="MNJ77" s="6"/>
      <c r="MNK77" s="6"/>
      <c r="MNL77" s="6"/>
      <c r="MNM77" s="6"/>
      <c r="MNN77" s="6"/>
      <c r="MNO77" s="6"/>
      <c r="MNP77" s="6"/>
      <c r="MNQ77" s="6"/>
      <c r="MNR77" s="6"/>
      <c r="MNS77" s="6"/>
      <c r="MNT77" s="6"/>
      <c r="MNU77" s="6"/>
      <c r="MNV77" s="6"/>
      <c r="MNW77" s="6"/>
      <c r="MNX77" s="6"/>
      <c r="MNY77" s="6"/>
      <c r="MNZ77" s="6"/>
      <c r="MOA77" s="6"/>
      <c r="MOB77" s="6"/>
      <c r="MOC77" s="6"/>
      <c r="MOD77" s="6"/>
      <c r="MOE77" s="6"/>
      <c r="MOF77" s="6"/>
      <c r="MOG77" s="6"/>
      <c r="MOH77" s="6"/>
      <c r="MOI77" s="6"/>
      <c r="MOJ77" s="6"/>
      <c r="MOK77" s="6"/>
      <c r="MOL77" s="6"/>
      <c r="MOM77" s="6"/>
      <c r="MON77" s="6"/>
      <c r="MOO77" s="6"/>
      <c r="MOP77" s="6"/>
      <c r="MOQ77" s="6"/>
      <c r="MOR77" s="6"/>
      <c r="MOS77" s="6"/>
      <c r="MOT77" s="6"/>
      <c r="MOU77" s="6"/>
      <c r="MOV77" s="6"/>
      <c r="MOW77" s="6"/>
      <c r="MOX77" s="6"/>
      <c r="MOY77" s="6"/>
      <c r="MOZ77" s="6"/>
      <c r="MPA77" s="6"/>
      <c r="MPB77" s="6"/>
      <c r="MPC77" s="6"/>
      <c r="MPD77" s="6"/>
      <c r="MPE77" s="6"/>
      <c r="MPF77" s="6"/>
      <c r="MPG77" s="6"/>
      <c r="MPH77" s="6"/>
      <c r="MPI77" s="6"/>
      <c r="MPJ77" s="6"/>
      <c r="MPK77" s="6"/>
      <c r="MPL77" s="6"/>
      <c r="MPM77" s="6"/>
      <c r="MPN77" s="6"/>
      <c r="MPO77" s="6"/>
      <c r="MPP77" s="6"/>
      <c r="MPQ77" s="6"/>
      <c r="MPR77" s="6"/>
      <c r="MPS77" s="6"/>
      <c r="MPT77" s="6"/>
      <c r="MPU77" s="6"/>
      <c r="MPV77" s="6"/>
      <c r="MPW77" s="6"/>
      <c r="MPX77" s="6"/>
      <c r="MPY77" s="6"/>
      <c r="MPZ77" s="6"/>
      <c r="MQA77" s="6"/>
      <c r="MQB77" s="6"/>
      <c r="MQC77" s="6"/>
      <c r="MQD77" s="6"/>
      <c r="MQE77" s="6"/>
      <c r="MQF77" s="6"/>
      <c r="MQG77" s="6"/>
      <c r="MQH77" s="6"/>
      <c r="MQI77" s="6"/>
      <c r="MQJ77" s="6"/>
      <c r="MQK77" s="6"/>
      <c r="MQL77" s="6"/>
      <c r="MQM77" s="6"/>
      <c r="MQN77" s="6"/>
      <c r="MQO77" s="6"/>
      <c r="MQP77" s="6"/>
      <c r="MQQ77" s="6"/>
      <c r="MQR77" s="6"/>
      <c r="MQS77" s="6"/>
      <c r="MQT77" s="6"/>
      <c r="MQU77" s="6"/>
      <c r="MQV77" s="6"/>
      <c r="MQW77" s="6"/>
      <c r="MQX77" s="6"/>
      <c r="MQY77" s="6"/>
      <c r="MQZ77" s="6"/>
      <c r="MRA77" s="6"/>
      <c r="MRB77" s="6"/>
      <c r="MRC77" s="6"/>
      <c r="MRD77" s="6"/>
      <c r="MRE77" s="6"/>
      <c r="MRF77" s="6"/>
      <c r="MRG77" s="6"/>
      <c r="MRH77" s="6"/>
      <c r="MRI77" s="6"/>
      <c r="MRJ77" s="6"/>
      <c r="MRK77" s="6"/>
      <c r="MRL77" s="6"/>
      <c r="MRM77" s="6"/>
      <c r="MRN77" s="6"/>
      <c r="MRO77" s="6"/>
      <c r="MRP77" s="6"/>
      <c r="MRQ77" s="6"/>
      <c r="MRR77" s="6"/>
      <c r="MRS77" s="6"/>
      <c r="MRT77" s="6"/>
      <c r="MRU77" s="6"/>
      <c r="MRV77" s="6"/>
      <c r="MRW77" s="6"/>
      <c r="MRX77" s="6"/>
      <c r="MRY77" s="6"/>
      <c r="MRZ77" s="6"/>
      <c r="MSA77" s="6"/>
      <c r="MSB77" s="6"/>
      <c r="MSC77" s="6"/>
      <c r="MSD77" s="6"/>
      <c r="MSE77" s="6"/>
      <c r="MSF77" s="6"/>
      <c r="MSG77" s="6"/>
      <c r="MSH77" s="6"/>
      <c r="MSI77" s="6"/>
      <c r="MSJ77" s="6"/>
      <c r="MSK77" s="6"/>
      <c r="MSL77" s="6"/>
      <c r="MSM77" s="6"/>
      <c r="MSN77" s="6"/>
      <c r="MSO77" s="6"/>
      <c r="MSP77" s="6"/>
      <c r="MSQ77" s="6"/>
      <c r="MSR77" s="6"/>
      <c r="MSS77" s="6"/>
      <c r="MST77" s="6"/>
      <c r="MSU77" s="6"/>
      <c r="MSV77" s="6"/>
      <c r="MSW77" s="6"/>
      <c r="MSX77" s="6"/>
      <c r="MSY77" s="6"/>
      <c r="MSZ77" s="6"/>
      <c r="MTA77" s="6"/>
      <c r="MTB77" s="6"/>
      <c r="MTC77" s="6"/>
      <c r="MTD77" s="6"/>
      <c r="MTE77" s="6"/>
      <c r="MTF77" s="6"/>
      <c r="MTG77" s="6"/>
      <c r="MTH77" s="6"/>
      <c r="MTI77" s="6"/>
      <c r="MTJ77" s="6"/>
      <c r="MTK77" s="6"/>
      <c r="MTL77" s="6"/>
      <c r="MTM77" s="6"/>
      <c r="MTN77" s="6"/>
      <c r="MTO77" s="6"/>
      <c r="MTP77" s="6"/>
      <c r="MTQ77" s="6"/>
      <c r="MTR77" s="6"/>
      <c r="MTS77" s="6"/>
      <c r="MTT77" s="6"/>
      <c r="MTU77" s="6"/>
      <c r="MTV77" s="6"/>
      <c r="MTW77" s="6"/>
      <c r="MTX77" s="6"/>
      <c r="MTY77" s="6"/>
      <c r="MTZ77" s="6"/>
      <c r="MUA77" s="6"/>
      <c r="MUB77" s="6"/>
      <c r="MUC77" s="6"/>
      <c r="MUD77" s="6"/>
      <c r="MUE77" s="6"/>
      <c r="MUF77" s="6"/>
      <c r="MUG77" s="6"/>
      <c r="MUH77" s="6"/>
      <c r="MUI77" s="6"/>
      <c r="MUJ77" s="6"/>
      <c r="MUK77" s="6"/>
      <c r="MUL77" s="6"/>
      <c r="MUM77" s="6"/>
      <c r="MUN77" s="6"/>
      <c r="MUO77" s="6"/>
      <c r="MUP77" s="6"/>
      <c r="MUQ77" s="6"/>
      <c r="MUR77" s="6"/>
      <c r="MUS77" s="6"/>
      <c r="MUT77" s="6"/>
      <c r="MUU77" s="6"/>
      <c r="MUV77" s="6"/>
      <c r="MUW77" s="6"/>
      <c r="MUX77" s="6"/>
      <c r="MUY77" s="6"/>
      <c r="MUZ77" s="6"/>
      <c r="MVA77" s="6"/>
      <c r="MVB77" s="6"/>
      <c r="MVC77" s="6"/>
      <c r="MVD77" s="6"/>
      <c r="MVE77" s="6"/>
      <c r="MVF77" s="6"/>
      <c r="MVG77" s="6"/>
      <c r="MVH77" s="6"/>
      <c r="MVI77" s="6"/>
      <c r="MVJ77" s="6"/>
      <c r="MVK77" s="6"/>
      <c r="MVL77" s="6"/>
      <c r="MVM77" s="6"/>
      <c r="MVN77" s="6"/>
      <c r="MVO77" s="6"/>
      <c r="MVP77" s="6"/>
      <c r="MVQ77" s="6"/>
      <c r="MVR77" s="6"/>
      <c r="MVS77" s="6"/>
      <c r="MVT77" s="6"/>
      <c r="MVU77" s="6"/>
      <c r="MVV77" s="6"/>
      <c r="MVW77" s="6"/>
      <c r="MVX77" s="6"/>
      <c r="MVY77" s="6"/>
      <c r="MVZ77" s="6"/>
      <c r="MWA77" s="6"/>
      <c r="MWB77" s="6"/>
      <c r="MWC77" s="6"/>
      <c r="MWD77" s="6"/>
      <c r="MWE77" s="6"/>
      <c r="MWF77" s="6"/>
      <c r="MWG77" s="6"/>
      <c r="MWH77" s="6"/>
      <c r="MWI77" s="6"/>
      <c r="MWJ77" s="6"/>
      <c r="MWK77" s="6"/>
      <c r="MWL77" s="6"/>
      <c r="MWM77" s="6"/>
      <c r="MWN77" s="6"/>
      <c r="MWO77" s="6"/>
      <c r="MWP77" s="6"/>
      <c r="MWQ77" s="6"/>
      <c r="MWR77" s="6"/>
      <c r="MWS77" s="6"/>
      <c r="MWT77" s="6"/>
      <c r="MWU77" s="6"/>
      <c r="MWV77" s="6"/>
      <c r="MWW77" s="6"/>
      <c r="MWX77" s="6"/>
      <c r="MWY77" s="6"/>
      <c r="MWZ77" s="6"/>
      <c r="MXA77" s="6"/>
      <c r="MXB77" s="6"/>
      <c r="MXC77" s="6"/>
      <c r="MXD77" s="6"/>
      <c r="MXE77" s="6"/>
      <c r="MXF77" s="6"/>
      <c r="MXG77" s="6"/>
      <c r="MXH77" s="6"/>
      <c r="MXI77" s="6"/>
      <c r="MXJ77" s="6"/>
      <c r="MXK77" s="6"/>
      <c r="MXL77" s="6"/>
      <c r="MXM77" s="6"/>
      <c r="MXN77" s="6"/>
      <c r="MXO77" s="6"/>
      <c r="MXP77" s="6"/>
      <c r="MXQ77" s="6"/>
      <c r="MXR77" s="6"/>
      <c r="MXS77" s="6"/>
      <c r="MXT77" s="6"/>
      <c r="MXU77" s="6"/>
      <c r="MXV77" s="6"/>
      <c r="MXW77" s="6"/>
      <c r="MXX77" s="6"/>
      <c r="MXY77" s="6"/>
      <c r="MXZ77" s="6"/>
      <c r="MYA77" s="6"/>
      <c r="MYB77" s="6"/>
      <c r="MYC77" s="6"/>
      <c r="MYD77" s="6"/>
      <c r="MYE77" s="6"/>
      <c r="MYF77" s="6"/>
      <c r="MYG77" s="6"/>
      <c r="MYH77" s="6"/>
      <c r="MYI77" s="6"/>
      <c r="MYJ77" s="6"/>
      <c r="MYK77" s="6"/>
      <c r="MYL77" s="6"/>
      <c r="MYM77" s="6"/>
      <c r="MYN77" s="6"/>
      <c r="MYO77" s="6"/>
      <c r="MYP77" s="6"/>
      <c r="MYQ77" s="6"/>
      <c r="MYR77" s="6"/>
      <c r="MYS77" s="6"/>
      <c r="MYT77" s="6"/>
      <c r="MYU77" s="6"/>
      <c r="MYV77" s="6"/>
      <c r="MYW77" s="6"/>
      <c r="MYX77" s="6"/>
      <c r="MYY77" s="6"/>
      <c r="MYZ77" s="6"/>
      <c r="MZA77" s="6"/>
      <c r="MZB77" s="6"/>
      <c r="MZC77" s="6"/>
      <c r="MZD77" s="6"/>
      <c r="MZE77" s="6"/>
      <c r="MZF77" s="6"/>
      <c r="MZG77" s="6"/>
      <c r="MZH77" s="6"/>
      <c r="MZI77" s="6"/>
      <c r="MZJ77" s="6"/>
      <c r="MZK77" s="6"/>
      <c r="MZL77" s="6"/>
      <c r="MZM77" s="6"/>
      <c r="MZN77" s="6"/>
      <c r="MZO77" s="6"/>
      <c r="MZP77" s="6"/>
      <c r="MZQ77" s="6"/>
      <c r="MZR77" s="6"/>
      <c r="MZS77" s="6"/>
      <c r="MZT77" s="6"/>
      <c r="MZU77" s="6"/>
      <c r="MZV77" s="6"/>
      <c r="MZW77" s="6"/>
      <c r="MZX77" s="6"/>
      <c r="MZY77" s="6"/>
      <c r="MZZ77" s="6"/>
      <c r="NAA77" s="6"/>
      <c r="NAB77" s="6"/>
      <c r="NAC77" s="6"/>
      <c r="NAD77" s="6"/>
      <c r="NAE77" s="6"/>
      <c r="NAF77" s="6"/>
      <c r="NAG77" s="6"/>
      <c r="NAH77" s="6"/>
      <c r="NAI77" s="6"/>
      <c r="NAJ77" s="6"/>
      <c r="NAK77" s="6"/>
      <c r="NAL77" s="6"/>
      <c r="NAM77" s="6"/>
      <c r="NAN77" s="6"/>
      <c r="NAO77" s="6"/>
      <c r="NAP77" s="6"/>
      <c r="NAQ77" s="6"/>
      <c r="NAR77" s="6"/>
      <c r="NAS77" s="6"/>
      <c r="NAT77" s="6"/>
      <c r="NAU77" s="6"/>
      <c r="NAV77" s="6"/>
      <c r="NAW77" s="6"/>
      <c r="NAX77" s="6"/>
      <c r="NAY77" s="6"/>
      <c r="NAZ77" s="6"/>
      <c r="NBA77" s="6"/>
      <c r="NBB77" s="6"/>
      <c r="NBC77" s="6"/>
      <c r="NBD77" s="6"/>
      <c r="NBE77" s="6"/>
      <c r="NBF77" s="6"/>
      <c r="NBG77" s="6"/>
      <c r="NBH77" s="6"/>
      <c r="NBI77" s="6"/>
      <c r="NBJ77" s="6"/>
      <c r="NBK77" s="6"/>
      <c r="NBL77" s="6"/>
      <c r="NBM77" s="6"/>
      <c r="NBN77" s="6"/>
      <c r="NBO77" s="6"/>
      <c r="NBP77" s="6"/>
      <c r="NBQ77" s="6"/>
      <c r="NBR77" s="6"/>
      <c r="NBS77" s="6"/>
      <c r="NBT77" s="6"/>
      <c r="NBU77" s="6"/>
      <c r="NBV77" s="6"/>
      <c r="NBW77" s="6"/>
      <c r="NBX77" s="6"/>
      <c r="NBY77" s="6"/>
      <c r="NBZ77" s="6"/>
      <c r="NCA77" s="6"/>
      <c r="NCB77" s="6"/>
      <c r="NCC77" s="6"/>
      <c r="NCD77" s="6"/>
      <c r="NCE77" s="6"/>
      <c r="NCF77" s="6"/>
      <c r="NCG77" s="6"/>
      <c r="NCH77" s="6"/>
      <c r="NCI77" s="6"/>
      <c r="NCJ77" s="6"/>
      <c r="NCK77" s="6"/>
      <c r="NCL77" s="6"/>
      <c r="NCM77" s="6"/>
      <c r="NCN77" s="6"/>
      <c r="NCO77" s="6"/>
      <c r="NCP77" s="6"/>
      <c r="NCQ77" s="6"/>
      <c r="NCR77" s="6"/>
      <c r="NCS77" s="6"/>
      <c r="NCT77" s="6"/>
      <c r="NCU77" s="6"/>
      <c r="NCV77" s="6"/>
      <c r="NCW77" s="6"/>
      <c r="NCX77" s="6"/>
      <c r="NCY77" s="6"/>
      <c r="NCZ77" s="6"/>
      <c r="NDA77" s="6"/>
      <c r="NDB77" s="6"/>
      <c r="NDC77" s="6"/>
      <c r="NDD77" s="6"/>
      <c r="NDE77" s="6"/>
      <c r="NDF77" s="6"/>
      <c r="NDG77" s="6"/>
      <c r="NDH77" s="6"/>
      <c r="NDI77" s="6"/>
      <c r="NDJ77" s="6"/>
      <c r="NDK77" s="6"/>
      <c r="NDL77" s="6"/>
      <c r="NDM77" s="6"/>
      <c r="NDN77" s="6"/>
      <c r="NDO77" s="6"/>
      <c r="NDP77" s="6"/>
      <c r="NDQ77" s="6"/>
      <c r="NDR77" s="6"/>
      <c r="NDS77" s="6"/>
      <c r="NDT77" s="6"/>
      <c r="NDU77" s="6"/>
      <c r="NDV77" s="6"/>
      <c r="NDW77" s="6"/>
      <c r="NDX77" s="6"/>
      <c r="NDY77" s="6"/>
      <c r="NDZ77" s="6"/>
      <c r="NEA77" s="6"/>
      <c r="NEB77" s="6"/>
      <c r="NEC77" s="6"/>
      <c r="NED77" s="6"/>
      <c r="NEE77" s="6"/>
      <c r="NEF77" s="6"/>
      <c r="NEG77" s="6"/>
      <c r="NEH77" s="6"/>
      <c r="NEI77" s="6"/>
      <c r="NEJ77" s="6"/>
      <c r="NEK77" s="6"/>
      <c r="NEL77" s="6"/>
      <c r="NEM77" s="6"/>
      <c r="NEN77" s="6"/>
      <c r="NEO77" s="6"/>
      <c r="NEP77" s="6"/>
      <c r="NEQ77" s="6"/>
      <c r="NER77" s="6"/>
      <c r="NES77" s="6"/>
      <c r="NET77" s="6"/>
      <c r="NEU77" s="6"/>
      <c r="NEV77" s="6"/>
      <c r="NEW77" s="6"/>
      <c r="NEX77" s="6"/>
      <c r="NEY77" s="6"/>
      <c r="NEZ77" s="6"/>
      <c r="NFA77" s="6"/>
      <c r="NFB77" s="6"/>
      <c r="NFC77" s="6"/>
      <c r="NFD77" s="6"/>
      <c r="NFE77" s="6"/>
      <c r="NFF77" s="6"/>
      <c r="NFG77" s="6"/>
      <c r="NFH77" s="6"/>
      <c r="NFI77" s="6"/>
      <c r="NFJ77" s="6"/>
      <c r="NFK77" s="6"/>
      <c r="NFL77" s="6"/>
      <c r="NFM77" s="6"/>
      <c r="NFN77" s="6"/>
      <c r="NFO77" s="6"/>
      <c r="NFP77" s="6"/>
      <c r="NFQ77" s="6"/>
      <c r="NFR77" s="6"/>
      <c r="NFS77" s="6"/>
      <c r="NFT77" s="6"/>
      <c r="NFU77" s="6"/>
      <c r="NFV77" s="6"/>
      <c r="NFW77" s="6"/>
      <c r="NFX77" s="6"/>
      <c r="NFY77" s="6"/>
      <c r="NFZ77" s="6"/>
      <c r="NGA77" s="6"/>
      <c r="NGB77" s="6"/>
      <c r="NGC77" s="6"/>
      <c r="NGD77" s="6"/>
      <c r="NGE77" s="6"/>
      <c r="NGF77" s="6"/>
      <c r="NGG77" s="6"/>
      <c r="NGH77" s="6"/>
      <c r="NGI77" s="6"/>
      <c r="NGJ77" s="6"/>
      <c r="NGK77" s="6"/>
      <c r="NGL77" s="6"/>
      <c r="NGM77" s="6"/>
      <c r="NGN77" s="6"/>
      <c r="NGO77" s="6"/>
      <c r="NGP77" s="6"/>
      <c r="NGQ77" s="6"/>
      <c r="NGR77" s="6"/>
      <c r="NGS77" s="6"/>
      <c r="NGT77" s="6"/>
      <c r="NGU77" s="6"/>
      <c r="NGV77" s="6"/>
      <c r="NGW77" s="6"/>
      <c r="NGX77" s="6"/>
      <c r="NGY77" s="6"/>
      <c r="NGZ77" s="6"/>
      <c r="NHA77" s="6"/>
      <c r="NHB77" s="6"/>
      <c r="NHC77" s="6"/>
      <c r="NHD77" s="6"/>
      <c r="NHE77" s="6"/>
      <c r="NHF77" s="6"/>
      <c r="NHG77" s="6"/>
      <c r="NHH77" s="6"/>
      <c r="NHI77" s="6"/>
      <c r="NHJ77" s="6"/>
      <c r="NHK77" s="6"/>
      <c r="NHL77" s="6"/>
      <c r="NHM77" s="6"/>
      <c r="NHN77" s="6"/>
      <c r="NHO77" s="6"/>
      <c r="NHP77" s="6"/>
      <c r="NHQ77" s="6"/>
      <c r="NHR77" s="6"/>
      <c r="NHS77" s="6"/>
      <c r="NHT77" s="6"/>
      <c r="NHU77" s="6"/>
      <c r="NHV77" s="6"/>
      <c r="NHW77" s="6"/>
      <c r="NHX77" s="6"/>
      <c r="NHY77" s="6"/>
      <c r="NHZ77" s="6"/>
      <c r="NIA77" s="6"/>
      <c r="NIB77" s="6"/>
      <c r="NIC77" s="6"/>
      <c r="NID77" s="6"/>
      <c r="NIE77" s="6"/>
      <c r="NIF77" s="6"/>
      <c r="NIG77" s="6"/>
      <c r="NIH77" s="6"/>
      <c r="NII77" s="6"/>
      <c r="NIJ77" s="6"/>
      <c r="NIK77" s="6"/>
      <c r="NIL77" s="6"/>
      <c r="NIM77" s="6"/>
      <c r="NIN77" s="6"/>
      <c r="NIO77" s="6"/>
      <c r="NIP77" s="6"/>
      <c r="NIQ77" s="6"/>
      <c r="NIR77" s="6"/>
      <c r="NIS77" s="6"/>
      <c r="NIT77" s="6"/>
      <c r="NIU77" s="6"/>
      <c r="NIV77" s="6"/>
      <c r="NIW77" s="6"/>
      <c r="NIX77" s="6"/>
      <c r="NIY77" s="6"/>
      <c r="NIZ77" s="6"/>
      <c r="NJA77" s="6"/>
      <c r="NJB77" s="6"/>
      <c r="NJC77" s="6"/>
      <c r="NJD77" s="6"/>
      <c r="NJE77" s="6"/>
      <c r="NJF77" s="6"/>
      <c r="NJG77" s="6"/>
      <c r="NJH77" s="6"/>
      <c r="NJI77" s="6"/>
      <c r="NJJ77" s="6"/>
      <c r="NJK77" s="6"/>
      <c r="NJL77" s="6"/>
      <c r="NJM77" s="6"/>
      <c r="NJN77" s="6"/>
      <c r="NJO77" s="6"/>
      <c r="NJP77" s="6"/>
      <c r="NJQ77" s="6"/>
      <c r="NJR77" s="6"/>
      <c r="NJS77" s="6"/>
      <c r="NJT77" s="6"/>
      <c r="NJU77" s="6"/>
      <c r="NJV77" s="6"/>
      <c r="NJW77" s="6"/>
      <c r="NJX77" s="6"/>
      <c r="NJY77" s="6"/>
      <c r="NJZ77" s="6"/>
      <c r="NKA77" s="6"/>
      <c r="NKB77" s="6"/>
      <c r="NKC77" s="6"/>
      <c r="NKD77" s="6"/>
      <c r="NKE77" s="6"/>
      <c r="NKF77" s="6"/>
      <c r="NKG77" s="6"/>
      <c r="NKH77" s="6"/>
      <c r="NKI77" s="6"/>
      <c r="NKJ77" s="6"/>
      <c r="NKK77" s="6"/>
      <c r="NKL77" s="6"/>
      <c r="NKM77" s="6"/>
      <c r="NKN77" s="6"/>
      <c r="NKO77" s="6"/>
      <c r="NKP77" s="6"/>
      <c r="NKQ77" s="6"/>
      <c r="NKR77" s="6"/>
      <c r="NKS77" s="6"/>
      <c r="NKT77" s="6"/>
      <c r="NKU77" s="6"/>
      <c r="NKV77" s="6"/>
      <c r="NKW77" s="6"/>
      <c r="NKX77" s="6"/>
      <c r="NKY77" s="6"/>
      <c r="NKZ77" s="6"/>
      <c r="NLA77" s="6"/>
      <c r="NLB77" s="6"/>
      <c r="NLC77" s="6"/>
      <c r="NLD77" s="6"/>
      <c r="NLE77" s="6"/>
      <c r="NLF77" s="6"/>
      <c r="NLG77" s="6"/>
      <c r="NLH77" s="6"/>
      <c r="NLI77" s="6"/>
      <c r="NLJ77" s="6"/>
      <c r="NLK77" s="6"/>
      <c r="NLL77" s="6"/>
      <c r="NLM77" s="6"/>
      <c r="NLN77" s="6"/>
      <c r="NLO77" s="6"/>
      <c r="NLP77" s="6"/>
      <c r="NLQ77" s="6"/>
      <c r="NLR77" s="6"/>
      <c r="NLS77" s="6"/>
      <c r="NLT77" s="6"/>
      <c r="NLU77" s="6"/>
      <c r="NLV77" s="6"/>
      <c r="NLW77" s="6"/>
      <c r="NLX77" s="6"/>
      <c r="NLY77" s="6"/>
      <c r="NLZ77" s="6"/>
      <c r="NMA77" s="6"/>
      <c r="NMB77" s="6"/>
      <c r="NMC77" s="6"/>
      <c r="NMD77" s="6"/>
      <c r="NME77" s="6"/>
      <c r="NMF77" s="6"/>
      <c r="NMG77" s="6"/>
      <c r="NMH77" s="6"/>
      <c r="NMI77" s="6"/>
      <c r="NMJ77" s="6"/>
      <c r="NMK77" s="6"/>
      <c r="NML77" s="6"/>
      <c r="NMM77" s="6"/>
      <c r="NMN77" s="6"/>
      <c r="NMO77" s="6"/>
      <c r="NMP77" s="6"/>
      <c r="NMQ77" s="6"/>
      <c r="NMR77" s="6"/>
      <c r="NMS77" s="6"/>
      <c r="NMT77" s="6"/>
      <c r="NMU77" s="6"/>
      <c r="NMV77" s="6"/>
      <c r="NMW77" s="6"/>
      <c r="NMX77" s="6"/>
      <c r="NMY77" s="6"/>
      <c r="NMZ77" s="6"/>
      <c r="NNA77" s="6"/>
      <c r="NNB77" s="6"/>
      <c r="NNC77" s="6"/>
      <c r="NND77" s="6"/>
      <c r="NNE77" s="6"/>
      <c r="NNF77" s="6"/>
      <c r="NNG77" s="6"/>
      <c r="NNH77" s="6"/>
      <c r="NNI77" s="6"/>
      <c r="NNJ77" s="6"/>
      <c r="NNK77" s="6"/>
      <c r="NNL77" s="6"/>
      <c r="NNM77" s="6"/>
      <c r="NNN77" s="6"/>
      <c r="NNO77" s="6"/>
      <c r="NNP77" s="6"/>
      <c r="NNQ77" s="6"/>
      <c r="NNR77" s="6"/>
      <c r="NNS77" s="6"/>
      <c r="NNT77" s="6"/>
      <c r="NNU77" s="6"/>
      <c r="NNV77" s="6"/>
      <c r="NNW77" s="6"/>
      <c r="NNX77" s="6"/>
      <c r="NNY77" s="6"/>
      <c r="NNZ77" s="6"/>
      <c r="NOA77" s="6"/>
      <c r="NOB77" s="6"/>
      <c r="NOC77" s="6"/>
      <c r="NOD77" s="6"/>
      <c r="NOE77" s="6"/>
      <c r="NOF77" s="6"/>
      <c r="NOG77" s="6"/>
      <c r="NOH77" s="6"/>
      <c r="NOI77" s="6"/>
      <c r="NOJ77" s="6"/>
      <c r="NOK77" s="6"/>
      <c r="NOL77" s="6"/>
      <c r="NOM77" s="6"/>
      <c r="NON77" s="6"/>
      <c r="NOO77" s="6"/>
      <c r="NOP77" s="6"/>
      <c r="NOQ77" s="6"/>
      <c r="NOR77" s="6"/>
      <c r="NOS77" s="6"/>
      <c r="NOT77" s="6"/>
      <c r="NOU77" s="6"/>
      <c r="NOV77" s="6"/>
      <c r="NOW77" s="6"/>
      <c r="NOX77" s="6"/>
      <c r="NOY77" s="6"/>
      <c r="NOZ77" s="6"/>
      <c r="NPA77" s="6"/>
      <c r="NPB77" s="6"/>
      <c r="NPC77" s="6"/>
      <c r="NPD77" s="6"/>
      <c r="NPE77" s="6"/>
      <c r="NPF77" s="6"/>
      <c r="NPG77" s="6"/>
      <c r="NPH77" s="6"/>
      <c r="NPI77" s="6"/>
      <c r="NPJ77" s="6"/>
      <c r="NPK77" s="6"/>
      <c r="NPL77" s="6"/>
      <c r="NPM77" s="6"/>
      <c r="NPN77" s="6"/>
      <c r="NPO77" s="6"/>
      <c r="NPP77" s="6"/>
      <c r="NPQ77" s="6"/>
      <c r="NPR77" s="6"/>
      <c r="NPS77" s="6"/>
      <c r="NPT77" s="6"/>
      <c r="NPU77" s="6"/>
      <c r="NPV77" s="6"/>
      <c r="NPW77" s="6"/>
      <c r="NPX77" s="6"/>
      <c r="NPY77" s="6"/>
      <c r="NPZ77" s="6"/>
      <c r="NQA77" s="6"/>
      <c r="NQB77" s="6"/>
      <c r="NQC77" s="6"/>
      <c r="NQD77" s="6"/>
      <c r="NQE77" s="6"/>
      <c r="NQF77" s="6"/>
      <c r="NQG77" s="6"/>
      <c r="NQH77" s="6"/>
      <c r="NQI77" s="6"/>
      <c r="NQJ77" s="6"/>
      <c r="NQK77" s="6"/>
      <c r="NQL77" s="6"/>
      <c r="NQM77" s="6"/>
      <c r="NQN77" s="6"/>
      <c r="NQO77" s="6"/>
      <c r="NQP77" s="6"/>
      <c r="NQQ77" s="6"/>
      <c r="NQR77" s="6"/>
      <c r="NQS77" s="6"/>
      <c r="NQT77" s="6"/>
      <c r="NQU77" s="6"/>
      <c r="NQV77" s="6"/>
      <c r="NQW77" s="6"/>
      <c r="NQX77" s="6"/>
      <c r="NQY77" s="6"/>
      <c r="NQZ77" s="6"/>
      <c r="NRA77" s="6"/>
      <c r="NRB77" s="6"/>
      <c r="NRC77" s="6"/>
      <c r="NRD77" s="6"/>
      <c r="NRE77" s="6"/>
      <c r="NRF77" s="6"/>
      <c r="NRG77" s="6"/>
      <c r="NRH77" s="6"/>
      <c r="NRI77" s="6"/>
      <c r="NRJ77" s="6"/>
      <c r="NRK77" s="6"/>
      <c r="NRL77" s="6"/>
      <c r="NRM77" s="6"/>
      <c r="NRN77" s="6"/>
      <c r="NRO77" s="6"/>
      <c r="NRP77" s="6"/>
      <c r="NRQ77" s="6"/>
      <c r="NRR77" s="6"/>
      <c r="NRS77" s="6"/>
      <c r="NRT77" s="6"/>
      <c r="NRU77" s="6"/>
      <c r="NRV77" s="6"/>
      <c r="NRW77" s="6"/>
      <c r="NRX77" s="6"/>
      <c r="NRY77" s="6"/>
      <c r="NRZ77" s="6"/>
      <c r="NSA77" s="6"/>
      <c r="NSB77" s="6"/>
      <c r="NSC77" s="6"/>
      <c r="NSD77" s="6"/>
      <c r="NSE77" s="6"/>
      <c r="NSF77" s="6"/>
      <c r="NSG77" s="6"/>
      <c r="NSH77" s="6"/>
      <c r="NSI77" s="6"/>
      <c r="NSJ77" s="6"/>
      <c r="NSK77" s="6"/>
      <c r="NSL77" s="6"/>
      <c r="NSM77" s="6"/>
      <c r="NSN77" s="6"/>
      <c r="NSO77" s="6"/>
      <c r="NSP77" s="6"/>
      <c r="NSQ77" s="6"/>
      <c r="NSR77" s="6"/>
      <c r="NSS77" s="6"/>
      <c r="NST77" s="6"/>
      <c r="NSU77" s="6"/>
      <c r="NSV77" s="6"/>
      <c r="NSW77" s="6"/>
      <c r="NSX77" s="6"/>
      <c r="NSY77" s="6"/>
      <c r="NSZ77" s="6"/>
      <c r="NTA77" s="6"/>
      <c r="NTB77" s="6"/>
      <c r="NTC77" s="6"/>
      <c r="NTD77" s="6"/>
      <c r="NTE77" s="6"/>
      <c r="NTF77" s="6"/>
      <c r="NTG77" s="6"/>
      <c r="NTH77" s="6"/>
      <c r="NTI77" s="6"/>
      <c r="NTJ77" s="6"/>
      <c r="NTK77" s="6"/>
      <c r="NTL77" s="6"/>
      <c r="NTM77" s="6"/>
      <c r="NTN77" s="6"/>
      <c r="NTO77" s="6"/>
      <c r="NTP77" s="6"/>
      <c r="NTQ77" s="6"/>
      <c r="NTR77" s="6"/>
      <c r="NTS77" s="6"/>
      <c r="NTT77" s="6"/>
      <c r="NTU77" s="6"/>
      <c r="NTV77" s="6"/>
      <c r="NTW77" s="6"/>
      <c r="NTX77" s="6"/>
      <c r="NTY77" s="6"/>
      <c r="NTZ77" s="6"/>
      <c r="NUA77" s="6"/>
      <c r="NUB77" s="6"/>
      <c r="NUC77" s="6"/>
      <c r="NUD77" s="6"/>
      <c r="NUE77" s="6"/>
      <c r="NUF77" s="6"/>
      <c r="NUG77" s="6"/>
      <c r="NUH77" s="6"/>
      <c r="NUI77" s="6"/>
      <c r="NUJ77" s="6"/>
      <c r="NUK77" s="6"/>
      <c r="NUL77" s="6"/>
      <c r="NUM77" s="6"/>
      <c r="NUN77" s="6"/>
      <c r="NUO77" s="6"/>
      <c r="NUP77" s="6"/>
      <c r="NUQ77" s="6"/>
      <c r="NUR77" s="6"/>
      <c r="NUS77" s="6"/>
      <c r="NUT77" s="6"/>
      <c r="NUU77" s="6"/>
      <c r="NUV77" s="6"/>
      <c r="NUW77" s="6"/>
      <c r="NUX77" s="6"/>
      <c r="NUY77" s="6"/>
      <c r="NUZ77" s="6"/>
      <c r="NVA77" s="6"/>
      <c r="NVB77" s="6"/>
      <c r="NVC77" s="6"/>
      <c r="NVD77" s="6"/>
      <c r="NVE77" s="6"/>
      <c r="NVF77" s="6"/>
      <c r="NVG77" s="6"/>
      <c r="NVH77" s="6"/>
      <c r="NVI77" s="6"/>
      <c r="NVJ77" s="6"/>
      <c r="NVK77" s="6"/>
      <c r="NVL77" s="6"/>
      <c r="NVM77" s="6"/>
      <c r="NVN77" s="6"/>
      <c r="NVO77" s="6"/>
      <c r="NVP77" s="6"/>
      <c r="NVQ77" s="6"/>
      <c r="NVR77" s="6"/>
      <c r="NVS77" s="6"/>
      <c r="NVT77" s="6"/>
      <c r="NVU77" s="6"/>
      <c r="NVV77" s="6"/>
      <c r="NVW77" s="6"/>
      <c r="NVX77" s="6"/>
      <c r="NVY77" s="6"/>
      <c r="NVZ77" s="6"/>
      <c r="NWA77" s="6"/>
      <c r="NWB77" s="6"/>
      <c r="NWC77" s="6"/>
      <c r="NWD77" s="6"/>
      <c r="NWE77" s="6"/>
      <c r="NWF77" s="6"/>
      <c r="NWG77" s="6"/>
      <c r="NWH77" s="6"/>
      <c r="NWI77" s="6"/>
      <c r="NWJ77" s="6"/>
      <c r="NWK77" s="6"/>
      <c r="NWL77" s="6"/>
      <c r="NWM77" s="6"/>
      <c r="NWN77" s="6"/>
      <c r="NWO77" s="6"/>
      <c r="NWP77" s="6"/>
      <c r="NWQ77" s="6"/>
      <c r="NWR77" s="6"/>
      <c r="NWS77" s="6"/>
      <c r="NWT77" s="6"/>
      <c r="NWU77" s="6"/>
      <c r="NWV77" s="6"/>
      <c r="NWW77" s="6"/>
      <c r="NWX77" s="6"/>
      <c r="NWY77" s="6"/>
      <c r="NWZ77" s="6"/>
      <c r="NXA77" s="6"/>
      <c r="NXB77" s="6"/>
      <c r="NXC77" s="6"/>
      <c r="NXD77" s="6"/>
      <c r="NXE77" s="6"/>
      <c r="NXF77" s="6"/>
      <c r="NXG77" s="6"/>
      <c r="NXH77" s="6"/>
      <c r="NXI77" s="6"/>
      <c r="NXJ77" s="6"/>
      <c r="NXK77" s="6"/>
      <c r="NXL77" s="6"/>
      <c r="NXM77" s="6"/>
      <c r="NXN77" s="6"/>
      <c r="NXO77" s="6"/>
      <c r="NXP77" s="6"/>
      <c r="NXQ77" s="6"/>
      <c r="NXR77" s="6"/>
      <c r="NXS77" s="6"/>
      <c r="NXT77" s="6"/>
      <c r="NXU77" s="6"/>
      <c r="NXV77" s="6"/>
      <c r="NXW77" s="6"/>
      <c r="NXX77" s="6"/>
      <c r="NXY77" s="6"/>
      <c r="NXZ77" s="6"/>
      <c r="NYA77" s="6"/>
      <c r="NYB77" s="6"/>
      <c r="NYC77" s="6"/>
      <c r="NYD77" s="6"/>
      <c r="NYE77" s="6"/>
      <c r="NYF77" s="6"/>
      <c r="NYG77" s="6"/>
      <c r="NYH77" s="6"/>
      <c r="NYI77" s="6"/>
      <c r="NYJ77" s="6"/>
      <c r="NYK77" s="6"/>
      <c r="NYL77" s="6"/>
      <c r="NYM77" s="6"/>
      <c r="NYN77" s="6"/>
      <c r="NYO77" s="6"/>
      <c r="NYP77" s="6"/>
      <c r="NYQ77" s="6"/>
      <c r="NYR77" s="6"/>
      <c r="NYS77" s="6"/>
      <c r="NYT77" s="6"/>
      <c r="NYU77" s="6"/>
      <c r="NYV77" s="6"/>
      <c r="NYW77" s="6"/>
      <c r="NYX77" s="6"/>
      <c r="NYY77" s="6"/>
      <c r="NYZ77" s="6"/>
      <c r="NZA77" s="6"/>
      <c r="NZB77" s="6"/>
      <c r="NZC77" s="6"/>
      <c r="NZD77" s="6"/>
      <c r="NZE77" s="6"/>
      <c r="NZF77" s="6"/>
      <c r="NZG77" s="6"/>
      <c r="NZH77" s="6"/>
      <c r="NZI77" s="6"/>
      <c r="NZJ77" s="6"/>
      <c r="NZK77" s="6"/>
      <c r="NZL77" s="6"/>
      <c r="NZM77" s="6"/>
      <c r="NZN77" s="6"/>
      <c r="NZO77" s="6"/>
      <c r="NZP77" s="6"/>
      <c r="NZQ77" s="6"/>
      <c r="NZR77" s="6"/>
      <c r="NZS77" s="6"/>
      <c r="NZT77" s="6"/>
      <c r="NZU77" s="6"/>
      <c r="NZV77" s="6"/>
      <c r="NZW77" s="6"/>
      <c r="NZX77" s="6"/>
      <c r="NZY77" s="6"/>
      <c r="NZZ77" s="6"/>
      <c r="OAA77" s="6"/>
      <c r="OAB77" s="6"/>
      <c r="OAC77" s="6"/>
      <c r="OAD77" s="6"/>
      <c r="OAE77" s="6"/>
      <c r="OAF77" s="6"/>
      <c r="OAG77" s="6"/>
      <c r="OAH77" s="6"/>
      <c r="OAI77" s="6"/>
      <c r="OAJ77" s="6"/>
      <c r="OAK77" s="6"/>
      <c r="OAL77" s="6"/>
      <c r="OAM77" s="6"/>
      <c r="OAN77" s="6"/>
      <c r="OAO77" s="6"/>
      <c r="OAP77" s="6"/>
      <c r="OAQ77" s="6"/>
      <c r="OAR77" s="6"/>
      <c r="OAS77" s="6"/>
      <c r="OAT77" s="6"/>
      <c r="OAU77" s="6"/>
      <c r="OAV77" s="6"/>
      <c r="OAW77" s="6"/>
      <c r="OAX77" s="6"/>
      <c r="OAY77" s="6"/>
      <c r="OAZ77" s="6"/>
      <c r="OBA77" s="6"/>
      <c r="OBB77" s="6"/>
      <c r="OBC77" s="6"/>
      <c r="OBD77" s="6"/>
      <c r="OBE77" s="6"/>
      <c r="OBF77" s="6"/>
      <c r="OBG77" s="6"/>
      <c r="OBH77" s="6"/>
      <c r="OBI77" s="6"/>
      <c r="OBJ77" s="6"/>
      <c r="OBK77" s="6"/>
      <c r="OBL77" s="6"/>
      <c r="OBM77" s="6"/>
      <c r="OBN77" s="6"/>
      <c r="OBO77" s="6"/>
      <c r="OBP77" s="6"/>
      <c r="OBQ77" s="6"/>
      <c r="OBR77" s="6"/>
      <c r="OBS77" s="6"/>
      <c r="OBT77" s="6"/>
      <c r="OBU77" s="6"/>
      <c r="OBV77" s="6"/>
      <c r="OBW77" s="6"/>
      <c r="OBX77" s="6"/>
      <c r="OBY77" s="6"/>
      <c r="OBZ77" s="6"/>
      <c r="OCA77" s="6"/>
      <c r="OCB77" s="6"/>
      <c r="OCC77" s="6"/>
      <c r="OCD77" s="6"/>
      <c r="OCE77" s="6"/>
      <c r="OCF77" s="6"/>
      <c r="OCG77" s="6"/>
      <c r="OCH77" s="6"/>
      <c r="OCI77" s="6"/>
      <c r="OCJ77" s="6"/>
      <c r="OCK77" s="6"/>
      <c r="OCL77" s="6"/>
      <c r="OCM77" s="6"/>
      <c r="OCN77" s="6"/>
      <c r="OCO77" s="6"/>
      <c r="OCP77" s="6"/>
      <c r="OCQ77" s="6"/>
      <c r="OCR77" s="6"/>
      <c r="OCS77" s="6"/>
      <c r="OCT77" s="6"/>
      <c r="OCU77" s="6"/>
      <c r="OCV77" s="6"/>
      <c r="OCW77" s="6"/>
      <c r="OCX77" s="6"/>
      <c r="OCY77" s="6"/>
      <c r="OCZ77" s="6"/>
      <c r="ODA77" s="6"/>
      <c r="ODB77" s="6"/>
      <c r="ODC77" s="6"/>
      <c r="ODD77" s="6"/>
      <c r="ODE77" s="6"/>
      <c r="ODF77" s="6"/>
      <c r="ODG77" s="6"/>
      <c r="ODH77" s="6"/>
      <c r="ODI77" s="6"/>
      <c r="ODJ77" s="6"/>
      <c r="ODK77" s="6"/>
      <c r="ODL77" s="6"/>
      <c r="ODM77" s="6"/>
      <c r="ODN77" s="6"/>
      <c r="ODO77" s="6"/>
      <c r="ODP77" s="6"/>
      <c r="ODQ77" s="6"/>
      <c r="ODR77" s="6"/>
      <c r="ODS77" s="6"/>
      <c r="ODT77" s="6"/>
      <c r="ODU77" s="6"/>
      <c r="ODV77" s="6"/>
      <c r="ODW77" s="6"/>
      <c r="ODX77" s="6"/>
      <c r="ODY77" s="6"/>
      <c r="ODZ77" s="6"/>
      <c r="OEA77" s="6"/>
      <c r="OEB77" s="6"/>
      <c r="OEC77" s="6"/>
      <c r="OED77" s="6"/>
      <c r="OEE77" s="6"/>
      <c r="OEF77" s="6"/>
      <c r="OEG77" s="6"/>
      <c r="OEH77" s="6"/>
      <c r="OEI77" s="6"/>
      <c r="OEJ77" s="6"/>
      <c r="OEK77" s="6"/>
      <c r="OEL77" s="6"/>
      <c r="OEM77" s="6"/>
      <c r="OEN77" s="6"/>
      <c r="OEO77" s="6"/>
      <c r="OEP77" s="6"/>
      <c r="OEQ77" s="6"/>
      <c r="OER77" s="6"/>
      <c r="OES77" s="6"/>
      <c r="OET77" s="6"/>
      <c r="OEU77" s="6"/>
      <c r="OEV77" s="6"/>
      <c r="OEW77" s="6"/>
      <c r="OEX77" s="6"/>
      <c r="OEY77" s="6"/>
      <c r="OEZ77" s="6"/>
      <c r="OFA77" s="6"/>
      <c r="OFB77" s="6"/>
      <c r="OFC77" s="6"/>
      <c r="OFD77" s="6"/>
      <c r="OFE77" s="6"/>
      <c r="OFF77" s="6"/>
      <c r="OFG77" s="6"/>
      <c r="OFH77" s="6"/>
      <c r="OFI77" s="6"/>
      <c r="OFJ77" s="6"/>
      <c r="OFK77" s="6"/>
      <c r="OFL77" s="6"/>
      <c r="OFM77" s="6"/>
      <c r="OFN77" s="6"/>
      <c r="OFO77" s="6"/>
      <c r="OFP77" s="6"/>
      <c r="OFQ77" s="6"/>
      <c r="OFR77" s="6"/>
      <c r="OFS77" s="6"/>
      <c r="OFT77" s="6"/>
      <c r="OFU77" s="6"/>
      <c r="OFV77" s="6"/>
      <c r="OFW77" s="6"/>
      <c r="OFX77" s="6"/>
      <c r="OFY77" s="6"/>
      <c r="OFZ77" s="6"/>
      <c r="OGA77" s="6"/>
      <c r="OGB77" s="6"/>
      <c r="OGC77" s="6"/>
      <c r="OGD77" s="6"/>
      <c r="OGE77" s="6"/>
      <c r="OGF77" s="6"/>
      <c r="OGG77" s="6"/>
      <c r="OGH77" s="6"/>
      <c r="OGI77" s="6"/>
      <c r="OGJ77" s="6"/>
      <c r="OGK77" s="6"/>
      <c r="OGL77" s="6"/>
      <c r="OGM77" s="6"/>
      <c r="OGN77" s="6"/>
      <c r="OGO77" s="6"/>
      <c r="OGP77" s="6"/>
      <c r="OGQ77" s="6"/>
      <c r="OGR77" s="6"/>
      <c r="OGS77" s="6"/>
      <c r="OGT77" s="6"/>
      <c r="OGU77" s="6"/>
      <c r="OGV77" s="6"/>
      <c r="OGW77" s="6"/>
      <c r="OGX77" s="6"/>
      <c r="OGY77" s="6"/>
      <c r="OGZ77" s="6"/>
      <c r="OHA77" s="6"/>
      <c r="OHB77" s="6"/>
      <c r="OHC77" s="6"/>
      <c r="OHD77" s="6"/>
      <c r="OHE77" s="6"/>
      <c r="OHF77" s="6"/>
      <c r="OHG77" s="6"/>
      <c r="OHH77" s="6"/>
      <c r="OHI77" s="6"/>
      <c r="OHJ77" s="6"/>
      <c r="OHK77" s="6"/>
      <c r="OHL77" s="6"/>
      <c r="OHM77" s="6"/>
      <c r="OHN77" s="6"/>
      <c r="OHO77" s="6"/>
      <c r="OHP77" s="6"/>
      <c r="OHQ77" s="6"/>
      <c r="OHR77" s="6"/>
      <c r="OHS77" s="6"/>
      <c r="OHT77" s="6"/>
      <c r="OHU77" s="6"/>
      <c r="OHV77" s="6"/>
      <c r="OHW77" s="6"/>
      <c r="OHX77" s="6"/>
      <c r="OHY77" s="6"/>
      <c r="OHZ77" s="6"/>
      <c r="OIA77" s="6"/>
      <c r="OIB77" s="6"/>
      <c r="OIC77" s="6"/>
      <c r="OID77" s="6"/>
      <c r="OIE77" s="6"/>
      <c r="OIF77" s="6"/>
      <c r="OIG77" s="6"/>
      <c r="OIH77" s="6"/>
      <c r="OII77" s="6"/>
      <c r="OIJ77" s="6"/>
      <c r="OIK77" s="6"/>
      <c r="OIL77" s="6"/>
      <c r="OIM77" s="6"/>
      <c r="OIN77" s="6"/>
      <c r="OIO77" s="6"/>
      <c r="OIP77" s="6"/>
      <c r="OIQ77" s="6"/>
      <c r="OIR77" s="6"/>
      <c r="OIS77" s="6"/>
      <c r="OIT77" s="6"/>
      <c r="OIU77" s="6"/>
      <c r="OIV77" s="6"/>
      <c r="OIW77" s="6"/>
      <c r="OIX77" s="6"/>
      <c r="OIY77" s="6"/>
      <c r="OIZ77" s="6"/>
      <c r="OJA77" s="6"/>
      <c r="OJB77" s="6"/>
      <c r="OJC77" s="6"/>
      <c r="OJD77" s="6"/>
      <c r="OJE77" s="6"/>
      <c r="OJF77" s="6"/>
      <c r="OJG77" s="6"/>
      <c r="OJH77" s="6"/>
      <c r="OJI77" s="6"/>
      <c r="OJJ77" s="6"/>
      <c r="OJK77" s="6"/>
      <c r="OJL77" s="6"/>
      <c r="OJM77" s="6"/>
      <c r="OJN77" s="6"/>
      <c r="OJO77" s="6"/>
      <c r="OJP77" s="6"/>
      <c r="OJQ77" s="6"/>
      <c r="OJR77" s="6"/>
      <c r="OJS77" s="6"/>
      <c r="OJT77" s="6"/>
      <c r="OJU77" s="6"/>
      <c r="OJV77" s="6"/>
      <c r="OJW77" s="6"/>
      <c r="OJX77" s="6"/>
      <c r="OJY77" s="6"/>
      <c r="OJZ77" s="6"/>
      <c r="OKA77" s="6"/>
      <c r="OKB77" s="6"/>
      <c r="OKC77" s="6"/>
      <c r="OKD77" s="6"/>
      <c r="OKE77" s="6"/>
      <c r="OKF77" s="6"/>
      <c r="OKG77" s="6"/>
      <c r="OKH77" s="6"/>
      <c r="OKI77" s="6"/>
      <c r="OKJ77" s="6"/>
      <c r="OKK77" s="6"/>
      <c r="OKL77" s="6"/>
      <c r="OKM77" s="6"/>
      <c r="OKN77" s="6"/>
      <c r="OKO77" s="6"/>
      <c r="OKP77" s="6"/>
      <c r="OKQ77" s="6"/>
      <c r="OKR77" s="6"/>
      <c r="OKS77" s="6"/>
      <c r="OKT77" s="6"/>
      <c r="OKU77" s="6"/>
      <c r="OKV77" s="6"/>
      <c r="OKW77" s="6"/>
      <c r="OKX77" s="6"/>
      <c r="OKY77" s="6"/>
      <c r="OKZ77" s="6"/>
      <c r="OLA77" s="6"/>
      <c r="OLB77" s="6"/>
      <c r="OLC77" s="6"/>
      <c r="OLD77" s="6"/>
      <c r="OLE77" s="6"/>
      <c r="OLF77" s="6"/>
      <c r="OLG77" s="6"/>
      <c r="OLH77" s="6"/>
      <c r="OLI77" s="6"/>
      <c r="OLJ77" s="6"/>
      <c r="OLK77" s="6"/>
      <c r="OLL77" s="6"/>
      <c r="OLM77" s="6"/>
      <c r="OLN77" s="6"/>
      <c r="OLO77" s="6"/>
      <c r="OLP77" s="6"/>
      <c r="OLQ77" s="6"/>
      <c r="OLR77" s="6"/>
      <c r="OLS77" s="6"/>
      <c r="OLT77" s="6"/>
      <c r="OLU77" s="6"/>
      <c r="OLV77" s="6"/>
      <c r="OLW77" s="6"/>
      <c r="OLX77" s="6"/>
      <c r="OLY77" s="6"/>
      <c r="OLZ77" s="6"/>
      <c r="OMA77" s="6"/>
      <c r="OMB77" s="6"/>
      <c r="OMC77" s="6"/>
      <c r="OMD77" s="6"/>
      <c r="OME77" s="6"/>
      <c r="OMF77" s="6"/>
      <c r="OMG77" s="6"/>
      <c r="OMH77" s="6"/>
      <c r="OMI77" s="6"/>
      <c r="OMJ77" s="6"/>
      <c r="OMK77" s="6"/>
      <c r="OML77" s="6"/>
      <c r="OMM77" s="6"/>
      <c r="OMN77" s="6"/>
      <c r="OMO77" s="6"/>
      <c r="OMP77" s="6"/>
      <c r="OMQ77" s="6"/>
      <c r="OMR77" s="6"/>
      <c r="OMS77" s="6"/>
      <c r="OMT77" s="6"/>
      <c r="OMU77" s="6"/>
      <c r="OMV77" s="6"/>
      <c r="OMW77" s="6"/>
      <c r="OMX77" s="6"/>
      <c r="OMY77" s="6"/>
      <c r="OMZ77" s="6"/>
      <c r="ONA77" s="6"/>
      <c r="ONB77" s="6"/>
      <c r="ONC77" s="6"/>
      <c r="OND77" s="6"/>
      <c r="ONE77" s="6"/>
      <c r="ONF77" s="6"/>
      <c r="ONG77" s="6"/>
      <c r="ONH77" s="6"/>
      <c r="ONI77" s="6"/>
      <c r="ONJ77" s="6"/>
      <c r="ONK77" s="6"/>
      <c r="ONL77" s="6"/>
      <c r="ONM77" s="6"/>
      <c r="ONN77" s="6"/>
      <c r="ONO77" s="6"/>
      <c r="ONP77" s="6"/>
      <c r="ONQ77" s="6"/>
      <c r="ONR77" s="6"/>
      <c r="ONS77" s="6"/>
      <c r="ONT77" s="6"/>
      <c r="ONU77" s="6"/>
      <c r="ONV77" s="6"/>
      <c r="ONW77" s="6"/>
      <c r="ONX77" s="6"/>
      <c r="ONY77" s="6"/>
      <c r="ONZ77" s="6"/>
      <c r="OOA77" s="6"/>
      <c r="OOB77" s="6"/>
      <c r="OOC77" s="6"/>
      <c r="OOD77" s="6"/>
      <c r="OOE77" s="6"/>
      <c r="OOF77" s="6"/>
      <c r="OOG77" s="6"/>
      <c r="OOH77" s="6"/>
      <c r="OOI77" s="6"/>
      <c r="OOJ77" s="6"/>
      <c r="OOK77" s="6"/>
      <c r="OOL77" s="6"/>
      <c r="OOM77" s="6"/>
      <c r="OON77" s="6"/>
      <c r="OOO77" s="6"/>
      <c r="OOP77" s="6"/>
      <c r="OOQ77" s="6"/>
      <c r="OOR77" s="6"/>
      <c r="OOS77" s="6"/>
      <c r="OOT77" s="6"/>
      <c r="OOU77" s="6"/>
      <c r="OOV77" s="6"/>
      <c r="OOW77" s="6"/>
      <c r="OOX77" s="6"/>
      <c r="OOY77" s="6"/>
      <c r="OOZ77" s="6"/>
      <c r="OPA77" s="6"/>
      <c r="OPB77" s="6"/>
      <c r="OPC77" s="6"/>
      <c r="OPD77" s="6"/>
      <c r="OPE77" s="6"/>
      <c r="OPF77" s="6"/>
      <c r="OPG77" s="6"/>
      <c r="OPH77" s="6"/>
      <c r="OPI77" s="6"/>
      <c r="OPJ77" s="6"/>
      <c r="OPK77" s="6"/>
      <c r="OPL77" s="6"/>
      <c r="OPM77" s="6"/>
      <c r="OPN77" s="6"/>
      <c r="OPO77" s="6"/>
      <c r="OPP77" s="6"/>
      <c r="OPQ77" s="6"/>
      <c r="OPR77" s="6"/>
      <c r="OPS77" s="6"/>
      <c r="OPT77" s="6"/>
      <c r="OPU77" s="6"/>
      <c r="OPV77" s="6"/>
      <c r="OPW77" s="6"/>
      <c r="OPX77" s="6"/>
      <c r="OPY77" s="6"/>
      <c r="OPZ77" s="6"/>
      <c r="OQA77" s="6"/>
      <c r="OQB77" s="6"/>
      <c r="OQC77" s="6"/>
      <c r="OQD77" s="6"/>
      <c r="OQE77" s="6"/>
      <c r="OQF77" s="6"/>
      <c r="OQG77" s="6"/>
      <c r="OQH77" s="6"/>
      <c r="OQI77" s="6"/>
      <c r="OQJ77" s="6"/>
      <c r="OQK77" s="6"/>
      <c r="OQL77" s="6"/>
      <c r="OQM77" s="6"/>
      <c r="OQN77" s="6"/>
      <c r="OQO77" s="6"/>
      <c r="OQP77" s="6"/>
      <c r="OQQ77" s="6"/>
      <c r="OQR77" s="6"/>
      <c r="OQS77" s="6"/>
      <c r="OQT77" s="6"/>
      <c r="OQU77" s="6"/>
      <c r="OQV77" s="6"/>
      <c r="OQW77" s="6"/>
      <c r="OQX77" s="6"/>
      <c r="OQY77" s="6"/>
      <c r="OQZ77" s="6"/>
      <c r="ORA77" s="6"/>
      <c r="ORB77" s="6"/>
      <c r="ORC77" s="6"/>
      <c r="ORD77" s="6"/>
      <c r="ORE77" s="6"/>
      <c r="ORF77" s="6"/>
      <c r="ORG77" s="6"/>
      <c r="ORH77" s="6"/>
      <c r="ORI77" s="6"/>
      <c r="ORJ77" s="6"/>
      <c r="ORK77" s="6"/>
      <c r="ORL77" s="6"/>
      <c r="ORM77" s="6"/>
      <c r="ORN77" s="6"/>
      <c r="ORO77" s="6"/>
      <c r="ORP77" s="6"/>
      <c r="ORQ77" s="6"/>
      <c r="ORR77" s="6"/>
      <c r="ORS77" s="6"/>
      <c r="ORT77" s="6"/>
      <c r="ORU77" s="6"/>
      <c r="ORV77" s="6"/>
      <c r="ORW77" s="6"/>
      <c r="ORX77" s="6"/>
      <c r="ORY77" s="6"/>
      <c r="ORZ77" s="6"/>
      <c r="OSA77" s="6"/>
      <c r="OSB77" s="6"/>
      <c r="OSC77" s="6"/>
      <c r="OSD77" s="6"/>
      <c r="OSE77" s="6"/>
      <c r="OSF77" s="6"/>
      <c r="OSG77" s="6"/>
      <c r="OSH77" s="6"/>
      <c r="OSI77" s="6"/>
      <c r="OSJ77" s="6"/>
      <c r="OSK77" s="6"/>
      <c r="OSL77" s="6"/>
      <c r="OSM77" s="6"/>
      <c r="OSN77" s="6"/>
      <c r="OSO77" s="6"/>
      <c r="OSP77" s="6"/>
      <c r="OSQ77" s="6"/>
      <c r="OSR77" s="6"/>
      <c r="OSS77" s="6"/>
      <c r="OST77" s="6"/>
      <c r="OSU77" s="6"/>
      <c r="OSV77" s="6"/>
      <c r="OSW77" s="6"/>
      <c r="OSX77" s="6"/>
      <c r="OSY77" s="6"/>
      <c r="OSZ77" s="6"/>
      <c r="OTA77" s="6"/>
      <c r="OTB77" s="6"/>
      <c r="OTC77" s="6"/>
      <c r="OTD77" s="6"/>
      <c r="OTE77" s="6"/>
      <c r="OTF77" s="6"/>
      <c r="OTG77" s="6"/>
      <c r="OTH77" s="6"/>
      <c r="OTI77" s="6"/>
      <c r="OTJ77" s="6"/>
      <c r="OTK77" s="6"/>
      <c r="OTL77" s="6"/>
      <c r="OTM77" s="6"/>
      <c r="OTN77" s="6"/>
      <c r="OTO77" s="6"/>
      <c r="OTP77" s="6"/>
      <c r="OTQ77" s="6"/>
      <c r="OTR77" s="6"/>
      <c r="OTS77" s="6"/>
      <c r="OTT77" s="6"/>
      <c r="OTU77" s="6"/>
      <c r="OTV77" s="6"/>
      <c r="OTW77" s="6"/>
      <c r="OTX77" s="6"/>
      <c r="OTY77" s="6"/>
      <c r="OTZ77" s="6"/>
      <c r="OUA77" s="6"/>
      <c r="OUB77" s="6"/>
      <c r="OUC77" s="6"/>
      <c r="OUD77" s="6"/>
      <c r="OUE77" s="6"/>
      <c r="OUF77" s="6"/>
      <c r="OUG77" s="6"/>
      <c r="OUH77" s="6"/>
      <c r="OUI77" s="6"/>
      <c r="OUJ77" s="6"/>
      <c r="OUK77" s="6"/>
      <c r="OUL77" s="6"/>
      <c r="OUM77" s="6"/>
      <c r="OUN77" s="6"/>
      <c r="OUO77" s="6"/>
      <c r="OUP77" s="6"/>
      <c r="OUQ77" s="6"/>
      <c r="OUR77" s="6"/>
      <c r="OUS77" s="6"/>
      <c r="OUT77" s="6"/>
      <c r="OUU77" s="6"/>
      <c r="OUV77" s="6"/>
      <c r="OUW77" s="6"/>
      <c r="OUX77" s="6"/>
      <c r="OUY77" s="6"/>
      <c r="OUZ77" s="6"/>
      <c r="OVA77" s="6"/>
      <c r="OVB77" s="6"/>
      <c r="OVC77" s="6"/>
      <c r="OVD77" s="6"/>
      <c r="OVE77" s="6"/>
      <c r="OVF77" s="6"/>
      <c r="OVG77" s="6"/>
      <c r="OVH77" s="6"/>
      <c r="OVI77" s="6"/>
      <c r="OVJ77" s="6"/>
      <c r="OVK77" s="6"/>
      <c r="OVL77" s="6"/>
      <c r="OVM77" s="6"/>
      <c r="OVN77" s="6"/>
      <c r="OVO77" s="6"/>
      <c r="OVP77" s="6"/>
      <c r="OVQ77" s="6"/>
      <c r="OVR77" s="6"/>
      <c r="OVS77" s="6"/>
      <c r="OVT77" s="6"/>
      <c r="OVU77" s="6"/>
      <c r="OVV77" s="6"/>
      <c r="OVW77" s="6"/>
      <c r="OVX77" s="6"/>
      <c r="OVY77" s="6"/>
      <c r="OVZ77" s="6"/>
      <c r="OWA77" s="6"/>
      <c r="OWB77" s="6"/>
      <c r="OWC77" s="6"/>
      <c r="OWD77" s="6"/>
      <c r="OWE77" s="6"/>
      <c r="OWF77" s="6"/>
      <c r="OWG77" s="6"/>
      <c r="OWH77" s="6"/>
      <c r="OWI77" s="6"/>
      <c r="OWJ77" s="6"/>
      <c r="OWK77" s="6"/>
      <c r="OWL77" s="6"/>
      <c r="OWM77" s="6"/>
      <c r="OWN77" s="6"/>
      <c r="OWO77" s="6"/>
      <c r="OWP77" s="6"/>
      <c r="OWQ77" s="6"/>
      <c r="OWR77" s="6"/>
      <c r="OWS77" s="6"/>
      <c r="OWT77" s="6"/>
      <c r="OWU77" s="6"/>
      <c r="OWV77" s="6"/>
      <c r="OWW77" s="6"/>
      <c r="OWX77" s="6"/>
      <c r="OWY77" s="6"/>
      <c r="OWZ77" s="6"/>
      <c r="OXA77" s="6"/>
      <c r="OXB77" s="6"/>
      <c r="OXC77" s="6"/>
      <c r="OXD77" s="6"/>
      <c r="OXE77" s="6"/>
      <c r="OXF77" s="6"/>
      <c r="OXG77" s="6"/>
      <c r="OXH77" s="6"/>
      <c r="OXI77" s="6"/>
      <c r="OXJ77" s="6"/>
      <c r="OXK77" s="6"/>
      <c r="OXL77" s="6"/>
      <c r="OXM77" s="6"/>
      <c r="OXN77" s="6"/>
      <c r="OXO77" s="6"/>
      <c r="OXP77" s="6"/>
      <c r="OXQ77" s="6"/>
      <c r="OXR77" s="6"/>
      <c r="OXS77" s="6"/>
      <c r="OXT77" s="6"/>
      <c r="OXU77" s="6"/>
      <c r="OXV77" s="6"/>
      <c r="OXW77" s="6"/>
      <c r="OXX77" s="6"/>
      <c r="OXY77" s="6"/>
      <c r="OXZ77" s="6"/>
      <c r="OYA77" s="6"/>
      <c r="OYB77" s="6"/>
      <c r="OYC77" s="6"/>
      <c r="OYD77" s="6"/>
      <c r="OYE77" s="6"/>
      <c r="OYF77" s="6"/>
      <c r="OYG77" s="6"/>
      <c r="OYH77" s="6"/>
      <c r="OYI77" s="6"/>
      <c r="OYJ77" s="6"/>
      <c r="OYK77" s="6"/>
      <c r="OYL77" s="6"/>
      <c r="OYM77" s="6"/>
      <c r="OYN77" s="6"/>
      <c r="OYO77" s="6"/>
      <c r="OYP77" s="6"/>
      <c r="OYQ77" s="6"/>
      <c r="OYR77" s="6"/>
      <c r="OYS77" s="6"/>
      <c r="OYT77" s="6"/>
      <c r="OYU77" s="6"/>
      <c r="OYV77" s="6"/>
      <c r="OYW77" s="6"/>
      <c r="OYX77" s="6"/>
      <c r="OYY77" s="6"/>
      <c r="OYZ77" s="6"/>
      <c r="OZA77" s="6"/>
      <c r="OZB77" s="6"/>
      <c r="OZC77" s="6"/>
      <c r="OZD77" s="6"/>
      <c r="OZE77" s="6"/>
      <c r="OZF77" s="6"/>
      <c r="OZG77" s="6"/>
      <c r="OZH77" s="6"/>
      <c r="OZI77" s="6"/>
      <c r="OZJ77" s="6"/>
      <c r="OZK77" s="6"/>
      <c r="OZL77" s="6"/>
      <c r="OZM77" s="6"/>
      <c r="OZN77" s="6"/>
      <c r="OZO77" s="6"/>
      <c r="OZP77" s="6"/>
      <c r="OZQ77" s="6"/>
      <c r="OZR77" s="6"/>
      <c r="OZS77" s="6"/>
      <c r="OZT77" s="6"/>
      <c r="OZU77" s="6"/>
      <c r="OZV77" s="6"/>
      <c r="OZW77" s="6"/>
      <c r="OZX77" s="6"/>
      <c r="OZY77" s="6"/>
      <c r="OZZ77" s="6"/>
      <c r="PAA77" s="6"/>
      <c r="PAB77" s="6"/>
      <c r="PAC77" s="6"/>
      <c r="PAD77" s="6"/>
      <c r="PAE77" s="6"/>
      <c r="PAF77" s="6"/>
      <c r="PAG77" s="6"/>
      <c r="PAH77" s="6"/>
      <c r="PAI77" s="6"/>
      <c r="PAJ77" s="6"/>
      <c r="PAK77" s="6"/>
      <c r="PAL77" s="6"/>
      <c r="PAM77" s="6"/>
      <c r="PAN77" s="6"/>
      <c r="PAO77" s="6"/>
      <c r="PAP77" s="6"/>
      <c r="PAQ77" s="6"/>
      <c r="PAR77" s="6"/>
      <c r="PAS77" s="6"/>
      <c r="PAT77" s="6"/>
      <c r="PAU77" s="6"/>
      <c r="PAV77" s="6"/>
      <c r="PAW77" s="6"/>
      <c r="PAX77" s="6"/>
      <c r="PAY77" s="6"/>
      <c r="PAZ77" s="6"/>
      <c r="PBA77" s="6"/>
      <c r="PBB77" s="6"/>
      <c r="PBC77" s="6"/>
      <c r="PBD77" s="6"/>
      <c r="PBE77" s="6"/>
      <c r="PBF77" s="6"/>
      <c r="PBG77" s="6"/>
      <c r="PBH77" s="6"/>
      <c r="PBI77" s="6"/>
      <c r="PBJ77" s="6"/>
      <c r="PBK77" s="6"/>
      <c r="PBL77" s="6"/>
      <c r="PBM77" s="6"/>
      <c r="PBN77" s="6"/>
      <c r="PBO77" s="6"/>
      <c r="PBP77" s="6"/>
      <c r="PBQ77" s="6"/>
      <c r="PBR77" s="6"/>
      <c r="PBS77" s="6"/>
      <c r="PBT77" s="6"/>
      <c r="PBU77" s="6"/>
      <c r="PBV77" s="6"/>
      <c r="PBW77" s="6"/>
      <c r="PBX77" s="6"/>
      <c r="PBY77" s="6"/>
      <c r="PBZ77" s="6"/>
      <c r="PCA77" s="6"/>
      <c r="PCB77" s="6"/>
      <c r="PCC77" s="6"/>
      <c r="PCD77" s="6"/>
      <c r="PCE77" s="6"/>
      <c r="PCF77" s="6"/>
      <c r="PCG77" s="6"/>
      <c r="PCH77" s="6"/>
      <c r="PCI77" s="6"/>
      <c r="PCJ77" s="6"/>
      <c r="PCK77" s="6"/>
      <c r="PCL77" s="6"/>
      <c r="PCM77" s="6"/>
      <c r="PCN77" s="6"/>
      <c r="PCO77" s="6"/>
      <c r="PCP77" s="6"/>
      <c r="PCQ77" s="6"/>
      <c r="PCR77" s="6"/>
      <c r="PCS77" s="6"/>
      <c r="PCT77" s="6"/>
      <c r="PCU77" s="6"/>
      <c r="PCV77" s="6"/>
      <c r="PCW77" s="6"/>
      <c r="PCX77" s="6"/>
      <c r="PCY77" s="6"/>
      <c r="PCZ77" s="6"/>
      <c r="PDA77" s="6"/>
      <c r="PDB77" s="6"/>
      <c r="PDC77" s="6"/>
      <c r="PDD77" s="6"/>
      <c r="PDE77" s="6"/>
      <c r="PDF77" s="6"/>
      <c r="PDG77" s="6"/>
      <c r="PDH77" s="6"/>
      <c r="PDI77" s="6"/>
      <c r="PDJ77" s="6"/>
      <c r="PDK77" s="6"/>
      <c r="PDL77" s="6"/>
      <c r="PDM77" s="6"/>
      <c r="PDN77" s="6"/>
      <c r="PDO77" s="6"/>
      <c r="PDP77" s="6"/>
      <c r="PDQ77" s="6"/>
      <c r="PDR77" s="6"/>
      <c r="PDS77" s="6"/>
      <c r="PDT77" s="6"/>
      <c r="PDU77" s="6"/>
      <c r="PDV77" s="6"/>
      <c r="PDW77" s="6"/>
      <c r="PDX77" s="6"/>
      <c r="PDY77" s="6"/>
      <c r="PDZ77" s="6"/>
      <c r="PEA77" s="6"/>
      <c r="PEB77" s="6"/>
      <c r="PEC77" s="6"/>
      <c r="PED77" s="6"/>
      <c r="PEE77" s="6"/>
      <c r="PEF77" s="6"/>
      <c r="PEG77" s="6"/>
      <c r="PEH77" s="6"/>
      <c r="PEI77" s="6"/>
      <c r="PEJ77" s="6"/>
      <c r="PEK77" s="6"/>
      <c r="PEL77" s="6"/>
      <c r="PEM77" s="6"/>
      <c r="PEN77" s="6"/>
      <c r="PEO77" s="6"/>
      <c r="PEP77" s="6"/>
      <c r="PEQ77" s="6"/>
      <c r="PER77" s="6"/>
      <c r="PES77" s="6"/>
      <c r="PET77" s="6"/>
      <c r="PEU77" s="6"/>
      <c r="PEV77" s="6"/>
      <c r="PEW77" s="6"/>
      <c r="PEX77" s="6"/>
      <c r="PEY77" s="6"/>
      <c r="PEZ77" s="6"/>
      <c r="PFA77" s="6"/>
      <c r="PFB77" s="6"/>
      <c r="PFC77" s="6"/>
      <c r="PFD77" s="6"/>
      <c r="PFE77" s="6"/>
      <c r="PFF77" s="6"/>
      <c r="PFG77" s="6"/>
      <c r="PFH77" s="6"/>
      <c r="PFI77" s="6"/>
      <c r="PFJ77" s="6"/>
      <c r="PFK77" s="6"/>
      <c r="PFL77" s="6"/>
      <c r="PFM77" s="6"/>
      <c r="PFN77" s="6"/>
      <c r="PFO77" s="6"/>
      <c r="PFP77" s="6"/>
      <c r="PFQ77" s="6"/>
      <c r="PFR77" s="6"/>
      <c r="PFS77" s="6"/>
      <c r="PFT77" s="6"/>
      <c r="PFU77" s="6"/>
      <c r="PFV77" s="6"/>
      <c r="PFW77" s="6"/>
      <c r="PFX77" s="6"/>
      <c r="PFY77" s="6"/>
      <c r="PFZ77" s="6"/>
      <c r="PGA77" s="6"/>
      <c r="PGB77" s="6"/>
      <c r="PGC77" s="6"/>
      <c r="PGD77" s="6"/>
      <c r="PGE77" s="6"/>
      <c r="PGF77" s="6"/>
      <c r="PGG77" s="6"/>
      <c r="PGH77" s="6"/>
      <c r="PGI77" s="6"/>
      <c r="PGJ77" s="6"/>
      <c r="PGK77" s="6"/>
      <c r="PGL77" s="6"/>
      <c r="PGM77" s="6"/>
      <c r="PGN77" s="6"/>
      <c r="PGO77" s="6"/>
      <c r="PGP77" s="6"/>
      <c r="PGQ77" s="6"/>
      <c r="PGR77" s="6"/>
      <c r="PGS77" s="6"/>
      <c r="PGT77" s="6"/>
      <c r="PGU77" s="6"/>
      <c r="PGV77" s="6"/>
      <c r="PGW77" s="6"/>
      <c r="PGX77" s="6"/>
      <c r="PGY77" s="6"/>
      <c r="PGZ77" s="6"/>
      <c r="PHA77" s="6"/>
      <c r="PHB77" s="6"/>
      <c r="PHC77" s="6"/>
      <c r="PHD77" s="6"/>
      <c r="PHE77" s="6"/>
      <c r="PHF77" s="6"/>
      <c r="PHG77" s="6"/>
      <c r="PHH77" s="6"/>
      <c r="PHI77" s="6"/>
      <c r="PHJ77" s="6"/>
      <c r="PHK77" s="6"/>
      <c r="PHL77" s="6"/>
      <c r="PHM77" s="6"/>
      <c r="PHN77" s="6"/>
      <c r="PHO77" s="6"/>
      <c r="PHP77" s="6"/>
      <c r="PHQ77" s="6"/>
      <c r="PHR77" s="6"/>
      <c r="PHS77" s="6"/>
      <c r="PHT77" s="6"/>
      <c r="PHU77" s="6"/>
      <c r="PHV77" s="6"/>
      <c r="PHW77" s="6"/>
      <c r="PHX77" s="6"/>
      <c r="PHY77" s="6"/>
      <c r="PHZ77" s="6"/>
      <c r="PIA77" s="6"/>
      <c r="PIB77" s="6"/>
      <c r="PIC77" s="6"/>
      <c r="PID77" s="6"/>
      <c r="PIE77" s="6"/>
      <c r="PIF77" s="6"/>
      <c r="PIG77" s="6"/>
      <c r="PIH77" s="6"/>
      <c r="PII77" s="6"/>
      <c r="PIJ77" s="6"/>
      <c r="PIK77" s="6"/>
      <c r="PIL77" s="6"/>
      <c r="PIM77" s="6"/>
      <c r="PIN77" s="6"/>
      <c r="PIO77" s="6"/>
      <c r="PIP77" s="6"/>
      <c r="PIQ77" s="6"/>
      <c r="PIR77" s="6"/>
      <c r="PIS77" s="6"/>
      <c r="PIT77" s="6"/>
      <c r="PIU77" s="6"/>
      <c r="PIV77" s="6"/>
      <c r="PIW77" s="6"/>
      <c r="PIX77" s="6"/>
      <c r="PIY77" s="6"/>
      <c r="PIZ77" s="6"/>
      <c r="PJA77" s="6"/>
      <c r="PJB77" s="6"/>
      <c r="PJC77" s="6"/>
      <c r="PJD77" s="6"/>
      <c r="PJE77" s="6"/>
      <c r="PJF77" s="6"/>
      <c r="PJG77" s="6"/>
      <c r="PJH77" s="6"/>
      <c r="PJI77" s="6"/>
      <c r="PJJ77" s="6"/>
      <c r="PJK77" s="6"/>
      <c r="PJL77" s="6"/>
      <c r="PJM77" s="6"/>
      <c r="PJN77" s="6"/>
      <c r="PJO77" s="6"/>
      <c r="PJP77" s="6"/>
      <c r="PJQ77" s="6"/>
      <c r="PJR77" s="6"/>
      <c r="PJS77" s="6"/>
      <c r="PJT77" s="6"/>
      <c r="PJU77" s="6"/>
      <c r="PJV77" s="6"/>
      <c r="PJW77" s="6"/>
      <c r="PJX77" s="6"/>
      <c r="PJY77" s="6"/>
      <c r="PJZ77" s="6"/>
      <c r="PKA77" s="6"/>
      <c r="PKB77" s="6"/>
      <c r="PKC77" s="6"/>
      <c r="PKD77" s="6"/>
      <c r="PKE77" s="6"/>
      <c r="PKF77" s="6"/>
      <c r="PKG77" s="6"/>
      <c r="PKH77" s="6"/>
      <c r="PKI77" s="6"/>
      <c r="PKJ77" s="6"/>
      <c r="PKK77" s="6"/>
      <c r="PKL77" s="6"/>
      <c r="PKM77" s="6"/>
      <c r="PKN77" s="6"/>
      <c r="PKO77" s="6"/>
      <c r="PKP77" s="6"/>
      <c r="PKQ77" s="6"/>
      <c r="PKR77" s="6"/>
      <c r="PKS77" s="6"/>
      <c r="PKT77" s="6"/>
      <c r="PKU77" s="6"/>
      <c r="PKV77" s="6"/>
      <c r="PKW77" s="6"/>
      <c r="PKX77" s="6"/>
      <c r="PKY77" s="6"/>
      <c r="PKZ77" s="6"/>
      <c r="PLA77" s="6"/>
      <c r="PLB77" s="6"/>
      <c r="PLC77" s="6"/>
      <c r="PLD77" s="6"/>
      <c r="PLE77" s="6"/>
      <c r="PLF77" s="6"/>
      <c r="PLG77" s="6"/>
      <c r="PLH77" s="6"/>
      <c r="PLI77" s="6"/>
      <c r="PLJ77" s="6"/>
      <c r="PLK77" s="6"/>
      <c r="PLL77" s="6"/>
      <c r="PLM77" s="6"/>
      <c r="PLN77" s="6"/>
      <c r="PLO77" s="6"/>
      <c r="PLP77" s="6"/>
      <c r="PLQ77" s="6"/>
      <c r="PLR77" s="6"/>
      <c r="PLS77" s="6"/>
      <c r="PLT77" s="6"/>
      <c r="PLU77" s="6"/>
      <c r="PLV77" s="6"/>
      <c r="PLW77" s="6"/>
      <c r="PLX77" s="6"/>
      <c r="PLY77" s="6"/>
      <c r="PLZ77" s="6"/>
      <c r="PMA77" s="6"/>
      <c r="PMB77" s="6"/>
      <c r="PMC77" s="6"/>
      <c r="PMD77" s="6"/>
      <c r="PME77" s="6"/>
      <c r="PMF77" s="6"/>
      <c r="PMG77" s="6"/>
      <c r="PMH77" s="6"/>
      <c r="PMI77" s="6"/>
      <c r="PMJ77" s="6"/>
      <c r="PMK77" s="6"/>
      <c r="PML77" s="6"/>
      <c r="PMM77" s="6"/>
      <c r="PMN77" s="6"/>
      <c r="PMO77" s="6"/>
      <c r="PMP77" s="6"/>
      <c r="PMQ77" s="6"/>
      <c r="PMR77" s="6"/>
      <c r="PMS77" s="6"/>
      <c r="PMT77" s="6"/>
      <c r="PMU77" s="6"/>
      <c r="PMV77" s="6"/>
      <c r="PMW77" s="6"/>
      <c r="PMX77" s="6"/>
      <c r="PMY77" s="6"/>
      <c r="PMZ77" s="6"/>
      <c r="PNA77" s="6"/>
      <c r="PNB77" s="6"/>
      <c r="PNC77" s="6"/>
      <c r="PND77" s="6"/>
      <c r="PNE77" s="6"/>
      <c r="PNF77" s="6"/>
      <c r="PNG77" s="6"/>
      <c r="PNH77" s="6"/>
      <c r="PNI77" s="6"/>
      <c r="PNJ77" s="6"/>
      <c r="PNK77" s="6"/>
      <c r="PNL77" s="6"/>
      <c r="PNM77" s="6"/>
      <c r="PNN77" s="6"/>
      <c r="PNO77" s="6"/>
      <c r="PNP77" s="6"/>
      <c r="PNQ77" s="6"/>
      <c r="PNR77" s="6"/>
      <c r="PNS77" s="6"/>
      <c r="PNT77" s="6"/>
      <c r="PNU77" s="6"/>
      <c r="PNV77" s="6"/>
      <c r="PNW77" s="6"/>
      <c r="PNX77" s="6"/>
      <c r="PNY77" s="6"/>
      <c r="PNZ77" s="6"/>
      <c r="POA77" s="6"/>
      <c r="POB77" s="6"/>
      <c r="POC77" s="6"/>
      <c r="POD77" s="6"/>
      <c r="POE77" s="6"/>
      <c r="POF77" s="6"/>
      <c r="POG77" s="6"/>
      <c r="POH77" s="6"/>
      <c r="POI77" s="6"/>
      <c r="POJ77" s="6"/>
      <c r="POK77" s="6"/>
      <c r="POL77" s="6"/>
      <c r="POM77" s="6"/>
      <c r="PON77" s="6"/>
      <c r="POO77" s="6"/>
      <c r="POP77" s="6"/>
      <c r="POQ77" s="6"/>
      <c r="POR77" s="6"/>
      <c r="POS77" s="6"/>
      <c r="POT77" s="6"/>
      <c r="POU77" s="6"/>
      <c r="POV77" s="6"/>
      <c r="POW77" s="6"/>
      <c r="POX77" s="6"/>
      <c r="POY77" s="6"/>
      <c r="POZ77" s="6"/>
      <c r="PPA77" s="6"/>
      <c r="PPB77" s="6"/>
      <c r="PPC77" s="6"/>
      <c r="PPD77" s="6"/>
      <c r="PPE77" s="6"/>
      <c r="PPF77" s="6"/>
      <c r="PPG77" s="6"/>
      <c r="PPH77" s="6"/>
      <c r="PPI77" s="6"/>
      <c r="PPJ77" s="6"/>
      <c r="PPK77" s="6"/>
      <c r="PPL77" s="6"/>
      <c r="PPM77" s="6"/>
      <c r="PPN77" s="6"/>
      <c r="PPO77" s="6"/>
      <c r="PPP77" s="6"/>
      <c r="PPQ77" s="6"/>
      <c r="PPR77" s="6"/>
      <c r="PPS77" s="6"/>
      <c r="PPT77" s="6"/>
      <c r="PPU77" s="6"/>
      <c r="PPV77" s="6"/>
      <c r="PPW77" s="6"/>
      <c r="PPX77" s="6"/>
      <c r="PPY77" s="6"/>
      <c r="PPZ77" s="6"/>
      <c r="PQA77" s="6"/>
      <c r="PQB77" s="6"/>
      <c r="PQC77" s="6"/>
      <c r="PQD77" s="6"/>
      <c r="PQE77" s="6"/>
      <c r="PQF77" s="6"/>
      <c r="PQG77" s="6"/>
      <c r="PQH77" s="6"/>
      <c r="PQI77" s="6"/>
      <c r="PQJ77" s="6"/>
      <c r="PQK77" s="6"/>
      <c r="PQL77" s="6"/>
      <c r="PQM77" s="6"/>
      <c r="PQN77" s="6"/>
      <c r="PQO77" s="6"/>
      <c r="PQP77" s="6"/>
      <c r="PQQ77" s="6"/>
      <c r="PQR77" s="6"/>
      <c r="PQS77" s="6"/>
      <c r="PQT77" s="6"/>
      <c r="PQU77" s="6"/>
      <c r="PQV77" s="6"/>
      <c r="PQW77" s="6"/>
      <c r="PQX77" s="6"/>
      <c r="PQY77" s="6"/>
      <c r="PQZ77" s="6"/>
      <c r="PRA77" s="6"/>
      <c r="PRB77" s="6"/>
      <c r="PRC77" s="6"/>
      <c r="PRD77" s="6"/>
      <c r="PRE77" s="6"/>
      <c r="PRF77" s="6"/>
      <c r="PRG77" s="6"/>
      <c r="PRH77" s="6"/>
      <c r="PRI77" s="6"/>
      <c r="PRJ77" s="6"/>
      <c r="PRK77" s="6"/>
      <c r="PRL77" s="6"/>
      <c r="PRM77" s="6"/>
      <c r="PRN77" s="6"/>
      <c r="PRO77" s="6"/>
      <c r="PRP77" s="6"/>
      <c r="PRQ77" s="6"/>
      <c r="PRR77" s="6"/>
      <c r="PRS77" s="6"/>
      <c r="PRT77" s="6"/>
      <c r="PRU77" s="6"/>
      <c r="PRV77" s="6"/>
      <c r="PRW77" s="6"/>
      <c r="PRX77" s="6"/>
      <c r="PRY77" s="6"/>
      <c r="PRZ77" s="6"/>
      <c r="PSA77" s="6"/>
      <c r="PSB77" s="6"/>
      <c r="PSC77" s="6"/>
      <c r="PSD77" s="6"/>
      <c r="PSE77" s="6"/>
      <c r="PSF77" s="6"/>
      <c r="PSG77" s="6"/>
      <c r="PSH77" s="6"/>
      <c r="PSI77" s="6"/>
      <c r="PSJ77" s="6"/>
      <c r="PSK77" s="6"/>
      <c r="PSL77" s="6"/>
      <c r="PSM77" s="6"/>
      <c r="PSN77" s="6"/>
      <c r="PSO77" s="6"/>
      <c r="PSP77" s="6"/>
      <c r="PSQ77" s="6"/>
      <c r="PSR77" s="6"/>
      <c r="PSS77" s="6"/>
      <c r="PST77" s="6"/>
      <c r="PSU77" s="6"/>
      <c r="PSV77" s="6"/>
      <c r="PSW77" s="6"/>
      <c r="PSX77" s="6"/>
      <c r="PSY77" s="6"/>
      <c r="PSZ77" s="6"/>
      <c r="PTA77" s="6"/>
      <c r="PTB77" s="6"/>
      <c r="PTC77" s="6"/>
      <c r="PTD77" s="6"/>
      <c r="PTE77" s="6"/>
      <c r="PTF77" s="6"/>
      <c r="PTG77" s="6"/>
      <c r="PTH77" s="6"/>
      <c r="PTI77" s="6"/>
      <c r="PTJ77" s="6"/>
      <c r="PTK77" s="6"/>
      <c r="PTL77" s="6"/>
      <c r="PTM77" s="6"/>
      <c r="PTN77" s="6"/>
      <c r="PTO77" s="6"/>
      <c r="PTP77" s="6"/>
      <c r="PTQ77" s="6"/>
      <c r="PTR77" s="6"/>
      <c r="PTS77" s="6"/>
      <c r="PTT77" s="6"/>
      <c r="PTU77" s="6"/>
      <c r="PTV77" s="6"/>
      <c r="PTW77" s="6"/>
      <c r="PTX77" s="6"/>
      <c r="PTY77" s="6"/>
      <c r="PTZ77" s="6"/>
      <c r="PUA77" s="6"/>
      <c r="PUB77" s="6"/>
      <c r="PUC77" s="6"/>
      <c r="PUD77" s="6"/>
      <c r="PUE77" s="6"/>
      <c r="PUF77" s="6"/>
      <c r="PUG77" s="6"/>
      <c r="PUH77" s="6"/>
      <c r="PUI77" s="6"/>
      <c r="PUJ77" s="6"/>
      <c r="PUK77" s="6"/>
      <c r="PUL77" s="6"/>
      <c r="PUM77" s="6"/>
      <c r="PUN77" s="6"/>
      <c r="PUO77" s="6"/>
      <c r="PUP77" s="6"/>
      <c r="PUQ77" s="6"/>
      <c r="PUR77" s="6"/>
      <c r="PUS77" s="6"/>
      <c r="PUT77" s="6"/>
      <c r="PUU77" s="6"/>
      <c r="PUV77" s="6"/>
      <c r="PUW77" s="6"/>
      <c r="PUX77" s="6"/>
      <c r="PUY77" s="6"/>
      <c r="PUZ77" s="6"/>
      <c r="PVA77" s="6"/>
      <c r="PVB77" s="6"/>
      <c r="PVC77" s="6"/>
      <c r="PVD77" s="6"/>
      <c r="PVE77" s="6"/>
      <c r="PVF77" s="6"/>
      <c r="PVG77" s="6"/>
      <c r="PVH77" s="6"/>
      <c r="PVI77" s="6"/>
      <c r="PVJ77" s="6"/>
      <c r="PVK77" s="6"/>
      <c r="PVL77" s="6"/>
      <c r="PVM77" s="6"/>
      <c r="PVN77" s="6"/>
      <c r="PVO77" s="6"/>
      <c r="PVP77" s="6"/>
      <c r="PVQ77" s="6"/>
      <c r="PVR77" s="6"/>
      <c r="PVS77" s="6"/>
      <c r="PVT77" s="6"/>
      <c r="PVU77" s="6"/>
      <c r="PVV77" s="6"/>
      <c r="PVW77" s="6"/>
      <c r="PVX77" s="6"/>
      <c r="PVY77" s="6"/>
      <c r="PVZ77" s="6"/>
      <c r="PWA77" s="6"/>
      <c r="PWB77" s="6"/>
      <c r="PWC77" s="6"/>
      <c r="PWD77" s="6"/>
      <c r="PWE77" s="6"/>
      <c r="PWF77" s="6"/>
      <c r="PWG77" s="6"/>
      <c r="PWH77" s="6"/>
      <c r="PWI77" s="6"/>
      <c r="PWJ77" s="6"/>
      <c r="PWK77" s="6"/>
      <c r="PWL77" s="6"/>
      <c r="PWM77" s="6"/>
      <c r="PWN77" s="6"/>
      <c r="PWO77" s="6"/>
      <c r="PWP77" s="6"/>
      <c r="PWQ77" s="6"/>
      <c r="PWR77" s="6"/>
      <c r="PWS77" s="6"/>
      <c r="PWT77" s="6"/>
      <c r="PWU77" s="6"/>
      <c r="PWV77" s="6"/>
      <c r="PWW77" s="6"/>
      <c r="PWX77" s="6"/>
      <c r="PWY77" s="6"/>
      <c r="PWZ77" s="6"/>
      <c r="PXA77" s="6"/>
      <c r="PXB77" s="6"/>
      <c r="PXC77" s="6"/>
      <c r="PXD77" s="6"/>
      <c r="PXE77" s="6"/>
      <c r="PXF77" s="6"/>
      <c r="PXG77" s="6"/>
      <c r="PXH77" s="6"/>
      <c r="PXI77" s="6"/>
      <c r="PXJ77" s="6"/>
      <c r="PXK77" s="6"/>
      <c r="PXL77" s="6"/>
      <c r="PXM77" s="6"/>
      <c r="PXN77" s="6"/>
      <c r="PXO77" s="6"/>
      <c r="PXP77" s="6"/>
      <c r="PXQ77" s="6"/>
      <c r="PXR77" s="6"/>
      <c r="PXS77" s="6"/>
      <c r="PXT77" s="6"/>
      <c r="PXU77" s="6"/>
      <c r="PXV77" s="6"/>
      <c r="PXW77" s="6"/>
      <c r="PXX77" s="6"/>
      <c r="PXY77" s="6"/>
      <c r="PXZ77" s="6"/>
      <c r="PYA77" s="6"/>
      <c r="PYB77" s="6"/>
      <c r="PYC77" s="6"/>
      <c r="PYD77" s="6"/>
      <c r="PYE77" s="6"/>
      <c r="PYF77" s="6"/>
      <c r="PYG77" s="6"/>
      <c r="PYH77" s="6"/>
      <c r="PYI77" s="6"/>
      <c r="PYJ77" s="6"/>
      <c r="PYK77" s="6"/>
      <c r="PYL77" s="6"/>
      <c r="PYM77" s="6"/>
      <c r="PYN77" s="6"/>
      <c r="PYO77" s="6"/>
      <c r="PYP77" s="6"/>
      <c r="PYQ77" s="6"/>
      <c r="PYR77" s="6"/>
      <c r="PYS77" s="6"/>
      <c r="PYT77" s="6"/>
      <c r="PYU77" s="6"/>
      <c r="PYV77" s="6"/>
      <c r="PYW77" s="6"/>
      <c r="PYX77" s="6"/>
      <c r="PYY77" s="6"/>
      <c r="PYZ77" s="6"/>
      <c r="PZA77" s="6"/>
      <c r="PZB77" s="6"/>
      <c r="PZC77" s="6"/>
      <c r="PZD77" s="6"/>
      <c r="PZE77" s="6"/>
      <c r="PZF77" s="6"/>
      <c r="PZG77" s="6"/>
      <c r="PZH77" s="6"/>
      <c r="PZI77" s="6"/>
      <c r="PZJ77" s="6"/>
      <c r="PZK77" s="6"/>
      <c r="PZL77" s="6"/>
      <c r="PZM77" s="6"/>
      <c r="PZN77" s="6"/>
      <c r="PZO77" s="6"/>
      <c r="PZP77" s="6"/>
      <c r="PZQ77" s="6"/>
      <c r="PZR77" s="6"/>
      <c r="PZS77" s="6"/>
      <c r="PZT77" s="6"/>
      <c r="PZU77" s="6"/>
      <c r="PZV77" s="6"/>
      <c r="PZW77" s="6"/>
      <c r="PZX77" s="6"/>
      <c r="PZY77" s="6"/>
      <c r="PZZ77" s="6"/>
      <c r="QAA77" s="6"/>
      <c r="QAB77" s="6"/>
      <c r="QAC77" s="6"/>
      <c r="QAD77" s="6"/>
      <c r="QAE77" s="6"/>
      <c r="QAF77" s="6"/>
      <c r="QAG77" s="6"/>
      <c r="QAH77" s="6"/>
      <c r="QAI77" s="6"/>
      <c r="QAJ77" s="6"/>
      <c r="QAK77" s="6"/>
      <c r="QAL77" s="6"/>
      <c r="QAM77" s="6"/>
      <c r="QAN77" s="6"/>
      <c r="QAO77" s="6"/>
      <c r="QAP77" s="6"/>
      <c r="QAQ77" s="6"/>
      <c r="QAR77" s="6"/>
      <c r="QAS77" s="6"/>
      <c r="QAT77" s="6"/>
      <c r="QAU77" s="6"/>
      <c r="QAV77" s="6"/>
      <c r="QAW77" s="6"/>
      <c r="QAX77" s="6"/>
      <c r="QAY77" s="6"/>
      <c r="QAZ77" s="6"/>
      <c r="QBA77" s="6"/>
      <c r="QBB77" s="6"/>
      <c r="QBC77" s="6"/>
      <c r="QBD77" s="6"/>
      <c r="QBE77" s="6"/>
      <c r="QBF77" s="6"/>
      <c r="QBG77" s="6"/>
      <c r="QBH77" s="6"/>
      <c r="QBI77" s="6"/>
      <c r="QBJ77" s="6"/>
      <c r="QBK77" s="6"/>
      <c r="QBL77" s="6"/>
      <c r="QBM77" s="6"/>
      <c r="QBN77" s="6"/>
      <c r="QBO77" s="6"/>
      <c r="QBP77" s="6"/>
      <c r="QBQ77" s="6"/>
      <c r="QBR77" s="6"/>
      <c r="QBS77" s="6"/>
      <c r="QBT77" s="6"/>
      <c r="QBU77" s="6"/>
      <c r="QBV77" s="6"/>
      <c r="QBW77" s="6"/>
      <c r="QBX77" s="6"/>
      <c r="QBY77" s="6"/>
      <c r="QBZ77" s="6"/>
      <c r="QCA77" s="6"/>
      <c r="QCB77" s="6"/>
      <c r="QCC77" s="6"/>
      <c r="QCD77" s="6"/>
      <c r="QCE77" s="6"/>
      <c r="QCF77" s="6"/>
      <c r="QCG77" s="6"/>
      <c r="QCH77" s="6"/>
      <c r="QCI77" s="6"/>
      <c r="QCJ77" s="6"/>
      <c r="QCK77" s="6"/>
      <c r="QCL77" s="6"/>
      <c r="QCM77" s="6"/>
      <c r="QCN77" s="6"/>
      <c r="QCO77" s="6"/>
      <c r="QCP77" s="6"/>
      <c r="QCQ77" s="6"/>
      <c r="QCR77" s="6"/>
      <c r="QCS77" s="6"/>
      <c r="QCT77" s="6"/>
      <c r="QCU77" s="6"/>
      <c r="QCV77" s="6"/>
      <c r="QCW77" s="6"/>
      <c r="QCX77" s="6"/>
      <c r="QCY77" s="6"/>
      <c r="QCZ77" s="6"/>
      <c r="QDA77" s="6"/>
      <c r="QDB77" s="6"/>
      <c r="QDC77" s="6"/>
      <c r="QDD77" s="6"/>
      <c r="QDE77" s="6"/>
      <c r="QDF77" s="6"/>
      <c r="QDG77" s="6"/>
      <c r="QDH77" s="6"/>
      <c r="QDI77" s="6"/>
      <c r="QDJ77" s="6"/>
      <c r="QDK77" s="6"/>
      <c r="QDL77" s="6"/>
      <c r="QDM77" s="6"/>
      <c r="QDN77" s="6"/>
      <c r="QDO77" s="6"/>
      <c r="QDP77" s="6"/>
      <c r="QDQ77" s="6"/>
      <c r="QDR77" s="6"/>
      <c r="QDS77" s="6"/>
      <c r="QDT77" s="6"/>
      <c r="QDU77" s="6"/>
      <c r="QDV77" s="6"/>
      <c r="QDW77" s="6"/>
      <c r="QDX77" s="6"/>
      <c r="QDY77" s="6"/>
      <c r="QDZ77" s="6"/>
      <c r="QEA77" s="6"/>
      <c r="QEB77" s="6"/>
      <c r="QEC77" s="6"/>
      <c r="QED77" s="6"/>
      <c r="QEE77" s="6"/>
      <c r="QEF77" s="6"/>
      <c r="QEG77" s="6"/>
      <c r="QEH77" s="6"/>
      <c r="QEI77" s="6"/>
      <c r="QEJ77" s="6"/>
      <c r="QEK77" s="6"/>
      <c r="QEL77" s="6"/>
      <c r="QEM77" s="6"/>
      <c r="QEN77" s="6"/>
      <c r="QEO77" s="6"/>
      <c r="QEP77" s="6"/>
      <c r="QEQ77" s="6"/>
      <c r="QER77" s="6"/>
      <c r="QES77" s="6"/>
      <c r="QET77" s="6"/>
      <c r="QEU77" s="6"/>
      <c r="QEV77" s="6"/>
      <c r="QEW77" s="6"/>
      <c r="QEX77" s="6"/>
      <c r="QEY77" s="6"/>
      <c r="QEZ77" s="6"/>
      <c r="QFA77" s="6"/>
      <c r="QFB77" s="6"/>
      <c r="QFC77" s="6"/>
      <c r="QFD77" s="6"/>
      <c r="QFE77" s="6"/>
      <c r="QFF77" s="6"/>
      <c r="QFG77" s="6"/>
      <c r="QFH77" s="6"/>
      <c r="QFI77" s="6"/>
      <c r="QFJ77" s="6"/>
      <c r="QFK77" s="6"/>
      <c r="QFL77" s="6"/>
      <c r="QFM77" s="6"/>
      <c r="QFN77" s="6"/>
      <c r="QFO77" s="6"/>
      <c r="QFP77" s="6"/>
      <c r="QFQ77" s="6"/>
      <c r="QFR77" s="6"/>
      <c r="QFS77" s="6"/>
      <c r="QFT77" s="6"/>
      <c r="QFU77" s="6"/>
      <c r="QFV77" s="6"/>
      <c r="QFW77" s="6"/>
      <c r="QFX77" s="6"/>
      <c r="QFY77" s="6"/>
      <c r="QFZ77" s="6"/>
      <c r="QGA77" s="6"/>
      <c r="QGB77" s="6"/>
      <c r="QGC77" s="6"/>
      <c r="QGD77" s="6"/>
      <c r="QGE77" s="6"/>
      <c r="QGF77" s="6"/>
      <c r="QGG77" s="6"/>
      <c r="QGH77" s="6"/>
      <c r="QGI77" s="6"/>
      <c r="QGJ77" s="6"/>
      <c r="QGK77" s="6"/>
      <c r="QGL77" s="6"/>
      <c r="QGM77" s="6"/>
      <c r="QGN77" s="6"/>
      <c r="QGO77" s="6"/>
      <c r="QGP77" s="6"/>
      <c r="QGQ77" s="6"/>
      <c r="QGR77" s="6"/>
      <c r="QGS77" s="6"/>
      <c r="QGT77" s="6"/>
      <c r="QGU77" s="6"/>
      <c r="QGV77" s="6"/>
      <c r="QGW77" s="6"/>
      <c r="QGX77" s="6"/>
      <c r="QGY77" s="6"/>
      <c r="QGZ77" s="6"/>
      <c r="QHA77" s="6"/>
      <c r="QHB77" s="6"/>
      <c r="QHC77" s="6"/>
      <c r="QHD77" s="6"/>
      <c r="QHE77" s="6"/>
      <c r="QHF77" s="6"/>
      <c r="QHG77" s="6"/>
      <c r="QHH77" s="6"/>
      <c r="QHI77" s="6"/>
      <c r="QHJ77" s="6"/>
      <c r="QHK77" s="6"/>
      <c r="QHL77" s="6"/>
      <c r="QHM77" s="6"/>
      <c r="QHN77" s="6"/>
      <c r="QHO77" s="6"/>
      <c r="QHP77" s="6"/>
      <c r="QHQ77" s="6"/>
      <c r="QHR77" s="6"/>
      <c r="QHS77" s="6"/>
      <c r="QHT77" s="6"/>
      <c r="QHU77" s="6"/>
      <c r="QHV77" s="6"/>
      <c r="QHW77" s="6"/>
      <c r="QHX77" s="6"/>
      <c r="QHY77" s="6"/>
      <c r="QHZ77" s="6"/>
      <c r="QIA77" s="6"/>
      <c r="QIB77" s="6"/>
      <c r="QIC77" s="6"/>
      <c r="QID77" s="6"/>
      <c r="QIE77" s="6"/>
      <c r="QIF77" s="6"/>
      <c r="QIG77" s="6"/>
      <c r="QIH77" s="6"/>
      <c r="QII77" s="6"/>
      <c r="QIJ77" s="6"/>
      <c r="QIK77" s="6"/>
      <c r="QIL77" s="6"/>
      <c r="QIM77" s="6"/>
      <c r="QIN77" s="6"/>
      <c r="QIO77" s="6"/>
      <c r="QIP77" s="6"/>
      <c r="QIQ77" s="6"/>
      <c r="QIR77" s="6"/>
      <c r="QIS77" s="6"/>
      <c r="QIT77" s="6"/>
      <c r="QIU77" s="6"/>
      <c r="QIV77" s="6"/>
      <c r="QIW77" s="6"/>
      <c r="QIX77" s="6"/>
      <c r="QIY77" s="6"/>
      <c r="QIZ77" s="6"/>
      <c r="QJA77" s="6"/>
      <c r="QJB77" s="6"/>
      <c r="QJC77" s="6"/>
      <c r="QJD77" s="6"/>
      <c r="QJE77" s="6"/>
      <c r="QJF77" s="6"/>
      <c r="QJG77" s="6"/>
      <c r="QJH77" s="6"/>
      <c r="QJI77" s="6"/>
      <c r="QJJ77" s="6"/>
      <c r="QJK77" s="6"/>
      <c r="QJL77" s="6"/>
      <c r="QJM77" s="6"/>
      <c r="QJN77" s="6"/>
      <c r="QJO77" s="6"/>
      <c r="QJP77" s="6"/>
      <c r="QJQ77" s="6"/>
      <c r="QJR77" s="6"/>
      <c r="QJS77" s="6"/>
      <c r="QJT77" s="6"/>
      <c r="QJU77" s="6"/>
      <c r="QJV77" s="6"/>
      <c r="QJW77" s="6"/>
      <c r="QJX77" s="6"/>
      <c r="QJY77" s="6"/>
      <c r="QJZ77" s="6"/>
      <c r="QKA77" s="6"/>
      <c r="QKB77" s="6"/>
      <c r="QKC77" s="6"/>
      <c r="QKD77" s="6"/>
      <c r="QKE77" s="6"/>
      <c r="QKF77" s="6"/>
      <c r="QKG77" s="6"/>
      <c r="QKH77" s="6"/>
      <c r="QKI77" s="6"/>
      <c r="QKJ77" s="6"/>
      <c r="QKK77" s="6"/>
      <c r="QKL77" s="6"/>
      <c r="QKM77" s="6"/>
      <c r="QKN77" s="6"/>
      <c r="QKO77" s="6"/>
      <c r="QKP77" s="6"/>
      <c r="QKQ77" s="6"/>
      <c r="QKR77" s="6"/>
      <c r="QKS77" s="6"/>
      <c r="QKT77" s="6"/>
      <c r="QKU77" s="6"/>
      <c r="QKV77" s="6"/>
      <c r="QKW77" s="6"/>
      <c r="QKX77" s="6"/>
      <c r="QKY77" s="6"/>
      <c r="QKZ77" s="6"/>
      <c r="QLA77" s="6"/>
      <c r="QLB77" s="6"/>
      <c r="QLC77" s="6"/>
      <c r="QLD77" s="6"/>
      <c r="QLE77" s="6"/>
      <c r="QLF77" s="6"/>
      <c r="QLG77" s="6"/>
      <c r="QLH77" s="6"/>
      <c r="QLI77" s="6"/>
      <c r="QLJ77" s="6"/>
      <c r="QLK77" s="6"/>
      <c r="QLL77" s="6"/>
      <c r="QLM77" s="6"/>
      <c r="QLN77" s="6"/>
      <c r="QLO77" s="6"/>
      <c r="QLP77" s="6"/>
      <c r="QLQ77" s="6"/>
      <c r="QLR77" s="6"/>
      <c r="QLS77" s="6"/>
      <c r="QLT77" s="6"/>
      <c r="QLU77" s="6"/>
      <c r="QLV77" s="6"/>
      <c r="QLW77" s="6"/>
      <c r="QLX77" s="6"/>
      <c r="QLY77" s="6"/>
      <c r="QLZ77" s="6"/>
      <c r="QMA77" s="6"/>
      <c r="QMB77" s="6"/>
      <c r="QMC77" s="6"/>
      <c r="QMD77" s="6"/>
      <c r="QME77" s="6"/>
      <c r="QMF77" s="6"/>
      <c r="QMG77" s="6"/>
      <c r="QMH77" s="6"/>
      <c r="QMI77" s="6"/>
      <c r="QMJ77" s="6"/>
      <c r="QMK77" s="6"/>
      <c r="QML77" s="6"/>
      <c r="QMM77" s="6"/>
      <c r="QMN77" s="6"/>
      <c r="QMO77" s="6"/>
      <c r="QMP77" s="6"/>
      <c r="QMQ77" s="6"/>
      <c r="QMR77" s="6"/>
      <c r="QMS77" s="6"/>
      <c r="QMT77" s="6"/>
      <c r="QMU77" s="6"/>
      <c r="QMV77" s="6"/>
      <c r="QMW77" s="6"/>
      <c r="QMX77" s="6"/>
      <c r="QMY77" s="6"/>
      <c r="QMZ77" s="6"/>
      <c r="QNA77" s="6"/>
      <c r="QNB77" s="6"/>
      <c r="QNC77" s="6"/>
      <c r="QND77" s="6"/>
      <c r="QNE77" s="6"/>
      <c r="QNF77" s="6"/>
      <c r="QNG77" s="6"/>
      <c r="QNH77" s="6"/>
      <c r="QNI77" s="6"/>
      <c r="QNJ77" s="6"/>
      <c r="QNK77" s="6"/>
      <c r="QNL77" s="6"/>
      <c r="QNM77" s="6"/>
      <c r="QNN77" s="6"/>
      <c r="QNO77" s="6"/>
      <c r="QNP77" s="6"/>
      <c r="QNQ77" s="6"/>
      <c r="QNR77" s="6"/>
      <c r="QNS77" s="6"/>
      <c r="QNT77" s="6"/>
      <c r="QNU77" s="6"/>
      <c r="QNV77" s="6"/>
      <c r="QNW77" s="6"/>
      <c r="QNX77" s="6"/>
      <c r="QNY77" s="6"/>
      <c r="QNZ77" s="6"/>
      <c r="QOA77" s="6"/>
      <c r="QOB77" s="6"/>
      <c r="QOC77" s="6"/>
      <c r="QOD77" s="6"/>
      <c r="QOE77" s="6"/>
      <c r="QOF77" s="6"/>
      <c r="QOG77" s="6"/>
      <c r="QOH77" s="6"/>
      <c r="QOI77" s="6"/>
      <c r="QOJ77" s="6"/>
      <c r="QOK77" s="6"/>
      <c r="QOL77" s="6"/>
      <c r="QOM77" s="6"/>
      <c r="QON77" s="6"/>
      <c r="QOO77" s="6"/>
      <c r="QOP77" s="6"/>
      <c r="QOQ77" s="6"/>
      <c r="QOR77" s="6"/>
      <c r="QOS77" s="6"/>
      <c r="QOT77" s="6"/>
      <c r="QOU77" s="6"/>
      <c r="QOV77" s="6"/>
      <c r="QOW77" s="6"/>
      <c r="QOX77" s="6"/>
      <c r="QOY77" s="6"/>
      <c r="QOZ77" s="6"/>
      <c r="QPA77" s="6"/>
      <c r="QPB77" s="6"/>
      <c r="QPC77" s="6"/>
      <c r="QPD77" s="6"/>
      <c r="QPE77" s="6"/>
      <c r="QPF77" s="6"/>
      <c r="QPG77" s="6"/>
      <c r="QPH77" s="6"/>
      <c r="QPI77" s="6"/>
      <c r="QPJ77" s="6"/>
      <c r="QPK77" s="6"/>
      <c r="QPL77" s="6"/>
      <c r="QPM77" s="6"/>
      <c r="QPN77" s="6"/>
      <c r="QPO77" s="6"/>
      <c r="QPP77" s="6"/>
      <c r="QPQ77" s="6"/>
      <c r="QPR77" s="6"/>
      <c r="QPS77" s="6"/>
      <c r="QPT77" s="6"/>
      <c r="QPU77" s="6"/>
      <c r="QPV77" s="6"/>
      <c r="QPW77" s="6"/>
      <c r="QPX77" s="6"/>
      <c r="QPY77" s="6"/>
      <c r="QPZ77" s="6"/>
      <c r="QQA77" s="6"/>
      <c r="QQB77" s="6"/>
      <c r="QQC77" s="6"/>
      <c r="QQD77" s="6"/>
      <c r="QQE77" s="6"/>
      <c r="QQF77" s="6"/>
      <c r="QQG77" s="6"/>
      <c r="QQH77" s="6"/>
      <c r="QQI77" s="6"/>
      <c r="QQJ77" s="6"/>
      <c r="QQK77" s="6"/>
      <c r="QQL77" s="6"/>
      <c r="QQM77" s="6"/>
      <c r="QQN77" s="6"/>
      <c r="QQO77" s="6"/>
      <c r="QQP77" s="6"/>
      <c r="QQQ77" s="6"/>
      <c r="QQR77" s="6"/>
      <c r="QQS77" s="6"/>
      <c r="QQT77" s="6"/>
      <c r="QQU77" s="6"/>
      <c r="QQV77" s="6"/>
      <c r="QQW77" s="6"/>
      <c r="QQX77" s="6"/>
      <c r="QQY77" s="6"/>
      <c r="QQZ77" s="6"/>
      <c r="QRA77" s="6"/>
      <c r="QRB77" s="6"/>
      <c r="QRC77" s="6"/>
      <c r="QRD77" s="6"/>
      <c r="QRE77" s="6"/>
      <c r="QRF77" s="6"/>
      <c r="QRG77" s="6"/>
      <c r="QRH77" s="6"/>
      <c r="QRI77" s="6"/>
      <c r="QRJ77" s="6"/>
      <c r="QRK77" s="6"/>
      <c r="QRL77" s="6"/>
      <c r="QRM77" s="6"/>
      <c r="QRN77" s="6"/>
      <c r="QRO77" s="6"/>
      <c r="QRP77" s="6"/>
      <c r="QRQ77" s="6"/>
      <c r="QRR77" s="6"/>
      <c r="QRS77" s="6"/>
      <c r="QRT77" s="6"/>
      <c r="QRU77" s="6"/>
      <c r="QRV77" s="6"/>
      <c r="QRW77" s="6"/>
      <c r="QRX77" s="6"/>
      <c r="QRY77" s="6"/>
      <c r="QRZ77" s="6"/>
      <c r="QSA77" s="6"/>
      <c r="QSB77" s="6"/>
      <c r="QSC77" s="6"/>
      <c r="QSD77" s="6"/>
      <c r="QSE77" s="6"/>
      <c r="QSF77" s="6"/>
      <c r="QSG77" s="6"/>
      <c r="QSH77" s="6"/>
      <c r="QSI77" s="6"/>
      <c r="QSJ77" s="6"/>
      <c r="QSK77" s="6"/>
      <c r="QSL77" s="6"/>
      <c r="QSM77" s="6"/>
      <c r="QSN77" s="6"/>
      <c r="QSO77" s="6"/>
      <c r="QSP77" s="6"/>
      <c r="QSQ77" s="6"/>
      <c r="QSR77" s="6"/>
      <c r="QSS77" s="6"/>
      <c r="QST77" s="6"/>
      <c r="QSU77" s="6"/>
      <c r="QSV77" s="6"/>
      <c r="QSW77" s="6"/>
      <c r="QSX77" s="6"/>
      <c r="QSY77" s="6"/>
      <c r="QSZ77" s="6"/>
      <c r="QTA77" s="6"/>
      <c r="QTB77" s="6"/>
      <c r="QTC77" s="6"/>
      <c r="QTD77" s="6"/>
      <c r="QTE77" s="6"/>
      <c r="QTF77" s="6"/>
      <c r="QTG77" s="6"/>
      <c r="QTH77" s="6"/>
      <c r="QTI77" s="6"/>
      <c r="QTJ77" s="6"/>
      <c r="QTK77" s="6"/>
      <c r="QTL77" s="6"/>
      <c r="QTM77" s="6"/>
      <c r="QTN77" s="6"/>
      <c r="QTO77" s="6"/>
      <c r="QTP77" s="6"/>
      <c r="QTQ77" s="6"/>
      <c r="QTR77" s="6"/>
      <c r="QTS77" s="6"/>
      <c r="QTT77" s="6"/>
      <c r="QTU77" s="6"/>
      <c r="QTV77" s="6"/>
      <c r="QTW77" s="6"/>
      <c r="QTX77" s="6"/>
      <c r="QTY77" s="6"/>
      <c r="QTZ77" s="6"/>
      <c r="QUA77" s="6"/>
      <c r="QUB77" s="6"/>
      <c r="QUC77" s="6"/>
      <c r="QUD77" s="6"/>
      <c r="QUE77" s="6"/>
      <c r="QUF77" s="6"/>
      <c r="QUG77" s="6"/>
      <c r="QUH77" s="6"/>
      <c r="QUI77" s="6"/>
      <c r="QUJ77" s="6"/>
      <c r="QUK77" s="6"/>
      <c r="QUL77" s="6"/>
      <c r="QUM77" s="6"/>
      <c r="QUN77" s="6"/>
      <c r="QUO77" s="6"/>
      <c r="QUP77" s="6"/>
      <c r="QUQ77" s="6"/>
      <c r="QUR77" s="6"/>
      <c r="QUS77" s="6"/>
      <c r="QUT77" s="6"/>
      <c r="QUU77" s="6"/>
      <c r="QUV77" s="6"/>
      <c r="QUW77" s="6"/>
      <c r="QUX77" s="6"/>
      <c r="QUY77" s="6"/>
      <c r="QUZ77" s="6"/>
      <c r="QVA77" s="6"/>
      <c r="QVB77" s="6"/>
      <c r="QVC77" s="6"/>
      <c r="QVD77" s="6"/>
      <c r="QVE77" s="6"/>
      <c r="QVF77" s="6"/>
      <c r="QVG77" s="6"/>
      <c r="QVH77" s="6"/>
      <c r="QVI77" s="6"/>
      <c r="QVJ77" s="6"/>
      <c r="QVK77" s="6"/>
      <c r="QVL77" s="6"/>
      <c r="QVM77" s="6"/>
      <c r="QVN77" s="6"/>
      <c r="QVO77" s="6"/>
      <c r="QVP77" s="6"/>
      <c r="QVQ77" s="6"/>
      <c r="QVR77" s="6"/>
      <c r="QVS77" s="6"/>
      <c r="QVT77" s="6"/>
      <c r="QVU77" s="6"/>
      <c r="QVV77" s="6"/>
      <c r="QVW77" s="6"/>
      <c r="QVX77" s="6"/>
      <c r="QVY77" s="6"/>
      <c r="QVZ77" s="6"/>
      <c r="QWA77" s="6"/>
      <c r="QWB77" s="6"/>
      <c r="QWC77" s="6"/>
      <c r="QWD77" s="6"/>
      <c r="QWE77" s="6"/>
      <c r="QWF77" s="6"/>
      <c r="QWG77" s="6"/>
      <c r="QWH77" s="6"/>
      <c r="QWI77" s="6"/>
      <c r="QWJ77" s="6"/>
      <c r="QWK77" s="6"/>
      <c r="QWL77" s="6"/>
      <c r="QWM77" s="6"/>
      <c r="QWN77" s="6"/>
      <c r="QWO77" s="6"/>
      <c r="QWP77" s="6"/>
      <c r="QWQ77" s="6"/>
      <c r="QWR77" s="6"/>
      <c r="QWS77" s="6"/>
      <c r="QWT77" s="6"/>
      <c r="QWU77" s="6"/>
      <c r="QWV77" s="6"/>
      <c r="QWW77" s="6"/>
      <c r="QWX77" s="6"/>
      <c r="QWY77" s="6"/>
      <c r="QWZ77" s="6"/>
      <c r="QXA77" s="6"/>
      <c r="QXB77" s="6"/>
      <c r="QXC77" s="6"/>
      <c r="QXD77" s="6"/>
      <c r="QXE77" s="6"/>
      <c r="QXF77" s="6"/>
      <c r="QXG77" s="6"/>
      <c r="QXH77" s="6"/>
      <c r="QXI77" s="6"/>
      <c r="QXJ77" s="6"/>
      <c r="QXK77" s="6"/>
      <c r="QXL77" s="6"/>
      <c r="QXM77" s="6"/>
      <c r="QXN77" s="6"/>
      <c r="QXO77" s="6"/>
      <c r="QXP77" s="6"/>
      <c r="QXQ77" s="6"/>
      <c r="QXR77" s="6"/>
      <c r="QXS77" s="6"/>
      <c r="QXT77" s="6"/>
      <c r="QXU77" s="6"/>
      <c r="QXV77" s="6"/>
      <c r="QXW77" s="6"/>
      <c r="QXX77" s="6"/>
      <c r="QXY77" s="6"/>
      <c r="QXZ77" s="6"/>
      <c r="QYA77" s="6"/>
      <c r="QYB77" s="6"/>
      <c r="QYC77" s="6"/>
      <c r="QYD77" s="6"/>
      <c r="QYE77" s="6"/>
      <c r="QYF77" s="6"/>
      <c r="QYG77" s="6"/>
      <c r="QYH77" s="6"/>
      <c r="QYI77" s="6"/>
      <c r="QYJ77" s="6"/>
      <c r="QYK77" s="6"/>
      <c r="QYL77" s="6"/>
      <c r="QYM77" s="6"/>
      <c r="QYN77" s="6"/>
      <c r="QYO77" s="6"/>
      <c r="QYP77" s="6"/>
      <c r="QYQ77" s="6"/>
      <c r="QYR77" s="6"/>
      <c r="QYS77" s="6"/>
      <c r="QYT77" s="6"/>
      <c r="QYU77" s="6"/>
      <c r="QYV77" s="6"/>
      <c r="QYW77" s="6"/>
      <c r="QYX77" s="6"/>
      <c r="QYY77" s="6"/>
      <c r="QYZ77" s="6"/>
      <c r="QZA77" s="6"/>
      <c r="QZB77" s="6"/>
      <c r="QZC77" s="6"/>
      <c r="QZD77" s="6"/>
      <c r="QZE77" s="6"/>
      <c r="QZF77" s="6"/>
      <c r="QZG77" s="6"/>
      <c r="QZH77" s="6"/>
      <c r="QZI77" s="6"/>
      <c r="QZJ77" s="6"/>
      <c r="QZK77" s="6"/>
      <c r="QZL77" s="6"/>
      <c r="QZM77" s="6"/>
      <c r="QZN77" s="6"/>
      <c r="QZO77" s="6"/>
      <c r="QZP77" s="6"/>
      <c r="QZQ77" s="6"/>
      <c r="QZR77" s="6"/>
      <c r="QZS77" s="6"/>
      <c r="QZT77" s="6"/>
      <c r="QZU77" s="6"/>
      <c r="QZV77" s="6"/>
      <c r="QZW77" s="6"/>
      <c r="QZX77" s="6"/>
      <c r="QZY77" s="6"/>
      <c r="QZZ77" s="6"/>
      <c r="RAA77" s="6"/>
      <c r="RAB77" s="6"/>
      <c r="RAC77" s="6"/>
      <c r="RAD77" s="6"/>
      <c r="RAE77" s="6"/>
      <c r="RAF77" s="6"/>
      <c r="RAG77" s="6"/>
      <c r="RAH77" s="6"/>
      <c r="RAI77" s="6"/>
      <c r="RAJ77" s="6"/>
      <c r="RAK77" s="6"/>
      <c r="RAL77" s="6"/>
      <c r="RAM77" s="6"/>
      <c r="RAN77" s="6"/>
      <c r="RAO77" s="6"/>
      <c r="RAP77" s="6"/>
      <c r="RAQ77" s="6"/>
      <c r="RAR77" s="6"/>
      <c r="RAS77" s="6"/>
      <c r="RAT77" s="6"/>
      <c r="RAU77" s="6"/>
      <c r="RAV77" s="6"/>
      <c r="RAW77" s="6"/>
      <c r="RAX77" s="6"/>
      <c r="RAY77" s="6"/>
      <c r="RAZ77" s="6"/>
      <c r="RBA77" s="6"/>
      <c r="RBB77" s="6"/>
      <c r="RBC77" s="6"/>
      <c r="RBD77" s="6"/>
      <c r="RBE77" s="6"/>
      <c r="RBF77" s="6"/>
      <c r="RBG77" s="6"/>
      <c r="RBH77" s="6"/>
      <c r="RBI77" s="6"/>
      <c r="RBJ77" s="6"/>
      <c r="RBK77" s="6"/>
      <c r="RBL77" s="6"/>
      <c r="RBM77" s="6"/>
      <c r="RBN77" s="6"/>
      <c r="RBO77" s="6"/>
      <c r="RBP77" s="6"/>
      <c r="RBQ77" s="6"/>
      <c r="RBR77" s="6"/>
      <c r="RBS77" s="6"/>
      <c r="RBT77" s="6"/>
      <c r="RBU77" s="6"/>
      <c r="RBV77" s="6"/>
      <c r="RBW77" s="6"/>
      <c r="RBX77" s="6"/>
      <c r="RBY77" s="6"/>
      <c r="RBZ77" s="6"/>
      <c r="RCA77" s="6"/>
      <c r="RCB77" s="6"/>
      <c r="RCC77" s="6"/>
      <c r="RCD77" s="6"/>
      <c r="RCE77" s="6"/>
      <c r="RCF77" s="6"/>
      <c r="RCG77" s="6"/>
      <c r="RCH77" s="6"/>
      <c r="RCI77" s="6"/>
      <c r="RCJ77" s="6"/>
      <c r="RCK77" s="6"/>
      <c r="RCL77" s="6"/>
      <c r="RCM77" s="6"/>
      <c r="RCN77" s="6"/>
      <c r="RCO77" s="6"/>
      <c r="RCP77" s="6"/>
      <c r="RCQ77" s="6"/>
      <c r="RCR77" s="6"/>
      <c r="RCS77" s="6"/>
      <c r="RCT77" s="6"/>
      <c r="RCU77" s="6"/>
      <c r="RCV77" s="6"/>
      <c r="RCW77" s="6"/>
      <c r="RCX77" s="6"/>
      <c r="RCY77" s="6"/>
      <c r="RCZ77" s="6"/>
      <c r="RDA77" s="6"/>
      <c r="RDB77" s="6"/>
      <c r="RDC77" s="6"/>
      <c r="RDD77" s="6"/>
      <c r="RDE77" s="6"/>
      <c r="RDF77" s="6"/>
      <c r="RDG77" s="6"/>
      <c r="RDH77" s="6"/>
      <c r="RDI77" s="6"/>
      <c r="RDJ77" s="6"/>
      <c r="RDK77" s="6"/>
      <c r="RDL77" s="6"/>
      <c r="RDM77" s="6"/>
      <c r="RDN77" s="6"/>
      <c r="RDO77" s="6"/>
      <c r="RDP77" s="6"/>
      <c r="RDQ77" s="6"/>
      <c r="RDR77" s="6"/>
      <c r="RDS77" s="6"/>
      <c r="RDT77" s="6"/>
      <c r="RDU77" s="6"/>
      <c r="RDV77" s="6"/>
      <c r="RDW77" s="6"/>
      <c r="RDX77" s="6"/>
      <c r="RDY77" s="6"/>
      <c r="RDZ77" s="6"/>
      <c r="REA77" s="6"/>
      <c r="REB77" s="6"/>
      <c r="REC77" s="6"/>
      <c r="RED77" s="6"/>
      <c r="REE77" s="6"/>
      <c r="REF77" s="6"/>
      <c r="REG77" s="6"/>
      <c r="REH77" s="6"/>
      <c r="REI77" s="6"/>
      <c r="REJ77" s="6"/>
      <c r="REK77" s="6"/>
      <c r="REL77" s="6"/>
      <c r="REM77" s="6"/>
      <c r="REN77" s="6"/>
      <c r="REO77" s="6"/>
      <c r="REP77" s="6"/>
      <c r="REQ77" s="6"/>
      <c r="RER77" s="6"/>
      <c r="RES77" s="6"/>
      <c r="RET77" s="6"/>
      <c r="REU77" s="6"/>
      <c r="REV77" s="6"/>
      <c r="REW77" s="6"/>
      <c r="REX77" s="6"/>
      <c r="REY77" s="6"/>
      <c r="REZ77" s="6"/>
      <c r="RFA77" s="6"/>
      <c r="RFB77" s="6"/>
      <c r="RFC77" s="6"/>
      <c r="RFD77" s="6"/>
      <c r="RFE77" s="6"/>
      <c r="RFF77" s="6"/>
      <c r="RFG77" s="6"/>
      <c r="RFH77" s="6"/>
      <c r="RFI77" s="6"/>
      <c r="RFJ77" s="6"/>
      <c r="RFK77" s="6"/>
      <c r="RFL77" s="6"/>
      <c r="RFM77" s="6"/>
      <c r="RFN77" s="6"/>
      <c r="RFO77" s="6"/>
      <c r="RFP77" s="6"/>
      <c r="RFQ77" s="6"/>
      <c r="RFR77" s="6"/>
      <c r="RFS77" s="6"/>
      <c r="RFT77" s="6"/>
      <c r="RFU77" s="6"/>
      <c r="RFV77" s="6"/>
      <c r="RFW77" s="6"/>
      <c r="RFX77" s="6"/>
      <c r="RFY77" s="6"/>
      <c r="RFZ77" s="6"/>
      <c r="RGA77" s="6"/>
      <c r="RGB77" s="6"/>
      <c r="RGC77" s="6"/>
      <c r="RGD77" s="6"/>
      <c r="RGE77" s="6"/>
      <c r="RGF77" s="6"/>
      <c r="RGG77" s="6"/>
      <c r="RGH77" s="6"/>
      <c r="RGI77" s="6"/>
      <c r="RGJ77" s="6"/>
      <c r="RGK77" s="6"/>
      <c r="RGL77" s="6"/>
      <c r="RGM77" s="6"/>
      <c r="RGN77" s="6"/>
      <c r="RGO77" s="6"/>
      <c r="RGP77" s="6"/>
      <c r="RGQ77" s="6"/>
      <c r="RGR77" s="6"/>
      <c r="RGS77" s="6"/>
      <c r="RGT77" s="6"/>
      <c r="RGU77" s="6"/>
      <c r="RGV77" s="6"/>
      <c r="RGW77" s="6"/>
      <c r="RGX77" s="6"/>
      <c r="RGY77" s="6"/>
      <c r="RGZ77" s="6"/>
      <c r="RHA77" s="6"/>
      <c r="RHB77" s="6"/>
      <c r="RHC77" s="6"/>
      <c r="RHD77" s="6"/>
      <c r="RHE77" s="6"/>
      <c r="RHF77" s="6"/>
      <c r="RHG77" s="6"/>
      <c r="RHH77" s="6"/>
      <c r="RHI77" s="6"/>
      <c r="RHJ77" s="6"/>
      <c r="RHK77" s="6"/>
      <c r="RHL77" s="6"/>
      <c r="RHM77" s="6"/>
      <c r="RHN77" s="6"/>
      <c r="RHO77" s="6"/>
      <c r="RHP77" s="6"/>
      <c r="RHQ77" s="6"/>
      <c r="RHR77" s="6"/>
      <c r="RHS77" s="6"/>
      <c r="RHT77" s="6"/>
      <c r="RHU77" s="6"/>
      <c r="RHV77" s="6"/>
      <c r="RHW77" s="6"/>
      <c r="RHX77" s="6"/>
      <c r="RHY77" s="6"/>
      <c r="RHZ77" s="6"/>
      <c r="RIA77" s="6"/>
      <c r="RIB77" s="6"/>
      <c r="RIC77" s="6"/>
      <c r="RID77" s="6"/>
      <c r="RIE77" s="6"/>
      <c r="RIF77" s="6"/>
      <c r="RIG77" s="6"/>
      <c r="RIH77" s="6"/>
      <c r="RII77" s="6"/>
      <c r="RIJ77" s="6"/>
      <c r="RIK77" s="6"/>
      <c r="RIL77" s="6"/>
      <c r="RIM77" s="6"/>
      <c r="RIN77" s="6"/>
      <c r="RIO77" s="6"/>
      <c r="RIP77" s="6"/>
      <c r="RIQ77" s="6"/>
      <c r="RIR77" s="6"/>
      <c r="RIS77" s="6"/>
      <c r="RIT77" s="6"/>
      <c r="RIU77" s="6"/>
      <c r="RIV77" s="6"/>
      <c r="RIW77" s="6"/>
      <c r="RIX77" s="6"/>
      <c r="RIY77" s="6"/>
      <c r="RIZ77" s="6"/>
      <c r="RJA77" s="6"/>
      <c r="RJB77" s="6"/>
      <c r="RJC77" s="6"/>
      <c r="RJD77" s="6"/>
      <c r="RJE77" s="6"/>
      <c r="RJF77" s="6"/>
      <c r="RJG77" s="6"/>
      <c r="RJH77" s="6"/>
      <c r="RJI77" s="6"/>
      <c r="RJJ77" s="6"/>
      <c r="RJK77" s="6"/>
      <c r="RJL77" s="6"/>
      <c r="RJM77" s="6"/>
      <c r="RJN77" s="6"/>
      <c r="RJO77" s="6"/>
      <c r="RJP77" s="6"/>
      <c r="RJQ77" s="6"/>
      <c r="RJR77" s="6"/>
      <c r="RJS77" s="6"/>
      <c r="RJT77" s="6"/>
      <c r="RJU77" s="6"/>
      <c r="RJV77" s="6"/>
      <c r="RJW77" s="6"/>
      <c r="RJX77" s="6"/>
      <c r="RJY77" s="6"/>
      <c r="RJZ77" s="6"/>
      <c r="RKA77" s="6"/>
      <c r="RKB77" s="6"/>
      <c r="RKC77" s="6"/>
      <c r="RKD77" s="6"/>
      <c r="RKE77" s="6"/>
      <c r="RKF77" s="6"/>
      <c r="RKG77" s="6"/>
      <c r="RKH77" s="6"/>
      <c r="RKI77" s="6"/>
      <c r="RKJ77" s="6"/>
      <c r="RKK77" s="6"/>
      <c r="RKL77" s="6"/>
      <c r="RKM77" s="6"/>
      <c r="RKN77" s="6"/>
      <c r="RKO77" s="6"/>
      <c r="RKP77" s="6"/>
      <c r="RKQ77" s="6"/>
      <c r="RKR77" s="6"/>
      <c r="RKS77" s="6"/>
      <c r="RKT77" s="6"/>
      <c r="RKU77" s="6"/>
      <c r="RKV77" s="6"/>
      <c r="RKW77" s="6"/>
      <c r="RKX77" s="6"/>
      <c r="RKY77" s="6"/>
      <c r="RKZ77" s="6"/>
      <c r="RLA77" s="6"/>
      <c r="RLB77" s="6"/>
      <c r="RLC77" s="6"/>
      <c r="RLD77" s="6"/>
      <c r="RLE77" s="6"/>
      <c r="RLF77" s="6"/>
      <c r="RLG77" s="6"/>
      <c r="RLH77" s="6"/>
      <c r="RLI77" s="6"/>
      <c r="RLJ77" s="6"/>
      <c r="RLK77" s="6"/>
      <c r="RLL77" s="6"/>
      <c r="RLM77" s="6"/>
      <c r="RLN77" s="6"/>
      <c r="RLO77" s="6"/>
      <c r="RLP77" s="6"/>
      <c r="RLQ77" s="6"/>
      <c r="RLR77" s="6"/>
      <c r="RLS77" s="6"/>
      <c r="RLT77" s="6"/>
      <c r="RLU77" s="6"/>
      <c r="RLV77" s="6"/>
      <c r="RLW77" s="6"/>
      <c r="RLX77" s="6"/>
      <c r="RLY77" s="6"/>
      <c r="RLZ77" s="6"/>
      <c r="RMA77" s="6"/>
      <c r="RMB77" s="6"/>
      <c r="RMC77" s="6"/>
      <c r="RMD77" s="6"/>
      <c r="RME77" s="6"/>
      <c r="RMF77" s="6"/>
      <c r="RMG77" s="6"/>
      <c r="RMH77" s="6"/>
      <c r="RMI77" s="6"/>
      <c r="RMJ77" s="6"/>
      <c r="RMK77" s="6"/>
      <c r="RML77" s="6"/>
      <c r="RMM77" s="6"/>
      <c r="RMN77" s="6"/>
      <c r="RMO77" s="6"/>
      <c r="RMP77" s="6"/>
      <c r="RMQ77" s="6"/>
      <c r="RMR77" s="6"/>
      <c r="RMS77" s="6"/>
      <c r="RMT77" s="6"/>
      <c r="RMU77" s="6"/>
      <c r="RMV77" s="6"/>
      <c r="RMW77" s="6"/>
      <c r="RMX77" s="6"/>
      <c r="RMY77" s="6"/>
      <c r="RMZ77" s="6"/>
      <c r="RNA77" s="6"/>
      <c r="RNB77" s="6"/>
      <c r="RNC77" s="6"/>
      <c r="RND77" s="6"/>
      <c r="RNE77" s="6"/>
      <c r="RNF77" s="6"/>
      <c r="RNG77" s="6"/>
      <c r="RNH77" s="6"/>
      <c r="RNI77" s="6"/>
      <c r="RNJ77" s="6"/>
      <c r="RNK77" s="6"/>
      <c r="RNL77" s="6"/>
      <c r="RNM77" s="6"/>
      <c r="RNN77" s="6"/>
      <c r="RNO77" s="6"/>
      <c r="RNP77" s="6"/>
      <c r="RNQ77" s="6"/>
      <c r="RNR77" s="6"/>
      <c r="RNS77" s="6"/>
      <c r="RNT77" s="6"/>
      <c r="RNU77" s="6"/>
      <c r="RNV77" s="6"/>
      <c r="RNW77" s="6"/>
      <c r="RNX77" s="6"/>
      <c r="RNY77" s="6"/>
      <c r="RNZ77" s="6"/>
      <c r="ROA77" s="6"/>
      <c r="ROB77" s="6"/>
      <c r="ROC77" s="6"/>
      <c r="ROD77" s="6"/>
      <c r="ROE77" s="6"/>
      <c r="ROF77" s="6"/>
      <c r="ROG77" s="6"/>
      <c r="ROH77" s="6"/>
      <c r="ROI77" s="6"/>
      <c r="ROJ77" s="6"/>
      <c r="ROK77" s="6"/>
      <c r="ROL77" s="6"/>
      <c r="ROM77" s="6"/>
      <c r="RON77" s="6"/>
      <c r="ROO77" s="6"/>
      <c r="ROP77" s="6"/>
      <c r="ROQ77" s="6"/>
      <c r="ROR77" s="6"/>
      <c r="ROS77" s="6"/>
      <c r="ROT77" s="6"/>
      <c r="ROU77" s="6"/>
      <c r="ROV77" s="6"/>
      <c r="ROW77" s="6"/>
      <c r="ROX77" s="6"/>
      <c r="ROY77" s="6"/>
      <c r="ROZ77" s="6"/>
      <c r="RPA77" s="6"/>
      <c r="RPB77" s="6"/>
      <c r="RPC77" s="6"/>
      <c r="RPD77" s="6"/>
      <c r="RPE77" s="6"/>
      <c r="RPF77" s="6"/>
      <c r="RPG77" s="6"/>
      <c r="RPH77" s="6"/>
      <c r="RPI77" s="6"/>
      <c r="RPJ77" s="6"/>
      <c r="RPK77" s="6"/>
      <c r="RPL77" s="6"/>
      <c r="RPM77" s="6"/>
      <c r="RPN77" s="6"/>
      <c r="RPO77" s="6"/>
      <c r="RPP77" s="6"/>
      <c r="RPQ77" s="6"/>
      <c r="RPR77" s="6"/>
      <c r="RPS77" s="6"/>
      <c r="RPT77" s="6"/>
      <c r="RPU77" s="6"/>
      <c r="RPV77" s="6"/>
      <c r="RPW77" s="6"/>
      <c r="RPX77" s="6"/>
      <c r="RPY77" s="6"/>
      <c r="RPZ77" s="6"/>
      <c r="RQA77" s="6"/>
      <c r="RQB77" s="6"/>
      <c r="RQC77" s="6"/>
      <c r="RQD77" s="6"/>
      <c r="RQE77" s="6"/>
      <c r="RQF77" s="6"/>
      <c r="RQG77" s="6"/>
      <c r="RQH77" s="6"/>
      <c r="RQI77" s="6"/>
      <c r="RQJ77" s="6"/>
      <c r="RQK77" s="6"/>
      <c r="RQL77" s="6"/>
      <c r="RQM77" s="6"/>
      <c r="RQN77" s="6"/>
      <c r="RQO77" s="6"/>
      <c r="RQP77" s="6"/>
      <c r="RQQ77" s="6"/>
      <c r="RQR77" s="6"/>
      <c r="RQS77" s="6"/>
      <c r="RQT77" s="6"/>
      <c r="RQU77" s="6"/>
      <c r="RQV77" s="6"/>
      <c r="RQW77" s="6"/>
      <c r="RQX77" s="6"/>
      <c r="RQY77" s="6"/>
      <c r="RQZ77" s="6"/>
      <c r="RRA77" s="6"/>
      <c r="RRB77" s="6"/>
      <c r="RRC77" s="6"/>
      <c r="RRD77" s="6"/>
      <c r="RRE77" s="6"/>
      <c r="RRF77" s="6"/>
      <c r="RRG77" s="6"/>
      <c r="RRH77" s="6"/>
      <c r="RRI77" s="6"/>
      <c r="RRJ77" s="6"/>
      <c r="RRK77" s="6"/>
      <c r="RRL77" s="6"/>
      <c r="RRM77" s="6"/>
      <c r="RRN77" s="6"/>
      <c r="RRO77" s="6"/>
      <c r="RRP77" s="6"/>
      <c r="RRQ77" s="6"/>
      <c r="RRR77" s="6"/>
      <c r="RRS77" s="6"/>
      <c r="RRT77" s="6"/>
      <c r="RRU77" s="6"/>
      <c r="RRV77" s="6"/>
      <c r="RRW77" s="6"/>
      <c r="RRX77" s="6"/>
      <c r="RRY77" s="6"/>
      <c r="RRZ77" s="6"/>
      <c r="RSA77" s="6"/>
      <c r="RSB77" s="6"/>
      <c r="RSC77" s="6"/>
      <c r="RSD77" s="6"/>
      <c r="RSE77" s="6"/>
      <c r="RSF77" s="6"/>
      <c r="RSG77" s="6"/>
      <c r="RSH77" s="6"/>
      <c r="RSI77" s="6"/>
      <c r="RSJ77" s="6"/>
      <c r="RSK77" s="6"/>
      <c r="RSL77" s="6"/>
      <c r="RSM77" s="6"/>
      <c r="RSN77" s="6"/>
      <c r="RSO77" s="6"/>
      <c r="RSP77" s="6"/>
      <c r="RSQ77" s="6"/>
      <c r="RSR77" s="6"/>
      <c r="RSS77" s="6"/>
      <c r="RST77" s="6"/>
      <c r="RSU77" s="6"/>
      <c r="RSV77" s="6"/>
      <c r="RSW77" s="6"/>
      <c r="RSX77" s="6"/>
      <c r="RSY77" s="6"/>
      <c r="RSZ77" s="6"/>
      <c r="RTA77" s="6"/>
      <c r="RTB77" s="6"/>
      <c r="RTC77" s="6"/>
      <c r="RTD77" s="6"/>
      <c r="RTE77" s="6"/>
      <c r="RTF77" s="6"/>
      <c r="RTG77" s="6"/>
      <c r="RTH77" s="6"/>
      <c r="RTI77" s="6"/>
      <c r="RTJ77" s="6"/>
      <c r="RTK77" s="6"/>
      <c r="RTL77" s="6"/>
      <c r="RTM77" s="6"/>
      <c r="RTN77" s="6"/>
      <c r="RTO77" s="6"/>
      <c r="RTP77" s="6"/>
      <c r="RTQ77" s="6"/>
      <c r="RTR77" s="6"/>
      <c r="RTS77" s="6"/>
      <c r="RTT77" s="6"/>
      <c r="RTU77" s="6"/>
      <c r="RTV77" s="6"/>
      <c r="RTW77" s="6"/>
      <c r="RTX77" s="6"/>
      <c r="RTY77" s="6"/>
      <c r="RTZ77" s="6"/>
      <c r="RUA77" s="6"/>
      <c r="RUB77" s="6"/>
      <c r="RUC77" s="6"/>
      <c r="RUD77" s="6"/>
      <c r="RUE77" s="6"/>
      <c r="RUF77" s="6"/>
      <c r="RUG77" s="6"/>
      <c r="RUH77" s="6"/>
      <c r="RUI77" s="6"/>
      <c r="RUJ77" s="6"/>
      <c r="RUK77" s="6"/>
      <c r="RUL77" s="6"/>
      <c r="RUM77" s="6"/>
      <c r="RUN77" s="6"/>
      <c r="RUO77" s="6"/>
      <c r="RUP77" s="6"/>
      <c r="RUQ77" s="6"/>
      <c r="RUR77" s="6"/>
      <c r="RUS77" s="6"/>
      <c r="RUT77" s="6"/>
      <c r="RUU77" s="6"/>
      <c r="RUV77" s="6"/>
      <c r="RUW77" s="6"/>
      <c r="RUX77" s="6"/>
      <c r="RUY77" s="6"/>
      <c r="RUZ77" s="6"/>
      <c r="RVA77" s="6"/>
      <c r="RVB77" s="6"/>
      <c r="RVC77" s="6"/>
      <c r="RVD77" s="6"/>
      <c r="RVE77" s="6"/>
      <c r="RVF77" s="6"/>
      <c r="RVG77" s="6"/>
      <c r="RVH77" s="6"/>
      <c r="RVI77" s="6"/>
      <c r="RVJ77" s="6"/>
      <c r="RVK77" s="6"/>
      <c r="RVL77" s="6"/>
      <c r="RVM77" s="6"/>
      <c r="RVN77" s="6"/>
      <c r="RVO77" s="6"/>
      <c r="RVP77" s="6"/>
      <c r="RVQ77" s="6"/>
      <c r="RVR77" s="6"/>
      <c r="RVS77" s="6"/>
      <c r="RVT77" s="6"/>
      <c r="RVU77" s="6"/>
      <c r="RVV77" s="6"/>
      <c r="RVW77" s="6"/>
      <c r="RVX77" s="6"/>
      <c r="RVY77" s="6"/>
      <c r="RVZ77" s="6"/>
      <c r="RWA77" s="6"/>
      <c r="RWB77" s="6"/>
      <c r="RWC77" s="6"/>
      <c r="RWD77" s="6"/>
      <c r="RWE77" s="6"/>
      <c r="RWF77" s="6"/>
      <c r="RWG77" s="6"/>
      <c r="RWH77" s="6"/>
      <c r="RWI77" s="6"/>
      <c r="RWJ77" s="6"/>
      <c r="RWK77" s="6"/>
      <c r="RWL77" s="6"/>
      <c r="RWM77" s="6"/>
      <c r="RWN77" s="6"/>
      <c r="RWO77" s="6"/>
      <c r="RWP77" s="6"/>
      <c r="RWQ77" s="6"/>
      <c r="RWR77" s="6"/>
      <c r="RWS77" s="6"/>
      <c r="RWT77" s="6"/>
      <c r="RWU77" s="6"/>
      <c r="RWV77" s="6"/>
      <c r="RWW77" s="6"/>
      <c r="RWX77" s="6"/>
      <c r="RWY77" s="6"/>
      <c r="RWZ77" s="6"/>
      <c r="RXA77" s="6"/>
      <c r="RXB77" s="6"/>
      <c r="RXC77" s="6"/>
      <c r="RXD77" s="6"/>
      <c r="RXE77" s="6"/>
      <c r="RXF77" s="6"/>
      <c r="RXG77" s="6"/>
      <c r="RXH77" s="6"/>
      <c r="RXI77" s="6"/>
      <c r="RXJ77" s="6"/>
      <c r="RXK77" s="6"/>
      <c r="RXL77" s="6"/>
      <c r="RXM77" s="6"/>
      <c r="RXN77" s="6"/>
      <c r="RXO77" s="6"/>
      <c r="RXP77" s="6"/>
      <c r="RXQ77" s="6"/>
      <c r="RXR77" s="6"/>
      <c r="RXS77" s="6"/>
      <c r="RXT77" s="6"/>
      <c r="RXU77" s="6"/>
      <c r="RXV77" s="6"/>
      <c r="RXW77" s="6"/>
      <c r="RXX77" s="6"/>
      <c r="RXY77" s="6"/>
      <c r="RXZ77" s="6"/>
      <c r="RYA77" s="6"/>
      <c r="RYB77" s="6"/>
      <c r="RYC77" s="6"/>
      <c r="RYD77" s="6"/>
      <c r="RYE77" s="6"/>
      <c r="RYF77" s="6"/>
      <c r="RYG77" s="6"/>
      <c r="RYH77" s="6"/>
      <c r="RYI77" s="6"/>
      <c r="RYJ77" s="6"/>
      <c r="RYK77" s="6"/>
      <c r="RYL77" s="6"/>
      <c r="RYM77" s="6"/>
      <c r="RYN77" s="6"/>
      <c r="RYO77" s="6"/>
      <c r="RYP77" s="6"/>
      <c r="RYQ77" s="6"/>
      <c r="RYR77" s="6"/>
      <c r="RYS77" s="6"/>
      <c r="RYT77" s="6"/>
      <c r="RYU77" s="6"/>
      <c r="RYV77" s="6"/>
      <c r="RYW77" s="6"/>
      <c r="RYX77" s="6"/>
      <c r="RYY77" s="6"/>
      <c r="RYZ77" s="6"/>
      <c r="RZA77" s="6"/>
      <c r="RZB77" s="6"/>
      <c r="RZC77" s="6"/>
      <c r="RZD77" s="6"/>
      <c r="RZE77" s="6"/>
      <c r="RZF77" s="6"/>
      <c r="RZG77" s="6"/>
      <c r="RZH77" s="6"/>
      <c r="RZI77" s="6"/>
      <c r="RZJ77" s="6"/>
      <c r="RZK77" s="6"/>
      <c r="RZL77" s="6"/>
      <c r="RZM77" s="6"/>
      <c r="RZN77" s="6"/>
      <c r="RZO77" s="6"/>
      <c r="RZP77" s="6"/>
      <c r="RZQ77" s="6"/>
      <c r="RZR77" s="6"/>
      <c r="RZS77" s="6"/>
      <c r="RZT77" s="6"/>
      <c r="RZU77" s="6"/>
      <c r="RZV77" s="6"/>
      <c r="RZW77" s="6"/>
      <c r="RZX77" s="6"/>
      <c r="RZY77" s="6"/>
      <c r="RZZ77" s="6"/>
      <c r="SAA77" s="6"/>
      <c r="SAB77" s="6"/>
      <c r="SAC77" s="6"/>
      <c r="SAD77" s="6"/>
      <c r="SAE77" s="6"/>
      <c r="SAF77" s="6"/>
      <c r="SAG77" s="6"/>
      <c r="SAH77" s="6"/>
      <c r="SAI77" s="6"/>
      <c r="SAJ77" s="6"/>
      <c r="SAK77" s="6"/>
      <c r="SAL77" s="6"/>
      <c r="SAM77" s="6"/>
      <c r="SAN77" s="6"/>
      <c r="SAO77" s="6"/>
      <c r="SAP77" s="6"/>
      <c r="SAQ77" s="6"/>
      <c r="SAR77" s="6"/>
      <c r="SAS77" s="6"/>
      <c r="SAT77" s="6"/>
      <c r="SAU77" s="6"/>
      <c r="SAV77" s="6"/>
      <c r="SAW77" s="6"/>
      <c r="SAX77" s="6"/>
      <c r="SAY77" s="6"/>
      <c r="SAZ77" s="6"/>
      <c r="SBA77" s="6"/>
      <c r="SBB77" s="6"/>
      <c r="SBC77" s="6"/>
      <c r="SBD77" s="6"/>
      <c r="SBE77" s="6"/>
      <c r="SBF77" s="6"/>
      <c r="SBG77" s="6"/>
      <c r="SBH77" s="6"/>
      <c r="SBI77" s="6"/>
      <c r="SBJ77" s="6"/>
      <c r="SBK77" s="6"/>
      <c r="SBL77" s="6"/>
      <c r="SBM77" s="6"/>
      <c r="SBN77" s="6"/>
      <c r="SBO77" s="6"/>
      <c r="SBP77" s="6"/>
      <c r="SBQ77" s="6"/>
      <c r="SBR77" s="6"/>
      <c r="SBS77" s="6"/>
      <c r="SBT77" s="6"/>
      <c r="SBU77" s="6"/>
      <c r="SBV77" s="6"/>
      <c r="SBW77" s="6"/>
      <c r="SBX77" s="6"/>
      <c r="SBY77" s="6"/>
      <c r="SBZ77" s="6"/>
      <c r="SCA77" s="6"/>
      <c r="SCB77" s="6"/>
      <c r="SCC77" s="6"/>
      <c r="SCD77" s="6"/>
      <c r="SCE77" s="6"/>
      <c r="SCF77" s="6"/>
      <c r="SCG77" s="6"/>
      <c r="SCH77" s="6"/>
      <c r="SCI77" s="6"/>
      <c r="SCJ77" s="6"/>
      <c r="SCK77" s="6"/>
      <c r="SCL77" s="6"/>
      <c r="SCM77" s="6"/>
      <c r="SCN77" s="6"/>
      <c r="SCO77" s="6"/>
      <c r="SCP77" s="6"/>
      <c r="SCQ77" s="6"/>
      <c r="SCR77" s="6"/>
      <c r="SCS77" s="6"/>
      <c r="SCT77" s="6"/>
      <c r="SCU77" s="6"/>
      <c r="SCV77" s="6"/>
      <c r="SCW77" s="6"/>
      <c r="SCX77" s="6"/>
      <c r="SCY77" s="6"/>
      <c r="SCZ77" s="6"/>
      <c r="SDA77" s="6"/>
      <c r="SDB77" s="6"/>
      <c r="SDC77" s="6"/>
      <c r="SDD77" s="6"/>
      <c r="SDE77" s="6"/>
      <c r="SDF77" s="6"/>
      <c r="SDG77" s="6"/>
      <c r="SDH77" s="6"/>
      <c r="SDI77" s="6"/>
      <c r="SDJ77" s="6"/>
      <c r="SDK77" s="6"/>
      <c r="SDL77" s="6"/>
      <c r="SDM77" s="6"/>
      <c r="SDN77" s="6"/>
      <c r="SDO77" s="6"/>
      <c r="SDP77" s="6"/>
      <c r="SDQ77" s="6"/>
      <c r="SDR77" s="6"/>
      <c r="SDS77" s="6"/>
      <c r="SDT77" s="6"/>
      <c r="SDU77" s="6"/>
      <c r="SDV77" s="6"/>
      <c r="SDW77" s="6"/>
      <c r="SDX77" s="6"/>
      <c r="SDY77" s="6"/>
      <c r="SDZ77" s="6"/>
      <c r="SEA77" s="6"/>
      <c r="SEB77" s="6"/>
      <c r="SEC77" s="6"/>
      <c r="SED77" s="6"/>
      <c r="SEE77" s="6"/>
      <c r="SEF77" s="6"/>
      <c r="SEG77" s="6"/>
      <c r="SEH77" s="6"/>
      <c r="SEI77" s="6"/>
      <c r="SEJ77" s="6"/>
      <c r="SEK77" s="6"/>
      <c r="SEL77" s="6"/>
      <c r="SEM77" s="6"/>
      <c r="SEN77" s="6"/>
      <c r="SEO77" s="6"/>
      <c r="SEP77" s="6"/>
      <c r="SEQ77" s="6"/>
      <c r="SER77" s="6"/>
      <c r="SES77" s="6"/>
      <c r="SET77" s="6"/>
      <c r="SEU77" s="6"/>
      <c r="SEV77" s="6"/>
      <c r="SEW77" s="6"/>
      <c r="SEX77" s="6"/>
      <c r="SEY77" s="6"/>
      <c r="SEZ77" s="6"/>
      <c r="SFA77" s="6"/>
      <c r="SFB77" s="6"/>
      <c r="SFC77" s="6"/>
      <c r="SFD77" s="6"/>
      <c r="SFE77" s="6"/>
      <c r="SFF77" s="6"/>
      <c r="SFG77" s="6"/>
      <c r="SFH77" s="6"/>
      <c r="SFI77" s="6"/>
      <c r="SFJ77" s="6"/>
      <c r="SFK77" s="6"/>
      <c r="SFL77" s="6"/>
      <c r="SFM77" s="6"/>
      <c r="SFN77" s="6"/>
      <c r="SFO77" s="6"/>
      <c r="SFP77" s="6"/>
      <c r="SFQ77" s="6"/>
      <c r="SFR77" s="6"/>
      <c r="SFS77" s="6"/>
      <c r="SFT77" s="6"/>
      <c r="SFU77" s="6"/>
      <c r="SFV77" s="6"/>
      <c r="SFW77" s="6"/>
      <c r="SFX77" s="6"/>
      <c r="SFY77" s="6"/>
      <c r="SFZ77" s="6"/>
      <c r="SGA77" s="6"/>
      <c r="SGB77" s="6"/>
      <c r="SGC77" s="6"/>
      <c r="SGD77" s="6"/>
      <c r="SGE77" s="6"/>
      <c r="SGF77" s="6"/>
      <c r="SGG77" s="6"/>
      <c r="SGH77" s="6"/>
      <c r="SGI77" s="6"/>
      <c r="SGJ77" s="6"/>
      <c r="SGK77" s="6"/>
      <c r="SGL77" s="6"/>
      <c r="SGM77" s="6"/>
      <c r="SGN77" s="6"/>
      <c r="SGO77" s="6"/>
      <c r="SGP77" s="6"/>
      <c r="SGQ77" s="6"/>
      <c r="SGR77" s="6"/>
      <c r="SGS77" s="6"/>
      <c r="SGT77" s="6"/>
      <c r="SGU77" s="6"/>
      <c r="SGV77" s="6"/>
      <c r="SGW77" s="6"/>
      <c r="SGX77" s="6"/>
      <c r="SGY77" s="6"/>
      <c r="SGZ77" s="6"/>
      <c r="SHA77" s="6"/>
      <c r="SHB77" s="6"/>
      <c r="SHC77" s="6"/>
      <c r="SHD77" s="6"/>
      <c r="SHE77" s="6"/>
      <c r="SHF77" s="6"/>
      <c r="SHG77" s="6"/>
      <c r="SHH77" s="6"/>
      <c r="SHI77" s="6"/>
      <c r="SHJ77" s="6"/>
      <c r="SHK77" s="6"/>
      <c r="SHL77" s="6"/>
      <c r="SHM77" s="6"/>
      <c r="SHN77" s="6"/>
      <c r="SHO77" s="6"/>
      <c r="SHP77" s="6"/>
      <c r="SHQ77" s="6"/>
      <c r="SHR77" s="6"/>
      <c r="SHS77" s="6"/>
      <c r="SHT77" s="6"/>
      <c r="SHU77" s="6"/>
      <c r="SHV77" s="6"/>
      <c r="SHW77" s="6"/>
      <c r="SHX77" s="6"/>
      <c r="SHY77" s="6"/>
      <c r="SHZ77" s="6"/>
      <c r="SIA77" s="6"/>
      <c r="SIB77" s="6"/>
      <c r="SIC77" s="6"/>
      <c r="SID77" s="6"/>
      <c r="SIE77" s="6"/>
      <c r="SIF77" s="6"/>
      <c r="SIG77" s="6"/>
      <c r="SIH77" s="6"/>
      <c r="SII77" s="6"/>
      <c r="SIJ77" s="6"/>
      <c r="SIK77" s="6"/>
      <c r="SIL77" s="6"/>
      <c r="SIM77" s="6"/>
      <c r="SIN77" s="6"/>
      <c r="SIO77" s="6"/>
      <c r="SIP77" s="6"/>
      <c r="SIQ77" s="6"/>
      <c r="SIR77" s="6"/>
      <c r="SIS77" s="6"/>
      <c r="SIT77" s="6"/>
      <c r="SIU77" s="6"/>
      <c r="SIV77" s="6"/>
      <c r="SIW77" s="6"/>
      <c r="SIX77" s="6"/>
      <c r="SIY77" s="6"/>
      <c r="SIZ77" s="6"/>
      <c r="SJA77" s="6"/>
      <c r="SJB77" s="6"/>
      <c r="SJC77" s="6"/>
      <c r="SJD77" s="6"/>
      <c r="SJE77" s="6"/>
      <c r="SJF77" s="6"/>
      <c r="SJG77" s="6"/>
      <c r="SJH77" s="6"/>
      <c r="SJI77" s="6"/>
      <c r="SJJ77" s="6"/>
      <c r="SJK77" s="6"/>
      <c r="SJL77" s="6"/>
      <c r="SJM77" s="6"/>
      <c r="SJN77" s="6"/>
      <c r="SJO77" s="6"/>
      <c r="SJP77" s="6"/>
      <c r="SJQ77" s="6"/>
      <c r="SJR77" s="6"/>
      <c r="SJS77" s="6"/>
      <c r="SJT77" s="6"/>
      <c r="SJU77" s="6"/>
      <c r="SJV77" s="6"/>
      <c r="SJW77" s="6"/>
      <c r="SJX77" s="6"/>
      <c r="SJY77" s="6"/>
      <c r="SJZ77" s="6"/>
      <c r="SKA77" s="6"/>
      <c r="SKB77" s="6"/>
      <c r="SKC77" s="6"/>
      <c r="SKD77" s="6"/>
      <c r="SKE77" s="6"/>
      <c r="SKF77" s="6"/>
      <c r="SKG77" s="6"/>
      <c r="SKH77" s="6"/>
      <c r="SKI77" s="6"/>
      <c r="SKJ77" s="6"/>
      <c r="SKK77" s="6"/>
      <c r="SKL77" s="6"/>
      <c r="SKM77" s="6"/>
      <c r="SKN77" s="6"/>
      <c r="SKO77" s="6"/>
      <c r="SKP77" s="6"/>
      <c r="SKQ77" s="6"/>
      <c r="SKR77" s="6"/>
      <c r="SKS77" s="6"/>
      <c r="SKT77" s="6"/>
      <c r="SKU77" s="6"/>
      <c r="SKV77" s="6"/>
      <c r="SKW77" s="6"/>
      <c r="SKX77" s="6"/>
      <c r="SKY77" s="6"/>
      <c r="SKZ77" s="6"/>
      <c r="SLA77" s="6"/>
      <c r="SLB77" s="6"/>
      <c r="SLC77" s="6"/>
      <c r="SLD77" s="6"/>
      <c r="SLE77" s="6"/>
      <c r="SLF77" s="6"/>
      <c r="SLG77" s="6"/>
      <c r="SLH77" s="6"/>
      <c r="SLI77" s="6"/>
      <c r="SLJ77" s="6"/>
      <c r="SLK77" s="6"/>
      <c r="SLL77" s="6"/>
      <c r="SLM77" s="6"/>
      <c r="SLN77" s="6"/>
      <c r="SLO77" s="6"/>
      <c r="SLP77" s="6"/>
      <c r="SLQ77" s="6"/>
      <c r="SLR77" s="6"/>
      <c r="SLS77" s="6"/>
      <c r="SLT77" s="6"/>
      <c r="SLU77" s="6"/>
      <c r="SLV77" s="6"/>
      <c r="SLW77" s="6"/>
      <c r="SLX77" s="6"/>
      <c r="SLY77" s="6"/>
      <c r="SLZ77" s="6"/>
      <c r="SMA77" s="6"/>
      <c r="SMB77" s="6"/>
      <c r="SMC77" s="6"/>
      <c r="SMD77" s="6"/>
      <c r="SME77" s="6"/>
      <c r="SMF77" s="6"/>
      <c r="SMG77" s="6"/>
      <c r="SMH77" s="6"/>
      <c r="SMI77" s="6"/>
      <c r="SMJ77" s="6"/>
      <c r="SMK77" s="6"/>
      <c r="SML77" s="6"/>
      <c r="SMM77" s="6"/>
      <c r="SMN77" s="6"/>
      <c r="SMO77" s="6"/>
      <c r="SMP77" s="6"/>
      <c r="SMQ77" s="6"/>
      <c r="SMR77" s="6"/>
      <c r="SMS77" s="6"/>
      <c r="SMT77" s="6"/>
      <c r="SMU77" s="6"/>
      <c r="SMV77" s="6"/>
      <c r="SMW77" s="6"/>
      <c r="SMX77" s="6"/>
      <c r="SMY77" s="6"/>
      <c r="SMZ77" s="6"/>
      <c r="SNA77" s="6"/>
      <c r="SNB77" s="6"/>
      <c r="SNC77" s="6"/>
      <c r="SND77" s="6"/>
      <c r="SNE77" s="6"/>
      <c r="SNF77" s="6"/>
      <c r="SNG77" s="6"/>
      <c r="SNH77" s="6"/>
      <c r="SNI77" s="6"/>
      <c r="SNJ77" s="6"/>
      <c r="SNK77" s="6"/>
      <c r="SNL77" s="6"/>
      <c r="SNM77" s="6"/>
      <c r="SNN77" s="6"/>
      <c r="SNO77" s="6"/>
      <c r="SNP77" s="6"/>
      <c r="SNQ77" s="6"/>
      <c r="SNR77" s="6"/>
      <c r="SNS77" s="6"/>
      <c r="SNT77" s="6"/>
      <c r="SNU77" s="6"/>
      <c r="SNV77" s="6"/>
      <c r="SNW77" s="6"/>
      <c r="SNX77" s="6"/>
      <c r="SNY77" s="6"/>
      <c r="SNZ77" s="6"/>
      <c r="SOA77" s="6"/>
      <c r="SOB77" s="6"/>
      <c r="SOC77" s="6"/>
      <c r="SOD77" s="6"/>
      <c r="SOE77" s="6"/>
      <c r="SOF77" s="6"/>
      <c r="SOG77" s="6"/>
      <c r="SOH77" s="6"/>
      <c r="SOI77" s="6"/>
      <c r="SOJ77" s="6"/>
      <c r="SOK77" s="6"/>
      <c r="SOL77" s="6"/>
      <c r="SOM77" s="6"/>
      <c r="SON77" s="6"/>
      <c r="SOO77" s="6"/>
      <c r="SOP77" s="6"/>
      <c r="SOQ77" s="6"/>
      <c r="SOR77" s="6"/>
      <c r="SOS77" s="6"/>
      <c r="SOT77" s="6"/>
      <c r="SOU77" s="6"/>
      <c r="SOV77" s="6"/>
      <c r="SOW77" s="6"/>
      <c r="SOX77" s="6"/>
      <c r="SOY77" s="6"/>
      <c r="SOZ77" s="6"/>
      <c r="SPA77" s="6"/>
      <c r="SPB77" s="6"/>
      <c r="SPC77" s="6"/>
      <c r="SPD77" s="6"/>
      <c r="SPE77" s="6"/>
      <c r="SPF77" s="6"/>
      <c r="SPG77" s="6"/>
      <c r="SPH77" s="6"/>
      <c r="SPI77" s="6"/>
      <c r="SPJ77" s="6"/>
      <c r="SPK77" s="6"/>
      <c r="SPL77" s="6"/>
      <c r="SPM77" s="6"/>
      <c r="SPN77" s="6"/>
      <c r="SPO77" s="6"/>
      <c r="SPP77" s="6"/>
      <c r="SPQ77" s="6"/>
      <c r="SPR77" s="6"/>
      <c r="SPS77" s="6"/>
      <c r="SPT77" s="6"/>
      <c r="SPU77" s="6"/>
      <c r="SPV77" s="6"/>
      <c r="SPW77" s="6"/>
      <c r="SPX77" s="6"/>
      <c r="SPY77" s="6"/>
      <c r="SPZ77" s="6"/>
      <c r="SQA77" s="6"/>
      <c r="SQB77" s="6"/>
      <c r="SQC77" s="6"/>
      <c r="SQD77" s="6"/>
      <c r="SQE77" s="6"/>
      <c r="SQF77" s="6"/>
      <c r="SQG77" s="6"/>
      <c r="SQH77" s="6"/>
      <c r="SQI77" s="6"/>
      <c r="SQJ77" s="6"/>
      <c r="SQK77" s="6"/>
      <c r="SQL77" s="6"/>
      <c r="SQM77" s="6"/>
      <c r="SQN77" s="6"/>
      <c r="SQO77" s="6"/>
      <c r="SQP77" s="6"/>
      <c r="SQQ77" s="6"/>
      <c r="SQR77" s="6"/>
      <c r="SQS77" s="6"/>
      <c r="SQT77" s="6"/>
      <c r="SQU77" s="6"/>
      <c r="SQV77" s="6"/>
      <c r="SQW77" s="6"/>
      <c r="SQX77" s="6"/>
      <c r="SQY77" s="6"/>
      <c r="SQZ77" s="6"/>
      <c r="SRA77" s="6"/>
      <c r="SRB77" s="6"/>
      <c r="SRC77" s="6"/>
      <c r="SRD77" s="6"/>
      <c r="SRE77" s="6"/>
      <c r="SRF77" s="6"/>
      <c r="SRG77" s="6"/>
      <c r="SRH77" s="6"/>
      <c r="SRI77" s="6"/>
      <c r="SRJ77" s="6"/>
      <c r="SRK77" s="6"/>
      <c r="SRL77" s="6"/>
      <c r="SRM77" s="6"/>
      <c r="SRN77" s="6"/>
      <c r="SRO77" s="6"/>
      <c r="SRP77" s="6"/>
      <c r="SRQ77" s="6"/>
      <c r="SRR77" s="6"/>
      <c r="SRS77" s="6"/>
      <c r="SRT77" s="6"/>
      <c r="SRU77" s="6"/>
      <c r="SRV77" s="6"/>
      <c r="SRW77" s="6"/>
      <c r="SRX77" s="6"/>
      <c r="SRY77" s="6"/>
      <c r="SRZ77" s="6"/>
      <c r="SSA77" s="6"/>
      <c r="SSB77" s="6"/>
      <c r="SSC77" s="6"/>
      <c r="SSD77" s="6"/>
      <c r="SSE77" s="6"/>
      <c r="SSF77" s="6"/>
      <c r="SSG77" s="6"/>
      <c r="SSH77" s="6"/>
      <c r="SSI77" s="6"/>
      <c r="SSJ77" s="6"/>
      <c r="SSK77" s="6"/>
      <c r="SSL77" s="6"/>
      <c r="SSM77" s="6"/>
      <c r="SSN77" s="6"/>
      <c r="SSO77" s="6"/>
      <c r="SSP77" s="6"/>
      <c r="SSQ77" s="6"/>
      <c r="SSR77" s="6"/>
      <c r="SSS77" s="6"/>
      <c r="SST77" s="6"/>
      <c r="SSU77" s="6"/>
      <c r="SSV77" s="6"/>
      <c r="SSW77" s="6"/>
      <c r="SSX77" s="6"/>
      <c r="SSY77" s="6"/>
      <c r="SSZ77" s="6"/>
      <c r="STA77" s="6"/>
      <c r="STB77" s="6"/>
      <c r="STC77" s="6"/>
      <c r="STD77" s="6"/>
      <c r="STE77" s="6"/>
      <c r="STF77" s="6"/>
      <c r="STG77" s="6"/>
      <c r="STH77" s="6"/>
      <c r="STI77" s="6"/>
      <c r="STJ77" s="6"/>
      <c r="STK77" s="6"/>
      <c r="STL77" s="6"/>
      <c r="STM77" s="6"/>
      <c r="STN77" s="6"/>
      <c r="STO77" s="6"/>
      <c r="STP77" s="6"/>
      <c r="STQ77" s="6"/>
      <c r="STR77" s="6"/>
      <c r="STS77" s="6"/>
      <c r="STT77" s="6"/>
      <c r="STU77" s="6"/>
      <c r="STV77" s="6"/>
      <c r="STW77" s="6"/>
      <c r="STX77" s="6"/>
      <c r="STY77" s="6"/>
      <c r="STZ77" s="6"/>
      <c r="SUA77" s="6"/>
      <c r="SUB77" s="6"/>
      <c r="SUC77" s="6"/>
      <c r="SUD77" s="6"/>
      <c r="SUE77" s="6"/>
      <c r="SUF77" s="6"/>
      <c r="SUG77" s="6"/>
      <c r="SUH77" s="6"/>
      <c r="SUI77" s="6"/>
      <c r="SUJ77" s="6"/>
      <c r="SUK77" s="6"/>
      <c r="SUL77" s="6"/>
      <c r="SUM77" s="6"/>
      <c r="SUN77" s="6"/>
      <c r="SUO77" s="6"/>
      <c r="SUP77" s="6"/>
      <c r="SUQ77" s="6"/>
      <c r="SUR77" s="6"/>
      <c r="SUS77" s="6"/>
      <c r="SUT77" s="6"/>
      <c r="SUU77" s="6"/>
      <c r="SUV77" s="6"/>
      <c r="SUW77" s="6"/>
      <c r="SUX77" s="6"/>
      <c r="SUY77" s="6"/>
      <c r="SUZ77" s="6"/>
      <c r="SVA77" s="6"/>
      <c r="SVB77" s="6"/>
      <c r="SVC77" s="6"/>
      <c r="SVD77" s="6"/>
      <c r="SVE77" s="6"/>
      <c r="SVF77" s="6"/>
      <c r="SVG77" s="6"/>
      <c r="SVH77" s="6"/>
      <c r="SVI77" s="6"/>
      <c r="SVJ77" s="6"/>
      <c r="SVK77" s="6"/>
      <c r="SVL77" s="6"/>
      <c r="SVM77" s="6"/>
      <c r="SVN77" s="6"/>
      <c r="SVO77" s="6"/>
      <c r="SVP77" s="6"/>
      <c r="SVQ77" s="6"/>
      <c r="SVR77" s="6"/>
      <c r="SVS77" s="6"/>
      <c r="SVT77" s="6"/>
      <c r="SVU77" s="6"/>
      <c r="SVV77" s="6"/>
      <c r="SVW77" s="6"/>
      <c r="SVX77" s="6"/>
      <c r="SVY77" s="6"/>
      <c r="SVZ77" s="6"/>
      <c r="SWA77" s="6"/>
      <c r="SWB77" s="6"/>
      <c r="SWC77" s="6"/>
      <c r="SWD77" s="6"/>
      <c r="SWE77" s="6"/>
      <c r="SWF77" s="6"/>
      <c r="SWG77" s="6"/>
      <c r="SWH77" s="6"/>
      <c r="SWI77" s="6"/>
      <c r="SWJ77" s="6"/>
      <c r="SWK77" s="6"/>
      <c r="SWL77" s="6"/>
      <c r="SWM77" s="6"/>
      <c r="SWN77" s="6"/>
      <c r="SWO77" s="6"/>
      <c r="SWP77" s="6"/>
      <c r="SWQ77" s="6"/>
      <c r="SWR77" s="6"/>
      <c r="SWS77" s="6"/>
      <c r="SWT77" s="6"/>
      <c r="SWU77" s="6"/>
      <c r="SWV77" s="6"/>
      <c r="SWW77" s="6"/>
      <c r="SWX77" s="6"/>
      <c r="SWY77" s="6"/>
      <c r="SWZ77" s="6"/>
      <c r="SXA77" s="6"/>
      <c r="SXB77" s="6"/>
      <c r="SXC77" s="6"/>
      <c r="SXD77" s="6"/>
      <c r="SXE77" s="6"/>
      <c r="SXF77" s="6"/>
      <c r="SXG77" s="6"/>
      <c r="SXH77" s="6"/>
      <c r="SXI77" s="6"/>
      <c r="SXJ77" s="6"/>
      <c r="SXK77" s="6"/>
      <c r="SXL77" s="6"/>
      <c r="SXM77" s="6"/>
      <c r="SXN77" s="6"/>
      <c r="SXO77" s="6"/>
      <c r="SXP77" s="6"/>
      <c r="SXQ77" s="6"/>
      <c r="SXR77" s="6"/>
      <c r="SXS77" s="6"/>
      <c r="SXT77" s="6"/>
      <c r="SXU77" s="6"/>
      <c r="SXV77" s="6"/>
      <c r="SXW77" s="6"/>
      <c r="SXX77" s="6"/>
      <c r="SXY77" s="6"/>
      <c r="SXZ77" s="6"/>
      <c r="SYA77" s="6"/>
      <c r="SYB77" s="6"/>
      <c r="SYC77" s="6"/>
      <c r="SYD77" s="6"/>
      <c r="SYE77" s="6"/>
      <c r="SYF77" s="6"/>
      <c r="SYG77" s="6"/>
      <c r="SYH77" s="6"/>
      <c r="SYI77" s="6"/>
      <c r="SYJ77" s="6"/>
      <c r="SYK77" s="6"/>
      <c r="SYL77" s="6"/>
      <c r="SYM77" s="6"/>
      <c r="SYN77" s="6"/>
      <c r="SYO77" s="6"/>
      <c r="SYP77" s="6"/>
      <c r="SYQ77" s="6"/>
      <c r="SYR77" s="6"/>
      <c r="SYS77" s="6"/>
      <c r="SYT77" s="6"/>
      <c r="SYU77" s="6"/>
      <c r="SYV77" s="6"/>
      <c r="SYW77" s="6"/>
      <c r="SYX77" s="6"/>
      <c r="SYY77" s="6"/>
      <c r="SYZ77" s="6"/>
      <c r="SZA77" s="6"/>
      <c r="SZB77" s="6"/>
      <c r="SZC77" s="6"/>
      <c r="SZD77" s="6"/>
      <c r="SZE77" s="6"/>
      <c r="SZF77" s="6"/>
      <c r="SZG77" s="6"/>
      <c r="SZH77" s="6"/>
      <c r="SZI77" s="6"/>
      <c r="SZJ77" s="6"/>
      <c r="SZK77" s="6"/>
      <c r="SZL77" s="6"/>
      <c r="SZM77" s="6"/>
      <c r="SZN77" s="6"/>
      <c r="SZO77" s="6"/>
      <c r="SZP77" s="6"/>
      <c r="SZQ77" s="6"/>
      <c r="SZR77" s="6"/>
      <c r="SZS77" s="6"/>
      <c r="SZT77" s="6"/>
      <c r="SZU77" s="6"/>
      <c r="SZV77" s="6"/>
      <c r="SZW77" s="6"/>
      <c r="SZX77" s="6"/>
      <c r="SZY77" s="6"/>
      <c r="SZZ77" s="6"/>
      <c r="TAA77" s="6"/>
      <c r="TAB77" s="6"/>
      <c r="TAC77" s="6"/>
      <c r="TAD77" s="6"/>
      <c r="TAE77" s="6"/>
      <c r="TAF77" s="6"/>
      <c r="TAG77" s="6"/>
      <c r="TAH77" s="6"/>
      <c r="TAI77" s="6"/>
      <c r="TAJ77" s="6"/>
      <c r="TAK77" s="6"/>
      <c r="TAL77" s="6"/>
      <c r="TAM77" s="6"/>
      <c r="TAN77" s="6"/>
      <c r="TAO77" s="6"/>
      <c r="TAP77" s="6"/>
      <c r="TAQ77" s="6"/>
      <c r="TAR77" s="6"/>
      <c r="TAS77" s="6"/>
      <c r="TAT77" s="6"/>
      <c r="TAU77" s="6"/>
      <c r="TAV77" s="6"/>
      <c r="TAW77" s="6"/>
      <c r="TAX77" s="6"/>
      <c r="TAY77" s="6"/>
      <c r="TAZ77" s="6"/>
      <c r="TBA77" s="6"/>
      <c r="TBB77" s="6"/>
      <c r="TBC77" s="6"/>
      <c r="TBD77" s="6"/>
      <c r="TBE77" s="6"/>
      <c r="TBF77" s="6"/>
      <c r="TBG77" s="6"/>
      <c r="TBH77" s="6"/>
      <c r="TBI77" s="6"/>
      <c r="TBJ77" s="6"/>
      <c r="TBK77" s="6"/>
      <c r="TBL77" s="6"/>
      <c r="TBM77" s="6"/>
      <c r="TBN77" s="6"/>
      <c r="TBO77" s="6"/>
      <c r="TBP77" s="6"/>
      <c r="TBQ77" s="6"/>
      <c r="TBR77" s="6"/>
      <c r="TBS77" s="6"/>
      <c r="TBT77" s="6"/>
      <c r="TBU77" s="6"/>
      <c r="TBV77" s="6"/>
      <c r="TBW77" s="6"/>
      <c r="TBX77" s="6"/>
      <c r="TBY77" s="6"/>
      <c r="TBZ77" s="6"/>
      <c r="TCA77" s="6"/>
      <c r="TCB77" s="6"/>
      <c r="TCC77" s="6"/>
      <c r="TCD77" s="6"/>
      <c r="TCE77" s="6"/>
      <c r="TCF77" s="6"/>
      <c r="TCG77" s="6"/>
      <c r="TCH77" s="6"/>
      <c r="TCI77" s="6"/>
      <c r="TCJ77" s="6"/>
      <c r="TCK77" s="6"/>
      <c r="TCL77" s="6"/>
      <c r="TCM77" s="6"/>
      <c r="TCN77" s="6"/>
      <c r="TCO77" s="6"/>
      <c r="TCP77" s="6"/>
      <c r="TCQ77" s="6"/>
      <c r="TCR77" s="6"/>
      <c r="TCS77" s="6"/>
      <c r="TCT77" s="6"/>
      <c r="TCU77" s="6"/>
      <c r="TCV77" s="6"/>
      <c r="TCW77" s="6"/>
      <c r="TCX77" s="6"/>
      <c r="TCY77" s="6"/>
      <c r="TCZ77" s="6"/>
      <c r="TDA77" s="6"/>
      <c r="TDB77" s="6"/>
      <c r="TDC77" s="6"/>
      <c r="TDD77" s="6"/>
      <c r="TDE77" s="6"/>
      <c r="TDF77" s="6"/>
      <c r="TDG77" s="6"/>
      <c r="TDH77" s="6"/>
      <c r="TDI77" s="6"/>
      <c r="TDJ77" s="6"/>
      <c r="TDK77" s="6"/>
      <c r="TDL77" s="6"/>
      <c r="TDM77" s="6"/>
      <c r="TDN77" s="6"/>
      <c r="TDO77" s="6"/>
      <c r="TDP77" s="6"/>
      <c r="TDQ77" s="6"/>
      <c r="TDR77" s="6"/>
      <c r="TDS77" s="6"/>
      <c r="TDT77" s="6"/>
      <c r="TDU77" s="6"/>
      <c r="TDV77" s="6"/>
      <c r="TDW77" s="6"/>
      <c r="TDX77" s="6"/>
      <c r="TDY77" s="6"/>
      <c r="TDZ77" s="6"/>
      <c r="TEA77" s="6"/>
      <c r="TEB77" s="6"/>
      <c r="TEC77" s="6"/>
      <c r="TED77" s="6"/>
      <c r="TEE77" s="6"/>
      <c r="TEF77" s="6"/>
      <c r="TEG77" s="6"/>
      <c r="TEH77" s="6"/>
      <c r="TEI77" s="6"/>
      <c r="TEJ77" s="6"/>
      <c r="TEK77" s="6"/>
      <c r="TEL77" s="6"/>
      <c r="TEM77" s="6"/>
      <c r="TEN77" s="6"/>
      <c r="TEO77" s="6"/>
      <c r="TEP77" s="6"/>
      <c r="TEQ77" s="6"/>
      <c r="TER77" s="6"/>
      <c r="TES77" s="6"/>
      <c r="TET77" s="6"/>
      <c r="TEU77" s="6"/>
      <c r="TEV77" s="6"/>
      <c r="TEW77" s="6"/>
      <c r="TEX77" s="6"/>
      <c r="TEY77" s="6"/>
      <c r="TEZ77" s="6"/>
      <c r="TFA77" s="6"/>
      <c r="TFB77" s="6"/>
      <c r="TFC77" s="6"/>
      <c r="TFD77" s="6"/>
      <c r="TFE77" s="6"/>
      <c r="TFF77" s="6"/>
      <c r="TFG77" s="6"/>
      <c r="TFH77" s="6"/>
      <c r="TFI77" s="6"/>
      <c r="TFJ77" s="6"/>
      <c r="TFK77" s="6"/>
      <c r="TFL77" s="6"/>
      <c r="TFM77" s="6"/>
      <c r="TFN77" s="6"/>
      <c r="TFO77" s="6"/>
      <c r="TFP77" s="6"/>
      <c r="TFQ77" s="6"/>
      <c r="TFR77" s="6"/>
      <c r="TFS77" s="6"/>
      <c r="TFT77" s="6"/>
      <c r="TFU77" s="6"/>
      <c r="TFV77" s="6"/>
      <c r="TFW77" s="6"/>
      <c r="TFX77" s="6"/>
      <c r="TFY77" s="6"/>
      <c r="TFZ77" s="6"/>
      <c r="TGA77" s="6"/>
      <c r="TGB77" s="6"/>
      <c r="TGC77" s="6"/>
      <c r="TGD77" s="6"/>
      <c r="TGE77" s="6"/>
      <c r="TGF77" s="6"/>
      <c r="TGG77" s="6"/>
      <c r="TGH77" s="6"/>
      <c r="TGI77" s="6"/>
      <c r="TGJ77" s="6"/>
      <c r="TGK77" s="6"/>
      <c r="TGL77" s="6"/>
      <c r="TGM77" s="6"/>
      <c r="TGN77" s="6"/>
      <c r="TGO77" s="6"/>
      <c r="TGP77" s="6"/>
      <c r="TGQ77" s="6"/>
      <c r="TGR77" s="6"/>
      <c r="TGS77" s="6"/>
      <c r="TGT77" s="6"/>
      <c r="TGU77" s="6"/>
      <c r="TGV77" s="6"/>
      <c r="TGW77" s="6"/>
      <c r="TGX77" s="6"/>
      <c r="TGY77" s="6"/>
      <c r="TGZ77" s="6"/>
      <c r="THA77" s="6"/>
      <c r="THB77" s="6"/>
      <c r="THC77" s="6"/>
      <c r="THD77" s="6"/>
      <c r="THE77" s="6"/>
      <c r="THF77" s="6"/>
      <c r="THG77" s="6"/>
      <c r="THH77" s="6"/>
      <c r="THI77" s="6"/>
      <c r="THJ77" s="6"/>
      <c r="THK77" s="6"/>
      <c r="THL77" s="6"/>
      <c r="THM77" s="6"/>
      <c r="THN77" s="6"/>
      <c r="THO77" s="6"/>
      <c r="THP77" s="6"/>
      <c r="THQ77" s="6"/>
      <c r="THR77" s="6"/>
      <c r="THS77" s="6"/>
      <c r="THT77" s="6"/>
      <c r="THU77" s="6"/>
      <c r="THV77" s="6"/>
      <c r="THW77" s="6"/>
      <c r="THX77" s="6"/>
      <c r="THY77" s="6"/>
      <c r="THZ77" s="6"/>
      <c r="TIA77" s="6"/>
      <c r="TIB77" s="6"/>
      <c r="TIC77" s="6"/>
      <c r="TID77" s="6"/>
      <c r="TIE77" s="6"/>
      <c r="TIF77" s="6"/>
      <c r="TIG77" s="6"/>
      <c r="TIH77" s="6"/>
      <c r="TII77" s="6"/>
      <c r="TIJ77" s="6"/>
      <c r="TIK77" s="6"/>
      <c r="TIL77" s="6"/>
      <c r="TIM77" s="6"/>
      <c r="TIN77" s="6"/>
      <c r="TIO77" s="6"/>
      <c r="TIP77" s="6"/>
      <c r="TIQ77" s="6"/>
      <c r="TIR77" s="6"/>
      <c r="TIS77" s="6"/>
      <c r="TIT77" s="6"/>
      <c r="TIU77" s="6"/>
      <c r="TIV77" s="6"/>
      <c r="TIW77" s="6"/>
      <c r="TIX77" s="6"/>
      <c r="TIY77" s="6"/>
      <c r="TIZ77" s="6"/>
      <c r="TJA77" s="6"/>
      <c r="TJB77" s="6"/>
      <c r="TJC77" s="6"/>
      <c r="TJD77" s="6"/>
      <c r="TJE77" s="6"/>
      <c r="TJF77" s="6"/>
      <c r="TJG77" s="6"/>
      <c r="TJH77" s="6"/>
      <c r="TJI77" s="6"/>
      <c r="TJJ77" s="6"/>
      <c r="TJK77" s="6"/>
      <c r="TJL77" s="6"/>
      <c r="TJM77" s="6"/>
      <c r="TJN77" s="6"/>
      <c r="TJO77" s="6"/>
      <c r="TJP77" s="6"/>
      <c r="TJQ77" s="6"/>
      <c r="TJR77" s="6"/>
      <c r="TJS77" s="6"/>
      <c r="TJT77" s="6"/>
      <c r="TJU77" s="6"/>
      <c r="TJV77" s="6"/>
      <c r="TJW77" s="6"/>
      <c r="TJX77" s="6"/>
      <c r="TJY77" s="6"/>
      <c r="TJZ77" s="6"/>
      <c r="TKA77" s="6"/>
      <c r="TKB77" s="6"/>
      <c r="TKC77" s="6"/>
      <c r="TKD77" s="6"/>
      <c r="TKE77" s="6"/>
      <c r="TKF77" s="6"/>
      <c r="TKG77" s="6"/>
      <c r="TKH77" s="6"/>
      <c r="TKI77" s="6"/>
      <c r="TKJ77" s="6"/>
      <c r="TKK77" s="6"/>
      <c r="TKL77" s="6"/>
      <c r="TKM77" s="6"/>
      <c r="TKN77" s="6"/>
      <c r="TKO77" s="6"/>
      <c r="TKP77" s="6"/>
      <c r="TKQ77" s="6"/>
      <c r="TKR77" s="6"/>
      <c r="TKS77" s="6"/>
      <c r="TKT77" s="6"/>
      <c r="TKU77" s="6"/>
      <c r="TKV77" s="6"/>
      <c r="TKW77" s="6"/>
      <c r="TKX77" s="6"/>
      <c r="TKY77" s="6"/>
      <c r="TKZ77" s="6"/>
      <c r="TLA77" s="6"/>
      <c r="TLB77" s="6"/>
      <c r="TLC77" s="6"/>
      <c r="TLD77" s="6"/>
      <c r="TLE77" s="6"/>
      <c r="TLF77" s="6"/>
      <c r="TLG77" s="6"/>
      <c r="TLH77" s="6"/>
      <c r="TLI77" s="6"/>
      <c r="TLJ77" s="6"/>
      <c r="TLK77" s="6"/>
      <c r="TLL77" s="6"/>
      <c r="TLM77" s="6"/>
      <c r="TLN77" s="6"/>
      <c r="TLO77" s="6"/>
      <c r="TLP77" s="6"/>
      <c r="TLQ77" s="6"/>
      <c r="TLR77" s="6"/>
      <c r="TLS77" s="6"/>
      <c r="TLT77" s="6"/>
      <c r="TLU77" s="6"/>
      <c r="TLV77" s="6"/>
      <c r="TLW77" s="6"/>
      <c r="TLX77" s="6"/>
      <c r="TLY77" s="6"/>
      <c r="TLZ77" s="6"/>
      <c r="TMA77" s="6"/>
      <c r="TMB77" s="6"/>
      <c r="TMC77" s="6"/>
      <c r="TMD77" s="6"/>
      <c r="TME77" s="6"/>
      <c r="TMF77" s="6"/>
      <c r="TMG77" s="6"/>
      <c r="TMH77" s="6"/>
      <c r="TMI77" s="6"/>
      <c r="TMJ77" s="6"/>
      <c r="TMK77" s="6"/>
      <c r="TML77" s="6"/>
      <c r="TMM77" s="6"/>
      <c r="TMN77" s="6"/>
      <c r="TMO77" s="6"/>
      <c r="TMP77" s="6"/>
      <c r="TMQ77" s="6"/>
      <c r="TMR77" s="6"/>
      <c r="TMS77" s="6"/>
      <c r="TMT77" s="6"/>
      <c r="TMU77" s="6"/>
      <c r="TMV77" s="6"/>
      <c r="TMW77" s="6"/>
      <c r="TMX77" s="6"/>
      <c r="TMY77" s="6"/>
      <c r="TMZ77" s="6"/>
      <c r="TNA77" s="6"/>
      <c r="TNB77" s="6"/>
      <c r="TNC77" s="6"/>
      <c r="TND77" s="6"/>
      <c r="TNE77" s="6"/>
      <c r="TNF77" s="6"/>
      <c r="TNG77" s="6"/>
      <c r="TNH77" s="6"/>
      <c r="TNI77" s="6"/>
      <c r="TNJ77" s="6"/>
      <c r="TNK77" s="6"/>
      <c r="TNL77" s="6"/>
      <c r="TNM77" s="6"/>
      <c r="TNN77" s="6"/>
      <c r="TNO77" s="6"/>
      <c r="TNP77" s="6"/>
      <c r="TNQ77" s="6"/>
      <c r="TNR77" s="6"/>
      <c r="TNS77" s="6"/>
      <c r="TNT77" s="6"/>
      <c r="TNU77" s="6"/>
      <c r="TNV77" s="6"/>
      <c r="TNW77" s="6"/>
      <c r="TNX77" s="6"/>
      <c r="TNY77" s="6"/>
      <c r="TNZ77" s="6"/>
      <c r="TOA77" s="6"/>
      <c r="TOB77" s="6"/>
      <c r="TOC77" s="6"/>
      <c r="TOD77" s="6"/>
      <c r="TOE77" s="6"/>
      <c r="TOF77" s="6"/>
      <c r="TOG77" s="6"/>
      <c r="TOH77" s="6"/>
      <c r="TOI77" s="6"/>
      <c r="TOJ77" s="6"/>
      <c r="TOK77" s="6"/>
      <c r="TOL77" s="6"/>
      <c r="TOM77" s="6"/>
      <c r="TON77" s="6"/>
      <c r="TOO77" s="6"/>
      <c r="TOP77" s="6"/>
      <c r="TOQ77" s="6"/>
      <c r="TOR77" s="6"/>
      <c r="TOS77" s="6"/>
      <c r="TOT77" s="6"/>
      <c r="TOU77" s="6"/>
      <c r="TOV77" s="6"/>
      <c r="TOW77" s="6"/>
      <c r="TOX77" s="6"/>
      <c r="TOY77" s="6"/>
      <c r="TOZ77" s="6"/>
      <c r="TPA77" s="6"/>
      <c r="TPB77" s="6"/>
      <c r="TPC77" s="6"/>
      <c r="TPD77" s="6"/>
      <c r="TPE77" s="6"/>
      <c r="TPF77" s="6"/>
      <c r="TPG77" s="6"/>
      <c r="TPH77" s="6"/>
      <c r="TPI77" s="6"/>
      <c r="TPJ77" s="6"/>
      <c r="TPK77" s="6"/>
      <c r="TPL77" s="6"/>
      <c r="TPM77" s="6"/>
      <c r="TPN77" s="6"/>
      <c r="TPO77" s="6"/>
      <c r="TPP77" s="6"/>
      <c r="TPQ77" s="6"/>
      <c r="TPR77" s="6"/>
      <c r="TPS77" s="6"/>
      <c r="TPT77" s="6"/>
      <c r="TPU77" s="6"/>
      <c r="TPV77" s="6"/>
      <c r="TPW77" s="6"/>
      <c r="TPX77" s="6"/>
      <c r="TPY77" s="6"/>
      <c r="TPZ77" s="6"/>
      <c r="TQA77" s="6"/>
      <c r="TQB77" s="6"/>
      <c r="TQC77" s="6"/>
      <c r="TQD77" s="6"/>
      <c r="TQE77" s="6"/>
      <c r="TQF77" s="6"/>
      <c r="TQG77" s="6"/>
      <c r="TQH77" s="6"/>
      <c r="TQI77" s="6"/>
      <c r="TQJ77" s="6"/>
      <c r="TQK77" s="6"/>
      <c r="TQL77" s="6"/>
      <c r="TQM77" s="6"/>
      <c r="TQN77" s="6"/>
      <c r="TQO77" s="6"/>
      <c r="TQP77" s="6"/>
      <c r="TQQ77" s="6"/>
      <c r="TQR77" s="6"/>
      <c r="TQS77" s="6"/>
      <c r="TQT77" s="6"/>
      <c r="TQU77" s="6"/>
      <c r="TQV77" s="6"/>
      <c r="TQW77" s="6"/>
      <c r="TQX77" s="6"/>
      <c r="TQY77" s="6"/>
      <c r="TQZ77" s="6"/>
      <c r="TRA77" s="6"/>
      <c r="TRB77" s="6"/>
      <c r="TRC77" s="6"/>
      <c r="TRD77" s="6"/>
      <c r="TRE77" s="6"/>
      <c r="TRF77" s="6"/>
      <c r="TRG77" s="6"/>
      <c r="TRH77" s="6"/>
      <c r="TRI77" s="6"/>
      <c r="TRJ77" s="6"/>
      <c r="TRK77" s="6"/>
      <c r="TRL77" s="6"/>
      <c r="TRM77" s="6"/>
      <c r="TRN77" s="6"/>
      <c r="TRO77" s="6"/>
      <c r="TRP77" s="6"/>
      <c r="TRQ77" s="6"/>
      <c r="TRR77" s="6"/>
      <c r="TRS77" s="6"/>
      <c r="TRT77" s="6"/>
      <c r="TRU77" s="6"/>
      <c r="TRV77" s="6"/>
      <c r="TRW77" s="6"/>
      <c r="TRX77" s="6"/>
      <c r="TRY77" s="6"/>
      <c r="TRZ77" s="6"/>
      <c r="TSA77" s="6"/>
      <c r="TSB77" s="6"/>
      <c r="TSC77" s="6"/>
      <c r="TSD77" s="6"/>
      <c r="TSE77" s="6"/>
      <c r="TSF77" s="6"/>
      <c r="TSG77" s="6"/>
      <c r="TSH77" s="6"/>
      <c r="TSI77" s="6"/>
      <c r="TSJ77" s="6"/>
      <c r="TSK77" s="6"/>
      <c r="TSL77" s="6"/>
      <c r="TSM77" s="6"/>
      <c r="TSN77" s="6"/>
      <c r="TSO77" s="6"/>
      <c r="TSP77" s="6"/>
      <c r="TSQ77" s="6"/>
      <c r="TSR77" s="6"/>
      <c r="TSS77" s="6"/>
      <c r="TST77" s="6"/>
      <c r="TSU77" s="6"/>
      <c r="TSV77" s="6"/>
      <c r="TSW77" s="6"/>
      <c r="TSX77" s="6"/>
      <c r="TSY77" s="6"/>
      <c r="TSZ77" s="6"/>
      <c r="TTA77" s="6"/>
      <c r="TTB77" s="6"/>
      <c r="TTC77" s="6"/>
      <c r="TTD77" s="6"/>
      <c r="TTE77" s="6"/>
      <c r="TTF77" s="6"/>
      <c r="TTG77" s="6"/>
      <c r="TTH77" s="6"/>
      <c r="TTI77" s="6"/>
      <c r="TTJ77" s="6"/>
      <c r="TTK77" s="6"/>
      <c r="TTL77" s="6"/>
      <c r="TTM77" s="6"/>
      <c r="TTN77" s="6"/>
      <c r="TTO77" s="6"/>
      <c r="TTP77" s="6"/>
      <c r="TTQ77" s="6"/>
      <c r="TTR77" s="6"/>
      <c r="TTS77" s="6"/>
      <c r="TTT77" s="6"/>
      <c r="TTU77" s="6"/>
      <c r="TTV77" s="6"/>
      <c r="TTW77" s="6"/>
      <c r="TTX77" s="6"/>
      <c r="TTY77" s="6"/>
      <c r="TTZ77" s="6"/>
      <c r="TUA77" s="6"/>
      <c r="TUB77" s="6"/>
      <c r="TUC77" s="6"/>
      <c r="TUD77" s="6"/>
      <c r="TUE77" s="6"/>
      <c r="TUF77" s="6"/>
      <c r="TUG77" s="6"/>
      <c r="TUH77" s="6"/>
      <c r="TUI77" s="6"/>
      <c r="TUJ77" s="6"/>
      <c r="TUK77" s="6"/>
      <c r="TUL77" s="6"/>
      <c r="TUM77" s="6"/>
      <c r="TUN77" s="6"/>
      <c r="TUO77" s="6"/>
      <c r="TUP77" s="6"/>
      <c r="TUQ77" s="6"/>
      <c r="TUR77" s="6"/>
      <c r="TUS77" s="6"/>
      <c r="TUT77" s="6"/>
      <c r="TUU77" s="6"/>
      <c r="TUV77" s="6"/>
      <c r="TUW77" s="6"/>
      <c r="TUX77" s="6"/>
      <c r="TUY77" s="6"/>
      <c r="TUZ77" s="6"/>
      <c r="TVA77" s="6"/>
      <c r="TVB77" s="6"/>
      <c r="TVC77" s="6"/>
      <c r="TVD77" s="6"/>
      <c r="TVE77" s="6"/>
      <c r="TVF77" s="6"/>
      <c r="TVG77" s="6"/>
      <c r="TVH77" s="6"/>
      <c r="TVI77" s="6"/>
      <c r="TVJ77" s="6"/>
      <c r="TVK77" s="6"/>
      <c r="TVL77" s="6"/>
      <c r="TVM77" s="6"/>
      <c r="TVN77" s="6"/>
      <c r="TVO77" s="6"/>
      <c r="TVP77" s="6"/>
      <c r="TVQ77" s="6"/>
      <c r="TVR77" s="6"/>
      <c r="TVS77" s="6"/>
      <c r="TVT77" s="6"/>
      <c r="TVU77" s="6"/>
      <c r="TVV77" s="6"/>
      <c r="TVW77" s="6"/>
      <c r="TVX77" s="6"/>
      <c r="TVY77" s="6"/>
      <c r="TVZ77" s="6"/>
      <c r="TWA77" s="6"/>
      <c r="TWB77" s="6"/>
      <c r="TWC77" s="6"/>
      <c r="TWD77" s="6"/>
      <c r="TWE77" s="6"/>
      <c r="TWF77" s="6"/>
      <c r="TWG77" s="6"/>
      <c r="TWH77" s="6"/>
      <c r="TWI77" s="6"/>
      <c r="TWJ77" s="6"/>
      <c r="TWK77" s="6"/>
      <c r="TWL77" s="6"/>
      <c r="TWM77" s="6"/>
      <c r="TWN77" s="6"/>
      <c r="TWO77" s="6"/>
      <c r="TWP77" s="6"/>
      <c r="TWQ77" s="6"/>
      <c r="TWR77" s="6"/>
      <c r="TWS77" s="6"/>
      <c r="TWT77" s="6"/>
      <c r="TWU77" s="6"/>
      <c r="TWV77" s="6"/>
      <c r="TWW77" s="6"/>
      <c r="TWX77" s="6"/>
      <c r="TWY77" s="6"/>
      <c r="TWZ77" s="6"/>
      <c r="TXA77" s="6"/>
      <c r="TXB77" s="6"/>
      <c r="TXC77" s="6"/>
      <c r="TXD77" s="6"/>
      <c r="TXE77" s="6"/>
      <c r="TXF77" s="6"/>
      <c r="TXG77" s="6"/>
      <c r="TXH77" s="6"/>
      <c r="TXI77" s="6"/>
      <c r="TXJ77" s="6"/>
      <c r="TXK77" s="6"/>
      <c r="TXL77" s="6"/>
      <c r="TXM77" s="6"/>
      <c r="TXN77" s="6"/>
      <c r="TXO77" s="6"/>
      <c r="TXP77" s="6"/>
      <c r="TXQ77" s="6"/>
      <c r="TXR77" s="6"/>
      <c r="TXS77" s="6"/>
      <c r="TXT77" s="6"/>
      <c r="TXU77" s="6"/>
      <c r="TXV77" s="6"/>
      <c r="TXW77" s="6"/>
      <c r="TXX77" s="6"/>
      <c r="TXY77" s="6"/>
      <c r="TXZ77" s="6"/>
      <c r="TYA77" s="6"/>
      <c r="TYB77" s="6"/>
      <c r="TYC77" s="6"/>
      <c r="TYD77" s="6"/>
      <c r="TYE77" s="6"/>
      <c r="TYF77" s="6"/>
      <c r="TYG77" s="6"/>
      <c r="TYH77" s="6"/>
      <c r="TYI77" s="6"/>
      <c r="TYJ77" s="6"/>
      <c r="TYK77" s="6"/>
      <c r="TYL77" s="6"/>
      <c r="TYM77" s="6"/>
      <c r="TYN77" s="6"/>
      <c r="TYO77" s="6"/>
      <c r="TYP77" s="6"/>
      <c r="TYQ77" s="6"/>
      <c r="TYR77" s="6"/>
      <c r="TYS77" s="6"/>
      <c r="TYT77" s="6"/>
      <c r="TYU77" s="6"/>
      <c r="TYV77" s="6"/>
      <c r="TYW77" s="6"/>
      <c r="TYX77" s="6"/>
      <c r="TYY77" s="6"/>
      <c r="TYZ77" s="6"/>
      <c r="TZA77" s="6"/>
      <c r="TZB77" s="6"/>
      <c r="TZC77" s="6"/>
      <c r="TZD77" s="6"/>
      <c r="TZE77" s="6"/>
      <c r="TZF77" s="6"/>
      <c r="TZG77" s="6"/>
      <c r="TZH77" s="6"/>
      <c r="TZI77" s="6"/>
      <c r="TZJ77" s="6"/>
      <c r="TZK77" s="6"/>
      <c r="TZL77" s="6"/>
      <c r="TZM77" s="6"/>
      <c r="TZN77" s="6"/>
      <c r="TZO77" s="6"/>
      <c r="TZP77" s="6"/>
      <c r="TZQ77" s="6"/>
      <c r="TZR77" s="6"/>
      <c r="TZS77" s="6"/>
      <c r="TZT77" s="6"/>
      <c r="TZU77" s="6"/>
      <c r="TZV77" s="6"/>
      <c r="TZW77" s="6"/>
      <c r="TZX77" s="6"/>
      <c r="TZY77" s="6"/>
      <c r="TZZ77" s="6"/>
      <c r="UAA77" s="6"/>
      <c r="UAB77" s="6"/>
      <c r="UAC77" s="6"/>
      <c r="UAD77" s="6"/>
      <c r="UAE77" s="6"/>
      <c r="UAF77" s="6"/>
      <c r="UAG77" s="6"/>
      <c r="UAH77" s="6"/>
      <c r="UAI77" s="6"/>
      <c r="UAJ77" s="6"/>
      <c r="UAK77" s="6"/>
      <c r="UAL77" s="6"/>
      <c r="UAM77" s="6"/>
      <c r="UAN77" s="6"/>
      <c r="UAO77" s="6"/>
      <c r="UAP77" s="6"/>
      <c r="UAQ77" s="6"/>
      <c r="UAR77" s="6"/>
      <c r="UAS77" s="6"/>
      <c r="UAT77" s="6"/>
      <c r="UAU77" s="6"/>
      <c r="UAV77" s="6"/>
      <c r="UAW77" s="6"/>
      <c r="UAX77" s="6"/>
      <c r="UAY77" s="6"/>
      <c r="UAZ77" s="6"/>
      <c r="UBA77" s="6"/>
      <c r="UBB77" s="6"/>
      <c r="UBC77" s="6"/>
      <c r="UBD77" s="6"/>
      <c r="UBE77" s="6"/>
      <c r="UBF77" s="6"/>
      <c r="UBG77" s="6"/>
      <c r="UBH77" s="6"/>
      <c r="UBI77" s="6"/>
      <c r="UBJ77" s="6"/>
      <c r="UBK77" s="6"/>
      <c r="UBL77" s="6"/>
      <c r="UBM77" s="6"/>
      <c r="UBN77" s="6"/>
      <c r="UBO77" s="6"/>
      <c r="UBP77" s="6"/>
      <c r="UBQ77" s="6"/>
      <c r="UBR77" s="6"/>
      <c r="UBS77" s="6"/>
      <c r="UBT77" s="6"/>
      <c r="UBU77" s="6"/>
      <c r="UBV77" s="6"/>
      <c r="UBW77" s="6"/>
      <c r="UBX77" s="6"/>
      <c r="UBY77" s="6"/>
      <c r="UBZ77" s="6"/>
      <c r="UCA77" s="6"/>
      <c r="UCB77" s="6"/>
      <c r="UCC77" s="6"/>
      <c r="UCD77" s="6"/>
      <c r="UCE77" s="6"/>
      <c r="UCF77" s="6"/>
      <c r="UCG77" s="6"/>
      <c r="UCH77" s="6"/>
      <c r="UCI77" s="6"/>
      <c r="UCJ77" s="6"/>
      <c r="UCK77" s="6"/>
      <c r="UCL77" s="6"/>
      <c r="UCM77" s="6"/>
      <c r="UCN77" s="6"/>
      <c r="UCO77" s="6"/>
      <c r="UCP77" s="6"/>
      <c r="UCQ77" s="6"/>
      <c r="UCR77" s="6"/>
      <c r="UCS77" s="6"/>
      <c r="UCT77" s="6"/>
      <c r="UCU77" s="6"/>
      <c r="UCV77" s="6"/>
      <c r="UCW77" s="6"/>
      <c r="UCX77" s="6"/>
      <c r="UCY77" s="6"/>
      <c r="UCZ77" s="6"/>
      <c r="UDA77" s="6"/>
      <c r="UDB77" s="6"/>
      <c r="UDC77" s="6"/>
      <c r="UDD77" s="6"/>
      <c r="UDE77" s="6"/>
      <c r="UDF77" s="6"/>
      <c r="UDG77" s="6"/>
      <c r="UDH77" s="6"/>
      <c r="UDI77" s="6"/>
      <c r="UDJ77" s="6"/>
      <c r="UDK77" s="6"/>
      <c r="UDL77" s="6"/>
      <c r="UDM77" s="6"/>
      <c r="UDN77" s="6"/>
      <c r="UDO77" s="6"/>
      <c r="UDP77" s="6"/>
      <c r="UDQ77" s="6"/>
      <c r="UDR77" s="6"/>
      <c r="UDS77" s="6"/>
      <c r="UDT77" s="6"/>
      <c r="UDU77" s="6"/>
      <c r="UDV77" s="6"/>
      <c r="UDW77" s="6"/>
      <c r="UDX77" s="6"/>
      <c r="UDY77" s="6"/>
      <c r="UDZ77" s="6"/>
      <c r="UEA77" s="6"/>
      <c r="UEB77" s="6"/>
      <c r="UEC77" s="6"/>
      <c r="UED77" s="6"/>
      <c r="UEE77" s="6"/>
      <c r="UEF77" s="6"/>
      <c r="UEG77" s="6"/>
      <c r="UEH77" s="6"/>
      <c r="UEI77" s="6"/>
      <c r="UEJ77" s="6"/>
      <c r="UEK77" s="6"/>
      <c r="UEL77" s="6"/>
      <c r="UEM77" s="6"/>
      <c r="UEN77" s="6"/>
      <c r="UEO77" s="6"/>
      <c r="UEP77" s="6"/>
      <c r="UEQ77" s="6"/>
      <c r="UER77" s="6"/>
      <c r="UES77" s="6"/>
      <c r="UET77" s="6"/>
      <c r="UEU77" s="6"/>
      <c r="UEV77" s="6"/>
      <c r="UEW77" s="6"/>
      <c r="UEX77" s="6"/>
      <c r="UEY77" s="6"/>
      <c r="UEZ77" s="6"/>
      <c r="UFA77" s="6"/>
      <c r="UFB77" s="6"/>
      <c r="UFC77" s="6"/>
      <c r="UFD77" s="6"/>
      <c r="UFE77" s="6"/>
      <c r="UFF77" s="6"/>
      <c r="UFG77" s="6"/>
      <c r="UFH77" s="6"/>
      <c r="UFI77" s="6"/>
      <c r="UFJ77" s="6"/>
      <c r="UFK77" s="6"/>
      <c r="UFL77" s="6"/>
      <c r="UFM77" s="6"/>
      <c r="UFN77" s="6"/>
      <c r="UFO77" s="6"/>
      <c r="UFP77" s="6"/>
      <c r="UFQ77" s="6"/>
      <c r="UFR77" s="6"/>
      <c r="UFS77" s="6"/>
      <c r="UFT77" s="6"/>
      <c r="UFU77" s="6"/>
      <c r="UFV77" s="6"/>
      <c r="UFW77" s="6"/>
      <c r="UFX77" s="6"/>
      <c r="UFY77" s="6"/>
      <c r="UFZ77" s="6"/>
      <c r="UGA77" s="6"/>
      <c r="UGB77" s="6"/>
      <c r="UGC77" s="6"/>
      <c r="UGD77" s="6"/>
      <c r="UGE77" s="6"/>
      <c r="UGF77" s="6"/>
      <c r="UGG77" s="6"/>
      <c r="UGH77" s="6"/>
      <c r="UGI77" s="6"/>
      <c r="UGJ77" s="6"/>
      <c r="UGK77" s="6"/>
      <c r="UGL77" s="6"/>
      <c r="UGM77" s="6"/>
      <c r="UGN77" s="6"/>
      <c r="UGO77" s="6"/>
      <c r="UGP77" s="6"/>
      <c r="UGQ77" s="6"/>
      <c r="UGR77" s="6"/>
      <c r="UGS77" s="6"/>
      <c r="UGT77" s="6"/>
      <c r="UGU77" s="6"/>
      <c r="UGV77" s="6"/>
      <c r="UGW77" s="6"/>
      <c r="UGX77" s="6"/>
      <c r="UGY77" s="6"/>
      <c r="UGZ77" s="6"/>
      <c r="UHA77" s="6"/>
      <c r="UHB77" s="6"/>
      <c r="UHC77" s="6"/>
      <c r="UHD77" s="6"/>
      <c r="UHE77" s="6"/>
      <c r="UHF77" s="6"/>
      <c r="UHG77" s="6"/>
      <c r="UHH77" s="6"/>
      <c r="UHI77" s="6"/>
      <c r="UHJ77" s="6"/>
      <c r="UHK77" s="6"/>
      <c r="UHL77" s="6"/>
      <c r="UHM77" s="6"/>
      <c r="UHN77" s="6"/>
      <c r="UHO77" s="6"/>
      <c r="UHP77" s="6"/>
      <c r="UHQ77" s="6"/>
      <c r="UHR77" s="6"/>
      <c r="UHS77" s="6"/>
      <c r="UHT77" s="6"/>
      <c r="UHU77" s="6"/>
      <c r="UHV77" s="6"/>
      <c r="UHW77" s="6"/>
      <c r="UHX77" s="6"/>
      <c r="UHY77" s="6"/>
      <c r="UHZ77" s="6"/>
      <c r="UIA77" s="6"/>
      <c r="UIB77" s="6"/>
      <c r="UIC77" s="6"/>
      <c r="UID77" s="6"/>
      <c r="UIE77" s="6"/>
      <c r="UIF77" s="6"/>
      <c r="UIG77" s="6"/>
      <c r="UIH77" s="6"/>
      <c r="UII77" s="6"/>
      <c r="UIJ77" s="6"/>
      <c r="UIK77" s="6"/>
      <c r="UIL77" s="6"/>
      <c r="UIM77" s="6"/>
      <c r="UIN77" s="6"/>
      <c r="UIO77" s="6"/>
      <c r="UIP77" s="6"/>
      <c r="UIQ77" s="6"/>
      <c r="UIR77" s="6"/>
      <c r="UIS77" s="6"/>
      <c r="UIT77" s="6"/>
      <c r="UIU77" s="6"/>
      <c r="UIV77" s="6"/>
      <c r="UIW77" s="6"/>
      <c r="UIX77" s="6"/>
      <c r="UIY77" s="6"/>
      <c r="UIZ77" s="6"/>
      <c r="UJA77" s="6"/>
      <c r="UJB77" s="6"/>
      <c r="UJC77" s="6"/>
      <c r="UJD77" s="6"/>
      <c r="UJE77" s="6"/>
      <c r="UJF77" s="6"/>
      <c r="UJG77" s="6"/>
      <c r="UJH77" s="6"/>
      <c r="UJI77" s="6"/>
      <c r="UJJ77" s="6"/>
      <c r="UJK77" s="6"/>
      <c r="UJL77" s="6"/>
      <c r="UJM77" s="6"/>
      <c r="UJN77" s="6"/>
      <c r="UJO77" s="6"/>
      <c r="UJP77" s="6"/>
      <c r="UJQ77" s="6"/>
      <c r="UJR77" s="6"/>
      <c r="UJS77" s="6"/>
      <c r="UJT77" s="6"/>
      <c r="UJU77" s="6"/>
      <c r="UJV77" s="6"/>
      <c r="UJW77" s="6"/>
      <c r="UJX77" s="6"/>
      <c r="UJY77" s="6"/>
      <c r="UJZ77" s="6"/>
      <c r="UKA77" s="6"/>
      <c r="UKB77" s="6"/>
      <c r="UKC77" s="6"/>
      <c r="UKD77" s="6"/>
      <c r="UKE77" s="6"/>
      <c r="UKF77" s="6"/>
      <c r="UKG77" s="6"/>
      <c r="UKH77" s="6"/>
      <c r="UKI77" s="6"/>
      <c r="UKJ77" s="6"/>
      <c r="UKK77" s="6"/>
      <c r="UKL77" s="6"/>
      <c r="UKM77" s="6"/>
      <c r="UKN77" s="6"/>
      <c r="UKO77" s="6"/>
      <c r="UKP77" s="6"/>
      <c r="UKQ77" s="6"/>
      <c r="UKR77" s="6"/>
      <c r="UKS77" s="6"/>
      <c r="UKT77" s="6"/>
      <c r="UKU77" s="6"/>
      <c r="UKV77" s="6"/>
      <c r="UKW77" s="6"/>
      <c r="UKX77" s="6"/>
      <c r="UKY77" s="6"/>
      <c r="UKZ77" s="6"/>
      <c r="ULA77" s="6"/>
      <c r="ULB77" s="6"/>
      <c r="ULC77" s="6"/>
      <c r="ULD77" s="6"/>
      <c r="ULE77" s="6"/>
      <c r="ULF77" s="6"/>
      <c r="ULG77" s="6"/>
      <c r="ULH77" s="6"/>
      <c r="ULI77" s="6"/>
      <c r="ULJ77" s="6"/>
      <c r="ULK77" s="6"/>
      <c r="ULL77" s="6"/>
      <c r="ULM77" s="6"/>
      <c r="ULN77" s="6"/>
      <c r="ULO77" s="6"/>
      <c r="ULP77" s="6"/>
      <c r="ULQ77" s="6"/>
      <c r="ULR77" s="6"/>
      <c r="ULS77" s="6"/>
      <c r="ULT77" s="6"/>
      <c r="ULU77" s="6"/>
      <c r="ULV77" s="6"/>
      <c r="ULW77" s="6"/>
      <c r="ULX77" s="6"/>
      <c r="ULY77" s="6"/>
      <c r="ULZ77" s="6"/>
      <c r="UMA77" s="6"/>
      <c r="UMB77" s="6"/>
      <c r="UMC77" s="6"/>
      <c r="UMD77" s="6"/>
      <c r="UME77" s="6"/>
      <c r="UMF77" s="6"/>
      <c r="UMG77" s="6"/>
      <c r="UMH77" s="6"/>
      <c r="UMI77" s="6"/>
      <c r="UMJ77" s="6"/>
      <c r="UMK77" s="6"/>
      <c r="UML77" s="6"/>
      <c r="UMM77" s="6"/>
      <c r="UMN77" s="6"/>
      <c r="UMO77" s="6"/>
      <c r="UMP77" s="6"/>
      <c r="UMQ77" s="6"/>
      <c r="UMR77" s="6"/>
      <c r="UMS77" s="6"/>
      <c r="UMT77" s="6"/>
      <c r="UMU77" s="6"/>
      <c r="UMV77" s="6"/>
      <c r="UMW77" s="6"/>
      <c r="UMX77" s="6"/>
      <c r="UMY77" s="6"/>
      <c r="UMZ77" s="6"/>
      <c r="UNA77" s="6"/>
      <c r="UNB77" s="6"/>
      <c r="UNC77" s="6"/>
      <c r="UND77" s="6"/>
      <c r="UNE77" s="6"/>
      <c r="UNF77" s="6"/>
      <c r="UNG77" s="6"/>
      <c r="UNH77" s="6"/>
      <c r="UNI77" s="6"/>
      <c r="UNJ77" s="6"/>
      <c r="UNK77" s="6"/>
      <c r="UNL77" s="6"/>
      <c r="UNM77" s="6"/>
      <c r="UNN77" s="6"/>
      <c r="UNO77" s="6"/>
      <c r="UNP77" s="6"/>
      <c r="UNQ77" s="6"/>
      <c r="UNR77" s="6"/>
      <c r="UNS77" s="6"/>
      <c r="UNT77" s="6"/>
      <c r="UNU77" s="6"/>
      <c r="UNV77" s="6"/>
      <c r="UNW77" s="6"/>
      <c r="UNX77" s="6"/>
      <c r="UNY77" s="6"/>
      <c r="UNZ77" s="6"/>
      <c r="UOA77" s="6"/>
      <c r="UOB77" s="6"/>
      <c r="UOC77" s="6"/>
      <c r="UOD77" s="6"/>
      <c r="UOE77" s="6"/>
      <c r="UOF77" s="6"/>
      <c r="UOG77" s="6"/>
      <c r="UOH77" s="6"/>
      <c r="UOI77" s="6"/>
      <c r="UOJ77" s="6"/>
      <c r="UOK77" s="6"/>
      <c r="UOL77" s="6"/>
      <c r="UOM77" s="6"/>
      <c r="UON77" s="6"/>
      <c r="UOO77" s="6"/>
      <c r="UOP77" s="6"/>
      <c r="UOQ77" s="6"/>
      <c r="UOR77" s="6"/>
      <c r="UOS77" s="6"/>
      <c r="UOT77" s="6"/>
      <c r="UOU77" s="6"/>
      <c r="UOV77" s="6"/>
      <c r="UOW77" s="6"/>
      <c r="UOX77" s="6"/>
      <c r="UOY77" s="6"/>
      <c r="UOZ77" s="6"/>
      <c r="UPA77" s="6"/>
      <c r="UPB77" s="6"/>
      <c r="UPC77" s="6"/>
      <c r="UPD77" s="6"/>
      <c r="UPE77" s="6"/>
      <c r="UPF77" s="6"/>
      <c r="UPG77" s="6"/>
      <c r="UPH77" s="6"/>
      <c r="UPI77" s="6"/>
      <c r="UPJ77" s="6"/>
      <c r="UPK77" s="6"/>
      <c r="UPL77" s="6"/>
      <c r="UPM77" s="6"/>
      <c r="UPN77" s="6"/>
      <c r="UPO77" s="6"/>
      <c r="UPP77" s="6"/>
      <c r="UPQ77" s="6"/>
      <c r="UPR77" s="6"/>
      <c r="UPS77" s="6"/>
      <c r="UPT77" s="6"/>
      <c r="UPU77" s="6"/>
      <c r="UPV77" s="6"/>
      <c r="UPW77" s="6"/>
      <c r="UPX77" s="6"/>
      <c r="UPY77" s="6"/>
      <c r="UPZ77" s="6"/>
      <c r="UQA77" s="6"/>
      <c r="UQB77" s="6"/>
      <c r="UQC77" s="6"/>
      <c r="UQD77" s="6"/>
      <c r="UQE77" s="6"/>
      <c r="UQF77" s="6"/>
      <c r="UQG77" s="6"/>
      <c r="UQH77" s="6"/>
      <c r="UQI77" s="6"/>
      <c r="UQJ77" s="6"/>
      <c r="UQK77" s="6"/>
      <c r="UQL77" s="6"/>
      <c r="UQM77" s="6"/>
      <c r="UQN77" s="6"/>
      <c r="UQO77" s="6"/>
      <c r="UQP77" s="6"/>
      <c r="UQQ77" s="6"/>
      <c r="UQR77" s="6"/>
      <c r="UQS77" s="6"/>
      <c r="UQT77" s="6"/>
      <c r="UQU77" s="6"/>
      <c r="UQV77" s="6"/>
      <c r="UQW77" s="6"/>
      <c r="UQX77" s="6"/>
      <c r="UQY77" s="6"/>
      <c r="UQZ77" s="6"/>
      <c r="URA77" s="6"/>
      <c r="URB77" s="6"/>
      <c r="URC77" s="6"/>
      <c r="URD77" s="6"/>
      <c r="URE77" s="6"/>
      <c r="URF77" s="6"/>
      <c r="URG77" s="6"/>
      <c r="URH77" s="6"/>
      <c r="URI77" s="6"/>
      <c r="URJ77" s="6"/>
      <c r="URK77" s="6"/>
      <c r="URL77" s="6"/>
      <c r="URM77" s="6"/>
      <c r="URN77" s="6"/>
      <c r="URO77" s="6"/>
      <c r="URP77" s="6"/>
      <c r="URQ77" s="6"/>
      <c r="URR77" s="6"/>
      <c r="URS77" s="6"/>
      <c r="URT77" s="6"/>
      <c r="URU77" s="6"/>
      <c r="URV77" s="6"/>
      <c r="URW77" s="6"/>
      <c r="URX77" s="6"/>
      <c r="URY77" s="6"/>
      <c r="URZ77" s="6"/>
      <c r="USA77" s="6"/>
      <c r="USB77" s="6"/>
      <c r="USC77" s="6"/>
      <c r="USD77" s="6"/>
      <c r="USE77" s="6"/>
      <c r="USF77" s="6"/>
      <c r="USG77" s="6"/>
      <c r="USH77" s="6"/>
      <c r="USI77" s="6"/>
      <c r="USJ77" s="6"/>
      <c r="USK77" s="6"/>
      <c r="USL77" s="6"/>
      <c r="USM77" s="6"/>
      <c r="USN77" s="6"/>
      <c r="USO77" s="6"/>
      <c r="USP77" s="6"/>
      <c r="USQ77" s="6"/>
      <c r="USR77" s="6"/>
      <c r="USS77" s="6"/>
      <c r="UST77" s="6"/>
      <c r="USU77" s="6"/>
      <c r="USV77" s="6"/>
      <c r="USW77" s="6"/>
      <c r="USX77" s="6"/>
      <c r="USY77" s="6"/>
      <c r="USZ77" s="6"/>
      <c r="UTA77" s="6"/>
      <c r="UTB77" s="6"/>
      <c r="UTC77" s="6"/>
      <c r="UTD77" s="6"/>
      <c r="UTE77" s="6"/>
      <c r="UTF77" s="6"/>
      <c r="UTG77" s="6"/>
      <c r="UTH77" s="6"/>
      <c r="UTI77" s="6"/>
      <c r="UTJ77" s="6"/>
      <c r="UTK77" s="6"/>
      <c r="UTL77" s="6"/>
      <c r="UTM77" s="6"/>
      <c r="UTN77" s="6"/>
      <c r="UTO77" s="6"/>
      <c r="UTP77" s="6"/>
      <c r="UTQ77" s="6"/>
      <c r="UTR77" s="6"/>
      <c r="UTS77" s="6"/>
      <c r="UTT77" s="6"/>
      <c r="UTU77" s="6"/>
      <c r="UTV77" s="6"/>
      <c r="UTW77" s="6"/>
      <c r="UTX77" s="6"/>
      <c r="UTY77" s="6"/>
      <c r="UTZ77" s="6"/>
      <c r="UUA77" s="6"/>
      <c r="UUB77" s="6"/>
      <c r="UUC77" s="6"/>
      <c r="UUD77" s="6"/>
      <c r="UUE77" s="6"/>
      <c r="UUF77" s="6"/>
      <c r="UUG77" s="6"/>
      <c r="UUH77" s="6"/>
      <c r="UUI77" s="6"/>
      <c r="UUJ77" s="6"/>
      <c r="UUK77" s="6"/>
      <c r="UUL77" s="6"/>
      <c r="UUM77" s="6"/>
      <c r="UUN77" s="6"/>
      <c r="UUO77" s="6"/>
      <c r="UUP77" s="6"/>
      <c r="UUQ77" s="6"/>
      <c r="UUR77" s="6"/>
      <c r="UUS77" s="6"/>
      <c r="UUT77" s="6"/>
      <c r="UUU77" s="6"/>
      <c r="UUV77" s="6"/>
      <c r="UUW77" s="6"/>
      <c r="UUX77" s="6"/>
      <c r="UUY77" s="6"/>
      <c r="UUZ77" s="6"/>
      <c r="UVA77" s="6"/>
      <c r="UVB77" s="6"/>
      <c r="UVC77" s="6"/>
      <c r="UVD77" s="6"/>
      <c r="UVE77" s="6"/>
      <c r="UVF77" s="6"/>
      <c r="UVG77" s="6"/>
      <c r="UVH77" s="6"/>
      <c r="UVI77" s="6"/>
      <c r="UVJ77" s="6"/>
      <c r="UVK77" s="6"/>
      <c r="UVL77" s="6"/>
      <c r="UVM77" s="6"/>
      <c r="UVN77" s="6"/>
      <c r="UVO77" s="6"/>
      <c r="UVP77" s="6"/>
      <c r="UVQ77" s="6"/>
      <c r="UVR77" s="6"/>
      <c r="UVS77" s="6"/>
      <c r="UVT77" s="6"/>
      <c r="UVU77" s="6"/>
      <c r="UVV77" s="6"/>
      <c r="UVW77" s="6"/>
      <c r="UVX77" s="6"/>
      <c r="UVY77" s="6"/>
      <c r="UVZ77" s="6"/>
      <c r="UWA77" s="6"/>
      <c r="UWB77" s="6"/>
      <c r="UWC77" s="6"/>
      <c r="UWD77" s="6"/>
      <c r="UWE77" s="6"/>
      <c r="UWF77" s="6"/>
      <c r="UWG77" s="6"/>
      <c r="UWH77" s="6"/>
      <c r="UWI77" s="6"/>
      <c r="UWJ77" s="6"/>
      <c r="UWK77" s="6"/>
      <c r="UWL77" s="6"/>
      <c r="UWM77" s="6"/>
      <c r="UWN77" s="6"/>
      <c r="UWO77" s="6"/>
      <c r="UWP77" s="6"/>
      <c r="UWQ77" s="6"/>
      <c r="UWR77" s="6"/>
      <c r="UWS77" s="6"/>
      <c r="UWT77" s="6"/>
      <c r="UWU77" s="6"/>
      <c r="UWV77" s="6"/>
      <c r="UWW77" s="6"/>
      <c r="UWX77" s="6"/>
      <c r="UWY77" s="6"/>
      <c r="UWZ77" s="6"/>
      <c r="UXA77" s="6"/>
      <c r="UXB77" s="6"/>
      <c r="UXC77" s="6"/>
      <c r="UXD77" s="6"/>
      <c r="UXE77" s="6"/>
      <c r="UXF77" s="6"/>
      <c r="UXG77" s="6"/>
      <c r="UXH77" s="6"/>
      <c r="UXI77" s="6"/>
      <c r="UXJ77" s="6"/>
      <c r="UXK77" s="6"/>
      <c r="UXL77" s="6"/>
      <c r="UXM77" s="6"/>
      <c r="UXN77" s="6"/>
      <c r="UXO77" s="6"/>
      <c r="UXP77" s="6"/>
      <c r="UXQ77" s="6"/>
      <c r="UXR77" s="6"/>
      <c r="UXS77" s="6"/>
      <c r="UXT77" s="6"/>
      <c r="UXU77" s="6"/>
      <c r="UXV77" s="6"/>
      <c r="UXW77" s="6"/>
      <c r="UXX77" s="6"/>
      <c r="UXY77" s="6"/>
      <c r="UXZ77" s="6"/>
      <c r="UYA77" s="6"/>
      <c r="UYB77" s="6"/>
      <c r="UYC77" s="6"/>
      <c r="UYD77" s="6"/>
      <c r="UYE77" s="6"/>
      <c r="UYF77" s="6"/>
      <c r="UYG77" s="6"/>
      <c r="UYH77" s="6"/>
      <c r="UYI77" s="6"/>
      <c r="UYJ77" s="6"/>
      <c r="UYK77" s="6"/>
      <c r="UYL77" s="6"/>
      <c r="UYM77" s="6"/>
      <c r="UYN77" s="6"/>
      <c r="UYO77" s="6"/>
      <c r="UYP77" s="6"/>
      <c r="UYQ77" s="6"/>
      <c r="UYR77" s="6"/>
      <c r="UYS77" s="6"/>
      <c r="UYT77" s="6"/>
      <c r="UYU77" s="6"/>
      <c r="UYV77" s="6"/>
      <c r="UYW77" s="6"/>
      <c r="UYX77" s="6"/>
      <c r="UYY77" s="6"/>
      <c r="UYZ77" s="6"/>
      <c r="UZA77" s="6"/>
      <c r="UZB77" s="6"/>
      <c r="UZC77" s="6"/>
      <c r="UZD77" s="6"/>
      <c r="UZE77" s="6"/>
      <c r="UZF77" s="6"/>
      <c r="UZG77" s="6"/>
      <c r="UZH77" s="6"/>
      <c r="UZI77" s="6"/>
      <c r="UZJ77" s="6"/>
      <c r="UZK77" s="6"/>
      <c r="UZL77" s="6"/>
      <c r="UZM77" s="6"/>
      <c r="UZN77" s="6"/>
      <c r="UZO77" s="6"/>
      <c r="UZP77" s="6"/>
      <c r="UZQ77" s="6"/>
      <c r="UZR77" s="6"/>
      <c r="UZS77" s="6"/>
      <c r="UZT77" s="6"/>
      <c r="UZU77" s="6"/>
      <c r="UZV77" s="6"/>
      <c r="UZW77" s="6"/>
      <c r="UZX77" s="6"/>
      <c r="UZY77" s="6"/>
      <c r="UZZ77" s="6"/>
      <c r="VAA77" s="6"/>
      <c r="VAB77" s="6"/>
      <c r="VAC77" s="6"/>
      <c r="VAD77" s="6"/>
      <c r="VAE77" s="6"/>
      <c r="VAF77" s="6"/>
      <c r="VAG77" s="6"/>
      <c r="VAH77" s="6"/>
      <c r="VAI77" s="6"/>
      <c r="VAJ77" s="6"/>
      <c r="VAK77" s="6"/>
      <c r="VAL77" s="6"/>
      <c r="VAM77" s="6"/>
      <c r="VAN77" s="6"/>
      <c r="VAO77" s="6"/>
      <c r="VAP77" s="6"/>
      <c r="VAQ77" s="6"/>
      <c r="VAR77" s="6"/>
      <c r="VAS77" s="6"/>
      <c r="VAT77" s="6"/>
      <c r="VAU77" s="6"/>
      <c r="VAV77" s="6"/>
      <c r="VAW77" s="6"/>
      <c r="VAX77" s="6"/>
      <c r="VAY77" s="6"/>
      <c r="VAZ77" s="6"/>
      <c r="VBA77" s="6"/>
      <c r="VBB77" s="6"/>
      <c r="VBC77" s="6"/>
      <c r="VBD77" s="6"/>
      <c r="VBE77" s="6"/>
      <c r="VBF77" s="6"/>
      <c r="VBG77" s="6"/>
      <c r="VBH77" s="6"/>
      <c r="VBI77" s="6"/>
      <c r="VBJ77" s="6"/>
      <c r="VBK77" s="6"/>
      <c r="VBL77" s="6"/>
      <c r="VBM77" s="6"/>
      <c r="VBN77" s="6"/>
      <c r="VBO77" s="6"/>
      <c r="VBP77" s="6"/>
      <c r="VBQ77" s="6"/>
      <c r="VBR77" s="6"/>
      <c r="VBS77" s="6"/>
      <c r="VBT77" s="6"/>
      <c r="VBU77" s="6"/>
      <c r="VBV77" s="6"/>
      <c r="VBW77" s="6"/>
      <c r="VBX77" s="6"/>
      <c r="VBY77" s="6"/>
      <c r="VBZ77" s="6"/>
      <c r="VCA77" s="6"/>
      <c r="VCB77" s="6"/>
      <c r="VCC77" s="6"/>
      <c r="VCD77" s="6"/>
      <c r="VCE77" s="6"/>
      <c r="VCF77" s="6"/>
      <c r="VCG77" s="6"/>
      <c r="VCH77" s="6"/>
      <c r="VCI77" s="6"/>
      <c r="VCJ77" s="6"/>
      <c r="VCK77" s="6"/>
      <c r="VCL77" s="6"/>
      <c r="VCM77" s="6"/>
      <c r="VCN77" s="6"/>
      <c r="VCO77" s="6"/>
      <c r="VCP77" s="6"/>
      <c r="VCQ77" s="6"/>
      <c r="VCR77" s="6"/>
      <c r="VCS77" s="6"/>
      <c r="VCT77" s="6"/>
      <c r="VCU77" s="6"/>
      <c r="VCV77" s="6"/>
      <c r="VCW77" s="6"/>
      <c r="VCX77" s="6"/>
      <c r="VCY77" s="6"/>
      <c r="VCZ77" s="6"/>
      <c r="VDA77" s="6"/>
      <c r="VDB77" s="6"/>
      <c r="VDC77" s="6"/>
      <c r="VDD77" s="6"/>
      <c r="VDE77" s="6"/>
      <c r="VDF77" s="6"/>
      <c r="VDG77" s="6"/>
      <c r="VDH77" s="6"/>
      <c r="VDI77" s="6"/>
      <c r="VDJ77" s="6"/>
      <c r="VDK77" s="6"/>
      <c r="VDL77" s="6"/>
      <c r="VDM77" s="6"/>
      <c r="VDN77" s="6"/>
      <c r="VDO77" s="6"/>
      <c r="VDP77" s="6"/>
      <c r="VDQ77" s="6"/>
      <c r="VDR77" s="6"/>
      <c r="VDS77" s="6"/>
      <c r="VDT77" s="6"/>
      <c r="VDU77" s="6"/>
      <c r="VDV77" s="6"/>
      <c r="VDW77" s="6"/>
      <c r="VDX77" s="6"/>
      <c r="VDY77" s="6"/>
      <c r="VDZ77" s="6"/>
      <c r="VEA77" s="6"/>
      <c r="VEB77" s="6"/>
      <c r="VEC77" s="6"/>
      <c r="VED77" s="6"/>
      <c r="VEE77" s="6"/>
      <c r="VEF77" s="6"/>
      <c r="VEG77" s="6"/>
      <c r="VEH77" s="6"/>
      <c r="VEI77" s="6"/>
      <c r="VEJ77" s="6"/>
      <c r="VEK77" s="6"/>
      <c r="VEL77" s="6"/>
      <c r="VEM77" s="6"/>
      <c r="VEN77" s="6"/>
      <c r="VEO77" s="6"/>
      <c r="VEP77" s="6"/>
      <c r="VEQ77" s="6"/>
      <c r="VER77" s="6"/>
      <c r="VES77" s="6"/>
      <c r="VET77" s="6"/>
      <c r="VEU77" s="6"/>
      <c r="VEV77" s="6"/>
      <c r="VEW77" s="6"/>
      <c r="VEX77" s="6"/>
      <c r="VEY77" s="6"/>
      <c r="VEZ77" s="6"/>
      <c r="VFA77" s="6"/>
      <c r="VFB77" s="6"/>
      <c r="VFC77" s="6"/>
      <c r="VFD77" s="6"/>
      <c r="VFE77" s="6"/>
      <c r="VFF77" s="6"/>
      <c r="VFG77" s="6"/>
      <c r="VFH77" s="6"/>
      <c r="VFI77" s="6"/>
      <c r="VFJ77" s="6"/>
      <c r="VFK77" s="6"/>
      <c r="VFL77" s="6"/>
      <c r="VFM77" s="6"/>
      <c r="VFN77" s="6"/>
      <c r="VFO77" s="6"/>
      <c r="VFP77" s="6"/>
      <c r="VFQ77" s="6"/>
      <c r="VFR77" s="6"/>
      <c r="VFS77" s="6"/>
      <c r="VFT77" s="6"/>
      <c r="VFU77" s="6"/>
      <c r="VFV77" s="6"/>
      <c r="VFW77" s="6"/>
      <c r="VFX77" s="6"/>
      <c r="VFY77" s="6"/>
      <c r="VFZ77" s="6"/>
      <c r="VGA77" s="6"/>
      <c r="VGB77" s="6"/>
      <c r="VGC77" s="6"/>
      <c r="VGD77" s="6"/>
      <c r="VGE77" s="6"/>
      <c r="VGF77" s="6"/>
      <c r="VGG77" s="6"/>
      <c r="VGH77" s="6"/>
      <c r="VGI77" s="6"/>
      <c r="VGJ77" s="6"/>
      <c r="VGK77" s="6"/>
      <c r="VGL77" s="6"/>
      <c r="VGM77" s="6"/>
      <c r="VGN77" s="6"/>
      <c r="VGO77" s="6"/>
      <c r="VGP77" s="6"/>
      <c r="VGQ77" s="6"/>
      <c r="VGR77" s="6"/>
      <c r="VGS77" s="6"/>
      <c r="VGT77" s="6"/>
      <c r="VGU77" s="6"/>
      <c r="VGV77" s="6"/>
      <c r="VGW77" s="6"/>
      <c r="VGX77" s="6"/>
      <c r="VGY77" s="6"/>
      <c r="VGZ77" s="6"/>
      <c r="VHA77" s="6"/>
      <c r="VHB77" s="6"/>
      <c r="VHC77" s="6"/>
      <c r="VHD77" s="6"/>
      <c r="VHE77" s="6"/>
      <c r="VHF77" s="6"/>
      <c r="VHG77" s="6"/>
      <c r="VHH77" s="6"/>
      <c r="VHI77" s="6"/>
      <c r="VHJ77" s="6"/>
      <c r="VHK77" s="6"/>
      <c r="VHL77" s="6"/>
      <c r="VHM77" s="6"/>
      <c r="VHN77" s="6"/>
      <c r="VHO77" s="6"/>
      <c r="VHP77" s="6"/>
      <c r="VHQ77" s="6"/>
      <c r="VHR77" s="6"/>
      <c r="VHS77" s="6"/>
      <c r="VHT77" s="6"/>
      <c r="VHU77" s="6"/>
      <c r="VHV77" s="6"/>
      <c r="VHW77" s="6"/>
      <c r="VHX77" s="6"/>
      <c r="VHY77" s="6"/>
      <c r="VHZ77" s="6"/>
      <c r="VIA77" s="6"/>
      <c r="VIB77" s="6"/>
      <c r="VIC77" s="6"/>
      <c r="VID77" s="6"/>
      <c r="VIE77" s="6"/>
      <c r="VIF77" s="6"/>
      <c r="VIG77" s="6"/>
      <c r="VIH77" s="6"/>
      <c r="VII77" s="6"/>
      <c r="VIJ77" s="6"/>
      <c r="VIK77" s="6"/>
      <c r="VIL77" s="6"/>
      <c r="VIM77" s="6"/>
      <c r="VIN77" s="6"/>
      <c r="VIO77" s="6"/>
      <c r="VIP77" s="6"/>
      <c r="VIQ77" s="6"/>
      <c r="VIR77" s="6"/>
      <c r="VIS77" s="6"/>
      <c r="VIT77" s="6"/>
      <c r="VIU77" s="6"/>
      <c r="VIV77" s="6"/>
      <c r="VIW77" s="6"/>
      <c r="VIX77" s="6"/>
      <c r="VIY77" s="6"/>
      <c r="VIZ77" s="6"/>
      <c r="VJA77" s="6"/>
      <c r="VJB77" s="6"/>
      <c r="VJC77" s="6"/>
      <c r="VJD77" s="6"/>
      <c r="VJE77" s="6"/>
      <c r="VJF77" s="6"/>
      <c r="VJG77" s="6"/>
      <c r="VJH77" s="6"/>
      <c r="VJI77" s="6"/>
      <c r="VJJ77" s="6"/>
      <c r="VJK77" s="6"/>
      <c r="VJL77" s="6"/>
      <c r="VJM77" s="6"/>
      <c r="VJN77" s="6"/>
      <c r="VJO77" s="6"/>
      <c r="VJP77" s="6"/>
      <c r="VJQ77" s="6"/>
      <c r="VJR77" s="6"/>
      <c r="VJS77" s="6"/>
      <c r="VJT77" s="6"/>
      <c r="VJU77" s="6"/>
      <c r="VJV77" s="6"/>
      <c r="VJW77" s="6"/>
      <c r="VJX77" s="6"/>
      <c r="VJY77" s="6"/>
      <c r="VJZ77" s="6"/>
      <c r="VKA77" s="6"/>
      <c r="VKB77" s="6"/>
      <c r="VKC77" s="6"/>
      <c r="VKD77" s="6"/>
      <c r="VKE77" s="6"/>
      <c r="VKF77" s="6"/>
      <c r="VKG77" s="6"/>
      <c r="VKH77" s="6"/>
      <c r="VKI77" s="6"/>
      <c r="VKJ77" s="6"/>
      <c r="VKK77" s="6"/>
      <c r="VKL77" s="6"/>
      <c r="VKM77" s="6"/>
      <c r="VKN77" s="6"/>
      <c r="VKO77" s="6"/>
      <c r="VKP77" s="6"/>
      <c r="VKQ77" s="6"/>
      <c r="VKR77" s="6"/>
      <c r="VKS77" s="6"/>
      <c r="VKT77" s="6"/>
      <c r="VKU77" s="6"/>
      <c r="VKV77" s="6"/>
      <c r="VKW77" s="6"/>
      <c r="VKX77" s="6"/>
      <c r="VKY77" s="6"/>
      <c r="VKZ77" s="6"/>
      <c r="VLA77" s="6"/>
      <c r="VLB77" s="6"/>
      <c r="VLC77" s="6"/>
      <c r="VLD77" s="6"/>
      <c r="VLE77" s="6"/>
      <c r="VLF77" s="6"/>
      <c r="VLG77" s="6"/>
      <c r="VLH77" s="6"/>
      <c r="VLI77" s="6"/>
      <c r="VLJ77" s="6"/>
      <c r="VLK77" s="6"/>
      <c r="VLL77" s="6"/>
      <c r="VLM77" s="6"/>
      <c r="VLN77" s="6"/>
      <c r="VLO77" s="6"/>
      <c r="VLP77" s="6"/>
      <c r="VLQ77" s="6"/>
      <c r="VLR77" s="6"/>
      <c r="VLS77" s="6"/>
      <c r="VLT77" s="6"/>
      <c r="VLU77" s="6"/>
      <c r="VLV77" s="6"/>
      <c r="VLW77" s="6"/>
      <c r="VLX77" s="6"/>
      <c r="VLY77" s="6"/>
      <c r="VLZ77" s="6"/>
      <c r="VMA77" s="6"/>
      <c r="VMB77" s="6"/>
      <c r="VMC77" s="6"/>
      <c r="VMD77" s="6"/>
      <c r="VME77" s="6"/>
      <c r="VMF77" s="6"/>
      <c r="VMG77" s="6"/>
      <c r="VMH77" s="6"/>
      <c r="VMI77" s="6"/>
      <c r="VMJ77" s="6"/>
      <c r="VMK77" s="6"/>
      <c r="VML77" s="6"/>
      <c r="VMM77" s="6"/>
      <c r="VMN77" s="6"/>
      <c r="VMO77" s="6"/>
      <c r="VMP77" s="6"/>
      <c r="VMQ77" s="6"/>
      <c r="VMR77" s="6"/>
      <c r="VMS77" s="6"/>
      <c r="VMT77" s="6"/>
      <c r="VMU77" s="6"/>
      <c r="VMV77" s="6"/>
      <c r="VMW77" s="6"/>
      <c r="VMX77" s="6"/>
      <c r="VMY77" s="6"/>
      <c r="VMZ77" s="6"/>
      <c r="VNA77" s="6"/>
      <c r="VNB77" s="6"/>
      <c r="VNC77" s="6"/>
      <c r="VND77" s="6"/>
      <c r="VNE77" s="6"/>
      <c r="VNF77" s="6"/>
      <c r="VNG77" s="6"/>
      <c r="VNH77" s="6"/>
      <c r="VNI77" s="6"/>
      <c r="VNJ77" s="6"/>
      <c r="VNK77" s="6"/>
      <c r="VNL77" s="6"/>
      <c r="VNM77" s="6"/>
      <c r="VNN77" s="6"/>
      <c r="VNO77" s="6"/>
      <c r="VNP77" s="6"/>
      <c r="VNQ77" s="6"/>
      <c r="VNR77" s="6"/>
      <c r="VNS77" s="6"/>
      <c r="VNT77" s="6"/>
      <c r="VNU77" s="6"/>
      <c r="VNV77" s="6"/>
      <c r="VNW77" s="6"/>
      <c r="VNX77" s="6"/>
      <c r="VNY77" s="6"/>
      <c r="VNZ77" s="6"/>
      <c r="VOA77" s="6"/>
      <c r="VOB77" s="6"/>
      <c r="VOC77" s="6"/>
      <c r="VOD77" s="6"/>
      <c r="VOE77" s="6"/>
      <c r="VOF77" s="6"/>
      <c r="VOG77" s="6"/>
      <c r="VOH77" s="6"/>
      <c r="VOI77" s="6"/>
      <c r="VOJ77" s="6"/>
      <c r="VOK77" s="6"/>
      <c r="VOL77" s="6"/>
      <c r="VOM77" s="6"/>
      <c r="VON77" s="6"/>
      <c r="VOO77" s="6"/>
      <c r="VOP77" s="6"/>
      <c r="VOQ77" s="6"/>
      <c r="VOR77" s="6"/>
      <c r="VOS77" s="6"/>
      <c r="VOT77" s="6"/>
      <c r="VOU77" s="6"/>
      <c r="VOV77" s="6"/>
      <c r="VOW77" s="6"/>
      <c r="VOX77" s="6"/>
      <c r="VOY77" s="6"/>
      <c r="VOZ77" s="6"/>
      <c r="VPA77" s="6"/>
      <c r="VPB77" s="6"/>
      <c r="VPC77" s="6"/>
      <c r="VPD77" s="6"/>
      <c r="VPE77" s="6"/>
      <c r="VPF77" s="6"/>
      <c r="VPG77" s="6"/>
      <c r="VPH77" s="6"/>
      <c r="VPI77" s="6"/>
      <c r="VPJ77" s="6"/>
      <c r="VPK77" s="6"/>
      <c r="VPL77" s="6"/>
      <c r="VPM77" s="6"/>
      <c r="VPN77" s="6"/>
      <c r="VPO77" s="6"/>
      <c r="VPP77" s="6"/>
      <c r="VPQ77" s="6"/>
      <c r="VPR77" s="6"/>
      <c r="VPS77" s="6"/>
      <c r="VPT77" s="6"/>
      <c r="VPU77" s="6"/>
      <c r="VPV77" s="6"/>
      <c r="VPW77" s="6"/>
      <c r="VPX77" s="6"/>
      <c r="VPY77" s="6"/>
      <c r="VPZ77" s="6"/>
      <c r="VQA77" s="6"/>
      <c r="VQB77" s="6"/>
      <c r="VQC77" s="6"/>
      <c r="VQD77" s="6"/>
      <c r="VQE77" s="6"/>
      <c r="VQF77" s="6"/>
      <c r="VQG77" s="6"/>
      <c r="VQH77" s="6"/>
      <c r="VQI77" s="6"/>
      <c r="VQJ77" s="6"/>
      <c r="VQK77" s="6"/>
      <c r="VQL77" s="6"/>
      <c r="VQM77" s="6"/>
      <c r="VQN77" s="6"/>
      <c r="VQO77" s="6"/>
      <c r="VQP77" s="6"/>
      <c r="VQQ77" s="6"/>
      <c r="VQR77" s="6"/>
      <c r="VQS77" s="6"/>
      <c r="VQT77" s="6"/>
      <c r="VQU77" s="6"/>
      <c r="VQV77" s="6"/>
      <c r="VQW77" s="6"/>
      <c r="VQX77" s="6"/>
      <c r="VQY77" s="6"/>
      <c r="VQZ77" s="6"/>
      <c r="VRA77" s="6"/>
      <c r="VRB77" s="6"/>
      <c r="VRC77" s="6"/>
      <c r="VRD77" s="6"/>
      <c r="VRE77" s="6"/>
      <c r="VRF77" s="6"/>
      <c r="VRG77" s="6"/>
      <c r="VRH77" s="6"/>
      <c r="VRI77" s="6"/>
      <c r="VRJ77" s="6"/>
      <c r="VRK77" s="6"/>
      <c r="VRL77" s="6"/>
      <c r="VRM77" s="6"/>
      <c r="VRN77" s="6"/>
      <c r="VRO77" s="6"/>
      <c r="VRP77" s="6"/>
      <c r="VRQ77" s="6"/>
      <c r="VRR77" s="6"/>
      <c r="VRS77" s="6"/>
      <c r="VRT77" s="6"/>
      <c r="VRU77" s="6"/>
      <c r="VRV77" s="6"/>
      <c r="VRW77" s="6"/>
      <c r="VRX77" s="6"/>
      <c r="VRY77" s="6"/>
      <c r="VRZ77" s="6"/>
      <c r="VSA77" s="6"/>
      <c r="VSB77" s="6"/>
      <c r="VSC77" s="6"/>
      <c r="VSD77" s="6"/>
      <c r="VSE77" s="6"/>
      <c r="VSF77" s="6"/>
      <c r="VSG77" s="6"/>
      <c r="VSH77" s="6"/>
      <c r="VSI77" s="6"/>
      <c r="VSJ77" s="6"/>
      <c r="VSK77" s="6"/>
      <c r="VSL77" s="6"/>
      <c r="VSM77" s="6"/>
      <c r="VSN77" s="6"/>
      <c r="VSO77" s="6"/>
      <c r="VSP77" s="6"/>
      <c r="VSQ77" s="6"/>
      <c r="VSR77" s="6"/>
      <c r="VSS77" s="6"/>
      <c r="VST77" s="6"/>
      <c r="VSU77" s="6"/>
      <c r="VSV77" s="6"/>
      <c r="VSW77" s="6"/>
      <c r="VSX77" s="6"/>
      <c r="VSY77" s="6"/>
      <c r="VSZ77" s="6"/>
      <c r="VTA77" s="6"/>
      <c r="VTB77" s="6"/>
      <c r="VTC77" s="6"/>
      <c r="VTD77" s="6"/>
      <c r="VTE77" s="6"/>
      <c r="VTF77" s="6"/>
      <c r="VTG77" s="6"/>
      <c r="VTH77" s="6"/>
      <c r="VTI77" s="6"/>
      <c r="VTJ77" s="6"/>
      <c r="VTK77" s="6"/>
      <c r="VTL77" s="6"/>
      <c r="VTM77" s="6"/>
      <c r="VTN77" s="6"/>
      <c r="VTO77" s="6"/>
      <c r="VTP77" s="6"/>
      <c r="VTQ77" s="6"/>
      <c r="VTR77" s="6"/>
      <c r="VTS77" s="6"/>
      <c r="VTT77" s="6"/>
      <c r="VTU77" s="6"/>
      <c r="VTV77" s="6"/>
      <c r="VTW77" s="6"/>
      <c r="VTX77" s="6"/>
      <c r="VTY77" s="6"/>
      <c r="VTZ77" s="6"/>
      <c r="VUA77" s="6"/>
      <c r="VUB77" s="6"/>
      <c r="VUC77" s="6"/>
      <c r="VUD77" s="6"/>
      <c r="VUE77" s="6"/>
      <c r="VUF77" s="6"/>
      <c r="VUG77" s="6"/>
      <c r="VUH77" s="6"/>
      <c r="VUI77" s="6"/>
      <c r="VUJ77" s="6"/>
      <c r="VUK77" s="6"/>
      <c r="VUL77" s="6"/>
      <c r="VUM77" s="6"/>
      <c r="VUN77" s="6"/>
      <c r="VUO77" s="6"/>
      <c r="VUP77" s="6"/>
      <c r="VUQ77" s="6"/>
      <c r="VUR77" s="6"/>
      <c r="VUS77" s="6"/>
      <c r="VUT77" s="6"/>
      <c r="VUU77" s="6"/>
      <c r="VUV77" s="6"/>
      <c r="VUW77" s="6"/>
      <c r="VUX77" s="6"/>
      <c r="VUY77" s="6"/>
      <c r="VUZ77" s="6"/>
      <c r="VVA77" s="6"/>
      <c r="VVB77" s="6"/>
      <c r="VVC77" s="6"/>
      <c r="VVD77" s="6"/>
      <c r="VVE77" s="6"/>
      <c r="VVF77" s="6"/>
      <c r="VVG77" s="6"/>
      <c r="VVH77" s="6"/>
      <c r="VVI77" s="6"/>
      <c r="VVJ77" s="6"/>
      <c r="VVK77" s="6"/>
      <c r="VVL77" s="6"/>
      <c r="VVM77" s="6"/>
      <c r="VVN77" s="6"/>
      <c r="VVO77" s="6"/>
      <c r="VVP77" s="6"/>
      <c r="VVQ77" s="6"/>
      <c r="VVR77" s="6"/>
      <c r="VVS77" s="6"/>
      <c r="VVT77" s="6"/>
      <c r="VVU77" s="6"/>
      <c r="VVV77" s="6"/>
      <c r="VVW77" s="6"/>
      <c r="VVX77" s="6"/>
      <c r="VVY77" s="6"/>
      <c r="VVZ77" s="6"/>
      <c r="VWA77" s="6"/>
      <c r="VWB77" s="6"/>
      <c r="VWC77" s="6"/>
      <c r="VWD77" s="6"/>
      <c r="VWE77" s="6"/>
      <c r="VWF77" s="6"/>
      <c r="VWG77" s="6"/>
      <c r="VWH77" s="6"/>
      <c r="VWI77" s="6"/>
      <c r="VWJ77" s="6"/>
      <c r="VWK77" s="6"/>
      <c r="VWL77" s="6"/>
      <c r="VWM77" s="6"/>
      <c r="VWN77" s="6"/>
      <c r="VWO77" s="6"/>
      <c r="VWP77" s="6"/>
      <c r="VWQ77" s="6"/>
      <c r="VWR77" s="6"/>
      <c r="VWS77" s="6"/>
      <c r="VWT77" s="6"/>
      <c r="VWU77" s="6"/>
      <c r="VWV77" s="6"/>
      <c r="VWW77" s="6"/>
      <c r="VWX77" s="6"/>
      <c r="VWY77" s="6"/>
      <c r="VWZ77" s="6"/>
      <c r="VXA77" s="6"/>
      <c r="VXB77" s="6"/>
      <c r="VXC77" s="6"/>
      <c r="VXD77" s="6"/>
      <c r="VXE77" s="6"/>
      <c r="VXF77" s="6"/>
      <c r="VXG77" s="6"/>
      <c r="VXH77" s="6"/>
      <c r="VXI77" s="6"/>
      <c r="VXJ77" s="6"/>
      <c r="VXK77" s="6"/>
      <c r="VXL77" s="6"/>
      <c r="VXM77" s="6"/>
      <c r="VXN77" s="6"/>
      <c r="VXO77" s="6"/>
      <c r="VXP77" s="6"/>
      <c r="VXQ77" s="6"/>
      <c r="VXR77" s="6"/>
      <c r="VXS77" s="6"/>
      <c r="VXT77" s="6"/>
      <c r="VXU77" s="6"/>
      <c r="VXV77" s="6"/>
      <c r="VXW77" s="6"/>
      <c r="VXX77" s="6"/>
      <c r="VXY77" s="6"/>
      <c r="VXZ77" s="6"/>
      <c r="VYA77" s="6"/>
      <c r="VYB77" s="6"/>
      <c r="VYC77" s="6"/>
      <c r="VYD77" s="6"/>
      <c r="VYE77" s="6"/>
      <c r="VYF77" s="6"/>
      <c r="VYG77" s="6"/>
      <c r="VYH77" s="6"/>
      <c r="VYI77" s="6"/>
      <c r="VYJ77" s="6"/>
      <c r="VYK77" s="6"/>
      <c r="VYL77" s="6"/>
      <c r="VYM77" s="6"/>
      <c r="VYN77" s="6"/>
      <c r="VYO77" s="6"/>
      <c r="VYP77" s="6"/>
      <c r="VYQ77" s="6"/>
      <c r="VYR77" s="6"/>
      <c r="VYS77" s="6"/>
      <c r="VYT77" s="6"/>
      <c r="VYU77" s="6"/>
      <c r="VYV77" s="6"/>
      <c r="VYW77" s="6"/>
      <c r="VYX77" s="6"/>
      <c r="VYY77" s="6"/>
      <c r="VYZ77" s="6"/>
      <c r="VZA77" s="6"/>
      <c r="VZB77" s="6"/>
      <c r="VZC77" s="6"/>
      <c r="VZD77" s="6"/>
      <c r="VZE77" s="6"/>
      <c r="VZF77" s="6"/>
      <c r="VZG77" s="6"/>
      <c r="VZH77" s="6"/>
      <c r="VZI77" s="6"/>
      <c r="VZJ77" s="6"/>
      <c r="VZK77" s="6"/>
      <c r="VZL77" s="6"/>
      <c r="VZM77" s="6"/>
      <c r="VZN77" s="6"/>
      <c r="VZO77" s="6"/>
      <c r="VZP77" s="6"/>
      <c r="VZQ77" s="6"/>
      <c r="VZR77" s="6"/>
      <c r="VZS77" s="6"/>
      <c r="VZT77" s="6"/>
      <c r="VZU77" s="6"/>
      <c r="VZV77" s="6"/>
      <c r="VZW77" s="6"/>
      <c r="VZX77" s="6"/>
      <c r="VZY77" s="6"/>
      <c r="VZZ77" s="6"/>
      <c r="WAA77" s="6"/>
      <c r="WAB77" s="6"/>
      <c r="WAC77" s="6"/>
      <c r="WAD77" s="6"/>
      <c r="WAE77" s="6"/>
      <c r="WAF77" s="6"/>
      <c r="WAG77" s="6"/>
      <c r="WAH77" s="6"/>
      <c r="WAI77" s="6"/>
      <c r="WAJ77" s="6"/>
      <c r="WAK77" s="6"/>
      <c r="WAL77" s="6"/>
      <c r="WAM77" s="6"/>
      <c r="WAN77" s="6"/>
      <c r="WAO77" s="6"/>
      <c r="WAP77" s="6"/>
      <c r="WAQ77" s="6"/>
      <c r="WAR77" s="6"/>
      <c r="WAS77" s="6"/>
      <c r="WAT77" s="6"/>
      <c r="WAU77" s="6"/>
      <c r="WAV77" s="6"/>
      <c r="WAW77" s="6"/>
      <c r="WAX77" s="6"/>
      <c r="WAY77" s="6"/>
      <c r="WAZ77" s="6"/>
      <c r="WBA77" s="6"/>
      <c r="WBB77" s="6"/>
      <c r="WBC77" s="6"/>
      <c r="WBD77" s="6"/>
      <c r="WBE77" s="6"/>
      <c r="WBF77" s="6"/>
      <c r="WBG77" s="6"/>
      <c r="WBH77" s="6"/>
      <c r="WBI77" s="6"/>
      <c r="WBJ77" s="6"/>
      <c r="WBK77" s="6"/>
      <c r="WBL77" s="6"/>
      <c r="WBM77" s="6"/>
      <c r="WBN77" s="6"/>
      <c r="WBO77" s="6"/>
      <c r="WBP77" s="6"/>
      <c r="WBQ77" s="6"/>
      <c r="WBR77" s="6"/>
      <c r="WBS77" s="6"/>
      <c r="WBT77" s="6"/>
      <c r="WBU77" s="6"/>
      <c r="WBV77" s="6"/>
      <c r="WBW77" s="6"/>
      <c r="WBX77" s="6"/>
      <c r="WBY77" s="6"/>
      <c r="WBZ77" s="6"/>
      <c r="WCA77" s="6"/>
      <c r="WCB77" s="6"/>
      <c r="WCC77" s="6"/>
      <c r="WCD77" s="6"/>
      <c r="WCE77" s="6"/>
      <c r="WCF77" s="6"/>
      <c r="WCG77" s="6"/>
      <c r="WCH77" s="6"/>
      <c r="WCI77" s="6"/>
      <c r="WCJ77" s="6"/>
      <c r="WCK77" s="6"/>
      <c r="WCL77" s="6"/>
      <c r="WCM77" s="6"/>
      <c r="WCN77" s="6"/>
      <c r="WCO77" s="6"/>
      <c r="WCP77" s="6"/>
      <c r="WCQ77" s="6"/>
      <c r="WCR77" s="6"/>
      <c r="WCS77" s="6"/>
      <c r="WCT77" s="6"/>
      <c r="WCU77" s="6"/>
      <c r="WCV77" s="6"/>
      <c r="WCW77" s="6"/>
      <c r="WCX77" s="6"/>
      <c r="WCY77" s="6"/>
      <c r="WCZ77" s="6"/>
      <c r="WDA77" s="6"/>
      <c r="WDB77" s="6"/>
      <c r="WDC77" s="6"/>
      <c r="WDD77" s="6"/>
      <c r="WDE77" s="6"/>
      <c r="WDF77" s="6"/>
      <c r="WDG77" s="6"/>
      <c r="WDH77" s="6"/>
      <c r="WDI77" s="6"/>
      <c r="WDJ77" s="6"/>
      <c r="WDK77" s="6"/>
      <c r="WDL77" s="6"/>
      <c r="WDM77" s="6"/>
      <c r="WDN77" s="6"/>
      <c r="WDO77" s="6"/>
      <c r="WDP77" s="6"/>
      <c r="WDQ77" s="6"/>
      <c r="WDR77" s="6"/>
      <c r="WDS77" s="6"/>
      <c r="WDT77" s="6"/>
      <c r="WDU77" s="6"/>
      <c r="WDV77" s="6"/>
      <c r="WDW77" s="6"/>
      <c r="WDX77" s="6"/>
      <c r="WDY77" s="6"/>
      <c r="WDZ77" s="6"/>
      <c r="WEA77" s="6"/>
      <c r="WEB77" s="6"/>
      <c r="WEC77" s="6"/>
      <c r="WED77" s="6"/>
      <c r="WEE77" s="6"/>
      <c r="WEF77" s="6"/>
      <c r="WEG77" s="6"/>
      <c r="WEH77" s="6"/>
      <c r="WEI77" s="6"/>
      <c r="WEJ77" s="6"/>
      <c r="WEK77" s="6"/>
      <c r="WEL77" s="6"/>
      <c r="WEM77" s="6"/>
      <c r="WEN77" s="6"/>
      <c r="WEO77" s="6"/>
      <c r="WEP77" s="6"/>
      <c r="WEQ77" s="6"/>
      <c r="WER77" s="6"/>
      <c r="WES77" s="6"/>
      <c r="WET77" s="6"/>
      <c r="WEU77" s="6"/>
      <c r="WEV77" s="6"/>
      <c r="WEW77" s="6"/>
      <c r="WEX77" s="6"/>
      <c r="WEY77" s="6"/>
      <c r="WEZ77" s="6"/>
      <c r="WFA77" s="6"/>
      <c r="WFB77" s="6"/>
      <c r="WFC77" s="6"/>
      <c r="WFD77" s="6"/>
      <c r="WFE77" s="6"/>
      <c r="WFF77" s="6"/>
      <c r="WFG77" s="6"/>
      <c r="WFH77" s="6"/>
      <c r="WFI77" s="6"/>
      <c r="WFJ77" s="6"/>
      <c r="WFK77" s="6"/>
      <c r="WFL77" s="6"/>
      <c r="WFM77" s="6"/>
      <c r="WFN77" s="6"/>
      <c r="WFO77" s="6"/>
      <c r="WFP77" s="6"/>
      <c r="WFQ77" s="6"/>
      <c r="WFR77" s="6"/>
      <c r="WFS77" s="6"/>
      <c r="WFT77" s="6"/>
      <c r="WFU77" s="6"/>
      <c r="WFV77" s="6"/>
      <c r="WFW77" s="6"/>
      <c r="WFX77" s="6"/>
      <c r="WFY77" s="6"/>
      <c r="WFZ77" s="6"/>
      <c r="WGA77" s="6"/>
      <c r="WGB77" s="6"/>
      <c r="WGC77" s="6"/>
      <c r="WGD77" s="6"/>
      <c r="WGE77" s="6"/>
      <c r="WGF77" s="6"/>
      <c r="WGG77" s="6"/>
      <c r="WGH77" s="6"/>
      <c r="WGI77" s="6"/>
      <c r="WGJ77" s="6"/>
      <c r="WGK77" s="6"/>
      <c r="WGL77" s="6"/>
      <c r="WGM77" s="6"/>
      <c r="WGN77" s="6"/>
      <c r="WGO77" s="6"/>
      <c r="WGP77" s="6"/>
      <c r="WGQ77" s="6"/>
      <c r="WGR77" s="6"/>
      <c r="WGS77" s="6"/>
      <c r="WGT77" s="6"/>
      <c r="WGU77" s="6"/>
      <c r="WGV77" s="6"/>
      <c r="WGW77" s="6"/>
      <c r="WGX77" s="6"/>
      <c r="WGY77" s="6"/>
      <c r="WGZ77" s="6"/>
      <c r="WHA77" s="6"/>
      <c r="WHB77" s="6"/>
      <c r="WHC77" s="6"/>
      <c r="WHD77" s="6"/>
      <c r="WHE77" s="6"/>
      <c r="WHF77" s="6"/>
      <c r="WHG77" s="6"/>
      <c r="WHH77" s="6"/>
      <c r="WHI77" s="6"/>
      <c r="WHJ77" s="6"/>
      <c r="WHK77" s="6"/>
      <c r="WHL77" s="6"/>
      <c r="WHM77" s="6"/>
      <c r="WHN77" s="6"/>
      <c r="WHO77" s="6"/>
      <c r="WHP77" s="6"/>
      <c r="WHQ77" s="6"/>
      <c r="WHR77" s="6"/>
      <c r="WHS77" s="6"/>
      <c r="WHT77" s="6"/>
      <c r="WHU77" s="6"/>
      <c r="WHV77" s="6"/>
      <c r="WHW77" s="6"/>
      <c r="WHX77" s="6"/>
      <c r="WHY77" s="6"/>
      <c r="WHZ77" s="6"/>
      <c r="WIA77" s="6"/>
      <c r="WIB77" s="6"/>
      <c r="WIC77" s="6"/>
      <c r="WID77" s="6"/>
      <c r="WIE77" s="6"/>
      <c r="WIF77" s="6"/>
      <c r="WIG77" s="6"/>
      <c r="WIH77" s="6"/>
      <c r="WII77" s="6"/>
      <c r="WIJ77" s="6"/>
      <c r="WIK77" s="6"/>
      <c r="WIL77" s="6"/>
      <c r="WIM77" s="6"/>
      <c r="WIN77" s="6"/>
      <c r="WIO77" s="6"/>
      <c r="WIP77" s="6"/>
      <c r="WIQ77" s="6"/>
      <c r="WIR77" s="6"/>
      <c r="WIS77" s="6"/>
      <c r="WIT77" s="6"/>
      <c r="WIU77" s="6"/>
      <c r="WIV77" s="6"/>
      <c r="WIW77" s="6"/>
      <c r="WIX77" s="6"/>
      <c r="WIY77" s="6"/>
      <c r="WIZ77" s="6"/>
      <c r="WJA77" s="6"/>
      <c r="WJB77" s="6"/>
      <c r="WJC77" s="6"/>
      <c r="WJD77" s="6"/>
      <c r="WJE77" s="6"/>
      <c r="WJF77" s="6"/>
      <c r="WJG77" s="6"/>
      <c r="WJH77" s="6"/>
      <c r="WJI77" s="6"/>
      <c r="WJJ77" s="6"/>
      <c r="WJK77" s="6"/>
      <c r="WJL77" s="6"/>
      <c r="WJM77" s="6"/>
      <c r="WJN77" s="6"/>
      <c r="WJO77" s="6"/>
      <c r="WJP77" s="6"/>
      <c r="WJQ77" s="6"/>
      <c r="WJR77" s="6"/>
      <c r="WJS77" s="6"/>
      <c r="WJT77" s="6"/>
      <c r="WJU77" s="6"/>
      <c r="WJV77" s="6"/>
      <c r="WJW77" s="6"/>
      <c r="WJX77" s="6"/>
      <c r="WJY77" s="6"/>
      <c r="WJZ77" s="6"/>
      <c r="WKA77" s="6"/>
      <c r="WKB77" s="6"/>
      <c r="WKC77" s="6"/>
      <c r="WKD77" s="6"/>
      <c r="WKE77" s="6"/>
      <c r="WKF77" s="6"/>
      <c r="WKG77" s="6"/>
      <c r="WKH77" s="6"/>
      <c r="WKI77" s="6"/>
      <c r="WKJ77" s="6"/>
      <c r="WKK77" s="6"/>
      <c r="WKL77" s="6"/>
      <c r="WKM77" s="6"/>
      <c r="WKN77" s="6"/>
      <c r="WKO77" s="6"/>
      <c r="WKP77" s="6"/>
      <c r="WKQ77" s="6"/>
      <c r="WKR77" s="6"/>
      <c r="WKS77" s="6"/>
      <c r="WKT77" s="6"/>
      <c r="WKU77" s="6"/>
      <c r="WKV77" s="6"/>
      <c r="WKW77" s="6"/>
      <c r="WKX77" s="6"/>
      <c r="WKY77" s="6"/>
      <c r="WKZ77" s="6"/>
      <c r="WLA77" s="6"/>
      <c r="WLB77" s="6"/>
      <c r="WLC77" s="6"/>
      <c r="WLD77" s="6"/>
      <c r="WLE77" s="6"/>
      <c r="WLF77" s="6"/>
      <c r="WLG77" s="6"/>
      <c r="WLH77" s="6"/>
      <c r="WLI77" s="6"/>
      <c r="WLJ77" s="6"/>
      <c r="WLK77" s="6"/>
      <c r="WLL77" s="6"/>
      <c r="WLM77" s="6"/>
      <c r="WLN77" s="6"/>
      <c r="WLO77" s="6"/>
      <c r="WLP77" s="6"/>
      <c r="WLQ77" s="6"/>
      <c r="WLR77" s="6"/>
      <c r="WLS77" s="6"/>
      <c r="WLT77" s="6"/>
      <c r="WLU77" s="6"/>
      <c r="WLV77" s="6"/>
      <c r="WLW77" s="6"/>
      <c r="WLX77" s="6"/>
      <c r="WLY77" s="6"/>
      <c r="WLZ77" s="6"/>
      <c r="WMA77" s="6"/>
      <c r="WMB77" s="6"/>
      <c r="WMC77" s="6"/>
      <c r="WMD77" s="6"/>
      <c r="WME77" s="6"/>
      <c r="WMF77" s="6"/>
      <c r="WMG77" s="6"/>
      <c r="WMH77" s="6"/>
      <c r="WMI77" s="6"/>
      <c r="WMJ77" s="6"/>
      <c r="WMK77" s="6"/>
      <c r="WML77" s="6"/>
      <c r="WMM77" s="6"/>
      <c r="WMN77" s="6"/>
      <c r="WMO77" s="6"/>
      <c r="WMP77" s="6"/>
      <c r="WMQ77" s="6"/>
      <c r="WMR77" s="6"/>
      <c r="WMS77" s="6"/>
      <c r="WMT77" s="6"/>
      <c r="WMU77" s="6"/>
      <c r="WMV77" s="6"/>
      <c r="WMW77" s="6"/>
      <c r="WMX77" s="6"/>
      <c r="WMY77" s="6"/>
      <c r="WMZ77" s="6"/>
      <c r="WNA77" s="6"/>
      <c r="WNB77" s="6"/>
      <c r="WNC77" s="6"/>
      <c r="WND77" s="6"/>
      <c r="WNE77" s="6"/>
      <c r="WNF77" s="6"/>
      <c r="WNG77" s="6"/>
      <c r="WNH77" s="6"/>
      <c r="WNI77" s="6"/>
      <c r="WNJ77" s="6"/>
      <c r="WNK77" s="6"/>
      <c r="WNL77" s="6"/>
      <c r="WNM77" s="6"/>
      <c r="WNN77" s="6"/>
      <c r="WNO77" s="6"/>
      <c r="WNP77" s="6"/>
      <c r="WNQ77" s="6"/>
      <c r="WNR77" s="6"/>
      <c r="WNS77" s="6"/>
      <c r="WNT77" s="6"/>
      <c r="WNU77" s="6"/>
      <c r="WNV77" s="6"/>
      <c r="WNW77" s="6"/>
      <c r="WNX77" s="6"/>
      <c r="WNY77" s="6"/>
      <c r="WNZ77" s="6"/>
      <c r="WOA77" s="6"/>
      <c r="WOB77" s="6"/>
      <c r="WOC77" s="6"/>
      <c r="WOD77" s="6"/>
      <c r="WOE77" s="6"/>
      <c r="WOF77" s="6"/>
      <c r="WOG77" s="6"/>
      <c r="WOH77" s="6"/>
      <c r="WOI77" s="6"/>
      <c r="WOJ77" s="6"/>
      <c r="WOK77" s="6"/>
      <c r="WOL77" s="6"/>
      <c r="WOM77" s="6"/>
      <c r="WON77" s="6"/>
      <c r="WOO77" s="6"/>
      <c r="WOP77" s="6"/>
      <c r="WOQ77" s="6"/>
      <c r="WOR77" s="6"/>
      <c r="WOS77" s="6"/>
      <c r="WOT77" s="6"/>
      <c r="WOU77" s="6"/>
      <c r="WOV77" s="6"/>
      <c r="WOW77" s="6"/>
      <c r="WOX77" s="6"/>
      <c r="WOY77" s="6"/>
      <c r="WOZ77" s="6"/>
      <c r="WPA77" s="6"/>
      <c r="WPB77" s="6"/>
      <c r="WPC77" s="6"/>
      <c r="WPD77" s="6"/>
      <c r="WPE77" s="6"/>
      <c r="WPF77" s="6"/>
      <c r="WPG77" s="6"/>
      <c r="WPH77" s="6"/>
      <c r="WPI77" s="6"/>
      <c r="WPJ77" s="6"/>
      <c r="WPK77" s="6"/>
      <c r="WPL77" s="6"/>
      <c r="WPM77" s="6"/>
      <c r="WPN77" s="6"/>
      <c r="WPO77" s="6"/>
      <c r="WPP77" s="6"/>
      <c r="WPQ77" s="6"/>
      <c r="WPR77" s="6"/>
      <c r="WPS77" s="6"/>
      <c r="WPT77" s="6"/>
      <c r="WPU77" s="6"/>
      <c r="WPV77" s="6"/>
      <c r="WPW77" s="6"/>
      <c r="WPX77" s="6"/>
      <c r="WPY77" s="6"/>
      <c r="WPZ77" s="6"/>
      <c r="WQA77" s="6"/>
      <c r="WQB77" s="6"/>
      <c r="WQC77" s="6"/>
      <c r="WQD77" s="6"/>
      <c r="WQE77" s="6"/>
      <c r="WQF77" s="6"/>
      <c r="WQG77" s="6"/>
      <c r="WQH77" s="6"/>
      <c r="WQI77" s="6"/>
      <c r="WQJ77" s="6"/>
      <c r="WQK77" s="6"/>
      <c r="WQL77" s="6"/>
      <c r="WQM77" s="6"/>
      <c r="WQN77" s="6"/>
      <c r="WQO77" s="6"/>
      <c r="WQP77" s="6"/>
      <c r="WQQ77" s="6"/>
      <c r="WQR77" s="6"/>
      <c r="WQS77" s="6"/>
      <c r="WQT77" s="6"/>
      <c r="WQU77" s="6"/>
      <c r="WQV77" s="6"/>
      <c r="WQW77" s="6"/>
      <c r="WQX77" s="6"/>
      <c r="WQY77" s="6"/>
      <c r="WQZ77" s="6"/>
      <c r="WRA77" s="6"/>
      <c r="WRB77" s="6"/>
      <c r="WRC77" s="6"/>
      <c r="WRD77" s="6"/>
      <c r="WRE77" s="6"/>
      <c r="WRF77" s="6"/>
      <c r="WRG77" s="6"/>
      <c r="WRH77" s="6"/>
      <c r="WRI77" s="6"/>
      <c r="WRJ77" s="6"/>
      <c r="WRK77" s="6"/>
      <c r="WRL77" s="6"/>
      <c r="WRM77" s="6"/>
      <c r="WRN77" s="6"/>
      <c r="WRO77" s="6"/>
      <c r="WRP77" s="6"/>
      <c r="WRQ77" s="6"/>
      <c r="WRR77" s="6"/>
      <c r="WRS77" s="6"/>
      <c r="WRT77" s="6"/>
      <c r="WRU77" s="6"/>
      <c r="WRV77" s="6"/>
      <c r="WRW77" s="6"/>
      <c r="WRX77" s="6"/>
      <c r="WRY77" s="6"/>
      <c r="WRZ77" s="6"/>
      <c r="WSA77" s="6"/>
      <c r="WSB77" s="6"/>
      <c r="WSC77" s="6"/>
      <c r="WSD77" s="6"/>
      <c r="WSE77" s="6"/>
      <c r="WSF77" s="6"/>
      <c r="WSG77" s="6"/>
      <c r="WSH77" s="6"/>
      <c r="WSI77" s="6"/>
      <c r="WSJ77" s="6"/>
      <c r="WSK77" s="6"/>
      <c r="WSL77" s="6"/>
      <c r="WSM77" s="6"/>
      <c r="WSN77" s="6"/>
      <c r="WSO77" s="6"/>
      <c r="WSP77" s="6"/>
      <c r="WSQ77" s="6"/>
      <c r="WSR77" s="6"/>
      <c r="WSS77" s="6"/>
      <c r="WST77" s="6"/>
      <c r="WSU77" s="6"/>
      <c r="WSV77" s="6"/>
      <c r="WSW77" s="6"/>
      <c r="WSX77" s="6"/>
      <c r="WSY77" s="6"/>
      <c r="WSZ77" s="6"/>
      <c r="WTA77" s="6"/>
      <c r="WTB77" s="6"/>
      <c r="WTC77" s="6"/>
      <c r="WTD77" s="6"/>
      <c r="WTE77" s="6"/>
      <c r="WTF77" s="6"/>
      <c r="WTG77" s="6"/>
      <c r="WTH77" s="6"/>
      <c r="WTI77" s="6"/>
      <c r="WTJ77" s="6"/>
      <c r="WTK77" s="6"/>
      <c r="WTL77" s="6"/>
      <c r="WTM77" s="6"/>
      <c r="WTN77" s="6"/>
      <c r="WTO77" s="6"/>
      <c r="WTP77" s="6"/>
      <c r="WTQ77" s="6"/>
      <c r="WTR77" s="6"/>
      <c r="WTS77" s="6"/>
      <c r="WTT77" s="6"/>
      <c r="WTU77" s="6"/>
      <c r="WTV77" s="6"/>
      <c r="WTW77" s="6"/>
      <c r="WTX77" s="6"/>
      <c r="WTY77" s="6"/>
      <c r="WTZ77" s="6"/>
      <c r="WUA77" s="6"/>
      <c r="WUB77" s="6"/>
      <c r="WUC77" s="6"/>
      <c r="WUD77" s="6"/>
      <c r="WUE77" s="6"/>
      <c r="WUF77" s="6"/>
      <c r="WUG77" s="6"/>
      <c r="WUH77" s="6"/>
      <c r="WUI77" s="6"/>
      <c r="WUJ77" s="6"/>
      <c r="WUK77" s="6"/>
      <c r="WUL77" s="6"/>
      <c r="WUM77" s="6"/>
      <c r="WUN77" s="6"/>
      <c r="WUO77" s="6"/>
      <c r="WUP77" s="6"/>
      <c r="WUQ77" s="6"/>
      <c r="WUR77" s="6"/>
      <c r="WUS77" s="6"/>
      <c r="WUT77" s="6"/>
      <c r="WUU77" s="6"/>
      <c r="WUV77" s="6"/>
      <c r="WUW77" s="6"/>
      <c r="WUX77" s="6"/>
      <c r="WUY77" s="6"/>
      <c r="WUZ77" s="6"/>
      <c r="WVA77" s="6"/>
      <c r="WVB77" s="6"/>
      <c r="WVC77" s="6"/>
      <c r="WVD77" s="6"/>
      <c r="WVE77" s="6"/>
      <c r="WVF77" s="6"/>
      <c r="WVG77" s="6"/>
      <c r="WVH77" s="6"/>
      <c r="WVI77" s="6"/>
      <c r="WVJ77" s="6"/>
      <c r="WVK77" s="6"/>
      <c r="WVL77" s="6"/>
      <c r="WVM77" s="6"/>
      <c r="WVN77" s="6"/>
      <c r="WVO77" s="6"/>
      <c r="WVP77" s="6"/>
      <c r="WVQ77" s="6"/>
      <c r="WVR77" s="6"/>
      <c r="WVS77" s="6"/>
      <c r="WVT77" s="6"/>
      <c r="WVU77" s="6"/>
      <c r="WVV77" s="6"/>
      <c r="WVW77" s="6"/>
      <c r="WVX77" s="6"/>
      <c r="WVY77" s="6"/>
      <c r="WVZ77" s="6"/>
      <c r="WWA77" s="6"/>
      <c r="WWB77" s="6"/>
      <c r="WWC77" s="6"/>
      <c r="WWD77" s="6"/>
      <c r="WWE77" s="6"/>
      <c r="WWF77" s="6"/>
      <c r="WWG77" s="6"/>
      <c r="WWH77" s="6"/>
      <c r="WWI77" s="6"/>
      <c r="WWJ77" s="6"/>
      <c r="WWK77" s="6"/>
      <c r="WWL77" s="6"/>
      <c r="WWM77" s="6"/>
      <c r="WWN77" s="6"/>
      <c r="WWO77" s="6"/>
      <c r="WWP77" s="6"/>
      <c r="WWQ77" s="6"/>
      <c r="WWR77" s="6"/>
      <c r="WWS77" s="6"/>
      <c r="WWT77" s="6"/>
      <c r="WWU77" s="6"/>
      <c r="WWV77" s="6"/>
      <c r="WWW77" s="6"/>
      <c r="WWX77" s="6"/>
      <c r="WWY77" s="6"/>
      <c r="WWZ77" s="6"/>
      <c r="WXA77" s="6"/>
      <c r="WXB77" s="6"/>
      <c r="WXC77" s="6"/>
      <c r="WXD77" s="6"/>
      <c r="WXE77" s="6"/>
      <c r="WXF77" s="6"/>
      <c r="WXG77" s="6"/>
      <c r="WXH77" s="6"/>
      <c r="WXI77" s="6"/>
      <c r="WXJ77" s="6"/>
      <c r="WXK77" s="6"/>
      <c r="WXL77" s="6"/>
      <c r="WXM77" s="6"/>
      <c r="WXN77" s="6"/>
      <c r="WXO77" s="6"/>
      <c r="WXP77" s="6"/>
      <c r="WXQ77" s="6"/>
      <c r="WXR77" s="6"/>
      <c r="WXS77" s="6"/>
      <c r="WXT77" s="6"/>
      <c r="WXU77" s="6"/>
      <c r="WXV77" s="6"/>
      <c r="WXW77" s="6"/>
      <c r="WXX77" s="6"/>
      <c r="WXY77" s="6"/>
      <c r="WXZ77" s="6"/>
      <c r="WYA77" s="6"/>
      <c r="WYB77" s="6"/>
      <c r="WYC77" s="6"/>
      <c r="WYD77" s="6"/>
      <c r="WYE77" s="6"/>
      <c r="WYF77" s="6"/>
      <c r="WYG77" s="6"/>
      <c r="WYH77" s="6"/>
      <c r="WYI77" s="6"/>
      <c r="WYJ77" s="6"/>
      <c r="WYK77" s="6"/>
      <c r="WYL77" s="6"/>
      <c r="WYM77" s="6"/>
      <c r="WYN77" s="6"/>
      <c r="WYO77" s="6"/>
      <c r="WYP77" s="6"/>
      <c r="WYQ77" s="6"/>
      <c r="WYR77" s="6"/>
      <c r="WYS77" s="6"/>
      <c r="WYT77" s="6"/>
      <c r="WYU77" s="6"/>
      <c r="WYV77" s="6"/>
      <c r="WYW77" s="6"/>
      <c r="WYX77" s="6"/>
      <c r="WYY77" s="6"/>
      <c r="WYZ77" s="6"/>
      <c r="WZA77" s="6"/>
      <c r="WZB77" s="6"/>
      <c r="WZC77" s="6"/>
      <c r="WZD77" s="6"/>
      <c r="WZE77" s="6"/>
      <c r="WZF77" s="6"/>
      <c r="WZG77" s="6"/>
      <c r="WZH77" s="6"/>
      <c r="WZI77" s="6"/>
      <c r="WZJ77" s="6"/>
      <c r="WZK77" s="6"/>
      <c r="WZL77" s="6"/>
      <c r="WZM77" s="6"/>
      <c r="WZN77" s="6"/>
      <c r="WZO77" s="6"/>
      <c r="WZP77" s="6"/>
      <c r="WZQ77" s="6"/>
      <c r="WZR77" s="6"/>
      <c r="WZS77" s="6"/>
      <c r="WZT77" s="6"/>
      <c r="WZU77" s="6"/>
      <c r="WZV77" s="6"/>
      <c r="WZW77" s="6"/>
      <c r="WZX77" s="6"/>
      <c r="WZY77" s="6"/>
      <c r="WZZ77" s="6"/>
      <c r="XAA77" s="6"/>
      <c r="XAB77" s="6"/>
      <c r="XAC77" s="6"/>
      <c r="XAD77" s="6"/>
      <c r="XAE77" s="6"/>
      <c r="XAF77" s="6"/>
      <c r="XAG77" s="6"/>
      <c r="XAH77" s="6"/>
      <c r="XAI77" s="6"/>
      <c r="XAJ77" s="6"/>
      <c r="XAK77" s="6"/>
      <c r="XAL77" s="6"/>
      <c r="XAM77" s="6"/>
      <c r="XAN77" s="6"/>
      <c r="XAO77" s="6"/>
      <c r="XAP77" s="6"/>
      <c r="XAQ77" s="6"/>
      <c r="XAR77" s="6"/>
      <c r="XAS77" s="6"/>
      <c r="XAT77" s="6"/>
      <c r="XAU77" s="6"/>
      <c r="XAV77" s="6"/>
      <c r="XAW77" s="6"/>
      <c r="XAX77" s="6"/>
      <c r="XAY77" s="6"/>
      <c r="XAZ77" s="6"/>
      <c r="XBA77" s="6"/>
      <c r="XBB77" s="6"/>
      <c r="XBC77" s="6"/>
      <c r="XBD77" s="6"/>
      <c r="XBE77" s="6"/>
      <c r="XBF77" s="6"/>
      <c r="XBG77" s="6"/>
      <c r="XBH77" s="6"/>
      <c r="XBI77" s="6"/>
      <c r="XBJ77" s="6"/>
      <c r="XBK77" s="6"/>
      <c r="XBL77" s="6"/>
      <c r="XBM77" s="6"/>
      <c r="XBN77" s="6"/>
      <c r="XBO77" s="6"/>
      <c r="XBP77" s="6"/>
      <c r="XBQ77" s="6"/>
      <c r="XBR77" s="6"/>
      <c r="XBS77" s="6"/>
      <c r="XBT77" s="6"/>
      <c r="XBU77" s="6"/>
      <c r="XBV77" s="6"/>
      <c r="XBW77" s="6"/>
      <c r="XBX77" s="6"/>
      <c r="XBY77" s="6"/>
      <c r="XBZ77" s="6"/>
      <c r="XCA77" s="6"/>
      <c r="XCB77" s="6"/>
      <c r="XCC77" s="6"/>
      <c r="XCD77" s="6"/>
      <c r="XCE77" s="6"/>
      <c r="XCF77" s="6"/>
      <c r="XCG77" s="6"/>
      <c r="XCH77" s="6"/>
      <c r="XCI77" s="6"/>
      <c r="XCJ77" s="6"/>
      <c r="XCK77" s="6"/>
      <c r="XCL77" s="6"/>
      <c r="XCM77" s="6"/>
      <c r="XCN77" s="6"/>
      <c r="XCO77" s="6"/>
      <c r="XCP77" s="6"/>
      <c r="XCQ77" s="6"/>
      <c r="XCR77" s="6"/>
      <c r="XCS77" s="6"/>
      <c r="XCT77" s="6"/>
      <c r="XCU77" s="6"/>
      <c r="XCV77" s="6"/>
      <c r="XCW77" s="6"/>
      <c r="XCX77" s="6"/>
      <c r="XCY77" s="6"/>
      <c r="XCZ77" s="6"/>
      <c r="XDA77" s="6"/>
      <c r="XDB77" s="6"/>
      <c r="XDC77" s="6"/>
      <c r="XDD77" s="6"/>
      <c r="XDE77" s="6"/>
      <c r="XDF77" s="6"/>
      <c r="XDG77" s="6"/>
      <c r="XDH77" s="6"/>
      <c r="XDI77" s="6"/>
      <c r="XDJ77" s="6"/>
      <c r="XDK77" s="6"/>
    </row>
    <row r="78" spans="1:16339" s="8" customFormat="1">
      <c r="A78" s="566"/>
      <c r="B78"/>
      <c r="D78" s="6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6"/>
      <c r="Y78" s="6"/>
      <c r="Z78" s="6"/>
      <c r="AA78" s="6"/>
      <c r="AB78" s="14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14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  <c r="CYY78" s="6"/>
      <c r="CYZ78" s="6"/>
      <c r="CZA78" s="6"/>
      <c r="CZB78" s="6"/>
      <c r="CZC78" s="6"/>
      <c r="CZD78" s="6"/>
      <c r="CZE78" s="6"/>
      <c r="CZF78" s="6"/>
      <c r="CZG78" s="6"/>
      <c r="CZH78" s="6"/>
      <c r="CZI78" s="6"/>
      <c r="CZJ78" s="6"/>
      <c r="CZK78" s="6"/>
      <c r="CZL78" s="6"/>
      <c r="CZM78" s="6"/>
      <c r="CZN78" s="6"/>
      <c r="CZO78" s="6"/>
      <c r="CZP78" s="6"/>
      <c r="CZQ78" s="6"/>
      <c r="CZR78" s="6"/>
      <c r="CZS78" s="6"/>
      <c r="CZT78" s="6"/>
      <c r="CZU78" s="6"/>
      <c r="CZV78" s="6"/>
      <c r="CZW78" s="6"/>
      <c r="CZX78" s="6"/>
      <c r="CZY78" s="6"/>
      <c r="CZZ78" s="6"/>
      <c r="DAA78" s="6"/>
      <c r="DAB78" s="6"/>
      <c r="DAC78" s="6"/>
      <c r="DAD78" s="6"/>
      <c r="DAE78" s="6"/>
      <c r="DAF78" s="6"/>
      <c r="DAG78" s="6"/>
      <c r="DAH78" s="6"/>
      <c r="DAI78" s="6"/>
      <c r="DAJ78" s="6"/>
      <c r="DAK78" s="6"/>
      <c r="DAL78" s="6"/>
      <c r="DAM78" s="6"/>
      <c r="DAN78" s="6"/>
      <c r="DAO78" s="6"/>
      <c r="DAP78" s="6"/>
      <c r="DAQ78" s="6"/>
      <c r="DAR78" s="6"/>
      <c r="DAS78" s="6"/>
      <c r="DAT78" s="6"/>
      <c r="DAU78" s="6"/>
      <c r="DAV78" s="6"/>
      <c r="DAW78" s="6"/>
      <c r="DAX78" s="6"/>
      <c r="DAY78" s="6"/>
      <c r="DAZ78" s="6"/>
      <c r="DBA78" s="6"/>
      <c r="DBB78" s="6"/>
      <c r="DBC78" s="6"/>
      <c r="DBD78" s="6"/>
      <c r="DBE78" s="6"/>
      <c r="DBF78" s="6"/>
      <c r="DBG78" s="6"/>
      <c r="DBH78" s="6"/>
      <c r="DBI78" s="6"/>
      <c r="DBJ78" s="6"/>
      <c r="DBK78" s="6"/>
      <c r="DBL78" s="6"/>
      <c r="DBM78" s="6"/>
      <c r="DBN78" s="6"/>
      <c r="DBO78" s="6"/>
      <c r="DBP78" s="6"/>
      <c r="DBQ78" s="6"/>
      <c r="DBR78" s="6"/>
      <c r="DBS78" s="6"/>
      <c r="DBT78" s="6"/>
      <c r="DBU78" s="6"/>
      <c r="DBV78" s="6"/>
      <c r="DBW78" s="6"/>
      <c r="DBX78" s="6"/>
      <c r="DBY78" s="6"/>
      <c r="DBZ78" s="6"/>
      <c r="DCA78" s="6"/>
      <c r="DCB78" s="6"/>
      <c r="DCC78" s="6"/>
      <c r="DCD78" s="6"/>
      <c r="DCE78" s="6"/>
      <c r="DCF78" s="6"/>
      <c r="DCG78" s="6"/>
      <c r="DCH78" s="6"/>
      <c r="DCI78" s="6"/>
      <c r="DCJ78" s="6"/>
      <c r="DCK78" s="6"/>
      <c r="DCL78" s="6"/>
      <c r="DCM78" s="6"/>
      <c r="DCN78" s="6"/>
      <c r="DCO78" s="6"/>
      <c r="DCP78" s="6"/>
      <c r="DCQ78" s="6"/>
      <c r="DCR78" s="6"/>
      <c r="DCS78" s="6"/>
      <c r="DCT78" s="6"/>
      <c r="DCU78" s="6"/>
      <c r="DCV78" s="6"/>
      <c r="DCW78" s="6"/>
      <c r="DCX78" s="6"/>
      <c r="DCY78" s="6"/>
      <c r="DCZ78" s="6"/>
      <c r="DDA78" s="6"/>
      <c r="DDB78" s="6"/>
      <c r="DDC78" s="6"/>
      <c r="DDD78" s="6"/>
      <c r="DDE78" s="6"/>
      <c r="DDF78" s="6"/>
      <c r="DDG78" s="6"/>
      <c r="DDH78" s="6"/>
      <c r="DDI78" s="6"/>
      <c r="DDJ78" s="6"/>
      <c r="DDK78" s="6"/>
      <c r="DDL78" s="6"/>
      <c r="DDM78" s="6"/>
      <c r="DDN78" s="6"/>
      <c r="DDO78" s="6"/>
      <c r="DDP78" s="6"/>
      <c r="DDQ78" s="6"/>
      <c r="DDR78" s="6"/>
      <c r="DDS78" s="6"/>
      <c r="DDT78" s="6"/>
      <c r="DDU78" s="6"/>
      <c r="DDV78" s="6"/>
      <c r="DDW78" s="6"/>
      <c r="DDX78" s="6"/>
      <c r="DDY78" s="6"/>
      <c r="DDZ78" s="6"/>
      <c r="DEA78" s="6"/>
      <c r="DEB78" s="6"/>
      <c r="DEC78" s="6"/>
      <c r="DED78" s="6"/>
      <c r="DEE78" s="6"/>
      <c r="DEF78" s="6"/>
      <c r="DEG78" s="6"/>
      <c r="DEH78" s="6"/>
      <c r="DEI78" s="6"/>
      <c r="DEJ78" s="6"/>
      <c r="DEK78" s="6"/>
      <c r="DEL78" s="6"/>
      <c r="DEM78" s="6"/>
      <c r="DEN78" s="6"/>
      <c r="DEO78" s="6"/>
      <c r="DEP78" s="6"/>
      <c r="DEQ78" s="6"/>
      <c r="DER78" s="6"/>
      <c r="DES78" s="6"/>
      <c r="DET78" s="6"/>
      <c r="DEU78" s="6"/>
      <c r="DEV78" s="6"/>
      <c r="DEW78" s="6"/>
      <c r="DEX78" s="6"/>
      <c r="DEY78" s="6"/>
      <c r="DEZ78" s="6"/>
      <c r="DFA78" s="6"/>
      <c r="DFB78" s="6"/>
      <c r="DFC78" s="6"/>
      <c r="DFD78" s="6"/>
      <c r="DFE78" s="6"/>
      <c r="DFF78" s="6"/>
      <c r="DFG78" s="6"/>
      <c r="DFH78" s="6"/>
      <c r="DFI78" s="6"/>
      <c r="DFJ78" s="6"/>
      <c r="DFK78" s="6"/>
      <c r="DFL78" s="6"/>
      <c r="DFM78" s="6"/>
      <c r="DFN78" s="6"/>
      <c r="DFO78" s="6"/>
      <c r="DFP78" s="6"/>
      <c r="DFQ78" s="6"/>
      <c r="DFR78" s="6"/>
      <c r="DFS78" s="6"/>
      <c r="DFT78" s="6"/>
      <c r="DFU78" s="6"/>
      <c r="DFV78" s="6"/>
      <c r="DFW78" s="6"/>
      <c r="DFX78" s="6"/>
      <c r="DFY78" s="6"/>
      <c r="DFZ78" s="6"/>
      <c r="DGA78" s="6"/>
      <c r="DGB78" s="6"/>
      <c r="DGC78" s="6"/>
      <c r="DGD78" s="6"/>
      <c r="DGE78" s="6"/>
      <c r="DGF78" s="6"/>
      <c r="DGG78" s="6"/>
      <c r="DGH78" s="6"/>
      <c r="DGI78" s="6"/>
      <c r="DGJ78" s="6"/>
      <c r="DGK78" s="6"/>
      <c r="DGL78" s="6"/>
      <c r="DGM78" s="6"/>
      <c r="DGN78" s="6"/>
      <c r="DGO78" s="6"/>
      <c r="DGP78" s="6"/>
      <c r="DGQ78" s="6"/>
      <c r="DGR78" s="6"/>
      <c r="DGS78" s="6"/>
      <c r="DGT78" s="6"/>
      <c r="DGU78" s="6"/>
      <c r="DGV78" s="6"/>
      <c r="DGW78" s="6"/>
      <c r="DGX78" s="6"/>
      <c r="DGY78" s="6"/>
      <c r="DGZ78" s="6"/>
      <c r="DHA78" s="6"/>
      <c r="DHB78" s="6"/>
      <c r="DHC78" s="6"/>
      <c r="DHD78" s="6"/>
      <c r="DHE78" s="6"/>
      <c r="DHF78" s="6"/>
      <c r="DHG78" s="6"/>
      <c r="DHH78" s="6"/>
      <c r="DHI78" s="6"/>
      <c r="DHJ78" s="6"/>
      <c r="DHK78" s="6"/>
      <c r="DHL78" s="6"/>
      <c r="DHM78" s="6"/>
      <c r="DHN78" s="6"/>
      <c r="DHO78" s="6"/>
      <c r="DHP78" s="6"/>
      <c r="DHQ78" s="6"/>
      <c r="DHR78" s="6"/>
      <c r="DHS78" s="6"/>
      <c r="DHT78" s="6"/>
      <c r="DHU78" s="6"/>
      <c r="DHV78" s="6"/>
      <c r="DHW78" s="6"/>
      <c r="DHX78" s="6"/>
      <c r="DHY78" s="6"/>
      <c r="DHZ78" s="6"/>
      <c r="DIA78" s="6"/>
      <c r="DIB78" s="6"/>
      <c r="DIC78" s="6"/>
      <c r="DID78" s="6"/>
      <c r="DIE78" s="6"/>
      <c r="DIF78" s="6"/>
      <c r="DIG78" s="6"/>
      <c r="DIH78" s="6"/>
      <c r="DII78" s="6"/>
      <c r="DIJ78" s="6"/>
      <c r="DIK78" s="6"/>
      <c r="DIL78" s="6"/>
      <c r="DIM78" s="6"/>
      <c r="DIN78" s="6"/>
      <c r="DIO78" s="6"/>
      <c r="DIP78" s="6"/>
      <c r="DIQ78" s="6"/>
      <c r="DIR78" s="6"/>
      <c r="DIS78" s="6"/>
      <c r="DIT78" s="6"/>
      <c r="DIU78" s="6"/>
      <c r="DIV78" s="6"/>
      <c r="DIW78" s="6"/>
      <c r="DIX78" s="6"/>
      <c r="DIY78" s="6"/>
      <c r="DIZ78" s="6"/>
      <c r="DJA78" s="6"/>
      <c r="DJB78" s="6"/>
      <c r="DJC78" s="6"/>
      <c r="DJD78" s="6"/>
      <c r="DJE78" s="6"/>
      <c r="DJF78" s="6"/>
      <c r="DJG78" s="6"/>
      <c r="DJH78" s="6"/>
      <c r="DJI78" s="6"/>
      <c r="DJJ78" s="6"/>
      <c r="DJK78" s="6"/>
      <c r="DJL78" s="6"/>
      <c r="DJM78" s="6"/>
      <c r="DJN78" s="6"/>
      <c r="DJO78" s="6"/>
      <c r="DJP78" s="6"/>
      <c r="DJQ78" s="6"/>
      <c r="DJR78" s="6"/>
      <c r="DJS78" s="6"/>
      <c r="DJT78" s="6"/>
      <c r="DJU78" s="6"/>
      <c r="DJV78" s="6"/>
      <c r="DJW78" s="6"/>
      <c r="DJX78" s="6"/>
      <c r="DJY78" s="6"/>
      <c r="DJZ78" s="6"/>
      <c r="DKA78" s="6"/>
      <c r="DKB78" s="6"/>
      <c r="DKC78" s="6"/>
      <c r="DKD78" s="6"/>
      <c r="DKE78" s="6"/>
      <c r="DKF78" s="6"/>
      <c r="DKG78" s="6"/>
      <c r="DKH78" s="6"/>
      <c r="DKI78" s="6"/>
      <c r="DKJ78" s="6"/>
      <c r="DKK78" s="6"/>
      <c r="DKL78" s="6"/>
      <c r="DKM78" s="6"/>
      <c r="DKN78" s="6"/>
      <c r="DKO78" s="6"/>
      <c r="DKP78" s="6"/>
      <c r="DKQ78" s="6"/>
      <c r="DKR78" s="6"/>
      <c r="DKS78" s="6"/>
      <c r="DKT78" s="6"/>
      <c r="DKU78" s="6"/>
      <c r="DKV78" s="6"/>
      <c r="DKW78" s="6"/>
      <c r="DKX78" s="6"/>
      <c r="DKY78" s="6"/>
      <c r="DKZ78" s="6"/>
      <c r="DLA78" s="6"/>
      <c r="DLB78" s="6"/>
      <c r="DLC78" s="6"/>
      <c r="DLD78" s="6"/>
      <c r="DLE78" s="6"/>
      <c r="DLF78" s="6"/>
      <c r="DLG78" s="6"/>
      <c r="DLH78" s="6"/>
      <c r="DLI78" s="6"/>
      <c r="DLJ78" s="6"/>
      <c r="DLK78" s="6"/>
      <c r="DLL78" s="6"/>
      <c r="DLM78" s="6"/>
      <c r="DLN78" s="6"/>
      <c r="DLO78" s="6"/>
      <c r="DLP78" s="6"/>
      <c r="DLQ78" s="6"/>
      <c r="DLR78" s="6"/>
      <c r="DLS78" s="6"/>
      <c r="DLT78" s="6"/>
      <c r="DLU78" s="6"/>
      <c r="DLV78" s="6"/>
      <c r="DLW78" s="6"/>
      <c r="DLX78" s="6"/>
      <c r="DLY78" s="6"/>
      <c r="DLZ78" s="6"/>
      <c r="DMA78" s="6"/>
      <c r="DMB78" s="6"/>
      <c r="DMC78" s="6"/>
      <c r="DMD78" s="6"/>
      <c r="DME78" s="6"/>
      <c r="DMF78" s="6"/>
      <c r="DMG78" s="6"/>
      <c r="DMH78" s="6"/>
      <c r="DMI78" s="6"/>
      <c r="DMJ78" s="6"/>
      <c r="DMK78" s="6"/>
      <c r="DML78" s="6"/>
      <c r="DMM78" s="6"/>
      <c r="DMN78" s="6"/>
      <c r="DMO78" s="6"/>
      <c r="DMP78" s="6"/>
      <c r="DMQ78" s="6"/>
      <c r="DMR78" s="6"/>
      <c r="DMS78" s="6"/>
      <c r="DMT78" s="6"/>
      <c r="DMU78" s="6"/>
      <c r="DMV78" s="6"/>
      <c r="DMW78" s="6"/>
      <c r="DMX78" s="6"/>
      <c r="DMY78" s="6"/>
      <c r="DMZ78" s="6"/>
      <c r="DNA78" s="6"/>
      <c r="DNB78" s="6"/>
      <c r="DNC78" s="6"/>
      <c r="DND78" s="6"/>
      <c r="DNE78" s="6"/>
      <c r="DNF78" s="6"/>
      <c r="DNG78" s="6"/>
      <c r="DNH78" s="6"/>
      <c r="DNI78" s="6"/>
      <c r="DNJ78" s="6"/>
      <c r="DNK78" s="6"/>
      <c r="DNL78" s="6"/>
      <c r="DNM78" s="6"/>
      <c r="DNN78" s="6"/>
      <c r="DNO78" s="6"/>
      <c r="DNP78" s="6"/>
      <c r="DNQ78" s="6"/>
      <c r="DNR78" s="6"/>
      <c r="DNS78" s="6"/>
      <c r="DNT78" s="6"/>
      <c r="DNU78" s="6"/>
      <c r="DNV78" s="6"/>
      <c r="DNW78" s="6"/>
      <c r="DNX78" s="6"/>
      <c r="DNY78" s="6"/>
      <c r="DNZ78" s="6"/>
      <c r="DOA78" s="6"/>
      <c r="DOB78" s="6"/>
      <c r="DOC78" s="6"/>
      <c r="DOD78" s="6"/>
      <c r="DOE78" s="6"/>
      <c r="DOF78" s="6"/>
      <c r="DOG78" s="6"/>
      <c r="DOH78" s="6"/>
      <c r="DOI78" s="6"/>
      <c r="DOJ78" s="6"/>
      <c r="DOK78" s="6"/>
      <c r="DOL78" s="6"/>
      <c r="DOM78" s="6"/>
      <c r="DON78" s="6"/>
      <c r="DOO78" s="6"/>
      <c r="DOP78" s="6"/>
      <c r="DOQ78" s="6"/>
      <c r="DOR78" s="6"/>
      <c r="DOS78" s="6"/>
      <c r="DOT78" s="6"/>
      <c r="DOU78" s="6"/>
      <c r="DOV78" s="6"/>
      <c r="DOW78" s="6"/>
      <c r="DOX78" s="6"/>
      <c r="DOY78" s="6"/>
      <c r="DOZ78" s="6"/>
      <c r="DPA78" s="6"/>
      <c r="DPB78" s="6"/>
      <c r="DPC78" s="6"/>
      <c r="DPD78" s="6"/>
      <c r="DPE78" s="6"/>
      <c r="DPF78" s="6"/>
      <c r="DPG78" s="6"/>
      <c r="DPH78" s="6"/>
      <c r="DPI78" s="6"/>
      <c r="DPJ78" s="6"/>
      <c r="DPK78" s="6"/>
      <c r="DPL78" s="6"/>
      <c r="DPM78" s="6"/>
      <c r="DPN78" s="6"/>
      <c r="DPO78" s="6"/>
      <c r="DPP78" s="6"/>
      <c r="DPQ78" s="6"/>
      <c r="DPR78" s="6"/>
      <c r="DPS78" s="6"/>
      <c r="DPT78" s="6"/>
      <c r="DPU78" s="6"/>
      <c r="DPV78" s="6"/>
      <c r="DPW78" s="6"/>
      <c r="DPX78" s="6"/>
      <c r="DPY78" s="6"/>
      <c r="DPZ78" s="6"/>
      <c r="DQA78" s="6"/>
      <c r="DQB78" s="6"/>
      <c r="DQC78" s="6"/>
      <c r="DQD78" s="6"/>
      <c r="DQE78" s="6"/>
      <c r="DQF78" s="6"/>
      <c r="DQG78" s="6"/>
      <c r="DQH78" s="6"/>
      <c r="DQI78" s="6"/>
      <c r="DQJ78" s="6"/>
      <c r="DQK78" s="6"/>
      <c r="DQL78" s="6"/>
      <c r="DQM78" s="6"/>
      <c r="DQN78" s="6"/>
      <c r="DQO78" s="6"/>
      <c r="DQP78" s="6"/>
      <c r="DQQ78" s="6"/>
      <c r="DQR78" s="6"/>
      <c r="DQS78" s="6"/>
      <c r="DQT78" s="6"/>
      <c r="DQU78" s="6"/>
      <c r="DQV78" s="6"/>
      <c r="DQW78" s="6"/>
      <c r="DQX78" s="6"/>
      <c r="DQY78" s="6"/>
      <c r="DQZ78" s="6"/>
      <c r="DRA78" s="6"/>
      <c r="DRB78" s="6"/>
      <c r="DRC78" s="6"/>
      <c r="DRD78" s="6"/>
      <c r="DRE78" s="6"/>
      <c r="DRF78" s="6"/>
      <c r="DRG78" s="6"/>
      <c r="DRH78" s="6"/>
      <c r="DRI78" s="6"/>
      <c r="DRJ78" s="6"/>
      <c r="DRK78" s="6"/>
      <c r="DRL78" s="6"/>
      <c r="DRM78" s="6"/>
      <c r="DRN78" s="6"/>
      <c r="DRO78" s="6"/>
      <c r="DRP78" s="6"/>
      <c r="DRQ78" s="6"/>
      <c r="DRR78" s="6"/>
      <c r="DRS78" s="6"/>
      <c r="DRT78" s="6"/>
      <c r="DRU78" s="6"/>
      <c r="DRV78" s="6"/>
      <c r="DRW78" s="6"/>
      <c r="DRX78" s="6"/>
      <c r="DRY78" s="6"/>
      <c r="DRZ78" s="6"/>
      <c r="DSA78" s="6"/>
      <c r="DSB78" s="6"/>
      <c r="DSC78" s="6"/>
      <c r="DSD78" s="6"/>
      <c r="DSE78" s="6"/>
      <c r="DSF78" s="6"/>
      <c r="DSG78" s="6"/>
      <c r="DSH78" s="6"/>
      <c r="DSI78" s="6"/>
      <c r="DSJ78" s="6"/>
      <c r="DSK78" s="6"/>
      <c r="DSL78" s="6"/>
      <c r="DSM78" s="6"/>
      <c r="DSN78" s="6"/>
      <c r="DSO78" s="6"/>
      <c r="DSP78" s="6"/>
      <c r="DSQ78" s="6"/>
      <c r="DSR78" s="6"/>
      <c r="DSS78" s="6"/>
      <c r="DST78" s="6"/>
      <c r="DSU78" s="6"/>
      <c r="DSV78" s="6"/>
      <c r="DSW78" s="6"/>
      <c r="DSX78" s="6"/>
      <c r="DSY78" s="6"/>
      <c r="DSZ78" s="6"/>
      <c r="DTA78" s="6"/>
      <c r="DTB78" s="6"/>
      <c r="DTC78" s="6"/>
      <c r="DTD78" s="6"/>
      <c r="DTE78" s="6"/>
      <c r="DTF78" s="6"/>
      <c r="DTG78" s="6"/>
      <c r="DTH78" s="6"/>
      <c r="DTI78" s="6"/>
      <c r="DTJ78" s="6"/>
      <c r="DTK78" s="6"/>
      <c r="DTL78" s="6"/>
      <c r="DTM78" s="6"/>
      <c r="DTN78" s="6"/>
      <c r="DTO78" s="6"/>
      <c r="DTP78" s="6"/>
      <c r="DTQ78" s="6"/>
      <c r="DTR78" s="6"/>
      <c r="DTS78" s="6"/>
      <c r="DTT78" s="6"/>
      <c r="DTU78" s="6"/>
      <c r="DTV78" s="6"/>
      <c r="DTW78" s="6"/>
      <c r="DTX78" s="6"/>
      <c r="DTY78" s="6"/>
      <c r="DTZ78" s="6"/>
      <c r="DUA78" s="6"/>
      <c r="DUB78" s="6"/>
      <c r="DUC78" s="6"/>
      <c r="DUD78" s="6"/>
      <c r="DUE78" s="6"/>
      <c r="DUF78" s="6"/>
      <c r="DUG78" s="6"/>
      <c r="DUH78" s="6"/>
      <c r="DUI78" s="6"/>
      <c r="DUJ78" s="6"/>
      <c r="DUK78" s="6"/>
      <c r="DUL78" s="6"/>
      <c r="DUM78" s="6"/>
      <c r="DUN78" s="6"/>
      <c r="DUO78" s="6"/>
      <c r="DUP78" s="6"/>
      <c r="DUQ78" s="6"/>
      <c r="DUR78" s="6"/>
      <c r="DUS78" s="6"/>
      <c r="DUT78" s="6"/>
      <c r="DUU78" s="6"/>
      <c r="DUV78" s="6"/>
      <c r="DUW78" s="6"/>
      <c r="DUX78" s="6"/>
      <c r="DUY78" s="6"/>
      <c r="DUZ78" s="6"/>
      <c r="DVA78" s="6"/>
      <c r="DVB78" s="6"/>
      <c r="DVC78" s="6"/>
      <c r="DVD78" s="6"/>
      <c r="DVE78" s="6"/>
      <c r="DVF78" s="6"/>
      <c r="DVG78" s="6"/>
      <c r="DVH78" s="6"/>
      <c r="DVI78" s="6"/>
      <c r="DVJ78" s="6"/>
      <c r="DVK78" s="6"/>
      <c r="DVL78" s="6"/>
      <c r="DVM78" s="6"/>
      <c r="DVN78" s="6"/>
      <c r="DVO78" s="6"/>
      <c r="DVP78" s="6"/>
      <c r="DVQ78" s="6"/>
      <c r="DVR78" s="6"/>
      <c r="DVS78" s="6"/>
      <c r="DVT78" s="6"/>
      <c r="DVU78" s="6"/>
      <c r="DVV78" s="6"/>
      <c r="DVW78" s="6"/>
      <c r="DVX78" s="6"/>
      <c r="DVY78" s="6"/>
      <c r="DVZ78" s="6"/>
      <c r="DWA78" s="6"/>
      <c r="DWB78" s="6"/>
      <c r="DWC78" s="6"/>
      <c r="DWD78" s="6"/>
      <c r="DWE78" s="6"/>
      <c r="DWF78" s="6"/>
      <c r="DWG78" s="6"/>
      <c r="DWH78" s="6"/>
      <c r="DWI78" s="6"/>
      <c r="DWJ78" s="6"/>
      <c r="DWK78" s="6"/>
      <c r="DWL78" s="6"/>
      <c r="DWM78" s="6"/>
      <c r="DWN78" s="6"/>
      <c r="DWO78" s="6"/>
      <c r="DWP78" s="6"/>
      <c r="DWQ78" s="6"/>
      <c r="DWR78" s="6"/>
      <c r="DWS78" s="6"/>
      <c r="DWT78" s="6"/>
      <c r="DWU78" s="6"/>
      <c r="DWV78" s="6"/>
      <c r="DWW78" s="6"/>
      <c r="DWX78" s="6"/>
      <c r="DWY78" s="6"/>
      <c r="DWZ78" s="6"/>
      <c r="DXA78" s="6"/>
      <c r="DXB78" s="6"/>
      <c r="DXC78" s="6"/>
      <c r="DXD78" s="6"/>
      <c r="DXE78" s="6"/>
      <c r="DXF78" s="6"/>
      <c r="DXG78" s="6"/>
      <c r="DXH78" s="6"/>
      <c r="DXI78" s="6"/>
      <c r="DXJ78" s="6"/>
      <c r="DXK78" s="6"/>
      <c r="DXL78" s="6"/>
      <c r="DXM78" s="6"/>
      <c r="DXN78" s="6"/>
      <c r="DXO78" s="6"/>
      <c r="DXP78" s="6"/>
      <c r="DXQ78" s="6"/>
      <c r="DXR78" s="6"/>
      <c r="DXS78" s="6"/>
      <c r="DXT78" s="6"/>
      <c r="DXU78" s="6"/>
      <c r="DXV78" s="6"/>
      <c r="DXW78" s="6"/>
      <c r="DXX78" s="6"/>
      <c r="DXY78" s="6"/>
      <c r="DXZ78" s="6"/>
      <c r="DYA78" s="6"/>
      <c r="DYB78" s="6"/>
      <c r="DYC78" s="6"/>
      <c r="DYD78" s="6"/>
      <c r="DYE78" s="6"/>
      <c r="DYF78" s="6"/>
      <c r="DYG78" s="6"/>
      <c r="DYH78" s="6"/>
      <c r="DYI78" s="6"/>
      <c r="DYJ78" s="6"/>
      <c r="DYK78" s="6"/>
      <c r="DYL78" s="6"/>
      <c r="DYM78" s="6"/>
      <c r="DYN78" s="6"/>
      <c r="DYO78" s="6"/>
      <c r="DYP78" s="6"/>
      <c r="DYQ78" s="6"/>
      <c r="DYR78" s="6"/>
      <c r="DYS78" s="6"/>
      <c r="DYT78" s="6"/>
      <c r="DYU78" s="6"/>
      <c r="DYV78" s="6"/>
      <c r="DYW78" s="6"/>
      <c r="DYX78" s="6"/>
      <c r="DYY78" s="6"/>
      <c r="DYZ78" s="6"/>
      <c r="DZA78" s="6"/>
      <c r="DZB78" s="6"/>
      <c r="DZC78" s="6"/>
      <c r="DZD78" s="6"/>
      <c r="DZE78" s="6"/>
      <c r="DZF78" s="6"/>
      <c r="DZG78" s="6"/>
      <c r="DZH78" s="6"/>
      <c r="DZI78" s="6"/>
      <c r="DZJ78" s="6"/>
      <c r="DZK78" s="6"/>
      <c r="DZL78" s="6"/>
      <c r="DZM78" s="6"/>
      <c r="DZN78" s="6"/>
      <c r="DZO78" s="6"/>
      <c r="DZP78" s="6"/>
      <c r="DZQ78" s="6"/>
      <c r="DZR78" s="6"/>
      <c r="DZS78" s="6"/>
      <c r="DZT78" s="6"/>
      <c r="DZU78" s="6"/>
      <c r="DZV78" s="6"/>
      <c r="DZW78" s="6"/>
      <c r="DZX78" s="6"/>
      <c r="DZY78" s="6"/>
      <c r="DZZ78" s="6"/>
      <c r="EAA78" s="6"/>
      <c r="EAB78" s="6"/>
      <c r="EAC78" s="6"/>
      <c r="EAD78" s="6"/>
      <c r="EAE78" s="6"/>
      <c r="EAF78" s="6"/>
      <c r="EAG78" s="6"/>
      <c r="EAH78" s="6"/>
      <c r="EAI78" s="6"/>
      <c r="EAJ78" s="6"/>
      <c r="EAK78" s="6"/>
      <c r="EAL78" s="6"/>
      <c r="EAM78" s="6"/>
      <c r="EAN78" s="6"/>
      <c r="EAO78" s="6"/>
      <c r="EAP78" s="6"/>
      <c r="EAQ78" s="6"/>
      <c r="EAR78" s="6"/>
      <c r="EAS78" s="6"/>
      <c r="EAT78" s="6"/>
      <c r="EAU78" s="6"/>
      <c r="EAV78" s="6"/>
      <c r="EAW78" s="6"/>
      <c r="EAX78" s="6"/>
      <c r="EAY78" s="6"/>
      <c r="EAZ78" s="6"/>
      <c r="EBA78" s="6"/>
      <c r="EBB78" s="6"/>
      <c r="EBC78" s="6"/>
      <c r="EBD78" s="6"/>
      <c r="EBE78" s="6"/>
      <c r="EBF78" s="6"/>
      <c r="EBG78" s="6"/>
      <c r="EBH78" s="6"/>
      <c r="EBI78" s="6"/>
      <c r="EBJ78" s="6"/>
      <c r="EBK78" s="6"/>
      <c r="EBL78" s="6"/>
      <c r="EBM78" s="6"/>
      <c r="EBN78" s="6"/>
      <c r="EBO78" s="6"/>
      <c r="EBP78" s="6"/>
      <c r="EBQ78" s="6"/>
      <c r="EBR78" s="6"/>
      <c r="EBS78" s="6"/>
      <c r="EBT78" s="6"/>
      <c r="EBU78" s="6"/>
      <c r="EBV78" s="6"/>
      <c r="EBW78" s="6"/>
      <c r="EBX78" s="6"/>
      <c r="EBY78" s="6"/>
      <c r="EBZ78" s="6"/>
      <c r="ECA78" s="6"/>
      <c r="ECB78" s="6"/>
      <c r="ECC78" s="6"/>
      <c r="ECD78" s="6"/>
      <c r="ECE78" s="6"/>
      <c r="ECF78" s="6"/>
      <c r="ECG78" s="6"/>
      <c r="ECH78" s="6"/>
      <c r="ECI78" s="6"/>
      <c r="ECJ78" s="6"/>
      <c r="ECK78" s="6"/>
      <c r="ECL78" s="6"/>
      <c r="ECM78" s="6"/>
      <c r="ECN78" s="6"/>
      <c r="ECO78" s="6"/>
      <c r="ECP78" s="6"/>
      <c r="ECQ78" s="6"/>
      <c r="ECR78" s="6"/>
      <c r="ECS78" s="6"/>
      <c r="ECT78" s="6"/>
      <c r="ECU78" s="6"/>
      <c r="ECV78" s="6"/>
      <c r="ECW78" s="6"/>
      <c r="ECX78" s="6"/>
      <c r="ECY78" s="6"/>
      <c r="ECZ78" s="6"/>
      <c r="EDA78" s="6"/>
      <c r="EDB78" s="6"/>
      <c r="EDC78" s="6"/>
      <c r="EDD78" s="6"/>
      <c r="EDE78" s="6"/>
      <c r="EDF78" s="6"/>
      <c r="EDG78" s="6"/>
      <c r="EDH78" s="6"/>
      <c r="EDI78" s="6"/>
      <c r="EDJ78" s="6"/>
      <c r="EDK78" s="6"/>
      <c r="EDL78" s="6"/>
      <c r="EDM78" s="6"/>
      <c r="EDN78" s="6"/>
      <c r="EDO78" s="6"/>
      <c r="EDP78" s="6"/>
      <c r="EDQ78" s="6"/>
      <c r="EDR78" s="6"/>
      <c r="EDS78" s="6"/>
      <c r="EDT78" s="6"/>
      <c r="EDU78" s="6"/>
      <c r="EDV78" s="6"/>
      <c r="EDW78" s="6"/>
      <c r="EDX78" s="6"/>
      <c r="EDY78" s="6"/>
      <c r="EDZ78" s="6"/>
      <c r="EEA78" s="6"/>
      <c r="EEB78" s="6"/>
      <c r="EEC78" s="6"/>
      <c r="EED78" s="6"/>
      <c r="EEE78" s="6"/>
      <c r="EEF78" s="6"/>
      <c r="EEG78" s="6"/>
      <c r="EEH78" s="6"/>
      <c r="EEI78" s="6"/>
      <c r="EEJ78" s="6"/>
      <c r="EEK78" s="6"/>
      <c r="EEL78" s="6"/>
      <c r="EEM78" s="6"/>
      <c r="EEN78" s="6"/>
      <c r="EEO78" s="6"/>
      <c r="EEP78" s="6"/>
      <c r="EEQ78" s="6"/>
      <c r="EER78" s="6"/>
      <c r="EES78" s="6"/>
      <c r="EET78" s="6"/>
      <c r="EEU78" s="6"/>
      <c r="EEV78" s="6"/>
      <c r="EEW78" s="6"/>
      <c r="EEX78" s="6"/>
      <c r="EEY78" s="6"/>
      <c r="EEZ78" s="6"/>
      <c r="EFA78" s="6"/>
      <c r="EFB78" s="6"/>
      <c r="EFC78" s="6"/>
      <c r="EFD78" s="6"/>
      <c r="EFE78" s="6"/>
      <c r="EFF78" s="6"/>
      <c r="EFG78" s="6"/>
      <c r="EFH78" s="6"/>
      <c r="EFI78" s="6"/>
      <c r="EFJ78" s="6"/>
      <c r="EFK78" s="6"/>
      <c r="EFL78" s="6"/>
      <c r="EFM78" s="6"/>
      <c r="EFN78" s="6"/>
      <c r="EFO78" s="6"/>
      <c r="EFP78" s="6"/>
      <c r="EFQ78" s="6"/>
      <c r="EFR78" s="6"/>
      <c r="EFS78" s="6"/>
      <c r="EFT78" s="6"/>
      <c r="EFU78" s="6"/>
      <c r="EFV78" s="6"/>
      <c r="EFW78" s="6"/>
      <c r="EFX78" s="6"/>
      <c r="EFY78" s="6"/>
      <c r="EFZ78" s="6"/>
      <c r="EGA78" s="6"/>
      <c r="EGB78" s="6"/>
      <c r="EGC78" s="6"/>
      <c r="EGD78" s="6"/>
      <c r="EGE78" s="6"/>
      <c r="EGF78" s="6"/>
      <c r="EGG78" s="6"/>
      <c r="EGH78" s="6"/>
      <c r="EGI78" s="6"/>
      <c r="EGJ78" s="6"/>
      <c r="EGK78" s="6"/>
      <c r="EGL78" s="6"/>
      <c r="EGM78" s="6"/>
      <c r="EGN78" s="6"/>
      <c r="EGO78" s="6"/>
      <c r="EGP78" s="6"/>
      <c r="EGQ78" s="6"/>
      <c r="EGR78" s="6"/>
      <c r="EGS78" s="6"/>
      <c r="EGT78" s="6"/>
      <c r="EGU78" s="6"/>
      <c r="EGV78" s="6"/>
      <c r="EGW78" s="6"/>
      <c r="EGX78" s="6"/>
      <c r="EGY78" s="6"/>
      <c r="EGZ78" s="6"/>
      <c r="EHA78" s="6"/>
      <c r="EHB78" s="6"/>
      <c r="EHC78" s="6"/>
      <c r="EHD78" s="6"/>
      <c r="EHE78" s="6"/>
      <c r="EHF78" s="6"/>
      <c r="EHG78" s="6"/>
      <c r="EHH78" s="6"/>
      <c r="EHI78" s="6"/>
      <c r="EHJ78" s="6"/>
      <c r="EHK78" s="6"/>
      <c r="EHL78" s="6"/>
      <c r="EHM78" s="6"/>
      <c r="EHN78" s="6"/>
      <c r="EHO78" s="6"/>
      <c r="EHP78" s="6"/>
      <c r="EHQ78" s="6"/>
      <c r="EHR78" s="6"/>
      <c r="EHS78" s="6"/>
      <c r="EHT78" s="6"/>
      <c r="EHU78" s="6"/>
      <c r="EHV78" s="6"/>
      <c r="EHW78" s="6"/>
      <c r="EHX78" s="6"/>
      <c r="EHY78" s="6"/>
      <c r="EHZ78" s="6"/>
      <c r="EIA78" s="6"/>
      <c r="EIB78" s="6"/>
      <c r="EIC78" s="6"/>
      <c r="EID78" s="6"/>
      <c r="EIE78" s="6"/>
      <c r="EIF78" s="6"/>
      <c r="EIG78" s="6"/>
      <c r="EIH78" s="6"/>
      <c r="EII78" s="6"/>
      <c r="EIJ78" s="6"/>
      <c r="EIK78" s="6"/>
      <c r="EIL78" s="6"/>
      <c r="EIM78" s="6"/>
      <c r="EIN78" s="6"/>
      <c r="EIO78" s="6"/>
      <c r="EIP78" s="6"/>
      <c r="EIQ78" s="6"/>
      <c r="EIR78" s="6"/>
      <c r="EIS78" s="6"/>
      <c r="EIT78" s="6"/>
      <c r="EIU78" s="6"/>
      <c r="EIV78" s="6"/>
      <c r="EIW78" s="6"/>
      <c r="EIX78" s="6"/>
      <c r="EIY78" s="6"/>
      <c r="EIZ78" s="6"/>
      <c r="EJA78" s="6"/>
      <c r="EJB78" s="6"/>
      <c r="EJC78" s="6"/>
      <c r="EJD78" s="6"/>
      <c r="EJE78" s="6"/>
      <c r="EJF78" s="6"/>
      <c r="EJG78" s="6"/>
      <c r="EJH78" s="6"/>
      <c r="EJI78" s="6"/>
      <c r="EJJ78" s="6"/>
      <c r="EJK78" s="6"/>
      <c r="EJL78" s="6"/>
      <c r="EJM78" s="6"/>
      <c r="EJN78" s="6"/>
      <c r="EJO78" s="6"/>
      <c r="EJP78" s="6"/>
      <c r="EJQ78" s="6"/>
      <c r="EJR78" s="6"/>
      <c r="EJS78" s="6"/>
      <c r="EJT78" s="6"/>
      <c r="EJU78" s="6"/>
      <c r="EJV78" s="6"/>
      <c r="EJW78" s="6"/>
      <c r="EJX78" s="6"/>
      <c r="EJY78" s="6"/>
      <c r="EJZ78" s="6"/>
      <c r="EKA78" s="6"/>
      <c r="EKB78" s="6"/>
      <c r="EKC78" s="6"/>
      <c r="EKD78" s="6"/>
      <c r="EKE78" s="6"/>
      <c r="EKF78" s="6"/>
      <c r="EKG78" s="6"/>
      <c r="EKH78" s="6"/>
      <c r="EKI78" s="6"/>
      <c r="EKJ78" s="6"/>
      <c r="EKK78" s="6"/>
      <c r="EKL78" s="6"/>
      <c r="EKM78" s="6"/>
      <c r="EKN78" s="6"/>
      <c r="EKO78" s="6"/>
      <c r="EKP78" s="6"/>
      <c r="EKQ78" s="6"/>
      <c r="EKR78" s="6"/>
      <c r="EKS78" s="6"/>
      <c r="EKT78" s="6"/>
      <c r="EKU78" s="6"/>
      <c r="EKV78" s="6"/>
      <c r="EKW78" s="6"/>
      <c r="EKX78" s="6"/>
      <c r="EKY78" s="6"/>
      <c r="EKZ78" s="6"/>
      <c r="ELA78" s="6"/>
      <c r="ELB78" s="6"/>
      <c r="ELC78" s="6"/>
      <c r="ELD78" s="6"/>
      <c r="ELE78" s="6"/>
      <c r="ELF78" s="6"/>
      <c r="ELG78" s="6"/>
      <c r="ELH78" s="6"/>
      <c r="ELI78" s="6"/>
      <c r="ELJ78" s="6"/>
      <c r="ELK78" s="6"/>
      <c r="ELL78" s="6"/>
      <c r="ELM78" s="6"/>
      <c r="ELN78" s="6"/>
      <c r="ELO78" s="6"/>
      <c r="ELP78" s="6"/>
      <c r="ELQ78" s="6"/>
      <c r="ELR78" s="6"/>
      <c r="ELS78" s="6"/>
      <c r="ELT78" s="6"/>
      <c r="ELU78" s="6"/>
      <c r="ELV78" s="6"/>
      <c r="ELW78" s="6"/>
      <c r="ELX78" s="6"/>
      <c r="ELY78" s="6"/>
      <c r="ELZ78" s="6"/>
      <c r="EMA78" s="6"/>
      <c r="EMB78" s="6"/>
      <c r="EMC78" s="6"/>
      <c r="EMD78" s="6"/>
      <c r="EME78" s="6"/>
      <c r="EMF78" s="6"/>
      <c r="EMG78" s="6"/>
      <c r="EMH78" s="6"/>
      <c r="EMI78" s="6"/>
      <c r="EMJ78" s="6"/>
      <c r="EMK78" s="6"/>
      <c r="EML78" s="6"/>
      <c r="EMM78" s="6"/>
      <c r="EMN78" s="6"/>
      <c r="EMO78" s="6"/>
      <c r="EMP78" s="6"/>
      <c r="EMQ78" s="6"/>
      <c r="EMR78" s="6"/>
      <c r="EMS78" s="6"/>
      <c r="EMT78" s="6"/>
      <c r="EMU78" s="6"/>
      <c r="EMV78" s="6"/>
      <c r="EMW78" s="6"/>
      <c r="EMX78" s="6"/>
      <c r="EMY78" s="6"/>
      <c r="EMZ78" s="6"/>
      <c r="ENA78" s="6"/>
      <c r="ENB78" s="6"/>
      <c r="ENC78" s="6"/>
      <c r="END78" s="6"/>
      <c r="ENE78" s="6"/>
      <c r="ENF78" s="6"/>
      <c r="ENG78" s="6"/>
      <c r="ENH78" s="6"/>
      <c r="ENI78" s="6"/>
      <c r="ENJ78" s="6"/>
      <c r="ENK78" s="6"/>
      <c r="ENL78" s="6"/>
      <c r="ENM78" s="6"/>
      <c r="ENN78" s="6"/>
      <c r="ENO78" s="6"/>
      <c r="ENP78" s="6"/>
      <c r="ENQ78" s="6"/>
      <c r="ENR78" s="6"/>
      <c r="ENS78" s="6"/>
      <c r="ENT78" s="6"/>
      <c r="ENU78" s="6"/>
      <c r="ENV78" s="6"/>
      <c r="ENW78" s="6"/>
      <c r="ENX78" s="6"/>
      <c r="ENY78" s="6"/>
      <c r="ENZ78" s="6"/>
      <c r="EOA78" s="6"/>
      <c r="EOB78" s="6"/>
      <c r="EOC78" s="6"/>
      <c r="EOD78" s="6"/>
      <c r="EOE78" s="6"/>
      <c r="EOF78" s="6"/>
      <c r="EOG78" s="6"/>
      <c r="EOH78" s="6"/>
      <c r="EOI78" s="6"/>
      <c r="EOJ78" s="6"/>
      <c r="EOK78" s="6"/>
      <c r="EOL78" s="6"/>
      <c r="EOM78" s="6"/>
      <c r="EON78" s="6"/>
      <c r="EOO78" s="6"/>
      <c r="EOP78" s="6"/>
      <c r="EOQ78" s="6"/>
      <c r="EOR78" s="6"/>
      <c r="EOS78" s="6"/>
      <c r="EOT78" s="6"/>
      <c r="EOU78" s="6"/>
      <c r="EOV78" s="6"/>
      <c r="EOW78" s="6"/>
      <c r="EOX78" s="6"/>
      <c r="EOY78" s="6"/>
      <c r="EOZ78" s="6"/>
      <c r="EPA78" s="6"/>
      <c r="EPB78" s="6"/>
      <c r="EPC78" s="6"/>
      <c r="EPD78" s="6"/>
      <c r="EPE78" s="6"/>
      <c r="EPF78" s="6"/>
      <c r="EPG78" s="6"/>
      <c r="EPH78" s="6"/>
      <c r="EPI78" s="6"/>
      <c r="EPJ78" s="6"/>
      <c r="EPK78" s="6"/>
      <c r="EPL78" s="6"/>
      <c r="EPM78" s="6"/>
      <c r="EPN78" s="6"/>
      <c r="EPO78" s="6"/>
      <c r="EPP78" s="6"/>
      <c r="EPQ78" s="6"/>
      <c r="EPR78" s="6"/>
      <c r="EPS78" s="6"/>
      <c r="EPT78" s="6"/>
      <c r="EPU78" s="6"/>
      <c r="EPV78" s="6"/>
      <c r="EPW78" s="6"/>
      <c r="EPX78" s="6"/>
      <c r="EPY78" s="6"/>
      <c r="EPZ78" s="6"/>
      <c r="EQA78" s="6"/>
      <c r="EQB78" s="6"/>
      <c r="EQC78" s="6"/>
      <c r="EQD78" s="6"/>
      <c r="EQE78" s="6"/>
      <c r="EQF78" s="6"/>
      <c r="EQG78" s="6"/>
      <c r="EQH78" s="6"/>
      <c r="EQI78" s="6"/>
      <c r="EQJ78" s="6"/>
      <c r="EQK78" s="6"/>
      <c r="EQL78" s="6"/>
      <c r="EQM78" s="6"/>
      <c r="EQN78" s="6"/>
      <c r="EQO78" s="6"/>
      <c r="EQP78" s="6"/>
      <c r="EQQ78" s="6"/>
      <c r="EQR78" s="6"/>
      <c r="EQS78" s="6"/>
      <c r="EQT78" s="6"/>
      <c r="EQU78" s="6"/>
      <c r="EQV78" s="6"/>
      <c r="EQW78" s="6"/>
      <c r="EQX78" s="6"/>
      <c r="EQY78" s="6"/>
      <c r="EQZ78" s="6"/>
      <c r="ERA78" s="6"/>
      <c r="ERB78" s="6"/>
      <c r="ERC78" s="6"/>
      <c r="ERD78" s="6"/>
      <c r="ERE78" s="6"/>
      <c r="ERF78" s="6"/>
      <c r="ERG78" s="6"/>
      <c r="ERH78" s="6"/>
      <c r="ERI78" s="6"/>
      <c r="ERJ78" s="6"/>
      <c r="ERK78" s="6"/>
      <c r="ERL78" s="6"/>
      <c r="ERM78" s="6"/>
      <c r="ERN78" s="6"/>
      <c r="ERO78" s="6"/>
      <c r="ERP78" s="6"/>
      <c r="ERQ78" s="6"/>
      <c r="ERR78" s="6"/>
      <c r="ERS78" s="6"/>
      <c r="ERT78" s="6"/>
      <c r="ERU78" s="6"/>
      <c r="ERV78" s="6"/>
      <c r="ERW78" s="6"/>
      <c r="ERX78" s="6"/>
      <c r="ERY78" s="6"/>
      <c r="ERZ78" s="6"/>
      <c r="ESA78" s="6"/>
      <c r="ESB78" s="6"/>
      <c r="ESC78" s="6"/>
      <c r="ESD78" s="6"/>
      <c r="ESE78" s="6"/>
      <c r="ESF78" s="6"/>
      <c r="ESG78" s="6"/>
      <c r="ESH78" s="6"/>
      <c r="ESI78" s="6"/>
      <c r="ESJ78" s="6"/>
      <c r="ESK78" s="6"/>
      <c r="ESL78" s="6"/>
      <c r="ESM78" s="6"/>
      <c r="ESN78" s="6"/>
      <c r="ESO78" s="6"/>
      <c r="ESP78" s="6"/>
      <c r="ESQ78" s="6"/>
      <c r="ESR78" s="6"/>
      <c r="ESS78" s="6"/>
      <c r="EST78" s="6"/>
      <c r="ESU78" s="6"/>
      <c r="ESV78" s="6"/>
      <c r="ESW78" s="6"/>
      <c r="ESX78" s="6"/>
      <c r="ESY78" s="6"/>
      <c r="ESZ78" s="6"/>
      <c r="ETA78" s="6"/>
      <c r="ETB78" s="6"/>
      <c r="ETC78" s="6"/>
      <c r="ETD78" s="6"/>
      <c r="ETE78" s="6"/>
      <c r="ETF78" s="6"/>
      <c r="ETG78" s="6"/>
      <c r="ETH78" s="6"/>
      <c r="ETI78" s="6"/>
      <c r="ETJ78" s="6"/>
      <c r="ETK78" s="6"/>
      <c r="ETL78" s="6"/>
      <c r="ETM78" s="6"/>
      <c r="ETN78" s="6"/>
      <c r="ETO78" s="6"/>
      <c r="ETP78" s="6"/>
      <c r="ETQ78" s="6"/>
      <c r="ETR78" s="6"/>
      <c r="ETS78" s="6"/>
      <c r="ETT78" s="6"/>
      <c r="ETU78" s="6"/>
      <c r="ETV78" s="6"/>
      <c r="ETW78" s="6"/>
      <c r="ETX78" s="6"/>
      <c r="ETY78" s="6"/>
      <c r="ETZ78" s="6"/>
      <c r="EUA78" s="6"/>
      <c r="EUB78" s="6"/>
      <c r="EUC78" s="6"/>
      <c r="EUD78" s="6"/>
      <c r="EUE78" s="6"/>
      <c r="EUF78" s="6"/>
      <c r="EUG78" s="6"/>
      <c r="EUH78" s="6"/>
      <c r="EUI78" s="6"/>
      <c r="EUJ78" s="6"/>
      <c r="EUK78" s="6"/>
      <c r="EUL78" s="6"/>
      <c r="EUM78" s="6"/>
      <c r="EUN78" s="6"/>
      <c r="EUO78" s="6"/>
      <c r="EUP78" s="6"/>
      <c r="EUQ78" s="6"/>
      <c r="EUR78" s="6"/>
      <c r="EUS78" s="6"/>
      <c r="EUT78" s="6"/>
      <c r="EUU78" s="6"/>
      <c r="EUV78" s="6"/>
      <c r="EUW78" s="6"/>
      <c r="EUX78" s="6"/>
      <c r="EUY78" s="6"/>
      <c r="EUZ78" s="6"/>
      <c r="EVA78" s="6"/>
      <c r="EVB78" s="6"/>
      <c r="EVC78" s="6"/>
      <c r="EVD78" s="6"/>
      <c r="EVE78" s="6"/>
      <c r="EVF78" s="6"/>
      <c r="EVG78" s="6"/>
      <c r="EVH78" s="6"/>
      <c r="EVI78" s="6"/>
      <c r="EVJ78" s="6"/>
      <c r="EVK78" s="6"/>
      <c r="EVL78" s="6"/>
      <c r="EVM78" s="6"/>
      <c r="EVN78" s="6"/>
      <c r="EVO78" s="6"/>
      <c r="EVP78" s="6"/>
      <c r="EVQ78" s="6"/>
      <c r="EVR78" s="6"/>
      <c r="EVS78" s="6"/>
      <c r="EVT78" s="6"/>
      <c r="EVU78" s="6"/>
      <c r="EVV78" s="6"/>
      <c r="EVW78" s="6"/>
      <c r="EVX78" s="6"/>
      <c r="EVY78" s="6"/>
      <c r="EVZ78" s="6"/>
      <c r="EWA78" s="6"/>
      <c r="EWB78" s="6"/>
      <c r="EWC78" s="6"/>
      <c r="EWD78" s="6"/>
      <c r="EWE78" s="6"/>
      <c r="EWF78" s="6"/>
      <c r="EWG78" s="6"/>
      <c r="EWH78" s="6"/>
      <c r="EWI78" s="6"/>
      <c r="EWJ78" s="6"/>
      <c r="EWK78" s="6"/>
      <c r="EWL78" s="6"/>
      <c r="EWM78" s="6"/>
      <c r="EWN78" s="6"/>
      <c r="EWO78" s="6"/>
      <c r="EWP78" s="6"/>
      <c r="EWQ78" s="6"/>
      <c r="EWR78" s="6"/>
      <c r="EWS78" s="6"/>
      <c r="EWT78" s="6"/>
      <c r="EWU78" s="6"/>
      <c r="EWV78" s="6"/>
      <c r="EWW78" s="6"/>
      <c r="EWX78" s="6"/>
      <c r="EWY78" s="6"/>
      <c r="EWZ78" s="6"/>
      <c r="EXA78" s="6"/>
      <c r="EXB78" s="6"/>
      <c r="EXC78" s="6"/>
      <c r="EXD78" s="6"/>
      <c r="EXE78" s="6"/>
      <c r="EXF78" s="6"/>
      <c r="EXG78" s="6"/>
      <c r="EXH78" s="6"/>
      <c r="EXI78" s="6"/>
      <c r="EXJ78" s="6"/>
      <c r="EXK78" s="6"/>
      <c r="EXL78" s="6"/>
      <c r="EXM78" s="6"/>
      <c r="EXN78" s="6"/>
      <c r="EXO78" s="6"/>
      <c r="EXP78" s="6"/>
      <c r="EXQ78" s="6"/>
      <c r="EXR78" s="6"/>
      <c r="EXS78" s="6"/>
      <c r="EXT78" s="6"/>
      <c r="EXU78" s="6"/>
      <c r="EXV78" s="6"/>
      <c r="EXW78" s="6"/>
      <c r="EXX78" s="6"/>
      <c r="EXY78" s="6"/>
      <c r="EXZ78" s="6"/>
      <c r="EYA78" s="6"/>
      <c r="EYB78" s="6"/>
      <c r="EYC78" s="6"/>
      <c r="EYD78" s="6"/>
      <c r="EYE78" s="6"/>
      <c r="EYF78" s="6"/>
      <c r="EYG78" s="6"/>
      <c r="EYH78" s="6"/>
      <c r="EYI78" s="6"/>
      <c r="EYJ78" s="6"/>
      <c r="EYK78" s="6"/>
      <c r="EYL78" s="6"/>
      <c r="EYM78" s="6"/>
      <c r="EYN78" s="6"/>
      <c r="EYO78" s="6"/>
      <c r="EYP78" s="6"/>
      <c r="EYQ78" s="6"/>
      <c r="EYR78" s="6"/>
      <c r="EYS78" s="6"/>
      <c r="EYT78" s="6"/>
      <c r="EYU78" s="6"/>
      <c r="EYV78" s="6"/>
      <c r="EYW78" s="6"/>
      <c r="EYX78" s="6"/>
      <c r="EYY78" s="6"/>
      <c r="EYZ78" s="6"/>
      <c r="EZA78" s="6"/>
      <c r="EZB78" s="6"/>
      <c r="EZC78" s="6"/>
      <c r="EZD78" s="6"/>
      <c r="EZE78" s="6"/>
      <c r="EZF78" s="6"/>
      <c r="EZG78" s="6"/>
      <c r="EZH78" s="6"/>
      <c r="EZI78" s="6"/>
      <c r="EZJ78" s="6"/>
      <c r="EZK78" s="6"/>
      <c r="EZL78" s="6"/>
      <c r="EZM78" s="6"/>
      <c r="EZN78" s="6"/>
      <c r="EZO78" s="6"/>
      <c r="EZP78" s="6"/>
      <c r="EZQ78" s="6"/>
      <c r="EZR78" s="6"/>
      <c r="EZS78" s="6"/>
      <c r="EZT78" s="6"/>
      <c r="EZU78" s="6"/>
      <c r="EZV78" s="6"/>
      <c r="EZW78" s="6"/>
      <c r="EZX78" s="6"/>
      <c r="EZY78" s="6"/>
      <c r="EZZ78" s="6"/>
      <c r="FAA78" s="6"/>
      <c r="FAB78" s="6"/>
      <c r="FAC78" s="6"/>
      <c r="FAD78" s="6"/>
      <c r="FAE78" s="6"/>
      <c r="FAF78" s="6"/>
      <c r="FAG78" s="6"/>
      <c r="FAH78" s="6"/>
      <c r="FAI78" s="6"/>
      <c r="FAJ78" s="6"/>
      <c r="FAK78" s="6"/>
      <c r="FAL78" s="6"/>
      <c r="FAM78" s="6"/>
      <c r="FAN78" s="6"/>
      <c r="FAO78" s="6"/>
      <c r="FAP78" s="6"/>
      <c r="FAQ78" s="6"/>
      <c r="FAR78" s="6"/>
      <c r="FAS78" s="6"/>
      <c r="FAT78" s="6"/>
      <c r="FAU78" s="6"/>
      <c r="FAV78" s="6"/>
      <c r="FAW78" s="6"/>
      <c r="FAX78" s="6"/>
      <c r="FAY78" s="6"/>
      <c r="FAZ78" s="6"/>
      <c r="FBA78" s="6"/>
      <c r="FBB78" s="6"/>
      <c r="FBC78" s="6"/>
      <c r="FBD78" s="6"/>
      <c r="FBE78" s="6"/>
      <c r="FBF78" s="6"/>
      <c r="FBG78" s="6"/>
      <c r="FBH78" s="6"/>
      <c r="FBI78" s="6"/>
      <c r="FBJ78" s="6"/>
      <c r="FBK78" s="6"/>
      <c r="FBL78" s="6"/>
      <c r="FBM78" s="6"/>
      <c r="FBN78" s="6"/>
      <c r="FBO78" s="6"/>
      <c r="FBP78" s="6"/>
      <c r="FBQ78" s="6"/>
      <c r="FBR78" s="6"/>
      <c r="FBS78" s="6"/>
      <c r="FBT78" s="6"/>
      <c r="FBU78" s="6"/>
      <c r="FBV78" s="6"/>
      <c r="FBW78" s="6"/>
      <c r="FBX78" s="6"/>
      <c r="FBY78" s="6"/>
      <c r="FBZ78" s="6"/>
      <c r="FCA78" s="6"/>
      <c r="FCB78" s="6"/>
      <c r="FCC78" s="6"/>
      <c r="FCD78" s="6"/>
      <c r="FCE78" s="6"/>
      <c r="FCF78" s="6"/>
      <c r="FCG78" s="6"/>
      <c r="FCH78" s="6"/>
      <c r="FCI78" s="6"/>
      <c r="FCJ78" s="6"/>
      <c r="FCK78" s="6"/>
      <c r="FCL78" s="6"/>
      <c r="FCM78" s="6"/>
      <c r="FCN78" s="6"/>
      <c r="FCO78" s="6"/>
      <c r="FCP78" s="6"/>
      <c r="FCQ78" s="6"/>
      <c r="FCR78" s="6"/>
      <c r="FCS78" s="6"/>
      <c r="FCT78" s="6"/>
      <c r="FCU78" s="6"/>
      <c r="FCV78" s="6"/>
      <c r="FCW78" s="6"/>
      <c r="FCX78" s="6"/>
      <c r="FCY78" s="6"/>
      <c r="FCZ78" s="6"/>
      <c r="FDA78" s="6"/>
      <c r="FDB78" s="6"/>
      <c r="FDC78" s="6"/>
      <c r="FDD78" s="6"/>
      <c r="FDE78" s="6"/>
      <c r="FDF78" s="6"/>
      <c r="FDG78" s="6"/>
      <c r="FDH78" s="6"/>
      <c r="FDI78" s="6"/>
      <c r="FDJ78" s="6"/>
      <c r="FDK78" s="6"/>
      <c r="FDL78" s="6"/>
      <c r="FDM78" s="6"/>
      <c r="FDN78" s="6"/>
      <c r="FDO78" s="6"/>
      <c r="FDP78" s="6"/>
      <c r="FDQ78" s="6"/>
      <c r="FDR78" s="6"/>
      <c r="FDS78" s="6"/>
      <c r="FDT78" s="6"/>
      <c r="FDU78" s="6"/>
      <c r="FDV78" s="6"/>
      <c r="FDW78" s="6"/>
      <c r="FDX78" s="6"/>
      <c r="FDY78" s="6"/>
      <c r="FDZ78" s="6"/>
      <c r="FEA78" s="6"/>
      <c r="FEB78" s="6"/>
      <c r="FEC78" s="6"/>
      <c r="FED78" s="6"/>
      <c r="FEE78" s="6"/>
      <c r="FEF78" s="6"/>
      <c r="FEG78" s="6"/>
      <c r="FEH78" s="6"/>
      <c r="FEI78" s="6"/>
      <c r="FEJ78" s="6"/>
      <c r="FEK78" s="6"/>
      <c r="FEL78" s="6"/>
      <c r="FEM78" s="6"/>
      <c r="FEN78" s="6"/>
      <c r="FEO78" s="6"/>
      <c r="FEP78" s="6"/>
      <c r="FEQ78" s="6"/>
      <c r="FER78" s="6"/>
      <c r="FES78" s="6"/>
      <c r="FET78" s="6"/>
      <c r="FEU78" s="6"/>
      <c r="FEV78" s="6"/>
      <c r="FEW78" s="6"/>
      <c r="FEX78" s="6"/>
      <c r="FEY78" s="6"/>
      <c r="FEZ78" s="6"/>
      <c r="FFA78" s="6"/>
      <c r="FFB78" s="6"/>
      <c r="FFC78" s="6"/>
      <c r="FFD78" s="6"/>
      <c r="FFE78" s="6"/>
      <c r="FFF78" s="6"/>
      <c r="FFG78" s="6"/>
      <c r="FFH78" s="6"/>
      <c r="FFI78" s="6"/>
      <c r="FFJ78" s="6"/>
      <c r="FFK78" s="6"/>
      <c r="FFL78" s="6"/>
      <c r="FFM78" s="6"/>
      <c r="FFN78" s="6"/>
      <c r="FFO78" s="6"/>
      <c r="FFP78" s="6"/>
      <c r="FFQ78" s="6"/>
      <c r="FFR78" s="6"/>
      <c r="FFS78" s="6"/>
      <c r="FFT78" s="6"/>
      <c r="FFU78" s="6"/>
      <c r="FFV78" s="6"/>
      <c r="FFW78" s="6"/>
      <c r="FFX78" s="6"/>
      <c r="FFY78" s="6"/>
      <c r="FFZ78" s="6"/>
      <c r="FGA78" s="6"/>
      <c r="FGB78" s="6"/>
      <c r="FGC78" s="6"/>
      <c r="FGD78" s="6"/>
      <c r="FGE78" s="6"/>
      <c r="FGF78" s="6"/>
      <c r="FGG78" s="6"/>
      <c r="FGH78" s="6"/>
      <c r="FGI78" s="6"/>
      <c r="FGJ78" s="6"/>
      <c r="FGK78" s="6"/>
      <c r="FGL78" s="6"/>
      <c r="FGM78" s="6"/>
      <c r="FGN78" s="6"/>
      <c r="FGO78" s="6"/>
      <c r="FGP78" s="6"/>
      <c r="FGQ78" s="6"/>
      <c r="FGR78" s="6"/>
      <c r="FGS78" s="6"/>
      <c r="FGT78" s="6"/>
      <c r="FGU78" s="6"/>
      <c r="FGV78" s="6"/>
      <c r="FGW78" s="6"/>
      <c r="FGX78" s="6"/>
      <c r="FGY78" s="6"/>
      <c r="FGZ78" s="6"/>
      <c r="FHA78" s="6"/>
      <c r="FHB78" s="6"/>
      <c r="FHC78" s="6"/>
      <c r="FHD78" s="6"/>
      <c r="FHE78" s="6"/>
      <c r="FHF78" s="6"/>
      <c r="FHG78" s="6"/>
      <c r="FHH78" s="6"/>
      <c r="FHI78" s="6"/>
      <c r="FHJ78" s="6"/>
      <c r="FHK78" s="6"/>
      <c r="FHL78" s="6"/>
      <c r="FHM78" s="6"/>
      <c r="FHN78" s="6"/>
      <c r="FHO78" s="6"/>
      <c r="FHP78" s="6"/>
      <c r="FHQ78" s="6"/>
      <c r="FHR78" s="6"/>
      <c r="FHS78" s="6"/>
      <c r="FHT78" s="6"/>
      <c r="FHU78" s="6"/>
      <c r="FHV78" s="6"/>
      <c r="FHW78" s="6"/>
      <c r="FHX78" s="6"/>
      <c r="FHY78" s="6"/>
      <c r="FHZ78" s="6"/>
      <c r="FIA78" s="6"/>
      <c r="FIB78" s="6"/>
      <c r="FIC78" s="6"/>
      <c r="FID78" s="6"/>
      <c r="FIE78" s="6"/>
      <c r="FIF78" s="6"/>
      <c r="FIG78" s="6"/>
      <c r="FIH78" s="6"/>
      <c r="FII78" s="6"/>
      <c r="FIJ78" s="6"/>
      <c r="FIK78" s="6"/>
      <c r="FIL78" s="6"/>
      <c r="FIM78" s="6"/>
      <c r="FIN78" s="6"/>
      <c r="FIO78" s="6"/>
      <c r="FIP78" s="6"/>
      <c r="FIQ78" s="6"/>
      <c r="FIR78" s="6"/>
      <c r="FIS78" s="6"/>
      <c r="FIT78" s="6"/>
      <c r="FIU78" s="6"/>
      <c r="FIV78" s="6"/>
      <c r="FIW78" s="6"/>
      <c r="FIX78" s="6"/>
      <c r="FIY78" s="6"/>
      <c r="FIZ78" s="6"/>
      <c r="FJA78" s="6"/>
      <c r="FJB78" s="6"/>
      <c r="FJC78" s="6"/>
      <c r="FJD78" s="6"/>
      <c r="FJE78" s="6"/>
      <c r="FJF78" s="6"/>
      <c r="FJG78" s="6"/>
      <c r="FJH78" s="6"/>
      <c r="FJI78" s="6"/>
      <c r="FJJ78" s="6"/>
      <c r="FJK78" s="6"/>
      <c r="FJL78" s="6"/>
      <c r="FJM78" s="6"/>
      <c r="FJN78" s="6"/>
      <c r="FJO78" s="6"/>
      <c r="FJP78" s="6"/>
      <c r="FJQ78" s="6"/>
      <c r="FJR78" s="6"/>
      <c r="FJS78" s="6"/>
      <c r="FJT78" s="6"/>
      <c r="FJU78" s="6"/>
      <c r="FJV78" s="6"/>
      <c r="FJW78" s="6"/>
      <c r="FJX78" s="6"/>
      <c r="FJY78" s="6"/>
      <c r="FJZ78" s="6"/>
      <c r="FKA78" s="6"/>
      <c r="FKB78" s="6"/>
      <c r="FKC78" s="6"/>
      <c r="FKD78" s="6"/>
      <c r="FKE78" s="6"/>
      <c r="FKF78" s="6"/>
      <c r="FKG78" s="6"/>
      <c r="FKH78" s="6"/>
      <c r="FKI78" s="6"/>
      <c r="FKJ78" s="6"/>
      <c r="FKK78" s="6"/>
      <c r="FKL78" s="6"/>
      <c r="FKM78" s="6"/>
      <c r="FKN78" s="6"/>
      <c r="FKO78" s="6"/>
      <c r="FKP78" s="6"/>
      <c r="FKQ78" s="6"/>
      <c r="FKR78" s="6"/>
      <c r="FKS78" s="6"/>
      <c r="FKT78" s="6"/>
      <c r="FKU78" s="6"/>
      <c r="FKV78" s="6"/>
      <c r="FKW78" s="6"/>
      <c r="FKX78" s="6"/>
      <c r="FKY78" s="6"/>
      <c r="FKZ78" s="6"/>
      <c r="FLA78" s="6"/>
      <c r="FLB78" s="6"/>
      <c r="FLC78" s="6"/>
      <c r="FLD78" s="6"/>
      <c r="FLE78" s="6"/>
      <c r="FLF78" s="6"/>
      <c r="FLG78" s="6"/>
      <c r="FLH78" s="6"/>
      <c r="FLI78" s="6"/>
      <c r="FLJ78" s="6"/>
      <c r="FLK78" s="6"/>
      <c r="FLL78" s="6"/>
      <c r="FLM78" s="6"/>
      <c r="FLN78" s="6"/>
      <c r="FLO78" s="6"/>
      <c r="FLP78" s="6"/>
      <c r="FLQ78" s="6"/>
      <c r="FLR78" s="6"/>
      <c r="FLS78" s="6"/>
      <c r="FLT78" s="6"/>
      <c r="FLU78" s="6"/>
      <c r="FLV78" s="6"/>
      <c r="FLW78" s="6"/>
      <c r="FLX78" s="6"/>
      <c r="FLY78" s="6"/>
      <c r="FLZ78" s="6"/>
      <c r="FMA78" s="6"/>
      <c r="FMB78" s="6"/>
      <c r="FMC78" s="6"/>
      <c r="FMD78" s="6"/>
      <c r="FME78" s="6"/>
      <c r="FMF78" s="6"/>
      <c r="FMG78" s="6"/>
      <c r="FMH78" s="6"/>
      <c r="FMI78" s="6"/>
      <c r="FMJ78" s="6"/>
      <c r="FMK78" s="6"/>
      <c r="FML78" s="6"/>
      <c r="FMM78" s="6"/>
      <c r="FMN78" s="6"/>
      <c r="FMO78" s="6"/>
      <c r="FMP78" s="6"/>
      <c r="FMQ78" s="6"/>
      <c r="FMR78" s="6"/>
      <c r="FMS78" s="6"/>
      <c r="FMT78" s="6"/>
      <c r="FMU78" s="6"/>
      <c r="FMV78" s="6"/>
      <c r="FMW78" s="6"/>
      <c r="FMX78" s="6"/>
      <c r="FMY78" s="6"/>
      <c r="FMZ78" s="6"/>
      <c r="FNA78" s="6"/>
      <c r="FNB78" s="6"/>
      <c r="FNC78" s="6"/>
      <c r="FND78" s="6"/>
      <c r="FNE78" s="6"/>
      <c r="FNF78" s="6"/>
      <c r="FNG78" s="6"/>
      <c r="FNH78" s="6"/>
      <c r="FNI78" s="6"/>
      <c r="FNJ78" s="6"/>
      <c r="FNK78" s="6"/>
      <c r="FNL78" s="6"/>
      <c r="FNM78" s="6"/>
      <c r="FNN78" s="6"/>
      <c r="FNO78" s="6"/>
      <c r="FNP78" s="6"/>
      <c r="FNQ78" s="6"/>
      <c r="FNR78" s="6"/>
      <c r="FNS78" s="6"/>
      <c r="FNT78" s="6"/>
      <c r="FNU78" s="6"/>
      <c r="FNV78" s="6"/>
      <c r="FNW78" s="6"/>
      <c r="FNX78" s="6"/>
      <c r="FNY78" s="6"/>
      <c r="FNZ78" s="6"/>
      <c r="FOA78" s="6"/>
      <c r="FOB78" s="6"/>
      <c r="FOC78" s="6"/>
      <c r="FOD78" s="6"/>
      <c r="FOE78" s="6"/>
      <c r="FOF78" s="6"/>
      <c r="FOG78" s="6"/>
      <c r="FOH78" s="6"/>
      <c r="FOI78" s="6"/>
      <c r="FOJ78" s="6"/>
      <c r="FOK78" s="6"/>
      <c r="FOL78" s="6"/>
      <c r="FOM78" s="6"/>
      <c r="FON78" s="6"/>
      <c r="FOO78" s="6"/>
      <c r="FOP78" s="6"/>
      <c r="FOQ78" s="6"/>
      <c r="FOR78" s="6"/>
      <c r="FOS78" s="6"/>
      <c r="FOT78" s="6"/>
      <c r="FOU78" s="6"/>
      <c r="FOV78" s="6"/>
      <c r="FOW78" s="6"/>
      <c r="FOX78" s="6"/>
      <c r="FOY78" s="6"/>
      <c r="FOZ78" s="6"/>
      <c r="FPA78" s="6"/>
      <c r="FPB78" s="6"/>
      <c r="FPC78" s="6"/>
      <c r="FPD78" s="6"/>
      <c r="FPE78" s="6"/>
      <c r="FPF78" s="6"/>
      <c r="FPG78" s="6"/>
      <c r="FPH78" s="6"/>
      <c r="FPI78" s="6"/>
      <c r="FPJ78" s="6"/>
      <c r="FPK78" s="6"/>
      <c r="FPL78" s="6"/>
      <c r="FPM78" s="6"/>
      <c r="FPN78" s="6"/>
      <c r="FPO78" s="6"/>
      <c r="FPP78" s="6"/>
      <c r="FPQ78" s="6"/>
      <c r="FPR78" s="6"/>
      <c r="FPS78" s="6"/>
      <c r="FPT78" s="6"/>
      <c r="FPU78" s="6"/>
      <c r="FPV78" s="6"/>
      <c r="FPW78" s="6"/>
      <c r="FPX78" s="6"/>
      <c r="FPY78" s="6"/>
      <c r="FPZ78" s="6"/>
      <c r="FQA78" s="6"/>
      <c r="FQB78" s="6"/>
      <c r="FQC78" s="6"/>
      <c r="FQD78" s="6"/>
      <c r="FQE78" s="6"/>
      <c r="FQF78" s="6"/>
      <c r="FQG78" s="6"/>
      <c r="FQH78" s="6"/>
      <c r="FQI78" s="6"/>
      <c r="FQJ78" s="6"/>
      <c r="FQK78" s="6"/>
      <c r="FQL78" s="6"/>
      <c r="FQM78" s="6"/>
      <c r="FQN78" s="6"/>
      <c r="FQO78" s="6"/>
      <c r="FQP78" s="6"/>
      <c r="FQQ78" s="6"/>
      <c r="FQR78" s="6"/>
      <c r="FQS78" s="6"/>
      <c r="FQT78" s="6"/>
      <c r="FQU78" s="6"/>
      <c r="FQV78" s="6"/>
      <c r="FQW78" s="6"/>
      <c r="FQX78" s="6"/>
      <c r="FQY78" s="6"/>
      <c r="FQZ78" s="6"/>
      <c r="FRA78" s="6"/>
      <c r="FRB78" s="6"/>
      <c r="FRC78" s="6"/>
      <c r="FRD78" s="6"/>
      <c r="FRE78" s="6"/>
      <c r="FRF78" s="6"/>
      <c r="FRG78" s="6"/>
      <c r="FRH78" s="6"/>
      <c r="FRI78" s="6"/>
      <c r="FRJ78" s="6"/>
      <c r="FRK78" s="6"/>
      <c r="FRL78" s="6"/>
      <c r="FRM78" s="6"/>
      <c r="FRN78" s="6"/>
      <c r="FRO78" s="6"/>
      <c r="FRP78" s="6"/>
      <c r="FRQ78" s="6"/>
      <c r="FRR78" s="6"/>
      <c r="FRS78" s="6"/>
      <c r="FRT78" s="6"/>
      <c r="FRU78" s="6"/>
      <c r="FRV78" s="6"/>
      <c r="FRW78" s="6"/>
      <c r="FRX78" s="6"/>
      <c r="FRY78" s="6"/>
      <c r="FRZ78" s="6"/>
      <c r="FSA78" s="6"/>
      <c r="FSB78" s="6"/>
      <c r="FSC78" s="6"/>
      <c r="FSD78" s="6"/>
      <c r="FSE78" s="6"/>
      <c r="FSF78" s="6"/>
      <c r="FSG78" s="6"/>
      <c r="FSH78" s="6"/>
      <c r="FSI78" s="6"/>
      <c r="FSJ78" s="6"/>
      <c r="FSK78" s="6"/>
      <c r="FSL78" s="6"/>
      <c r="FSM78" s="6"/>
      <c r="FSN78" s="6"/>
      <c r="FSO78" s="6"/>
      <c r="FSP78" s="6"/>
      <c r="FSQ78" s="6"/>
      <c r="FSR78" s="6"/>
      <c r="FSS78" s="6"/>
      <c r="FST78" s="6"/>
      <c r="FSU78" s="6"/>
      <c r="FSV78" s="6"/>
      <c r="FSW78" s="6"/>
      <c r="FSX78" s="6"/>
      <c r="FSY78" s="6"/>
      <c r="FSZ78" s="6"/>
      <c r="FTA78" s="6"/>
      <c r="FTB78" s="6"/>
      <c r="FTC78" s="6"/>
      <c r="FTD78" s="6"/>
      <c r="FTE78" s="6"/>
      <c r="FTF78" s="6"/>
      <c r="FTG78" s="6"/>
      <c r="FTH78" s="6"/>
      <c r="FTI78" s="6"/>
      <c r="FTJ78" s="6"/>
      <c r="FTK78" s="6"/>
      <c r="FTL78" s="6"/>
      <c r="FTM78" s="6"/>
      <c r="FTN78" s="6"/>
      <c r="FTO78" s="6"/>
      <c r="FTP78" s="6"/>
      <c r="FTQ78" s="6"/>
      <c r="FTR78" s="6"/>
      <c r="FTS78" s="6"/>
      <c r="FTT78" s="6"/>
      <c r="FTU78" s="6"/>
      <c r="FTV78" s="6"/>
      <c r="FTW78" s="6"/>
      <c r="FTX78" s="6"/>
      <c r="FTY78" s="6"/>
      <c r="FTZ78" s="6"/>
      <c r="FUA78" s="6"/>
      <c r="FUB78" s="6"/>
      <c r="FUC78" s="6"/>
      <c r="FUD78" s="6"/>
      <c r="FUE78" s="6"/>
      <c r="FUF78" s="6"/>
      <c r="FUG78" s="6"/>
      <c r="FUH78" s="6"/>
      <c r="FUI78" s="6"/>
      <c r="FUJ78" s="6"/>
      <c r="FUK78" s="6"/>
      <c r="FUL78" s="6"/>
      <c r="FUM78" s="6"/>
      <c r="FUN78" s="6"/>
      <c r="FUO78" s="6"/>
      <c r="FUP78" s="6"/>
      <c r="FUQ78" s="6"/>
      <c r="FUR78" s="6"/>
      <c r="FUS78" s="6"/>
      <c r="FUT78" s="6"/>
      <c r="FUU78" s="6"/>
      <c r="FUV78" s="6"/>
      <c r="FUW78" s="6"/>
      <c r="FUX78" s="6"/>
      <c r="FUY78" s="6"/>
      <c r="FUZ78" s="6"/>
      <c r="FVA78" s="6"/>
      <c r="FVB78" s="6"/>
      <c r="FVC78" s="6"/>
      <c r="FVD78" s="6"/>
      <c r="FVE78" s="6"/>
      <c r="FVF78" s="6"/>
      <c r="FVG78" s="6"/>
      <c r="FVH78" s="6"/>
      <c r="FVI78" s="6"/>
      <c r="FVJ78" s="6"/>
      <c r="FVK78" s="6"/>
      <c r="FVL78" s="6"/>
      <c r="FVM78" s="6"/>
      <c r="FVN78" s="6"/>
      <c r="FVO78" s="6"/>
      <c r="FVP78" s="6"/>
      <c r="FVQ78" s="6"/>
      <c r="FVR78" s="6"/>
      <c r="FVS78" s="6"/>
      <c r="FVT78" s="6"/>
      <c r="FVU78" s="6"/>
      <c r="FVV78" s="6"/>
      <c r="FVW78" s="6"/>
      <c r="FVX78" s="6"/>
      <c r="FVY78" s="6"/>
      <c r="FVZ78" s="6"/>
      <c r="FWA78" s="6"/>
      <c r="FWB78" s="6"/>
      <c r="FWC78" s="6"/>
      <c r="FWD78" s="6"/>
      <c r="FWE78" s="6"/>
      <c r="FWF78" s="6"/>
      <c r="FWG78" s="6"/>
      <c r="FWH78" s="6"/>
      <c r="FWI78" s="6"/>
      <c r="FWJ78" s="6"/>
      <c r="FWK78" s="6"/>
      <c r="FWL78" s="6"/>
      <c r="FWM78" s="6"/>
      <c r="FWN78" s="6"/>
      <c r="FWO78" s="6"/>
      <c r="FWP78" s="6"/>
      <c r="FWQ78" s="6"/>
      <c r="FWR78" s="6"/>
      <c r="FWS78" s="6"/>
      <c r="FWT78" s="6"/>
      <c r="FWU78" s="6"/>
      <c r="FWV78" s="6"/>
      <c r="FWW78" s="6"/>
      <c r="FWX78" s="6"/>
      <c r="FWY78" s="6"/>
      <c r="FWZ78" s="6"/>
      <c r="FXA78" s="6"/>
      <c r="FXB78" s="6"/>
      <c r="FXC78" s="6"/>
      <c r="FXD78" s="6"/>
      <c r="FXE78" s="6"/>
      <c r="FXF78" s="6"/>
      <c r="FXG78" s="6"/>
      <c r="FXH78" s="6"/>
      <c r="FXI78" s="6"/>
      <c r="FXJ78" s="6"/>
      <c r="FXK78" s="6"/>
      <c r="FXL78" s="6"/>
      <c r="FXM78" s="6"/>
      <c r="FXN78" s="6"/>
      <c r="FXO78" s="6"/>
      <c r="FXP78" s="6"/>
      <c r="FXQ78" s="6"/>
      <c r="FXR78" s="6"/>
      <c r="FXS78" s="6"/>
      <c r="FXT78" s="6"/>
      <c r="FXU78" s="6"/>
      <c r="FXV78" s="6"/>
      <c r="FXW78" s="6"/>
      <c r="FXX78" s="6"/>
      <c r="FXY78" s="6"/>
      <c r="FXZ78" s="6"/>
      <c r="FYA78" s="6"/>
      <c r="FYB78" s="6"/>
      <c r="FYC78" s="6"/>
      <c r="FYD78" s="6"/>
      <c r="FYE78" s="6"/>
      <c r="FYF78" s="6"/>
      <c r="FYG78" s="6"/>
      <c r="FYH78" s="6"/>
      <c r="FYI78" s="6"/>
      <c r="FYJ78" s="6"/>
      <c r="FYK78" s="6"/>
      <c r="FYL78" s="6"/>
      <c r="FYM78" s="6"/>
      <c r="FYN78" s="6"/>
      <c r="FYO78" s="6"/>
      <c r="FYP78" s="6"/>
      <c r="FYQ78" s="6"/>
      <c r="FYR78" s="6"/>
      <c r="FYS78" s="6"/>
      <c r="FYT78" s="6"/>
      <c r="FYU78" s="6"/>
      <c r="FYV78" s="6"/>
      <c r="FYW78" s="6"/>
      <c r="FYX78" s="6"/>
      <c r="FYY78" s="6"/>
      <c r="FYZ78" s="6"/>
      <c r="FZA78" s="6"/>
      <c r="FZB78" s="6"/>
      <c r="FZC78" s="6"/>
      <c r="FZD78" s="6"/>
      <c r="FZE78" s="6"/>
      <c r="FZF78" s="6"/>
      <c r="FZG78" s="6"/>
      <c r="FZH78" s="6"/>
      <c r="FZI78" s="6"/>
      <c r="FZJ78" s="6"/>
      <c r="FZK78" s="6"/>
      <c r="FZL78" s="6"/>
      <c r="FZM78" s="6"/>
      <c r="FZN78" s="6"/>
      <c r="FZO78" s="6"/>
      <c r="FZP78" s="6"/>
      <c r="FZQ78" s="6"/>
      <c r="FZR78" s="6"/>
      <c r="FZS78" s="6"/>
      <c r="FZT78" s="6"/>
      <c r="FZU78" s="6"/>
      <c r="FZV78" s="6"/>
      <c r="FZW78" s="6"/>
      <c r="FZX78" s="6"/>
      <c r="FZY78" s="6"/>
      <c r="FZZ78" s="6"/>
      <c r="GAA78" s="6"/>
      <c r="GAB78" s="6"/>
      <c r="GAC78" s="6"/>
      <c r="GAD78" s="6"/>
      <c r="GAE78" s="6"/>
      <c r="GAF78" s="6"/>
      <c r="GAG78" s="6"/>
      <c r="GAH78" s="6"/>
      <c r="GAI78" s="6"/>
      <c r="GAJ78" s="6"/>
      <c r="GAK78" s="6"/>
      <c r="GAL78" s="6"/>
      <c r="GAM78" s="6"/>
      <c r="GAN78" s="6"/>
      <c r="GAO78" s="6"/>
      <c r="GAP78" s="6"/>
      <c r="GAQ78" s="6"/>
      <c r="GAR78" s="6"/>
      <c r="GAS78" s="6"/>
      <c r="GAT78" s="6"/>
      <c r="GAU78" s="6"/>
      <c r="GAV78" s="6"/>
      <c r="GAW78" s="6"/>
      <c r="GAX78" s="6"/>
      <c r="GAY78" s="6"/>
      <c r="GAZ78" s="6"/>
      <c r="GBA78" s="6"/>
      <c r="GBB78" s="6"/>
      <c r="GBC78" s="6"/>
      <c r="GBD78" s="6"/>
      <c r="GBE78" s="6"/>
      <c r="GBF78" s="6"/>
      <c r="GBG78" s="6"/>
      <c r="GBH78" s="6"/>
      <c r="GBI78" s="6"/>
      <c r="GBJ78" s="6"/>
      <c r="GBK78" s="6"/>
      <c r="GBL78" s="6"/>
      <c r="GBM78" s="6"/>
      <c r="GBN78" s="6"/>
      <c r="GBO78" s="6"/>
      <c r="GBP78" s="6"/>
      <c r="GBQ78" s="6"/>
      <c r="GBR78" s="6"/>
      <c r="GBS78" s="6"/>
      <c r="GBT78" s="6"/>
      <c r="GBU78" s="6"/>
      <c r="GBV78" s="6"/>
      <c r="GBW78" s="6"/>
      <c r="GBX78" s="6"/>
      <c r="GBY78" s="6"/>
      <c r="GBZ78" s="6"/>
      <c r="GCA78" s="6"/>
      <c r="GCB78" s="6"/>
      <c r="GCC78" s="6"/>
      <c r="GCD78" s="6"/>
      <c r="GCE78" s="6"/>
      <c r="GCF78" s="6"/>
      <c r="GCG78" s="6"/>
      <c r="GCH78" s="6"/>
      <c r="GCI78" s="6"/>
      <c r="GCJ78" s="6"/>
      <c r="GCK78" s="6"/>
      <c r="GCL78" s="6"/>
      <c r="GCM78" s="6"/>
      <c r="GCN78" s="6"/>
      <c r="GCO78" s="6"/>
      <c r="GCP78" s="6"/>
      <c r="GCQ78" s="6"/>
      <c r="GCR78" s="6"/>
      <c r="GCS78" s="6"/>
      <c r="GCT78" s="6"/>
      <c r="GCU78" s="6"/>
      <c r="GCV78" s="6"/>
      <c r="GCW78" s="6"/>
      <c r="GCX78" s="6"/>
      <c r="GCY78" s="6"/>
      <c r="GCZ78" s="6"/>
      <c r="GDA78" s="6"/>
      <c r="GDB78" s="6"/>
      <c r="GDC78" s="6"/>
      <c r="GDD78" s="6"/>
      <c r="GDE78" s="6"/>
      <c r="GDF78" s="6"/>
      <c r="GDG78" s="6"/>
      <c r="GDH78" s="6"/>
      <c r="GDI78" s="6"/>
      <c r="GDJ78" s="6"/>
      <c r="GDK78" s="6"/>
      <c r="GDL78" s="6"/>
      <c r="GDM78" s="6"/>
      <c r="GDN78" s="6"/>
      <c r="GDO78" s="6"/>
      <c r="GDP78" s="6"/>
      <c r="GDQ78" s="6"/>
      <c r="GDR78" s="6"/>
      <c r="GDS78" s="6"/>
      <c r="GDT78" s="6"/>
      <c r="GDU78" s="6"/>
      <c r="GDV78" s="6"/>
      <c r="GDW78" s="6"/>
      <c r="GDX78" s="6"/>
      <c r="GDY78" s="6"/>
      <c r="GDZ78" s="6"/>
      <c r="GEA78" s="6"/>
      <c r="GEB78" s="6"/>
      <c r="GEC78" s="6"/>
      <c r="GED78" s="6"/>
      <c r="GEE78" s="6"/>
      <c r="GEF78" s="6"/>
      <c r="GEG78" s="6"/>
      <c r="GEH78" s="6"/>
      <c r="GEI78" s="6"/>
      <c r="GEJ78" s="6"/>
      <c r="GEK78" s="6"/>
      <c r="GEL78" s="6"/>
      <c r="GEM78" s="6"/>
      <c r="GEN78" s="6"/>
      <c r="GEO78" s="6"/>
      <c r="GEP78" s="6"/>
      <c r="GEQ78" s="6"/>
      <c r="GER78" s="6"/>
      <c r="GES78" s="6"/>
      <c r="GET78" s="6"/>
      <c r="GEU78" s="6"/>
      <c r="GEV78" s="6"/>
      <c r="GEW78" s="6"/>
      <c r="GEX78" s="6"/>
      <c r="GEY78" s="6"/>
      <c r="GEZ78" s="6"/>
      <c r="GFA78" s="6"/>
      <c r="GFB78" s="6"/>
      <c r="GFC78" s="6"/>
      <c r="GFD78" s="6"/>
      <c r="GFE78" s="6"/>
      <c r="GFF78" s="6"/>
      <c r="GFG78" s="6"/>
      <c r="GFH78" s="6"/>
      <c r="GFI78" s="6"/>
      <c r="GFJ78" s="6"/>
      <c r="GFK78" s="6"/>
      <c r="GFL78" s="6"/>
      <c r="GFM78" s="6"/>
      <c r="GFN78" s="6"/>
      <c r="GFO78" s="6"/>
      <c r="GFP78" s="6"/>
      <c r="GFQ78" s="6"/>
      <c r="GFR78" s="6"/>
      <c r="GFS78" s="6"/>
      <c r="GFT78" s="6"/>
      <c r="GFU78" s="6"/>
      <c r="GFV78" s="6"/>
      <c r="GFW78" s="6"/>
      <c r="GFX78" s="6"/>
      <c r="GFY78" s="6"/>
      <c r="GFZ78" s="6"/>
      <c r="GGA78" s="6"/>
      <c r="GGB78" s="6"/>
      <c r="GGC78" s="6"/>
      <c r="GGD78" s="6"/>
      <c r="GGE78" s="6"/>
      <c r="GGF78" s="6"/>
      <c r="GGG78" s="6"/>
      <c r="GGH78" s="6"/>
      <c r="GGI78" s="6"/>
      <c r="GGJ78" s="6"/>
      <c r="GGK78" s="6"/>
      <c r="GGL78" s="6"/>
      <c r="GGM78" s="6"/>
      <c r="GGN78" s="6"/>
      <c r="GGO78" s="6"/>
      <c r="GGP78" s="6"/>
      <c r="GGQ78" s="6"/>
      <c r="GGR78" s="6"/>
      <c r="GGS78" s="6"/>
      <c r="GGT78" s="6"/>
      <c r="GGU78" s="6"/>
      <c r="GGV78" s="6"/>
      <c r="GGW78" s="6"/>
      <c r="GGX78" s="6"/>
      <c r="GGY78" s="6"/>
      <c r="GGZ78" s="6"/>
      <c r="GHA78" s="6"/>
      <c r="GHB78" s="6"/>
      <c r="GHC78" s="6"/>
      <c r="GHD78" s="6"/>
      <c r="GHE78" s="6"/>
      <c r="GHF78" s="6"/>
      <c r="GHG78" s="6"/>
      <c r="GHH78" s="6"/>
      <c r="GHI78" s="6"/>
      <c r="GHJ78" s="6"/>
      <c r="GHK78" s="6"/>
      <c r="GHL78" s="6"/>
      <c r="GHM78" s="6"/>
      <c r="GHN78" s="6"/>
      <c r="GHO78" s="6"/>
      <c r="GHP78" s="6"/>
      <c r="GHQ78" s="6"/>
      <c r="GHR78" s="6"/>
      <c r="GHS78" s="6"/>
      <c r="GHT78" s="6"/>
      <c r="GHU78" s="6"/>
      <c r="GHV78" s="6"/>
      <c r="GHW78" s="6"/>
      <c r="GHX78" s="6"/>
      <c r="GHY78" s="6"/>
      <c r="GHZ78" s="6"/>
      <c r="GIA78" s="6"/>
      <c r="GIB78" s="6"/>
      <c r="GIC78" s="6"/>
      <c r="GID78" s="6"/>
      <c r="GIE78" s="6"/>
      <c r="GIF78" s="6"/>
      <c r="GIG78" s="6"/>
      <c r="GIH78" s="6"/>
      <c r="GII78" s="6"/>
      <c r="GIJ78" s="6"/>
      <c r="GIK78" s="6"/>
      <c r="GIL78" s="6"/>
      <c r="GIM78" s="6"/>
      <c r="GIN78" s="6"/>
      <c r="GIO78" s="6"/>
      <c r="GIP78" s="6"/>
      <c r="GIQ78" s="6"/>
      <c r="GIR78" s="6"/>
      <c r="GIS78" s="6"/>
      <c r="GIT78" s="6"/>
      <c r="GIU78" s="6"/>
      <c r="GIV78" s="6"/>
      <c r="GIW78" s="6"/>
      <c r="GIX78" s="6"/>
      <c r="GIY78" s="6"/>
      <c r="GIZ78" s="6"/>
      <c r="GJA78" s="6"/>
      <c r="GJB78" s="6"/>
      <c r="GJC78" s="6"/>
      <c r="GJD78" s="6"/>
      <c r="GJE78" s="6"/>
      <c r="GJF78" s="6"/>
      <c r="GJG78" s="6"/>
      <c r="GJH78" s="6"/>
      <c r="GJI78" s="6"/>
      <c r="GJJ78" s="6"/>
      <c r="GJK78" s="6"/>
      <c r="GJL78" s="6"/>
      <c r="GJM78" s="6"/>
      <c r="GJN78" s="6"/>
      <c r="GJO78" s="6"/>
      <c r="GJP78" s="6"/>
      <c r="GJQ78" s="6"/>
      <c r="GJR78" s="6"/>
      <c r="GJS78" s="6"/>
      <c r="GJT78" s="6"/>
      <c r="GJU78" s="6"/>
      <c r="GJV78" s="6"/>
      <c r="GJW78" s="6"/>
      <c r="GJX78" s="6"/>
      <c r="GJY78" s="6"/>
      <c r="GJZ78" s="6"/>
      <c r="GKA78" s="6"/>
      <c r="GKB78" s="6"/>
      <c r="GKC78" s="6"/>
      <c r="GKD78" s="6"/>
      <c r="GKE78" s="6"/>
      <c r="GKF78" s="6"/>
      <c r="GKG78" s="6"/>
      <c r="GKH78" s="6"/>
      <c r="GKI78" s="6"/>
      <c r="GKJ78" s="6"/>
      <c r="GKK78" s="6"/>
      <c r="GKL78" s="6"/>
      <c r="GKM78" s="6"/>
      <c r="GKN78" s="6"/>
      <c r="GKO78" s="6"/>
      <c r="GKP78" s="6"/>
      <c r="GKQ78" s="6"/>
      <c r="GKR78" s="6"/>
      <c r="GKS78" s="6"/>
      <c r="GKT78" s="6"/>
      <c r="GKU78" s="6"/>
      <c r="GKV78" s="6"/>
      <c r="GKW78" s="6"/>
      <c r="GKX78" s="6"/>
      <c r="GKY78" s="6"/>
      <c r="GKZ78" s="6"/>
      <c r="GLA78" s="6"/>
      <c r="GLB78" s="6"/>
      <c r="GLC78" s="6"/>
      <c r="GLD78" s="6"/>
      <c r="GLE78" s="6"/>
      <c r="GLF78" s="6"/>
      <c r="GLG78" s="6"/>
      <c r="GLH78" s="6"/>
      <c r="GLI78" s="6"/>
      <c r="GLJ78" s="6"/>
      <c r="GLK78" s="6"/>
      <c r="GLL78" s="6"/>
      <c r="GLM78" s="6"/>
      <c r="GLN78" s="6"/>
      <c r="GLO78" s="6"/>
      <c r="GLP78" s="6"/>
      <c r="GLQ78" s="6"/>
      <c r="GLR78" s="6"/>
      <c r="GLS78" s="6"/>
      <c r="GLT78" s="6"/>
      <c r="GLU78" s="6"/>
      <c r="GLV78" s="6"/>
      <c r="GLW78" s="6"/>
      <c r="GLX78" s="6"/>
      <c r="GLY78" s="6"/>
      <c r="GLZ78" s="6"/>
      <c r="GMA78" s="6"/>
      <c r="GMB78" s="6"/>
      <c r="GMC78" s="6"/>
      <c r="GMD78" s="6"/>
      <c r="GME78" s="6"/>
      <c r="GMF78" s="6"/>
      <c r="GMG78" s="6"/>
      <c r="GMH78" s="6"/>
      <c r="GMI78" s="6"/>
      <c r="GMJ78" s="6"/>
      <c r="GMK78" s="6"/>
      <c r="GML78" s="6"/>
      <c r="GMM78" s="6"/>
      <c r="GMN78" s="6"/>
      <c r="GMO78" s="6"/>
      <c r="GMP78" s="6"/>
      <c r="GMQ78" s="6"/>
      <c r="GMR78" s="6"/>
      <c r="GMS78" s="6"/>
      <c r="GMT78" s="6"/>
      <c r="GMU78" s="6"/>
      <c r="GMV78" s="6"/>
      <c r="GMW78" s="6"/>
      <c r="GMX78" s="6"/>
      <c r="GMY78" s="6"/>
      <c r="GMZ78" s="6"/>
      <c r="GNA78" s="6"/>
      <c r="GNB78" s="6"/>
      <c r="GNC78" s="6"/>
      <c r="GND78" s="6"/>
      <c r="GNE78" s="6"/>
      <c r="GNF78" s="6"/>
      <c r="GNG78" s="6"/>
      <c r="GNH78" s="6"/>
      <c r="GNI78" s="6"/>
      <c r="GNJ78" s="6"/>
      <c r="GNK78" s="6"/>
      <c r="GNL78" s="6"/>
      <c r="GNM78" s="6"/>
      <c r="GNN78" s="6"/>
      <c r="GNO78" s="6"/>
      <c r="GNP78" s="6"/>
      <c r="GNQ78" s="6"/>
      <c r="GNR78" s="6"/>
      <c r="GNS78" s="6"/>
      <c r="GNT78" s="6"/>
      <c r="GNU78" s="6"/>
      <c r="GNV78" s="6"/>
      <c r="GNW78" s="6"/>
      <c r="GNX78" s="6"/>
      <c r="GNY78" s="6"/>
      <c r="GNZ78" s="6"/>
      <c r="GOA78" s="6"/>
      <c r="GOB78" s="6"/>
      <c r="GOC78" s="6"/>
      <c r="GOD78" s="6"/>
      <c r="GOE78" s="6"/>
      <c r="GOF78" s="6"/>
      <c r="GOG78" s="6"/>
      <c r="GOH78" s="6"/>
      <c r="GOI78" s="6"/>
      <c r="GOJ78" s="6"/>
      <c r="GOK78" s="6"/>
      <c r="GOL78" s="6"/>
      <c r="GOM78" s="6"/>
      <c r="GON78" s="6"/>
      <c r="GOO78" s="6"/>
      <c r="GOP78" s="6"/>
      <c r="GOQ78" s="6"/>
      <c r="GOR78" s="6"/>
      <c r="GOS78" s="6"/>
      <c r="GOT78" s="6"/>
      <c r="GOU78" s="6"/>
      <c r="GOV78" s="6"/>
      <c r="GOW78" s="6"/>
      <c r="GOX78" s="6"/>
      <c r="GOY78" s="6"/>
      <c r="GOZ78" s="6"/>
      <c r="GPA78" s="6"/>
      <c r="GPB78" s="6"/>
      <c r="GPC78" s="6"/>
      <c r="GPD78" s="6"/>
      <c r="GPE78" s="6"/>
      <c r="GPF78" s="6"/>
      <c r="GPG78" s="6"/>
      <c r="GPH78" s="6"/>
      <c r="GPI78" s="6"/>
      <c r="GPJ78" s="6"/>
      <c r="GPK78" s="6"/>
      <c r="GPL78" s="6"/>
      <c r="GPM78" s="6"/>
      <c r="GPN78" s="6"/>
      <c r="GPO78" s="6"/>
      <c r="GPP78" s="6"/>
      <c r="GPQ78" s="6"/>
      <c r="GPR78" s="6"/>
      <c r="GPS78" s="6"/>
      <c r="GPT78" s="6"/>
      <c r="GPU78" s="6"/>
      <c r="GPV78" s="6"/>
      <c r="GPW78" s="6"/>
      <c r="GPX78" s="6"/>
      <c r="GPY78" s="6"/>
      <c r="GPZ78" s="6"/>
      <c r="GQA78" s="6"/>
      <c r="GQB78" s="6"/>
      <c r="GQC78" s="6"/>
      <c r="GQD78" s="6"/>
      <c r="GQE78" s="6"/>
      <c r="GQF78" s="6"/>
      <c r="GQG78" s="6"/>
      <c r="GQH78" s="6"/>
      <c r="GQI78" s="6"/>
      <c r="GQJ78" s="6"/>
      <c r="GQK78" s="6"/>
      <c r="GQL78" s="6"/>
      <c r="GQM78" s="6"/>
      <c r="GQN78" s="6"/>
      <c r="GQO78" s="6"/>
      <c r="GQP78" s="6"/>
      <c r="GQQ78" s="6"/>
      <c r="GQR78" s="6"/>
      <c r="GQS78" s="6"/>
      <c r="GQT78" s="6"/>
      <c r="GQU78" s="6"/>
      <c r="GQV78" s="6"/>
      <c r="GQW78" s="6"/>
      <c r="GQX78" s="6"/>
      <c r="GQY78" s="6"/>
      <c r="GQZ78" s="6"/>
      <c r="GRA78" s="6"/>
      <c r="GRB78" s="6"/>
      <c r="GRC78" s="6"/>
      <c r="GRD78" s="6"/>
      <c r="GRE78" s="6"/>
      <c r="GRF78" s="6"/>
      <c r="GRG78" s="6"/>
      <c r="GRH78" s="6"/>
      <c r="GRI78" s="6"/>
      <c r="GRJ78" s="6"/>
      <c r="GRK78" s="6"/>
      <c r="GRL78" s="6"/>
      <c r="GRM78" s="6"/>
      <c r="GRN78" s="6"/>
      <c r="GRO78" s="6"/>
      <c r="GRP78" s="6"/>
      <c r="GRQ78" s="6"/>
      <c r="GRR78" s="6"/>
      <c r="GRS78" s="6"/>
      <c r="GRT78" s="6"/>
      <c r="GRU78" s="6"/>
      <c r="GRV78" s="6"/>
      <c r="GRW78" s="6"/>
      <c r="GRX78" s="6"/>
      <c r="GRY78" s="6"/>
      <c r="GRZ78" s="6"/>
      <c r="GSA78" s="6"/>
      <c r="GSB78" s="6"/>
      <c r="GSC78" s="6"/>
      <c r="GSD78" s="6"/>
      <c r="GSE78" s="6"/>
      <c r="GSF78" s="6"/>
      <c r="GSG78" s="6"/>
      <c r="GSH78" s="6"/>
      <c r="GSI78" s="6"/>
      <c r="GSJ78" s="6"/>
      <c r="GSK78" s="6"/>
      <c r="GSL78" s="6"/>
      <c r="GSM78" s="6"/>
      <c r="GSN78" s="6"/>
      <c r="GSO78" s="6"/>
      <c r="GSP78" s="6"/>
      <c r="GSQ78" s="6"/>
      <c r="GSR78" s="6"/>
      <c r="GSS78" s="6"/>
      <c r="GST78" s="6"/>
      <c r="GSU78" s="6"/>
      <c r="GSV78" s="6"/>
      <c r="GSW78" s="6"/>
      <c r="GSX78" s="6"/>
      <c r="GSY78" s="6"/>
      <c r="GSZ78" s="6"/>
      <c r="GTA78" s="6"/>
      <c r="GTB78" s="6"/>
      <c r="GTC78" s="6"/>
      <c r="GTD78" s="6"/>
      <c r="GTE78" s="6"/>
      <c r="GTF78" s="6"/>
      <c r="GTG78" s="6"/>
      <c r="GTH78" s="6"/>
      <c r="GTI78" s="6"/>
      <c r="GTJ78" s="6"/>
      <c r="GTK78" s="6"/>
      <c r="GTL78" s="6"/>
      <c r="GTM78" s="6"/>
      <c r="GTN78" s="6"/>
      <c r="GTO78" s="6"/>
      <c r="GTP78" s="6"/>
      <c r="GTQ78" s="6"/>
      <c r="GTR78" s="6"/>
      <c r="GTS78" s="6"/>
      <c r="GTT78" s="6"/>
      <c r="GTU78" s="6"/>
      <c r="GTV78" s="6"/>
      <c r="GTW78" s="6"/>
      <c r="GTX78" s="6"/>
      <c r="GTY78" s="6"/>
      <c r="GTZ78" s="6"/>
      <c r="GUA78" s="6"/>
      <c r="GUB78" s="6"/>
      <c r="GUC78" s="6"/>
      <c r="GUD78" s="6"/>
      <c r="GUE78" s="6"/>
      <c r="GUF78" s="6"/>
      <c r="GUG78" s="6"/>
      <c r="GUH78" s="6"/>
      <c r="GUI78" s="6"/>
      <c r="GUJ78" s="6"/>
      <c r="GUK78" s="6"/>
      <c r="GUL78" s="6"/>
      <c r="GUM78" s="6"/>
      <c r="GUN78" s="6"/>
      <c r="GUO78" s="6"/>
      <c r="GUP78" s="6"/>
      <c r="GUQ78" s="6"/>
      <c r="GUR78" s="6"/>
      <c r="GUS78" s="6"/>
      <c r="GUT78" s="6"/>
      <c r="GUU78" s="6"/>
      <c r="GUV78" s="6"/>
      <c r="GUW78" s="6"/>
      <c r="GUX78" s="6"/>
      <c r="GUY78" s="6"/>
      <c r="GUZ78" s="6"/>
      <c r="GVA78" s="6"/>
      <c r="GVB78" s="6"/>
      <c r="GVC78" s="6"/>
      <c r="GVD78" s="6"/>
      <c r="GVE78" s="6"/>
      <c r="GVF78" s="6"/>
      <c r="GVG78" s="6"/>
      <c r="GVH78" s="6"/>
      <c r="GVI78" s="6"/>
      <c r="GVJ78" s="6"/>
      <c r="GVK78" s="6"/>
      <c r="GVL78" s="6"/>
      <c r="GVM78" s="6"/>
      <c r="GVN78" s="6"/>
      <c r="GVO78" s="6"/>
      <c r="GVP78" s="6"/>
      <c r="GVQ78" s="6"/>
      <c r="GVR78" s="6"/>
      <c r="GVS78" s="6"/>
      <c r="GVT78" s="6"/>
      <c r="GVU78" s="6"/>
      <c r="GVV78" s="6"/>
      <c r="GVW78" s="6"/>
      <c r="GVX78" s="6"/>
      <c r="GVY78" s="6"/>
      <c r="GVZ78" s="6"/>
      <c r="GWA78" s="6"/>
      <c r="GWB78" s="6"/>
      <c r="GWC78" s="6"/>
      <c r="GWD78" s="6"/>
      <c r="GWE78" s="6"/>
      <c r="GWF78" s="6"/>
      <c r="GWG78" s="6"/>
      <c r="GWH78" s="6"/>
      <c r="GWI78" s="6"/>
      <c r="GWJ78" s="6"/>
      <c r="GWK78" s="6"/>
      <c r="GWL78" s="6"/>
      <c r="GWM78" s="6"/>
      <c r="GWN78" s="6"/>
      <c r="GWO78" s="6"/>
      <c r="GWP78" s="6"/>
      <c r="GWQ78" s="6"/>
      <c r="GWR78" s="6"/>
      <c r="GWS78" s="6"/>
      <c r="GWT78" s="6"/>
      <c r="GWU78" s="6"/>
      <c r="GWV78" s="6"/>
      <c r="GWW78" s="6"/>
      <c r="GWX78" s="6"/>
      <c r="GWY78" s="6"/>
      <c r="GWZ78" s="6"/>
      <c r="GXA78" s="6"/>
      <c r="GXB78" s="6"/>
      <c r="GXC78" s="6"/>
      <c r="GXD78" s="6"/>
      <c r="GXE78" s="6"/>
      <c r="GXF78" s="6"/>
      <c r="GXG78" s="6"/>
      <c r="GXH78" s="6"/>
      <c r="GXI78" s="6"/>
      <c r="GXJ78" s="6"/>
      <c r="GXK78" s="6"/>
      <c r="GXL78" s="6"/>
      <c r="GXM78" s="6"/>
      <c r="GXN78" s="6"/>
      <c r="GXO78" s="6"/>
      <c r="GXP78" s="6"/>
      <c r="GXQ78" s="6"/>
      <c r="GXR78" s="6"/>
      <c r="GXS78" s="6"/>
      <c r="GXT78" s="6"/>
      <c r="GXU78" s="6"/>
      <c r="GXV78" s="6"/>
      <c r="GXW78" s="6"/>
      <c r="GXX78" s="6"/>
      <c r="GXY78" s="6"/>
      <c r="GXZ78" s="6"/>
      <c r="GYA78" s="6"/>
      <c r="GYB78" s="6"/>
      <c r="GYC78" s="6"/>
      <c r="GYD78" s="6"/>
      <c r="GYE78" s="6"/>
      <c r="GYF78" s="6"/>
      <c r="GYG78" s="6"/>
      <c r="GYH78" s="6"/>
      <c r="GYI78" s="6"/>
      <c r="GYJ78" s="6"/>
      <c r="GYK78" s="6"/>
      <c r="GYL78" s="6"/>
      <c r="GYM78" s="6"/>
      <c r="GYN78" s="6"/>
      <c r="GYO78" s="6"/>
      <c r="GYP78" s="6"/>
      <c r="GYQ78" s="6"/>
      <c r="GYR78" s="6"/>
      <c r="GYS78" s="6"/>
      <c r="GYT78" s="6"/>
      <c r="GYU78" s="6"/>
      <c r="GYV78" s="6"/>
      <c r="GYW78" s="6"/>
      <c r="GYX78" s="6"/>
      <c r="GYY78" s="6"/>
      <c r="GYZ78" s="6"/>
      <c r="GZA78" s="6"/>
      <c r="GZB78" s="6"/>
      <c r="GZC78" s="6"/>
      <c r="GZD78" s="6"/>
      <c r="GZE78" s="6"/>
      <c r="GZF78" s="6"/>
      <c r="GZG78" s="6"/>
      <c r="GZH78" s="6"/>
      <c r="GZI78" s="6"/>
      <c r="GZJ78" s="6"/>
      <c r="GZK78" s="6"/>
      <c r="GZL78" s="6"/>
      <c r="GZM78" s="6"/>
      <c r="GZN78" s="6"/>
      <c r="GZO78" s="6"/>
      <c r="GZP78" s="6"/>
      <c r="GZQ78" s="6"/>
      <c r="GZR78" s="6"/>
      <c r="GZS78" s="6"/>
      <c r="GZT78" s="6"/>
      <c r="GZU78" s="6"/>
      <c r="GZV78" s="6"/>
      <c r="GZW78" s="6"/>
      <c r="GZX78" s="6"/>
      <c r="GZY78" s="6"/>
      <c r="GZZ78" s="6"/>
      <c r="HAA78" s="6"/>
      <c r="HAB78" s="6"/>
      <c r="HAC78" s="6"/>
      <c r="HAD78" s="6"/>
      <c r="HAE78" s="6"/>
      <c r="HAF78" s="6"/>
      <c r="HAG78" s="6"/>
      <c r="HAH78" s="6"/>
      <c r="HAI78" s="6"/>
      <c r="HAJ78" s="6"/>
      <c r="HAK78" s="6"/>
      <c r="HAL78" s="6"/>
      <c r="HAM78" s="6"/>
      <c r="HAN78" s="6"/>
      <c r="HAO78" s="6"/>
      <c r="HAP78" s="6"/>
      <c r="HAQ78" s="6"/>
      <c r="HAR78" s="6"/>
      <c r="HAS78" s="6"/>
      <c r="HAT78" s="6"/>
      <c r="HAU78" s="6"/>
      <c r="HAV78" s="6"/>
      <c r="HAW78" s="6"/>
      <c r="HAX78" s="6"/>
      <c r="HAY78" s="6"/>
      <c r="HAZ78" s="6"/>
      <c r="HBA78" s="6"/>
      <c r="HBB78" s="6"/>
      <c r="HBC78" s="6"/>
      <c r="HBD78" s="6"/>
      <c r="HBE78" s="6"/>
      <c r="HBF78" s="6"/>
      <c r="HBG78" s="6"/>
      <c r="HBH78" s="6"/>
      <c r="HBI78" s="6"/>
      <c r="HBJ78" s="6"/>
      <c r="HBK78" s="6"/>
      <c r="HBL78" s="6"/>
      <c r="HBM78" s="6"/>
      <c r="HBN78" s="6"/>
      <c r="HBO78" s="6"/>
      <c r="HBP78" s="6"/>
      <c r="HBQ78" s="6"/>
      <c r="HBR78" s="6"/>
      <c r="HBS78" s="6"/>
      <c r="HBT78" s="6"/>
      <c r="HBU78" s="6"/>
      <c r="HBV78" s="6"/>
      <c r="HBW78" s="6"/>
      <c r="HBX78" s="6"/>
      <c r="HBY78" s="6"/>
      <c r="HBZ78" s="6"/>
      <c r="HCA78" s="6"/>
      <c r="HCB78" s="6"/>
      <c r="HCC78" s="6"/>
      <c r="HCD78" s="6"/>
      <c r="HCE78" s="6"/>
      <c r="HCF78" s="6"/>
      <c r="HCG78" s="6"/>
      <c r="HCH78" s="6"/>
      <c r="HCI78" s="6"/>
      <c r="HCJ78" s="6"/>
      <c r="HCK78" s="6"/>
      <c r="HCL78" s="6"/>
      <c r="HCM78" s="6"/>
      <c r="HCN78" s="6"/>
      <c r="HCO78" s="6"/>
      <c r="HCP78" s="6"/>
      <c r="HCQ78" s="6"/>
      <c r="HCR78" s="6"/>
      <c r="HCS78" s="6"/>
      <c r="HCT78" s="6"/>
      <c r="HCU78" s="6"/>
      <c r="HCV78" s="6"/>
      <c r="HCW78" s="6"/>
      <c r="HCX78" s="6"/>
      <c r="HCY78" s="6"/>
      <c r="HCZ78" s="6"/>
      <c r="HDA78" s="6"/>
      <c r="HDB78" s="6"/>
      <c r="HDC78" s="6"/>
      <c r="HDD78" s="6"/>
      <c r="HDE78" s="6"/>
      <c r="HDF78" s="6"/>
      <c r="HDG78" s="6"/>
      <c r="HDH78" s="6"/>
      <c r="HDI78" s="6"/>
      <c r="HDJ78" s="6"/>
      <c r="HDK78" s="6"/>
      <c r="HDL78" s="6"/>
      <c r="HDM78" s="6"/>
      <c r="HDN78" s="6"/>
      <c r="HDO78" s="6"/>
      <c r="HDP78" s="6"/>
      <c r="HDQ78" s="6"/>
      <c r="HDR78" s="6"/>
      <c r="HDS78" s="6"/>
      <c r="HDT78" s="6"/>
      <c r="HDU78" s="6"/>
      <c r="HDV78" s="6"/>
      <c r="HDW78" s="6"/>
      <c r="HDX78" s="6"/>
      <c r="HDY78" s="6"/>
      <c r="HDZ78" s="6"/>
      <c r="HEA78" s="6"/>
      <c r="HEB78" s="6"/>
      <c r="HEC78" s="6"/>
      <c r="HED78" s="6"/>
      <c r="HEE78" s="6"/>
      <c r="HEF78" s="6"/>
      <c r="HEG78" s="6"/>
      <c r="HEH78" s="6"/>
      <c r="HEI78" s="6"/>
      <c r="HEJ78" s="6"/>
      <c r="HEK78" s="6"/>
      <c r="HEL78" s="6"/>
      <c r="HEM78" s="6"/>
      <c r="HEN78" s="6"/>
      <c r="HEO78" s="6"/>
      <c r="HEP78" s="6"/>
      <c r="HEQ78" s="6"/>
      <c r="HER78" s="6"/>
      <c r="HES78" s="6"/>
      <c r="HET78" s="6"/>
      <c r="HEU78" s="6"/>
      <c r="HEV78" s="6"/>
      <c r="HEW78" s="6"/>
      <c r="HEX78" s="6"/>
      <c r="HEY78" s="6"/>
      <c r="HEZ78" s="6"/>
      <c r="HFA78" s="6"/>
      <c r="HFB78" s="6"/>
      <c r="HFC78" s="6"/>
      <c r="HFD78" s="6"/>
      <c r="HFE78" s="6"/>
      <c r="HFF78" s="6"/>
      <c r="HFG78" s="6"/>
      <c r="HFH78" s="6"/>
      <c r="HFI78" s="6"/>
      <c r="HFJ78" s="6"/>
      <c r="HFK78" s="6"/>
      <c r="HFL78" s="6"/>
      <c r="HFM78" s="6"/>
      <c r="HFN78" s="6"/>
      <c r="HFO78" s="6"/>
      <c r="HFP78" s="6"/>
      <c r="HFQ78" s="6"/>
      <c r="HFR78" s="6"/>
      <c r="HFS78" s="6"/>
      <c r="HFT78" s="6"/>
      <c r="HFU78" s="6"/>
      <c r="HFV78" s="6"/>
      <c r="HFW78" s="6"/>
      <c r="HFX78" s="6"/>
      <c r="HFY78" s="6"/>
      <c r="HFZ78" s="6"/>
      <c r="HGA78" s="6"/>
      <c r="HGB78" s="6"/>
      <c r="HGC78" s="6"/>
      <c r="HGD78" s="6"/>
      <c r="HGE78" s="6"/>
      <c r="HGF78" s="6"/>
      <c r="HGG78" s="6"/>
      <c r="HGH78" s="6"/>
      <c r="HGI78" s="6"/>
      <c r="HGJ78" s="6"/>
      <c r="HGK78" s="6"/>
      <c r="HGL78" s="6"/>
      <c r="HGM78" s="6"/>
      <c r="HGN78" s="6"/>
      <c r="HGO78" s="6"/>
      <c r="HGP78" s="6"/>
      <c r="HGQ78" s="6"/>
      <c r="HGR78" s="6"/>
      <c r="HGS78" s="6"/>
      <c r="HGT78" s="6"/>
      <c r="HGU78" s="6"/>
      <c r="HGV78" s="6"/>
      <c r="HGW78" s="6"/>
      <c r="HGX78" s="6"/>
      <c r="HGY78" s="6"/>
      <c r="HGZ78" s="6"/>
      <c r="HHA78" s="6"/>
      <c r="HHB78" s="6"/>
      <c r="HHC78" s="6"/>
      <c r="HHD78" s="6"/>
      <c r="HHE78" s="6"/>
      <c r="HHF78" s="6"/>
      <c r="HHG78" s="6"/>
      <c r="HHH78" s="6"/>
      <c r="HHI78" s="6"/>
      <c r="HHJ78" s="6"/>
      <c r="HHK78" s="6"/>
      <c r="HHL78" s="6"/>
      <c r="HHM78" s="6"/>
      <c r="HHN78" s="6"/>
      <c r="HHO78" s="6"/>
      <c r="HHP78" s="6"/>
      <c r="HHQ78" s="6"/>
      <c r="HHR78" s="6"/>
      <c r="HHS78" s="6"/>
      <c r="HHT78" s="6"/>
      <c r="HHU78" s="6"/>
      <c r="HHV78" s="6"/>
      <c r="HHW78" s="6"/>
      <c r="HHX78" s="6"/>
      <c r="HHY78" s="6"/>
      <c r="HHZ78" s="6"/>
      <c r="HIA78" s="6"/>
      <c r="HIB78" s="6"/>
      <c r="HIC78" s="6"/>
      <c r="HID78" s="6"/>
      <c r="HIE78" s="6"/>
      <c r="HIF78" s="6"/>
      <c r="HIG78" s="6"/>
      <c r="HIH78" s="6"/>
      <c r="HII78" s="6"/>
      <c r="HIJ78" s="6"/>
      <c r="HIK78" s="6"/>
      <c r="HIL78" s="6"/>
      <c r="HIM78" s="6"/>
      <c r="HIN78" s="6"/>
      <c r="HIO78" s="6"/>
      <c r="HIP78" s="6"/>
      <c r="HIQ78" s="6"/>
      <c r="HIR78" s="6"/>
      <c r="HIS78" s="6"/>
      <c r="HIT78" s="6"/>
      <c r="HIU78" s="6"/>
      <c r="HIV78" s="6"/>
      <c r="HIW78" s="6"/>
      <c r="HIX78" s="6"/>
      <c r="HIY78" s="6"/>
      <c r="HIZ78" s="6"/>
      <c r="HJA78" s="6"/>
      <c r="HJB78" s="6"/>
      <c r="HJC78" s="6"/>
      <c r="HJD78" s="6"/>
      <c r="HJE78" s="6"/>
      <c r="HJF78" s="6"/>
      <c r="HJG78" s="6"/>
      <c r="HJH78" s="6"/>
      <c r="HJI78" s="6"/>
      <c r="HJJ78" s="6"/>
      <c r="HJK78" s="6"/>
      <c r="HJL78" s="6"/>
      <c r="HJM78" s="6"/>
      <c r="HJN78" s="6"/>
      <c r="HJO78" s="6"/>
      <c r="HJP78" s="6"/>
      <c r="HJQ78" s="6"/>
      <c r="HJR78" s="6"/>
      <c r="HJS78" s="6"/>
      <c r="HJT78" s="6"/>
      <c r="HJU78" s="6"/>
      <c r="HJV78" s="6"/>
      <c r="HJW78" s="6"/>
      <c r="HJX78" s="6"/>
      <c r="HJY78" s="6"/>
      <c r="HJZ78" s="6"/>
      <c r="HKA78" s="6"/>
      <c r="HKB78" s="6"/>
      <c r="HKC78" s="6"/>
      <c r="HKD78" s="6"/>
      <c r="HKE78" s="6"/>
      <c r="HKF78" s="6"/>
      <c r="HKG78" s="6"/>
      <c r="HKH78" s="6"/>
      <c r="HKI78" s="6"/>
      <c r="HKJ78" s="6"/>
      <c r="HKK78" s="6"/>
      <c r="HKL78" s="6"/>
      <c r="HKM78" s="6"/>
      <c r="HKN78" s="6"/>
      <c r="HKO78" s="6"/>
      <c r="HKP78" s="6"/>
      <c r="HKQ78" s="6"/>
      <c r="HKR78" s="6"/>
      <c r="HKS78" s="6"/>
      <c r="HKT78" s="6"/>
      <c r="HKU78" s="6"/>
      <c r="HKV78" s="6"/>
      <c r="HKW78" s="6"/>
      <c r="HKX78" s="6"/>
      <c r="HKY78" s="6"/>
      <c r="HKZ78" s="6"/>
      <c r="HLA78" s="6"/>
      <c r="HLB78" s="6"/>
      <c r="HLC78" s="6"/>
      <c r="HLD78" s="6"/>
      <c r="HLE78" s="6"/>
      <c r="HLF78" s="6"/>
      <c r="HLG78" s="6"/>
      <c r="HLH78" s="6"/>
      <c r="HLI78" s="6"/>
      <c r="HLJ78" s="6"/>
      <c r="HLK78" s="6"/>
      <c r="HLL78" s="6"/>
      <c r="HLM78" s="6"/>
      <c r="HLN78" s="6"/>
      <c r="HLO78" s="6"/>
      <c r="HLP78" s="6"/>
      <c r="HLQ78" s="6"/>
      <c r="HLR78" s="6"/>
      <c r="HLS78" s="6"/>
      <c r="HLT78" s="6"/>
      <c r="HLU78" s="6"/>
      <c r="HLV78" s="6"/>
      <c r="HLW78" s="6"/>
      <c r="HLX78" s="6"/>
      <c r="HLY78" s="6"/>
      <c r="HLZ78" s="6"/>
      <c r="HMA78" s="6"/>
      <c r="HMB78" s="6"/>
      <c r="HMC78" s="6"/>
      <c r="HMD78" s="6"/>
      <c r="HME78" s="6"/>
      <c r="HMF78" s="6"/>
      <c r="HMG78" s="6"/>
      <c r="HMH78" s="6"/>
      <c r="HMI78" s="6"/>
      <c r="HMJ78" s="6"/>
      <c r="HMK78" s="6"/>
      <c r="HML78" s="6"/>
      <c r="HMM78" s="6"/>
      <c r="HMN78" s="6"/>
      <c r="HMO78" s="6"/>
      <c r="HMP78" s="6"/>
      <c r="HMQ78" s="6"/>
      <c r="HMR78" s="6"/>
      <c r="HMS78" s="6"/>
      <c r="HMT78" s="6"/>
      <c r="HMU78" s="6"/>
      <c r="HMV78" s="6"/>
      <c r="HMW78" s="6"/>
      <c r="HMX78" s="6"/>
      <c r="HMY78" s="6"/>
      <c r="HMZ78" s="6"/>
      <c r="HNA78" s="6"/>
      <c r="HNB78" s="6"/>
      <c r="HNC78" s="6"/>
      <c r="HND78" s="6"/>
      <c r="HNE78" s="6"/>
      <c r="HNF78" s="6"/>
      <c r="HNG78" s="6"/>
      <c r="HNH78" s="6"/>
      <c r="HNI78" s="6"/>
      <c r="HNJ78" s="6"/>
      <c r="HNK78" s="6"/>
      <c r="HNL78" s="6"/>
      <c r="HNM78" s="6"/>
      <c r="HNN78" s="6"/>
      <c r="HNO78" s="6"/>
      <c r="HNP78" s="6"/>
      <c r="HNQ78" s="6"/>
      <c r="HNR78" s="6"/>
      <c r="HNS78" s="6"/>
      <c r="HNT78" s="6"/>
      <c r="HNU78" s="6"/>
      <c r="HNV78" s="6"/>
      <c r="HNW78" s="6"/>
      <c r="HNX78" s="6"/>
      <c r="HNY78" s="6"/>
      <c r="HNZ78" s="6"/>
      <c r="HOA78" s="6"/>
      <c r="HOB78" s="6"/>
      <c r="HOC78" s="6"/>
      <c r="HOD78" s="6"/>
      <c r="HOE78" s="6"/>
      <c r="HOF78" s="6"/>
      <c r="HOG78" s="6"/>
      <c r="HOH78" s="6"/>
      <c r="HOI78" s="6"/>
      <c r="HOJ78" s="6"/>
      <c r="HOK78" s="6"/>
      <c r="HOL78" s="6"/>
      <c r="HOM78" s="6"/>
      <c r="HON78" s="6"/>
      <c r="HOO78" s="6"/>
      <c r="HOP78" s="6"/>
      <c r="HOQ78" s="6"/>
      <c r="HOR78" s="6"/>
      <c r="HOS78" s="6"/>
      <c r="HOT78" s="6"/>
      <c r="HOU78" s="6"/>
      <c r="HOV78" s="6"/>
      <c r="HOW78" s="6"/>
      <c r="HOX78" s="6"/>
      <c r="HOY78" s="6"/>
      <c r="HOZ78" s="6"/>
      <c r="HPA78" s="6"/>
      <c r="HPB78" s="6"/>
      <c r="HPC78" s="6"/>
      <c r="HPD78" s="6"/>
      <c r="HPE78" s="6"/>
      <c r="HPF78" s="6"/>
      <c r="HPG78" s="6"/>
      <c r="HPH78" s="6"/>
      <c r="HPI78" s="6"/>
      <c r="HPJ78" s="6"/>
      <c r="HPK78" s="6"/>
      <c r="HPL78" s="6"/>
      <c r="HPM78" s="6"/>
      <c r="HPN78" s="6"/>
      <c r="HPO78" s="6"/>
      <c r="HPP78" s="6"/>
      <c r="HPQ78" s="6"/>
      <c r="HPR78" s="6"/>
      <c r="HPS78" s="6"/>
      <c r="HPT78" s="6"/>
      <c r="HPU78" s="6"/>
      <c r="HPV78" s="6"/>
      <c r="HPW78" s="6"/>
      <c r="HPX78" s="6"/>
      <c r="HPY78" s="6"/>
      <c r="HPZ78" s="6"/>
      <c r="HQA78" s="6"/>
      <c r="HQB78" s="6"/>
      <c r="HQC78" s="6"/>
      <c r="HQD78" s="6"/>
      <c r="HQE78" s="6"/>
      <c r="HQF78" s="6"/>
      <c r="HQG78" s="6"/>
      <c r="HQH78" s="6"/>
      <c r="HQI78" s="6"/>
      <c r="HQJ78" s="6"/>
      <c r="HQK78" s="6"/>
      <c r="HQL78" s="6"/>
      <c r="HQM78" s="6"/>
      <c r="HQN78" s="6"/>
      <c r="HQO78" s="6"/>
      <c r="HQP78" s="6"/>
      <c r="HQQ78" s="6"/>
      <c r="HQR78" s="6"/>
      <c r="HQS78" s="6"/>
      <c r="HQT78" s="6"/>
      <c r="HQU78" s="6"/>
      <c r="HQV78" s="6"/>
      <c r="HQW78" s="6"/>
      <c r="HQX78" s="6"/>
      <c r="HQY78" s="6"/>
      <c r="HQZ78" s="6"/>
      <c r="HRA78" s="6"/>
      <c r="HRB78" s="6"/>
      <c r="HRC78" s="6"/>
      <c r="HRD78" s="6"/>
      <c r="HRE78" s="6"/>
      <c r="HRF78" s="6"/>
      <c r="HRG78" s="6"/>
      <c r="HRH78" s="6"/>
      <c r="HRI78" s="6"/>
      <c r="HRJ78" s="6"/>
      <c r="HRK78" s="6"/>
      <c r="HRL78" s="6"/>
      <c r="HRM78" s="6"/>
      <c r="HRN78" s="6"/>
      <c r="HRO78" s="6"/>
      <c r="HRP78" s="6"/>
      <c r="HRQ78" s="6"/>
      <c r="HRR78" s="6"/>
      <c r="HRS78" s="6"/>
      <c r="HRT78" s="6"/>
      <c r="HRU78" s="6"/>
      <c r="HRV78" s="6"/>
      <c r="HRW78" s="6"/>
      <c r="HRX78" s="6"/>
      <c r="HRY78" s="6"/>
      <c r="HRZ78" s="6"/>
      <c r="HSA78" s="6"/>
      <c r="HSB78" s="6"/>
      <c r="HSC78" s="6"/>
      <c r="HSD78" s="6"/>
      <c r="HSE78" s="6"/>
      <c r="HSF78" s="6"/>
      <c r="HSG78" s="6"/>
      <c r="HSH78" s="6"/>
      <c r="HSI78" s="6"/>
      <c r="HSJ78" s="6"/>
      <c r="HSK78" s="6"/>
      <c r="HSL78" s="6"/>
      <c r="HSM78" s="6"/>
      <c r="HSN78" s="6"/>
      <c r="HSO78" s="6"/>
      <c r="HSP78" s="6"/>
      <c r="HSQ78" s="6"/>
      <c r="HSR78" s="6"/>
      <c r="HSS78" s="6"/>
      <c r="HST78" s="6"/>
      <c r="HSU78" s="6"/>
      <c r="HSV78" s="6"/>
      <c r="HSW78" s="6"/>
      <c r="HSX78" s="6"/>
      <c r="HSY78" s="6"/>
      <c r="HSZ78" s="6"/>
      <c r="HTA78" s="6"/>
      <c r="HTB78" s="6"/>
      <c r="HTC78" s="6"/>
      <c r="HTD78" s="6"/>
      <c r="HTE78" s="6"/>
      <c r="HTF78" s="6"/>
      <c r="HTG78" s="6"/>
      <c r="HTH78" s="6"/>
      <c r="HTI78" s="6"/>
      <c r="HTJ78" s="6"/>
      <c r="HTK78" s="6"/>
      <c r="HTL78" s="6"/>
      <c r="HTM78" s="6"/>
      <c r="HTN78" s="6"/>
      <c r="HTO78" s="6"/>
      <c r="HTP78" s="6"/>
      <c r="HTQ78" s="6"/>
      <c r="HTR78" s="6"/>
      <c r="HTS78" s="6"/>
      <c r="HTT78" s="6"/>
      <c r="HTU78" s="6"/>
      <c r="HTV78" s="6"/>
      <c r="HTW78" s="6"/>
      <c r="HTX78" s="6"/>
      <c r="HTY78" s="6"/>
      <c r="HTZ78" s="6"/>
      <c r="HUA78" s="6"/>
      <c r="HUB78" s="6"/>
      <c r="HUC78" s="6"/>
      <c r="HUD78" s="6"/>
      <c r="HUE78" s="6"/>
      <c r="HUF78" s="6"/>
      <c r="HUG78" s="6"/>
      <c r="HUH78" s="6"/>
      <c r="HUI78" s="6"/>
      <c r="HUJ78" s="6"/>
      <c r="HUK78" s="6"/>
      <c r="HUL78" s="6"/>
      <c r="HUM78" s="6"/>
      <c r="HUN78" s="6"/>
      <c r="HUO78" s="6"/>
      <c r="HUP78" s="6"/>
      <c r="HUQ78" s="6"/>
      <c r="HUR78" s="6"/>
      <c r="HUS78" s="6"/>
      <c r="HUT78" s="6"/>
      <c r="HUU78" s="6"/>
      <c r="HUV78" s="6"/>
      <c r="HUW78" s="6"/>
      <c r="HUX78" s="6"/>
      <c r="HUY78" s="6"/>
      <c r="HUZ78" s="6"/>
      <c r="HVA78" s="6"/>
      <c r="HVB78" s="6"/>
      <c r="HVC78" s="6"/>
      <c r="HVD78" s="6"/>
      <c r="HVE78" s="6"/>
      <c r="HVF78" s="6"/>
      <c r="HVG78" s="6"/>
      <c r="HVH78" s="6"/>
      <c r="HVI78" s="6"/>
      <c r="HVJ78" s="6"/>
      <c r="HVK78" s="6"/>
      <c r="HVL78" s="6"/>
      <c r="HVM78" s="6"/>
      <c r="HVN78" s="6"/>
      <c r="HVO78" s="6"/>
      <c r="HVP78" s="6"/>
      <c r="HVQ78" s="6"/>
      <c r="HVR78" s="6"/>
      <c r="HVS78" s="6"/>
      <c r="HVT78" s="6"/>
      <c r="HVU78" s="6"/>
      <c r="HVV78" s="6"/>
      <c r="HVW78" s="6"/>
      <c r="HVX78" s="6"/>
      <c r="HVY78" s="6"/>
      <c r="HVZ78" s="6"/>
      <c r="HWA78" s="6"/>
      <c r="HWB78" s="6"/>
      <c r="HWC78" s="6"/>
      <c r="HWD78" s="6"/>
      <c r="HWE78" s="6"/>
      <c r="HWF78" s="6"/>
      <c r="HWG78" s="6"/>
      <c r="HWH78" s="6"/>
      <c r="HWI78" s="6"/>
      <c r="HWJ78" s="6"/>
      <c r="HWK78" s="6"/>
      <c r="HWL78" s="6"/>
      <c r="HWM78" s="6"/>
      <c r="HWN78" s="6"/>
      <c r="HWO78" s="6"/>
      <c r="HWP78" s="6"/>
      <c r="HWQ78" s="6"/>
      <c r="HWR78" s="6"/>
      <c r="HWS78" s="6"/>
      <c r="HWT78" s="6"/>
      <c r="HWU78" s="6"/>
      <c r="HWV78" s="6"/>
      <c r="HWW78" s="6"/>
      <c r="HWX78" s="6"/>
      <c r="HWY78" s="6"/>
      <c r="HWZ78" s="6"/>
      <c r="HXA78" s="6"/>
      <c r="HXB78" s="6"/>
      <c r="HXC78" s="6"/>
      <c r="HXD78" s="6"/>
      <c r="HXE78" s="6"/>
      <c r="HXF78" s="6"/>
      <c r="HXG78" s="6"/>
      <c r="HXH78" s="6"/>
      <c r="HXI78" s="6"/>
      <c r="HXJ78" s="6"/>
      <c r="HXK78" s="6"/>
      <c r="HXL78" s="6"/>
      <c r="HXM78" s="6"/>
      <c r="HXN78" s="6"/>
      <c r="HXO78" s="6"/>
      <c r="HXP78" s="6"/>
      <c r="HXQ78" s="6"/>
      <c r="HXR78" s="6"/>
      <c r="HXS78" s="6"/>
      <c r="HXT78" s="6"/>
      <c r="HXU78" s="6"/>
      <c r="HXV78" s="6"/>
      <c r="HXW78" s="6"/>
      <c r="HXX78" s="6"/>
      <c r="HXY78" s="6"/>
      <c r="HXZ78" s="6"/>
      <c r="HYA78" s="6"/>
      <c r="HYB78" s="6"/>
      <c r="HYC78" s="6"/>
      <c r="HYD78" s="6"/>
      <c r="HYE78" s="6"/>
      <c r="HYF78" s="6"/>
      <c r="HYG78" s="6"/>
      <c r="HYH78" s="6"/>
      <c r="HYI78" s="6"/>
      <c r="HYJ78" s="6"/>
      <c r="HYK78" s="6"/>
      <c r="HYL78" s="6"/>
      <c r="HYM78" s="6"/>
      <c r="HYN78" s="6"/>
      <c r="HYO78" s="6"/>
      <c r="HYP78" s="6"/>
      <c r="HYQ78" s="6"/>
      <c r="HYR78" s="6"/>
      <c r="HYS78" s="6"/>
      <c r="HYT78" s="6"/>
      <c r="HYU78" s="6"/>
      <c r="HYV78" s="6"/>
      <c r="HYW78" s="6"/>
      <c r="HYX78" s="6"/>
      <c r="HYY78" s="6"/>
      <c r="HYZ78" s="6"/>
      <c r="HZA78" s="6"/>
      <c r="HZB78" s="6"/>
      <c r="HZC78" s="6"/>
      <c r="HZD78" s="6"/>
      <c r="HZE78" s="6"/>
      <c r="HZF78" s="6"/>
      <c r="HZG78" s="6"/>
      <c r="HZH78" s="6"/>
      <c r="HZI78" s="6"/>
      <c r="HZJ78" s="6"/>
      <c r="HZK78" s="6"/>
      <c r="HZL78" s="6"/>
      <c r="HZM78" s="6"/>
      <c r="HZN78" s="6"/>
      <c r="HZO78" s="6"/>
      <c r="HZP78" s="6"/>
      <c r="HZQ78" s="6"/>
      <c r="HZR78" s="6"/>
      <c r="HZS78" s="6"/>
      <c r="HZT78" s="6"/>
      <c r="HZU78" s="6"/>
      <c r="HZV78" s="6"/>
      <c r="HZW78" s="6"/>
      <c r="HZX78" s="6"/>
      <c r="HZY78" s="6"/>
      <c r="HZZ78" s="6"/>
      <c r="IAA78" s="6"/>
      <c r="IAB78" s="6"/>
      <c r="IAC78" s="6"/>
      <c r="IAD78" s="6"/>
      <c r="IAE78" s="6"/>
      <c r="IAF78" s="6"/>
      <c r="IAG78" s="6"/>
      <c r="IAH78" s="6"/>
      <c r="IAI78" s="6"/>
      <c r="IAJ78" s="6"/>
      <c r="IAK78" s="6"/>
      <c r="IAL78" s="6"/>
      <c r="IAM78" s="6"/>
      <c r="IAN78" s="6"/>
      <c r="IAO78" s="6"/>
      <c r="IAP78" s="6"/>
      <c r="IAQ78" s="6"/>
      <c r="IAR78" s="6"/>
      <c r="IAS78" s="6"/>
      <c r="IAT78" s="6"/>
      <c r="IAU78" s="6"/>
      <c r="IAV78" s="6"/>
      <c r="IAW78" s="6"/>
      <c r="IAX78" s="6"/>
      <c r="IAY78" s="6"/>
      <c r="IAZ78" s="6"/>
      <c r="IBA78" s="6"/>
      <c r="IBB78" s="6"/>
      <c r="IBC78" s="6"/>
      <c r="IBD78" s="6"/>
      <c r="IBE78" s="6"/>
      <c r="IBF78" s="6"/>
      <c r="IBG78" s="6"/>
      <c r="IBH78" s="6"/>
      <c r="IBI78" s="6"/>
      <c r="IBJ78" s="6"/>
      <c r="IBK78" s="6"/>
      <c r="IBL78" s="6"/>
      <c r="IBM78" s="6"/>
      <c r="IBN78" s="6"/>
      <c r="IBO78" s="6"/>
      <c r="IBP78" s="6"/>
      <c r="IBQ78" s="6"/>
      <c r="IBR78" s="6"/>
      <c r="IBS78" s="6"/>
      <c r="IBT78" s="6"/>
      <c r="IBU78" s="6"/>
      <c r="IBV78" s="6"/>
      <c r="IBW78" s="6"/>
      <c r="IBX78" s="6"/>
      <c r="IBY78" s="6"/>
      <c r="IBZ78" s="6"/>
      <c r="ICA78" s="6"/>
      <c r="ICB78" s="6"/>
      <c r="ICC78" s="6"/>
      <c r="ICD78" s="6"/>
      <c r="ICE78" s="6"/>
      <c r="ICF78" s="6"/>
      <c r="ICG78" s="6"/>
      <c r="ICH78" s="6"/>
      <c r="ICI78" s="6"/>
      <c r="ICJ78" s="6"/>
      <c r="ICK78" s="6"/>
      <c r="ICL78" s="6"/>
      <c r="ICM78" s="6"/>
      <c r="ICN78" s="6"/>
      <c r="ICO78" s="6"/>
      <c r="ICP78" s="6"/>
      <c r="ICQ78" s="6"/>
      <c r="ICR78" s="6"/>
      <c r="ICS78" s="6"/>
      <c r="ICT78" s="6"/>
      <c r="ICU78" s="6"/>
      <c r="ICV78" s="6"/>
      <c r="ICW78" s="6"/>
      <c r="ICX78" s="6"/>
      <c r="ICY78" s="6"/>
      <c r="ICZ78" s="6"/>
      <c r="IDA78" s="6"/>
      <c r="IDB78" s="6"/>
      <c r="IDC78" s="6"/>
      <c r="IDD78" s="6"/>
      <c r="IDE78" s="6"/>
      <c r="IDF78" s="6"/>
      <c r="IDG78" s="6"/>
      <c r="IDH78" s="6"/>
      <c r="IDI78" s="6"/>
      <c r="IDJ78" s="6"/>
      <c r="IDK78" s="6"/>
      <c r="IDL78" s="6"/>
      <c r="IDM78" s="6"/>
      <c r="IDN78" s="6"/>
      <c r="IDO78" s="6"/>
      <c r="IDP78" s="6"/>
      <c r="IDQ78" s="6"/>
      <c r="IDR78" s="6"/>
      <c r="IDS78" s="6"/>
      <c r="IDT78" s="6"/>
      <c r="IDU78" s="6"/>
      <c r="IDV78" s="6"/>
      <c r="IDW78" s="6"/>
      <c r="IDX78" s="6"/>
      <c r="IDY78" s="6"/>
      <c r="IDZ78" s="6"/>
      <c r="IEA78" s="6"/>
      <c r="IEB78" s="6"/>
      <c r="IEC78" s="6"/>
      <c r="IED78" s="6"/>
      <c r="IEE78" s="6"/>
      <c r="IEF78" s="6"/>
      <c r="IEG78" s="6"/>
      <c r="IEH78" s="6"/>
      <c r="IEI78" s="6"/>
      <c r="IEJ78" s="6"/>
      <c r="IEK78" s="6"/>
      <c r="IEL78" s="6"/>
      <c r="IEM78" s="6"/>
      <c r="IEN78" s="6"/>
      <c r="IEO78" s="6"/>
      <c r="IEP78" s="6"/>
      <c r="IEQ78" s="6"/>
      <c r="IER78" s="6"/>
      <c r="IES78" s="6"/>
      <c r="IET78" s="6"/>
      <c r="IEU78" s="6"/>
      <c r="IEV78" s="6"/>
      <c r="IEW78" s="6"/>
      <c r="IEX78" s="6"/>
      <c r="IEY78" s="6"/>
      <c r="IEZ78" s="6"/>
      <c r="IFA78" s="6"/>
      <c r="IFB78" s="6"/>
      <c r="IFC78" s="6"/>
      <c r="IFD78" s="6"/>
      <c r="IFE78" s="6"/>
      <c r="IFF78" s="6"/>
      <c r="IFG78" s="6"/>
      <c r="IFH78" s="6"/>
      <c r="IFI78" s="6"/>
      <c r="IFJ78" s="6"/>
      <c r="IFK78" s="6"/>
      <c r="IFL78" s="6"/>
      <c r="IFM78" s="6"/>
      <c r="IFN78" s="6"/>
      <c r="IFO78" s="6"/>
      <c r="IFP78" s="6"/>
      <c r="IFQ78" s="6"/>
      <c r="IFR78" s="6"/>
      <c r="IFS78" s="6"/>
      <c r="IFT78" s="6"/>
      <c r="IFU78" s="6"/>
      <c r="IFV78" s="6"/>
      <c r="IFW78" s="6"/>
      <c r="IFX78" s="6"/>
      <c r="IFY78" s="6"/>
      <c r="IFZ78" s="6"/>
      <c r="IGA78" s="6"/>
      <c r="IGB78" s="6"/>
      <c r="IGC78" s="6"/>
      <c r="IGD78" s="6"/>
      <c r="IGE78" s="6"/>
      <c r="IGF78" s="6"/>
      <c r="IGG78" s="6"/>
      <c r="IGH78" s="6"/>
      <c r="IGI78" s="6"/>
      <c r="IGJ78" s="6"/>
      <c r="IGK78" s="6"/>
      <c r="IGL78" s="6"/>
      <c r="IGM78" s="6"/>
      <c r="IGN78" s="6"/>
      <c r="IGO78" s="6"/>
      <c r="IGP78" s="6"/>
      <c r="IGQ78" s="6"/>
      <c r="IGR78" s="6"/>
      <c r="IGS78" s="6"/>
      <c r="IGT78" s="6"/>
      <c r="IGU78" s="6"/>
      <c r="IGV78" s="6"/>
      <c r="IGW78" s="6"/>
      <c r="IGX78" s="6"/>
      <c r="IGY78" s="6"/>
      <c r="IGZ78" s="6"/>
      <c r="IHA78" s="6"/>
      <c r="IHB78" s="6"/>
      <c r="IHC78" s="6"/>
      <c r="IHD78" s="6"/>
      <c r="IHE78" s="6"/>
      <c r="IHF78" s="6"/>
      <c r="IHG78" s="6"/>
      <c r="IHH78" s="6"/>
      <c r="IHI78" s="6"/>
      <c r="IHJ78" s="6"/>
      <c r="IHK78" s="6"/>
      <c r="IHL78" s="6"/>
      <c r="IHM78" s="6"/>
      <c r="IHN78" s="6"/>
      <c r="IHO78" s="6"/>
      <c r="IHP78" s="6"/>
      <c r="IHQ78" s="6"/>
      <c r="IHR78" s="6"/>
      <c r="IHS78" s="6"/>
      <c r="IHT78" s="6"/>
      <c r="IHU78" s="6"/>
      <c r="IHV78" s="6"/>
      <c r="IHW78" s="6"/>
      <c r="IHX78" s="6"/>
      <c r="IHY78" s="6"/>
      <c r="IHZ78" s="6"/>
      <c r="IIA78" s="6"/>
      <c r="IIB78" s="6"/>
      <c r="IIC78" s="6"/>
      <c r="IID78" s="6"/>
      <c r="IIE78" s="6"/>
      <c r="IIF78" s="6"/>
      <c r="IIG78" s="6"/>
      <c r="IIH78" s="6"/>
      <c r="III78" s="6"/>
      <c r="IIJ78" s="6"/>
      <c r="IIK78" s="6"/>
      <c r="IIL78" s="6"/>
      <c r="IIM78" s="6"/>
      <c r="IIN78" s="6"/>
      <c r="IIO78" s="6"/>
      <c r="IIP78" s="6"/>
      <c r="IIQ78" s="6"/>
      <c r="IIR78" s="6"/>
      <c r="IIS78" s="6"/>
      <c r="IIT78" s="6"/>
      <c r="IIU78" s="6"/>
      <c r="IIV78" s="6"/>
      <c r="IIW78" s="6"/>
      <c r="IIX78" s="6"/>
      <c r="IIY78" s="6"/>
      <c r="IIZ78" s="6"/>
      <c r="IJA78" s="6"/>
      <c r="IJB78" s="6"/>
      <c r="IJC78" s="6"/>
      <c r="IJD78" s="6"/>
      <c r="IJE78" s="6"/>
      <c r="IJF78" s="6"/>
      <c r="IJG78" s="6"/>
      <c r="IJH78" s="6"/>
      <c r="IJI78" s="6"/>
      <c r="IJJ78" s="6"/>
      <c r="IJK78" s="6"/>
      <c r="IJL78" s="6"/>
      <c r="IJM78" s="6"/>
      <c r="IJN78" s="6"/>
      <c r="IJO78" s="6"/>
      <c r="IJP78" s="6"/>
      <c r="IJQ78" s="6"/>
      <c r="IJR78" s="6"/>
      <c r="IJS78" s="6"/>
      <c r="IJT78" s="6"/>
      <c r="IJU78" s="6"/>
      <c r="IJV78" s="6"/>
      <c r="IJW78" s="6"/>
      <c r="IJX78" s="6"/>
      <c r="IJY78" s="6"/>
      <c r="IJZ78" s="6"/>
      <c r="IKA78" s="6"/>
      <c r="IKB78" s="6"/>
      <c r="IKC78" s="6"/>
      <c r="IKD78" s="6"/>
      <c r="IKE78" s="6"/>
      <c r="IKF78" s="6"/>
      <c r="IKG78" s="6"/>
      <c r="IKH78" s="6"/>
      <c r="IKI78" s="6"/>
      <c r="IKJ78" s="6"/>
      <c r="IKK78" s="6"/>
      <c r="IKL78" s="6"/>
      <c r="IKM78" s="6"/>
      <c r="IKN78" s="6"/>
      <c r="IKO78" s="6"/>
      <c r="IKP78" s="6"/>
      <c r="IKQ78" s="6"/>
      <c r="IKR78" s="6"/>
      <c r="IKS78" s="6"/>
      <c r="IKT78" s="6"/>
      <c r="IKU78" s="6"/>
      <c r="IKV78" s="6"/>
      <c r="IKW78" s="6"/>
      <c r="IKX78" s="6"/>
      <c r="IKY78" s="6"/>
      <c r="IKZ78" s="6"/>
      <c r="ILA78" s="6"/>
      <c r="ILB78" s="6"/>
      <c r="ILC78" s="6"/>
      <c r="ILD78" s="6"/>
      <c r="ILE78" s="6"/>
      <c r="ILF78" s="6"/>
      <c r="ILG78" s="6"/>
      <c r="ILH78" s="6"/>
      <c r="ILI78" s="6"/>
      <c r="ILJ78" s="6"/>
      <c r="ILK78" s="6"/>
      <c r="ILL78" s="6"/>
      <c r="ILM78" s="6"/>
      <c r="ILN78" s="6"/>
      <c r="ILO78" s="6"/>
      <c r="ILP78" s="6"/>
      <c r="ILQ78" s="6"/>
      <c r="ILR78" s="6"/>
      <c r="ILS78" s="6"/>
      <c r="ILT78" s="6"/>
      <c r="ILU78" s="6"/>
      <c r="ILV78" s="6"/>
      <c r="ILW78" s="6"/>
      <c r="ILX78" s="6"/>
      <c r="ILY78" s="6"/>
      <c r="ILZ78" s="6"/>
      <c r="IMA78" s="6"/>
      <c r="IMB78" s="6"/>
      <c r="IMC78" s="6"/>
      <c r="IMD78" s="6"/>
      <c r="IME78" s="6"/>
      <c r="IMF78" s="6"/>
      <c r="IMG78" s="6"/>
      <c r="IMH78" s="6"/>
      <c r="IMI78" s="6"/>
      <c r="IMJ78" s="6"/>
      <c r="IMK78" s="6"/>
      <c r="IML78" s="6"/>
      <c r="IMM78" s="6"/>
      <c r="IMN78" s="6"/>
      <c r="IMO78" s="6"/>
      <c r="IMP78" s="6"/>
      <c r="IMQ78" s="6"/>
      <c r="IMR78" s="6"/>
      <c r="IMS78" s="6"/>
      <c r="IMT78" s="6"/>
      <c r="IMU78" s="6"/>
      <c r="IMV78" s="6"/>
      <c r="IMW78" s="6"/>
      <c r="IMX78" s="6"/>
      <c r="IMY78" s="6"/>
      <c r="IMZ78" s="6"/>
      <c r="INA78" s="6"/>
      <c r="INB78" s="6"/>
      <c r="INC78" s="6"/>
      <c r="IND78" s="6"/>
      <c r="INE78" s="6"/>
      <c r="INF78" s="6"/>
      <c r="ING78" s="6"/>
      <c r="INH78" s="6"/>
      <c r="INI78" s="6"/>
      <c r="INJ78" s="6"/>
      <c r="INK78" s="6"/>
      <c r="INL78" s="6"/>
      <c r="INM78" s="6"/>
      <c r="INN78" s="6"/>
      <c r="INO78" s="6"/>
      <c r="INP78" s="6"/>
      <c r="INQ78" s="6"/>
      <c r="INR78" s="6"/>
      <c r="INS78" s="6"/>
      <c r="INT78" s="6"/>
      <c r="INU78" s="6"/>
      <c r="INV78" s="6"/>
      <c r="INW78" s="6"/>
      <c r="INX78" s="6"/>
      <c r="INY78" s="6"/>
      <c r="INZ78" s="6"/>
      <c r="IOA78" s="6"/>
      <c r="IOB78" s="6"/>
      <c r="IOC78" s="6"/>
      <c r="IOD78" s="6"/>
      <c r="IOE78" s="6"/>
      <c r="IOF78" s="6"/>
      <c r="IOG78" s="6"/>
      <c r="IOH78" s="6"/>
      <c r="IOI78" s="6"/>
      <c r="IOJ78" s="6"/>
      <c r="IOK78" s="6"/>
      <c r="IOL78" s="6"/>
      <c r="IOM78" s="6"/>
      <c r="ION78" s="6"/>
      <c r="IOO78" s="6"/>
      <c r="IOP78" s="6"/>
      <c r="IOQ78" s="6"/>
      <c r="IOR78" s="6"/>
      <c r="IOS78" s="6"/>
      <c r="IOT78" s="6"/>
      <c r="IOU78" s="6"/>
      <c r="IOV78" s="6"/>
      <c r="IOW78" s="6"/>
      <c r="IOX78" s="6"/>
      <c r="IOY78" s="6"/>
      <c r="IOZ78" s="6"/>
      <c r="IPA78" s="6"/>
      <c r="IPB78" s="6"/>
      <c r="IPC78" s="6"/>
      <c r="IPD78" s="6"/>
      <c r="IPE78" s="6"/>
      <c r="IPF78" s="6"/>
      <c r="IPG78" s="6"/>
      <c r="IPH78" s="6"/>
      <c r="IPI78" s="6"/>
      <c r="IPJ78" s="6"/>
      <c r="IPK78" s="6"/>
      <c r="IPL78" s="6"/>
      <c r="IPM78" s="6"/>
      <c r="IPN78" s="6"/>
      <c r="IPO78" s="6"/>
      <c r="IPP78" s="6"/>
      <c r="IPQ78" s="6"/>
      <c r="IPR78" s="6"/>
      <c r="IPS78" s="6"/>
      <c r="IPT78" s="6"/>
      <c r="IPU78" s="6"/>
      <c r="IPV78" s="6"/>
      <c r="IPW78" s="6"/>
      <c r="IPX78" s="6"/>
      <c r="IPY78" s="6"/>
      <c r="IPZ78" s="6"/>
      <c r="IQA78" s="6"/>
      <c r="IQB78" s="6"/>
      <c r="IQC78" s="6"/>
      <c r="IQD78" s="6"/>
      <c r="IQE78" s="6"/>
      <c r="IQF78" s="6"/>
      <c r="IQG78" s="6"/>
      <c r="IQH78" s="6"/>
      <c r="IQI78" s="6"/>
      <c r="IQJ78" s="6"/>
      <c r="IQK78" s="6"/>
      <c r="IQL78" s="6"/>
      <c r="IQM78" s="6"/>
      <c r="IQN78" s="6"/>
      <c r="IQO78" s="6"/>
      <c r="IQP78" s="6"/>
      <c r="IQQ78" s="6"/>
      <c r="IQR78" s="6"/>
      <c r="IQS78" s="6"/>
      <c r="IQT78" s="6"/>
      <c r="IQU78" s="6"/>
      <c r="IQV78" s="6"/>
      <c r="IQW78" s="6"/>
      <c r="IQX78" s="6"/>
      <c r="IQY78" s="6"/>
      <c r="IQZ78" s="6"/>
      <c r="IRA78" s="6"/>
      <c r="IRB78" s="6"/>
      <c r="IRC78" s="6"/>
      <c r="IRD78" s="6"/>
      <c r="IRE78" s="6"/>
      <c r="IRF78" s="6"/>
      <c r="IRG78" s="6"/>
      <c r="IRH78" s="6"/>
      <c r="IRI78" s="6"/>
      <c r="IRJ78" s="6"/>
      <c r="IRK78" s="6"/>
      <c r="IRL78" s="6"/>
      <c r="IRM78" s="6"/>
      <c r="IRN78" s="6"/>
      <c r="IRO78" s="6"/>
      <c r="IRP78" s="6"/>
      <c r="IRQ78" s="6"/>
      <c r="IRR78" s="6"/>
      <c r="IRS78" s="6"/>
      <c r="IRT78" s="6"/>
      <c r="IRU78" s="6"/>
      <c r="IRV78" s="6"/>
      <c r="IRW78" s="6"/>
      <c r="IRX78" s="6"/>
      <c r="IRY78" s="6"/>
      <c r="IRZ78" s="6"/>
      <c r="ISA78" s="6"/>
      <c r="ISB78" s="6"/>
      <c r="ISC78" s="6"/>
      <c r="ISD78" s="6"/>
      <c r="ISE78" s="6"/>
      <c r="ISF78" s="6"/>
      <c r="ISG78" s="6"/>
      <c r="ISH78" s="6"/>
      <c r="ISI78" s="6"/>
      <c r="ISJ78" s="6"/>
      <c r="ISK78" s="6"/>
      <c r="ISL78" s="6"/>
      <c r="ISM78" s="6"/>
      <c r="ISN78" s="6"/>
      <c r="ISO78" s="6"/>
      <c r="ISP78" s="6"/>
      <c r="ISQ78" s="6"/>
      <c r="ISR78" s="6"/>
      <c r="ISS78" s="6"/>
      <c r="IST78" s="6"/>
      <c r="ISU78" s="6"/>
      <c r="ISV78" s="6"/>
      <c r="ISW78" s="6"/>
      <c r="ISX78" s="6"/>
      <c r="ISY78" s="6"/>
      <c r="ISZ78" s="6"/>
      <c r="ITA78" s="6"/>
      <c r="ITB78" s="6"/>
      <c r="ITC78" s="6"/>
      <c r="ITD78" s="6"/>
      <c r="ITE78" s="6"/>
      <c r="ITF78" s="6"/>
      <c r="ITG78" s="6"/>
      <c r="ITH78" s="6"/>
      <c r="ITI78" s="6"/>
      <c r="ITJ78" s="6"/>
      <c r="ITK78" s="6"/>
      <c r="ITL78" s="6"/>
      <c r="ITM78" s="6"/>
      <c r="ITN78" s="6"/>
      <c r="ITO78" s="6"/>
      <c r="ITP78" s="6"/>
      <c r="ITQ78" s="6"/>
      <c r="ITR78" s="6"/>
      <c r="ITS78" s="6"/>
      <c r="ITT78" s="6"/>
      <c r="ITU78" s="6"/>
      <c r="ITV78" s="6"/>
      <c r="ITW78" s="6"/>
      <c r="ITX78" s="6"/>
      <c r="ITY78" s="6"/>
      <c r="ITZ78" s="6"/>
      <c r="IUA78" s="6"/>
      <c r="IUB78" s="6"/>
      <c r="IUC78" s="6"/>
      <c r="IUD78" s="6"/>
      <c r="IUE78" s="6"/>
      <c r="IUF78" s="6"/>
      <c r="IUG78" s="6"/>
      <c r="IUH78" s="6"/>
      <c r="IUI78" s="6"/>
      <c r="IUJ78" s="6"/>
      <c r="IUK78" s="6"/>
      <c r="IUL78" s="6"/>
      <c r="IUM78" s="6"/>
      <c r="IUN78" s="6"/>
      <c r="IUO78" s="6"/>
      <c r="IUP78" s="6"/>
      <c r="IUQ78" s="6"/>
      <c r="IUR78" s="6"/>
      <c r="IUS78" s="6"/>
      <c r="IUT78" s="6"/>
      <c r="IUU78" s="6"/>
      <c r="IUV78" s="6"/>
      <c r="IUW78" s="6"/>
      <c r="IUX78" s="6"/>
      <c r="IUY78" s="6"/>
      <c r="IUZ78" s="6"/>
      <c r="IVA78" s="6"/>
      <c r="IVB78" s="6"/>
      <c r="IVC78" s="6"/>
      <c r="IVD78" s="6"/>
      <c r="IVE78" s="6"/>
      <c r="IVF78" s="6"/>
      <c r="IVG78" s="6"/>
      <c r="IVH78" s="6"/>
      <c r="IVI78" s="6"/>
      <c r="IVJ78" s="6"/>
      <c r="IVK78" s="6"/>
      <c r="IVL78" s="6"/>
      <c r="IVM78" s="6"/>
      <c r="IVN78" s="6"/>
      <c r="IVO78" s="6"/>
      <c r="IVP78" s="6"/>
      <c r="IVQ78" s="6"/>
      <c r="IVR78" s="6"/>
      <c r="IVS78" s="6"/>
      <c r="IVT78" s="6"/>
      <c r="IVU78" s="6"/>
      <c r="IVV78" s="6"/>
      <c r="IVW78" s="6"/>
      <c r="IVX78" s="6"/>
      <c r="IVY78" s="6"/>
      <c r="IVZ78" s="6"/>
      <c r="IWA78" s="6"/>
      <c r="IWB78" s="6"/>
      <c r="IWC78" s="6"/>
      <c r="IWD78" s="6"/>
      <c r="IWE78" s="6"/>
      <c r="IWF78" s="6"/>
      <c r="IWG78" s="6"/>
      <c r="IWH78" s="6"/>
      <c r="IWI78" s="6"/>
      <c r="IWJ78" s="6"/>
      <c r="IWK78" s="6"/>
      <c r="IWL78" s="6"/>
      <c r="IWM78" s="6"/>
      <c r="IWN78" s="6"/>
      <c r="IWO78" s="6"/>
      <c r="IWP78" s="6"/>
      <c r="IWQ78" s="6"/>
      <c r="IWR78" s="6"/>
      <c r="IWS78" s="6"/>
      <c r="IWT78" s="6"/>
      <c r="IWU78" s="6"/>
      <c r="IWV78" s="6"/>
      <c r="IWW78" s="6"/>
      <c r="IWX78" s="6"/>
      <c r="IWY78" s="6"/>
      <c r="IWZ78" s="6"/>
      <c r="IXA78" s="6"/>
      <c r="IXB78" s="6"/>
      <c r="IXC78" s="6"/>
      <c r="IXD78" s="6"/>
      <c r="IXE78" s="6"/>
      <c r="IXF78" s="6"/>
      <c r="IXG78" s="6"/>
      <c r="IXH78" s="6"/>
      <c r="IXI78" s="6"/>
      <c r="IXJ78" s="6"/>
      <c r="IXK78" s="6"/>
      <c r="IXL78" s="6"/>
      <c r="IXM78" s="6"/>
      <c r="IXN78" s="6"/>
      <c r="IXO78" s="6"/>
      <c r="IXP78" s="6"/>
      <c r="IXQ78" s="6"/>
      <c r="IXR78" s="6"/>
      <c r="IXS78" s="6"/>
      <c r="IXT78" s="6"/>
      <c r="IXU78" s="6"/>
      <c r="IXV78" s="6"/>
      <c r="IXW78" s="6"/>
      <c r="IXX78" s="6"/>
      <c r="IXY78" s="6"/>
      <c r="IXZ78" s="6"/>
      <c r="IYA78" s="6"/>
      <c r="IYB78" s="6"/>
      <c r="IYC78" s="6"/>
      <c r="IYD78" s="6"/>
      <c r="IYE78" s="6"/>
      <c r="IYF78" s="6"/>
      <c r="IYG78" s="6"/>
      <c r="IYH78" s="6"/>
      <c r="IYI78" s="6"/>
      <c r="IYJ78" s="6"/>
      <c r="IYK78" s="6"/>
      <c r="IYL78" s="6"/>
      <c r="IYM78" s="6"/>
      <c r="IYN78" s="6"/>
      <c r="IYO78" s="6"/>
      <c r="IYP78" s="6"/>
      <c r="IYQ78" s="6"/>
      <c r="IYR78" s="6"/>
      <c r="IYS78" s="6"/>
      <c r="IYT78" s="6"/>
      <c r="IYU78" s="6"/>
      <c r="IYV78" s="6"/>
      <c r="IYW78" s="6"/>
      <c r="IYX78" s="6"/>
      <c r="IYY78" s="6"/>
      <c r="IYZ78" s="6"/>
      <c r="IZA78" s="6"/>
      <c r="IZB78" s="6"/>
      <c r="IZC78" s="6"/>
      <c r="IZD78" s="6"/>
      <c r="IZE78" s="6"/>
      <c r="IZF78" s="6"/>
      <c r="IZG78" s="6"/>
      <c r="IZH78" s="6"/>
      <c r="IZI78" s="6"/>
      <c r="IZJ78" s="6"/>
      <c r="IZK78" s="6"/>
      <c r="IZL78" s="6"/>
      <c r="IZM78" s="6"/>
      <c r="IZN78" s="6"/>
      <c r="IZO78" s="6"/>
      <c r="IZP78" s="6"/>
      <c r="IZQ78" s="6"/>
      <c r="IZR78" s="6"/>
      <c r="IZS78" s="6"/>
      <c r="IZT78" s="6"/>
      <c r="IZU78" s="6"/>
      <c r="IZV78" s="6"/>
      <c r="IZW78" s="6"/>
      <c r="IZX78" s="6"/>
      <c r="IZY78" s="6"/>
      <c r="IZZ78" s="6"/>
      <c r="JAA78" s="6"/>
      <c r="JAB78" s="6"/>
      <c r="JAC78" s="6"/>
      <c r="JAD78" s="6"/>
      <c r="JAE78" s="6"/>
      <c r="JAF78" s="6"/>
      <c r="JAG78" s="6"/>
      <c r="JAH78" s="6"/>
      <c r="JAI78" s="6"/>
      <c r="JAJ78" s="6"/>
      <c r="JAK78" s="6"/>
      <c r="JAL78" s="6"/>
      <c r="JAM78" s="6"/>
      <c r="JAN78" s="6"/>
      <c r="JAO78" s="6"/>
      <c r="JAP78" s="6"/>
      <c r="JAQ78" s="6"/>
      <c r="JAR78" s="6"/>
      <c r="JAS78" s="6"/>
      <c r="JAT78" s="6"/>
      <c r="JAU78" s="6"/>
      <c r="JAV78" s="6"/>
      <c r="JAW78" s="6"/>
      <c r="JAX78" s="6"/>
      <c r="JAY78" s="6"/>
      <c r="JAZ78" s="6"/>
      <c r="JBA78" s="6"/>
      <c r="JBB78" s="6"/>
      <c r="JBC78" s="6"/>
      <c r="JBD78" s="6"/>
      <c r="JBE78" s="6"/>
      <c r="JBF78" s="6"/>
      <c r="JBG78" s="6"/>
      <c r="JBH78" s="6"/>
      <c r="JBI78" s="6"/>
      <c r="JBJ78" s="6"/>
      <c r="JBK78" s="6"/>
      <c r="JBL78" s="6"/>
      <c r="JBM78" s="6"/>
      <c r="JBN78" s="6"/>
      <c r="JBO78" s="6"/>
      <c r="JBP78" s="6"/>
      <c r="JBQ78" s="6"/>
      <c r="JBR78" s="6"/>
      <c r="JBS78" s="6"/>
      <c r="JBT78" s="6"/>
      <c r="JBU78" s="6"/>
      <c r="JBV78" s="6"/>
      <c r="JBW78" s="6"/>
      <c r="JBX78" s="6"/>
      <c r="JBY78" s="6"/>
      <c r="JBZ78" s="6"/>
      <c r="JCA78" s="6"/>
      <c r="JCB78" s="6"/>
      <c r="JCC78" s="6"/>
      <c r="JCD78" s="6"/>
      <c r="JCE78" s="6"/>
      <c r="JCF78" s="6"/>
      <c r="JCG78" s="6"/>
      <c r="JCH78" s="6"/>
      <c r="JCI78" s="6"/>
      <c r="JCJ78" s="6"/>
      <c r="JCK78" s="6"/>
      <c r="JCL78" s="6"/>
      <c r="JCM78" s="6"/>
      <c r="JCN78" s="6"/>
      <c r="JCO78" s="6"/>
      <c r="JCP78" s="6"/>
      <c r="JCQ78" s="6"/>
      <c r="JCR78" s="6"/>
      <c r="JCS78" s="6"/>
      <c r="JCT78" s="6"/>
      <c r="JCU78" s="6"/>
      <c r="JCV78" s="6"/>
      <c r="JCW78" s="6"/>
      <c r="JCX78" s="6"/>
      <c r="JCY78" s="6"/>
      <c r="JCZ78" s="6"/>
      <c r="JDA78" s="6"/>
      <c r="JDB78" s="6"/>
      <c r="JDC78" s="6"/>
      <c r="JDD78" s="6"/>
      <c r="JDE78" s="6"/>
      <c r="JDF78" s="6"/>
      <c r="JDG78" s="6"/>
      <c r="JDH78" s="6"/>
      <c r="JDI78" s="6"/>
      <c r="JDJ78" s="6"/>
      <c r="JDK78" s="6"/>
      <c r="JDL78" s="6"/>
      <c r="JDM78" s="6"/>
      <c r="JDN78" s="6"/>
      <c r="JDO78" s="6"/>
      <c r="JDP78" s="6"/>
      <c r="JDQ78" s="6"/>
      <c r="JDR78" s="6"/>
      <c r="JDS78" s="6"/>
      <c r="JDT78" s="6"/>
      <c r="JDU78" s="6"/>
      <c r="JDV78" s="6"/>
      <c r="JDW78" s="6"/>
      <c r="JDX78" s="6"/>
      <c r="JDY78" s="6"/>
      <c r="JDZ78" s="6"/>
      <c r="JEA78" s="6"/>
      <c r="JEB78" s="6"/>
      <c r="JEC78" s="6"/>
      <c r="JED78" s="6"/>
      <c r="JEE78" s="6"/>
      <c r="JEF78" s="6"/>
      <c r="JEG78" s="6"/>
      <c r="JEH78" s="6"/>
      <c r="JEI78" s="6"/>
      <c r="JEJ78" s="6"/>
      <c r="JEK78" s="6"/>
      <c r="JEL78" s="6"/>
      <c r="JEM78" s="6"/>
      <c r="JEN78" s="6"/>
      <c r="JEO78" s="6"/>
      <c r="JEP78" s="6"/>
      <c r="JEQ78" s="6"/>
      <c r="JER78" s="6"/>
      <c r="JES78" s="6"/>
      <c r="JET78" s="6"/>
      <c r="JEU78" s="6"/>
      <c r="JEV78" s="6"/>
      <c r="JEW78" s="6"/>
      <c r="JEX78" s="6"/>
      <c r="JEY78" s="6"/>
      <c r="JEZ78" s="6"/>
      <c r="JFA78" s="6"/>
      <c r="JFB78" s="6"/>
      <c r="JFC78" s="6"/>
      <c r="JFD78" s="6"/>
      <c r="JFE78" s="6"/>
      <c r="JFF78" s="6"/>
      <c r="JFG78" s="6"/>
      <c r="JFH78" s="6"/>
      <c r="JFI78" s="6"/>
      <c r="JFJ78" s="6"/>
      <c r="JFK78" s="6"/>
      <c r="JFL78" s="6"/>
      <c r="JFM78" s="6"/>
      <c r="JFN78" s="6"/>
      <c r="JFO78" s="6"/>
      <c r="JFP78" s="6"/>
      <c r="JFQ78" s="6"/>
      <c r="JFR78" s="6"/>
      <c r="JFS78" s="6"/>
      <c r="JFT78" s="6"/>
      <c r="JFU78" s="6"/>
      <c r="JFV78" s="6"/>
      <c r="JFW78" s="6"/>
      <c r="JFX78" s="6"/>
      <c r="JFY78" s="6"/>
      <c r="JFZ78" s="6"/>
      <c r="JGA78" s="6"/>
      <c r="JGB78" s="6"/>
      <c r="JGC78" s="6"/>
      <c r="JGD78" s="6"/>
      <c r="JGE78" s="6"/>
      <c r="JGF78" s="6"/>
      <c r="JGG78" s="6"/>
      <c r="JGH78" s="6"/>
      <c r="JGI78" s="6"/>
      <c r="JGJ78" s="6"/>
      <c r="JGK78" s="6"/>
      <c r="JGL78" s="6"/>
      <c r="JGM78" s="6"/>
      <c r="JGN78" s="6"/>
      <c r="JGO78" s="6"/>
      <c r="JGP78" s="6"/>
      <c r="JGQ78" s="6"/>
      <c r="JGR78" s="6"/>
      <c r="JGS78" s="6"/>
      <c r="JGT78" s="6"/>
      <c r="JGU78" s="6"/>
      <c r="JGV78" s="6"/>
      <c r="JGW78" s="6"/>
      <c r="JGX78" s="6"/>
      <c r="JGY78" s="6"/>
      <c r="JGZ78" s="6"/>
      <c r="JHA78" s="6"/>
      <c r="JHB78" s="6"/>
      <c r="JHC78" s="6"/>
      <c r="JHD78" s="6"/>
      <c r="JHE78" s="6"/>
      <c r="JHF78" s="6"/>
      <c r="JHG78" s="6"/>
      <c r="JHH78" s="6"/>
      <c r="JHI78" s="6"/>
      <c r="JHJ78" s="6"/>
      <c r="JHK78" s="6"/>
      <c r="JHL78" s="6"/>
      <c r="JHM78" s="6"/>
      <c r="JHN78" s="6"/>
      <c r="JHO78" s="6"/>
      <c r="JHP78" s="6"/>
      <c r="JHQ78" s="6"/>
      <c r="JHR78" s="6"/>
      <c r="JHS78" s="6"/>
      <c r="JHT78" s="6"/>
      <c r="JHU78" s="6"/>
      <c r="JHV78" s="6"/>
      <c r="JHW78" s="6"/>
      <c r="JHX78" s="6"/>
      <c r="JHY78" s="6"/>
      <c r="JHZ78" s="6"/>
      <c r="JIA78" s="6"/>
      <c r="JIB78" s="6"/>
      <c r="JIC78" s="6"/>
      <c r="JID78" s="6"/>
      <c r="JIE78" s="6"/>
      <c r="JIF78" s="6"/>
      <c r="JIG78" s="6"/>
      <c r="JIH78" s="6"/>
      <c r="JII78" s="6"/>
      <c r="JIJ78" s="6"/>
      <c r="JIK78" s="6"/>
      <c r="JIL78" s="6"/>
      <c r="JIM78" s="6"/>
      <c r="JIN78" s="6"/>
      <c r="JIO78" s="6"/>
      <c r="JIP78" s="6"/>
      <c r="JIQ78" s="6"/>
      <c r="JIR78" s="6"/>
      <c r="JIS78" s="6"/>
      <c r="JIT78" s="6"/>
      <c r="JIU78" s="6"/>
      <c r="JIV78" s="6"/>
      <c r="JIW78" s="6"/>
      <c r="JIX78" s="6"/>
      <c r="JIY78" s="6"/>
      <c r="JIZ78" s="6"/>
      <c r="JJA78" s="6"/>
      <c r="JJB78" s="6"/>
      <c r="JJC78" s="6"/>
      <c r="JJD78" s="6"/>
      <c r="JJE78" s="6"/>
      <c r="JJF78" s="6"/>
      <c r="JJG78" s="6"/>
      <c r="JJH78" s="6"/>
      <c r="JJI78" s="6"/>
      <c r="JJJ78" s="6"/>
      <c r="JJK78" s="6"/>
      <c r="JJL78" s="6"/>
      <c r="JJM78" s="6"/>
      <c r="JJN78" s="6"/>
      <c r="JJO78" s="6"/>
      <c r="JJP78" s="6"/>
      <c r="JJQ78" s="6"/>
      <c r="JJR78" s="6"/>
      <c r="JJS78" s="6"/>
      <c r="JJT78" s="6"/>
      <c r="JJU78" s="6"/>
      <c r="JJV78" s="6"/>
      <c r="JJW78" s="6"/>
      <c r="JJX78" s="6"/>
      <c r="JJY78" s="6"/>
      <c r="JJZ78" s="6"/>
      <c r="JKA78" s="6"/>
      <c r="JKB78" s="6"/>
      <c r="JKC78" s="6"/>
      <c r="JKD78" s="6"/>
      <c r="JKE78" s="6"/>
      <c r="JKF78" s="6"/>
      <c r="JKG78" s="6"/>
      <c r="JKH78" s="6"/>
      <c r="JKI78" s="6"/>
      <c r="JKJ78" s="6"/>
      <c r="JKK78" s="6"/>
      <c r="JKL78" s="6"/>
      <c r="JKM78" s="6"/>
      <c r="JKN78" s="6"/>
      <c r="JKO78" s="6"/>
      <c r="JKP78" s="6"/>
      <c r="JKQ78" s="6"/>
      <c r="JKR78" s="6"/>
      <c r="JKS78" s="6"/>
      <c r="JKT78" s="6"/>
      <c r="JKU78" s="6"/>
      <c r="JKV78" s="6"/>
      <c r="JKW78" s="6"/>
      <c r="JKX78" s="6"/>
      <c r="JKY78" s="6"/>
      <c r="JKZ78" s="6"/>
      <c r="JLA78" s="6"/>
      <c r="JLB78" s="6"/>
      <c r="JLC78" s="6"/>
      <c r="JLD78" s="6"/>
      <c r="JLE78" s="6"/>
      <c r="JLF78" s="6"/>
      <c r="JLG78" s="6"/>
      <c r="JLH78" s="6"/>
      <c r="JLI78" s="6"/>
      <c r="JLJ78" s="6"/>
      <c r="JLK78" s="6"/>
      <c r="JLL78" s="6"/>
      <c r="JLM78" s="6"/>
      <c r="JLN78" s="6"/>
      <c r="JLO78" s="6"/>
      <c r="JLP78" s="6"/>
      <c r="JLQ78" s="6"/>
      <c r="JLR78" s="6"/>
      <c r="JLS78" s="6"/>
      <c r="JLT78" s="6"/>
      <c r="JLU78" s="6"/>
      <c r="JLV78" s="6"/>
      <c r="JLW78" s="6"/>
      <c r="JLX78" s="6"/>
      <c r="JLY78" s="6"/>
      <c r="JLZ78" s="6"/>
      <c r="JMA78" s="6"/>
      <c r="JMB78" s="6"/>
      <c r="JMC78" s="6"/>
      <c r="JMD78" s="6"/>
      <c r="JME78" s="6"/>
      <c r="JMF78" s="6"/>
      <c r="JMG78" s="6"/>
      <c r="JMH78" s="6"/>
      <c r="JMI78" s="6"/>
      <c r="JMJ78" s="6"/>
      <c r="JMK78" s="6"/>
      <c r="JML78" s="6"/>
      <c r="JMM78" s="6"/>
      <c r="JMN78" s="6"/>
      <c r="JMO78" s="6"/>
      <c r="JMP78" s="6"/>
      <c r="JMQ78" s="6"/>
      <c r="JMR78" s="6"/>
      <c r="JMS78" s="6"/>
      <c r="JMT78" s="6"/>
      <c r="JMU78" s="6"/>
      <c r="JMV78" s="6"/>
      <c r="JMW78" s="6"/>
      <c r="JMX78" s="6"/>
      <c r="JMY78" s="6"/>
      <c r="JMZ78" s="6"/>
      <c r="JNA78" s="6"/>
      <c r="JNB78" s="6"/>
      <c r="JNC78" s="6"/>
      <c r="JND78" s="6"/>
      <c r="JNE78" s="6"/>
      <c r="JNF78" s="6"/>
      <c r="JNG78" s="6"/>
      <c r="JNH78" s="6"/>
      <c r="JNI78" s="6"/>
      <c r="JNJ78" s="6"/>
      <c r="JNK78" s="6"/>
      <c r="JNL78" s="6"/>
      <c r="JNM78" s="6"/>
      <c r="JNN78" s="6"/>
      <c r="JNO78" s="6"/>
      <c r="JNP78" s="6"/>
      <c r="JNQ78" s="6"/>
      <c r="JNR78" s="6"/>
      <c r="JNS78" s="6"/>
      <c r="JNT78" s="6"/>
      <c r="JNU78" s="6"/>
      <c r="JNV78" s="6"/>
      <c r="JNW78" s="6"/>
      <c r="JNX78" s="6"/>
      <c r="JNY78" s="6"/>
      <c r="JNZ78" s="6"/>
      <c r="JOA78" s="6"/>
      <c r="JOB78" s="6"/>
      <c r="JOC78" s="6"/>
      <c r="JOD78" s="6"/>
      <c r="JOE78" s="6"/>
      <c r="JOF78" s="6"/>
      <c r="JOG78" s="6"/>
      <c r="JOH78" s="6"/>
      <c r="JOI78" s="6"/>
      <c r="JOJ78" s="6"/>
      <c r="JOK78" s="6"/>
      <c r="JOL78" s="6"/>
      <c r="JOM78" s="6"/>
      <c r="JON78" s="6"/>
      <c r="JOO78" s="6"/>
      <c r="JOP78" s="6"/>
      <c r="JOQ78" s="6"/>
      <c r="JOR78" s="6"/>
      <c r="JOS78" s="6"/>
      <c r="JOT78" s="6"/>
      <c r="JOU78" s="6"/>
      <c r="JOV78" s="6"/>
      <c r="JOW78" s="6"/>
      <c r="JOX78" s="6"/>
      <c r="JOY78" s="6"/>
      <c r="JOZ78" s="6"/>
      <c r="JPA78" s="6"/>
      <c r="JPB78" s="6"/>
      <c r="JPC78" s="6"/>
      <c r="JPD78" s="6"/>
      <c r="JPE78" s="6"/>
      <c r="JPF78" s="6"/>
      <c r="JPG78" s="6"/>
      <c r="JPH78" s="6"/>
      <c r="JPI78" s="6"/>
      <c r="JPJ78" s="6"/>
      <c r="JPK78" s="6"/>
      <c r="JPL78" s="6"/>
      <c r="JPM78" s="6"/>
      <c r="JPN78" s="6"/>
      <c r="JPO78" s="6"/>
      <c r="JPP78" s="6"/>
      <c r="JPQ78" s="6"/>
      <c r="JPR78" s="6"/>
      <c r="JPS78" s="6"/>
      <c r="JPT78" s="6"/>
      <c r="JPU78" s="6"/>
      <c r="JPV78" s="6"/>
      <c r="JPW78" s="6"/>
      <c r="JPX78" s="6"/>
      <c r="JPY78" s="6"/>
      <c r="JPZ78" s="6"/>
      <c r="JQA78" s="6"/>
      <c r="JQB78" s="6"/>
      <c r="JQC78" s="6"/>
      <c r="JQD78" s="6"/>
      <c r="JQE78" s="6"/>
      <c r="JQF78" s="6"/>
      <c r="JQG78" s="6"/>
      <c r="JQH78" s="6"/>
      <c r="JQI78" s="6"/>
      <c r="JQJ78" s="6"/>
      <c r="JQK78" s="6"/>
      <c r="JQL78" s="6"/>
      <c r="JQM78" s="6"/>
      <c r="JQN78" s="6"/>
      <c r="JQO78" s="6"/>
      <c r="JQP78" s="6"/>
      <c r="JQQ78" s="6"/>
      <c r="JQR78" s="6"/>
      <c r="JQS78" s="6"/>
      <c r="JQT78" s="6"/>
      <c r="JQU78" s="6"/>
      <c r="JQV78" s="6"/>
      <c r="JQW78" s="6"/>
      <c r="JQX78" s="6"/>
      <c r="JQY78" s="6"/>
      <c r="JQZ78" s="6"/>
      <c r="JRA78" s="6"/>
      <c r="JRB78" s="6"/>
      <c r="JRC78" s="6"/>
      <c r="JRD78" s="6"/>
      <c r="JRE78" s="6"/>
      <c r="JRF78" s="6"/>
      <c r="JRG78" s="6"/>
      <c r="JRH78" s="6"/>
      <c r="JRI78" s="6"/>
      <c r="JRJ78" s="6"/>
      <c r="JRK78" s="6"/>
      <c r="JRL78" s="6"/>
      <c r="JRM78" s="6"/>
      <c r="JRN78" s="6"/>
      <c r="JRO78" s="6"/>
      <c r="JRP78" s="6"/>
      <c r="JRQ78" s="6"/>
      <c r="JRR78" s="6"/>
      <c r="JRS78" s="6"/>
      <c r="JRT78" s="6"/>
      <c r="JRU78" s="6"/>
      <c r="JRV78" s="6"/>
      <c r="JRW78" s="6"/>
      <c r="JRX78" s="6"/>
      <c r="JRY78" s="6"/>
      <c r="JRZ78" s="6"/>
      <c r="JSA78" s="6"/>
      <c r="JSB78" s="6"/>
      <c r="JSC78" s="6"/>
      <c r="JSD78" s="6"/>
      <c r="JSE78" s="6"/>
      <c r="JSF78" s="6"/>
      <c r="JSG78" s="6"/>
      <c r="JSH78" s="6"/>
      <c r="JSI78" s="6"/>
      <c r="JSJ78" s="6"/>
      <c r="JSK78" s="6"/>
      <c r="JSL78" s="6"/>
      <c r="JSM78" s="6"/>
      <c r="JSN78" s="6"/>
      <c r="JSO78" s="6"/>
      <c r="JSP78" s="6"/>
      <c r="JSQ78" s="6"/>
      <c r="JSR78" s="6"/>
      <c r="JSS78" s="6"/>
      <c r="JST78" s="6"/>
      <c r="JSU78" s="6"/>
      <c r="JSV78" s="6"/>
      <c r="JSW78" s="6"/>
      <c r="JSX78" s="6"/>
      <c r="JSY78" s="6"/>
      <c r="JSZ78" s="6"/>
      <c r="JTA78" s="6"/>
      <c r="JTB78" s="6"/>
      <c r="JTC78" s="6"/>
      <c r="JTD78" s="6"/>
      <c r="JTE78" s="6"/>
      <c r="JTF78" s="6"/>
      <c r="JTG78" s="6"/>
      <c r="JTH78" s="6"/>
      <c r="JTI78" s="6"/>
      <c r="JTJ78" s="6"/>
      <c r="JTK78" s="6"/>
      <c r="JTL78" s="6"/>
      <c r="JTM78" s="6"/>
      <c r="JTN78" s="6"/>
      <c r="JTO78" s="6"/>
      <c r="JTP78" s="6"/>
      <c r="JTQ78" s="6"/>
      <c r="JTR78" s="6"/>
      <c r="JTS78" s="6"/>
      <c r="JTT78" s="6"/>
      <c r="JTU78" s="6"/>
      <c r="JTV78" s="6"/>
      <c r="JTW78" s="6"/>
      <c r="JTX78" s="6"/>
      <c r="JTY78" s="6"/>
      <c r="JTZ78" s="6"/>
      <c r="JUA78" s="6"/>
      <c r="JUB78" s="6"/>
      <c r="JUC78" s="6"/>
      <c r="JUD78" s="6"/>
      <c r="JUE78" s="6"/>
      <c r="JUF78" s="6"/>
      <c r="JUG78" s="6"/>
      <c r="JUH78" s="6"/>
      <c r="JUI78" s="6"/>
      <c r="JUJ78" s="6"/>
      <c r="JUK78" s="6"/>
      <c r="JUL78" s="6"/>
      <c r="JUM78" s="6"/>
      <c r="JUN78" s="6"/>
      <c r="JUO78" s="6"/>
      <c r="JUP78" s="6"/>
      <c r="JUQ78" s="6"/>
      <c r="JUR78" s="6"/>
      <c r="JUS78" s="6"/>
      <c r="JUT78" s="6"/>
      <c r="JUU78" s="6"/>
      <c r="JUV78" s="6"/>
      <c r="JUW78" s="6"/>
      <c r="JUX78" s="6"/>
      <c r="JUY78" s="6"/>
      <c r="JUZ78" s="6"/>
      <c r="JVA78" s="6"/>
      <c r="JVB78" s="6"/>
      <c r="JVC78" s="6"/>
      <c r="JVD78" s="6"/>
      <c r="JVE78" s="6"/>
      <c r="JVF78" s="6"/>
      <c r="JVG78" s="6"/>
      <c r="JVH78" s="6"/>
      <c r="JVI78" s="6"/>
      <c r="JVJ78" s="6"/>
      <c r="JVK78" s="6"/>
      <c r="JVL78" s="6"/>
      <c r="JVM78" s="6"/>
      <c r="JVN78" s="6"/>
      <c r="JVO78" s="6"/>
      <c r="JVP78" s="6"/>
      <c r="JVQ78" s="6"/>
      <c r="JVR78" s="6"/>
      <c r="JVS78" s="6"/>
      <c r="JVT78" s="6"/>
      <c r="JVU78" s="6"/>
      <c r="JVV78" s="6"/>
      <c r="JVW78" s="6"/>
      <c r="JVX78" s="6"/>
      <c r="JVY78" s="6"/>
      <c r="JVZ78" s="6"/>
      <c r="JWA78" s="6"/>
      <c r="JWB78" s="6"/>
      <c r="JWC78" s="6"/>
      <c r="JWD78" s="6"/>
      <c r="JWE78" s="6"/>
      <c r="JWF78" s="6"/>
      <c r="JWG78" s="6"/>
      <c r="JWH78" s="6"/>
      <c r="JWI78" s="6"/>
      <c r="JWJ78" s="6"/>
      <c r="JWK78" s="6"/>
      <c r="JWL78" s="6"/>
      <c r="JWM78" s="6"/>
      <c r="JWN78" s="6"/>
      <c r="JWO78" s="6"/>
      <c r="JWP78" s="6"/>
      <c r="JWQ78" s="6"/>
      <c r="JWR78" s="6"/>
      <c r="JWS78" s="6"/>
      <c r="JWT78" s="6"/>
      <c r="JWU78" s="6"/>
      <c r="JWV78" s="6"/>
      <c r="JWW78" s="6"/>
      <c r="JWX78" s="6"/>
      <c r="JWY78" s="6"/>
      <c r="JWZ78" s="6"/>
      <c r="JXA78" s="6"/>
      <c r="JXB78" s="6"/>
      <c r="JXC78" s="6"/>
      <c r="JXD78" s="6"/>
      <c r="JXE78" s="6"/>
      <c r="JXF78" s="6"/>
      <c r="JXG78" s="6"/>
      <c r="JXH78" s="6"/>
      <c r="JXI78" s="6"/>
      <c r="JXJ78" s="6"/>
      <c r="JXK78" s="6"/>
      <c r="JXL78" s="6"/>
      <c r="JXM78" s="6"/>
      <c r="JXN78" s="6"/>
      <c r="JXO78" s="6"/>
      <c r="JXP78" s="6"/>
      <c r="JXQ78" s="6"/>
      <c r="JXR78" s="6"/>
      <c r="JXS78" s="6"/>
      <c r="JXT78" s="6"/>
      <c r="JXU78" s="6"/>
      <c r="JXV78" s="6"/>
      <c r="JXW78" s="6"/>
      <c r="JXX78" s="6"/>
      <c r="JXY78" s="6"/>
      <c r="JXZ78" s="6"/>
      <c r="JYA78" s="6"/>
      <c r="JYB78" s="6"/>
      <c r="JYC78" s="6"/>
      <c r="JYD78" s="6"/>
      <c r="JYE78" s="6"/>
      <c r="JYF78" s="6"/>
      <c r="JYG78" s="6"/>
      <c r="JYH78" s="6"/>
      <c r="JYI78" s="6"/>
      <c r="JYJ78" s="6"/>
      <c r="JYK78" s="6"/>
      <c r="JYL78" s="6"/>
      <c r="JYM78" s="6"/>
      <c r="JYN78" s="6"/>
      <c r="JYO78" s="6"/>
      <c r="JYP78" s="6"/>
      <c r="JYQ78" s="6"/>
      <c r="JYR78" s="6"/>
      <c r="JYS78" s="6"/>
      <c r="JYT78" s="6"/>
      <c r="JYU78" s="6"/>
      <c r="JYV78" s="6"/>
      <c r="JYW78" s="6"/>
      <c r="JYX78" s="6"/>
      <c r="JYY78" s="6"/>
      <c r="JYZ78" s="6"/>
      <c r="JZA78" s="6"/>
      <c r="JZB78" s="6"/>
      <c r="JZC78" s="6"/>
      <c r="JZD78" s="6"/>
      <c r="JZE78" s="6"/>
      <c r="JZF78" s="6"/>
      <c r="JZG78" s="6"/>
      <c r="JZH78" s="6"/>
      <c r="JZI78" s="6"/>
      <c r="JZJ78" s="6"/>
      <c r="JZK78" s="6"/>
      <c r="JZL78" s="6"/>
      <c r="JZM78" s="6"/>
      <c r="JZN78" s="6"/>
      <c r="JZO78" s="6"/>
      <c r="JZP78" s="6"/>
      <c r="JZQ78" s="6"/>
      <c r="JZR78" s="6"/>
      <c r="JZS78" s="6"/>
      <c r="JZT78" s="6"/>
      <c r="JZU78" s="6"/>
      <c r="JZV78" s="6"/>
      <c r="JZW78" s="6"/>
      <c r="JZX78" s="6"/>
      <c r="JZY78" s="6"/>
      <c r="JZZ78" s="6"/>
      <c r="KAA78" s="6"/>
      <c r="KAB78" s="6"/>
      <c r="KAC78" s="6"/>
      <c r="KAD78" s="6"/>
      <c r="KAE78" s="6"/>
      <c r="KAF78" s="6"/>
      <c r="KAG78" s="6"/>
      <c r="KAH78" s="6"/>
      <c r="KAI78" s="6"/>
      <c r="KAJ78" s="6"/>
      <c r="KAK78" s="6"/>
      <c r="KAL78" s="6"/>
      <c r="KAM78" s="6"/>
      <c r="KAN78" s="6"/>
      <c r="KAO78" s="6"/>
      <c r="KAP78" s="6"/>
      <c r="KAQ78" s="6"/>
      <c r="KAR78" s="6"/>
      <c r="KAS78" s="6"/>
      <c r="KAT78" s="6"/>
      <c r="KAU78" s="6"/>
      <c r="KAV78" s="6"/>
      <c r="KAW78" s="6"/>
      <c r="KAX78" s="6"/>
      <c r="KAY78" s="6"/>
      <c r="KAZ78" s="6"/>
      <c r="KBA78" s="6"/>
      <c r="KBB78" s="6"/>
      <c r="KBC78" s="6"/>
      <c r="KBD78" s="6"/>
      <c r="KBE78" s="6"/>
      <c r="KBF78" s="6"/>
      <c r="KBG78" s="6"/>
      <c r="KBH78" s="6"/>
      <c r="KBI78" s="6"/>
      <c r="KBJ78" s="6"/>
      <c r="KBK78" s="6"/>
      <c r="KBL78" s="6"/>
      <c r="KBM78" s="6"/>
      <c r="KBN78" s="6"/>
      <c r="KBO78" s="6"/>
      <c r="KBP78" s="6"/>
      <c r="KBQ78" s="6"/>
      <c r="KBR78" s="6"/>
      <c r="KBS78" s="6"/>
      <c r="KBT78" s="6"/>
      <c r="KBU78" s="6"/>
      <c r="KBV78" s="6"/>
      <c r="KBW78" s="6"/>
      <c r="KBX78" s="6"/>
      <c r="KBY78" s="6"/>
      <c r="KBZ78" s="6"/>
      <c r="KCA78" s="6"/>
      <c r="KCB78" s="6"/>
      <c r="KCC78" s="6"/>
      <c r="KCD78" s="6"/>
      <c r="KCE78" s="6"/>
      <c r="KCF78" s="6"/>
      <c r="KCG78" s="6"/>
      <c r="KCH78" s="6"/>
      <c r="KCI78" s="6"/>
      <c r="KCJ78" s="6"/>
      <c r="KCK78" s="6"/>
      <c r="KCL78" s="6"/>
      <c r="KCM78" s="6"/>
      <c r="KCN78" s="6"/>
      <c r="KCO78" s="6"/>
      <c r="KCP78" s="6"/>
      <c r="KCQ78" s="6"/>
      <c r="KCR78" s="6"/>
      <c r="KCS78" s="6"/>
      <c r="KCT78" s="6"/>
      <c r="KCU78" s="6"/>
      <c r="KCV78" s="6"/>
      <c r="KCW78" s="6"/>
      <c r="KCX78" s="6"/>
      <c r="KCY78" s="6"/>
      <c r="KCZ78" s="6"/>
      <c r="KDA78" s="6"/>
      <c r="KDB78" s="6"/>
      <c r="KDC78" s="6"/>
      <c r="KDD78" s="6"/>
      <c r="KDE78" s="6"/>
      <c r="KDF78" s="6"/>
      <c r="KDG78" s="6"/>
      <c r="KDH78" s="6"/>
      <c r="KDI78" s="6"/>
      <c r="KDJ78" s="6"/>
      <c r="KDK78" s="6"/>
      <c r="KDL78" s="6"/>
      <c r="KDM78" s="6"/>
      <c r="KDN78" s="6"/>
      <c r="KDO78" s="6"/>
      <c r="KDP78" s="6"/>
      <c r="KDQ78" s="6"/>
      <c r="KDR78" s="6"/>
      <c r="KDS78" s="6"/>
      <c r="KDT78" s="6"/>
      <c r="KDU78" s="6"/>
      <c r="KDV78" s="6"/>
      <c r="KDW78" s="6"/>
      <c r="KDX78" s="6"/>
      <c r="KDY78" s="6"/>
      <c r="KDZ78" s="6"/>
      <c r="KEA78" s="6"/>
      <c r="KEB78" s="6"/>
      <c r="KEC78" s="6"/>
      <c r="KED78" s="6"/>
      <c r="KEE78" s="6"/>
      <c r="KEF78" s="6"/>
      <c r="KEG78" s="6"/>
      <c r="KEH78" s="6"/>
      <c r="KEI78" s="6"/>
      <c r="KEJ78" s="6"/>
      <c r="KEK78" s="6"/>
      <c r="KEL78" s="6"/>
      <c r="KEM78" s="6"/>
      <c r="KEN78" s="6"/>
      <c r="KEO78" s="6"/>
      <c r="KEP78" s="6"/>
      <c r="KEQ78" s="6"/>
      <c r="KER78" s="6"/>
      <c r="KES78" s="6"/>
      <c r="KET78" s="6"/>
      <c r="KEU78" s="6"/>
      <c r="KEV78" s="6"/>
      <c r="KEW78" s="6"/>
      <c r="KEX78" s="6"/>
      <c r="KEY78" s="6"/>
      <c r="KEZ78" s="6"/>
      <c r="KFA78" s="6"/>
      <c r="KFB78" s="6"/>
      <c r="KFC78" s="6"/>
      <c r="KFD78" s="6"/>
      <c r="KFE78" s="6"/>
      <c r="KFF78" s="6"/>
      <c r="KFG78" s="6"/>
      <c r="KFH78" s="6"/>
      <c r="KFI78" s="6"/>
      <c r="KFJ78" s="6"/>
      <c r="KFK78" s="6"/>
      <c r="KFL78" s="6"/>
      <c r="KFM78" s="6"/>
      <c r="KFN78" s="6"/>
      <c r="KFO78" s="6"/>
      <c r="KFP78" s="6"/>
      <c r="KFQ78" s="6"/>
      <c r="KFR78" s="6"/>
      <c r="KFS78" s="6"/>
      <c r="KFT78" s="6"/>
      <c r="KFU78" s="6"/>
      <c r="KFV78" s="6"/>
      <c r="KFW78" s="6"/>
      <c r="KFX78" s="6"/>
      <c r="KFY78" s="6"/>
      <c r="KFZ78" s="6"/>
      <c r="KGA78" s="6"/>
      <c r="KGB78" s="6"/>
      <c r="KGC78" s="6"/>
      <c r="KGD78" s="6"/>
      <c r="KGE78" s="6"/>
      <c r="KGF78" s="6"/>
      <c r="KGG78" s="6"/>
      <c r="KGH78" s="6"/>
      <c r="KGI78" s="6"/>
      <c r="KGJ78" s="6"/>
      <c r="KGK78" s="6"/>
      <c r="KGL78" s="6"/>
      <c r="KGM78" s="6"/>
      <c r="KGN78" s="6"/>
      <c r="KGO78" s="6"/>
      <c r="KGP78" s="6"/>
      <c r="KGQ78" s="6"/>
      <c r="KGR78" s="6"/>
      <c r="KGS78" s="6"/>
      <c r="KGT78" s="6"/>
      <c r="KGU78" s="6"/>
      <c r="KGV78" s="6"/>
      <c r="KGW78" s="6"/>
      <c r="KGX78" s="6"/>
      <c r="KGY78" s="6"/>
      <c r="KGZ78" s="6"/>
      <c r="KHA78" s="6"/>
      <c r="KHB78" s="6"/>
      <c r="KHC78" s="6"/>
      <c r="KHD78" s="6"/>
      <c r="KHE78" s="6"/>
      <c r="KHF78" s="6"/>
      <c r="KHG78" s="6"/>
      <c r="KHH78" s="6"/>
      <c r="KHI78" s="6"/>
      <c r="KHJ78" s="6"/>
      <c r="KHK78" s="6"/>
      <c r="KHL78" s="6"/>
      <c r="KHM78" s="6"/>
      <c r="KHN78" s="6"/>
      <c r="KHO78" s="6"/>
      <c r="KHP78" s="6"/>
      <c r="KHQ78" s="6"/>
      <c r="KHR78" s="6"/>
      <c r="KHS78" s="6"/>
      <c r="KHT78" s="6"/>
      <c r="KHU78" s="6"/>
      <c r="KHV78" s="6"/>
      <c r="KHW78" s="6"/>
      <c r="KHX78" s="6"/>
      <c r="KHY78" s="6"/>
      <c r="KHZ78" s="6"/>
      <c r="KIA78" s="6"/>
      <c r="KIB78" s="6"/>
      <c r="KIC78" s="6"/>
      <c r="KID78" s="6"/>
      <c r="KIE78" s="6"/>
      <c r="KIF78" s="6"/>
      <c r="KIG78" s="6"/>
      <c r="KIH78" s="6"/>
      <c r="KII78" s="6"/>
      <c r="KIJ78" s="6"/>
      <c r="KIK78" s="6"/>
      <c r="KIL78" s="6"/>
      <c r="KIM78" s="6"/>
      <c r="KIN78" s="6"/>
      <c r="KIO78" s="6"/>
      <c r="KIP78" s="6"/>
      <c r="KIQ78" s="6"/>
      <c r="KIR78" s="6"/>
      <c r="KIS78" s="6"/>
      <c r="KIT78" s="6"/>
      <c r="KIU78" s="6"/>
      <c r="KIV78" s="6"/>
      <c r="KIW78" s="6"/>
      <c r="KIX78" s="6"/>
      <c r="KIY78" s="6"/>
      <c r="KIZ78" s="6"/>
      <c r="KJA78" s="6"/>
      <c r="KJB78" s="6"/>
      <c r="KJC78" s="6"/>
      <c r="KJD78" s="6"/>
      <c r="KJE78" s="6"/>
      <c r="KJF78" s="6"/>
      <c r="KJG78" s="6"/>
      <c r="KJH78" s="6"/>
      <c r="KJI78" s="6"/>
      <c r="KJJ78" s="6"/>
      <c r="KJK78" s="6"/>
      <c r="KJL78" s="6"/>
      <c r="KJM78" s="6"/>
      <c r="KJN78" s="6"/>
      <c r="KJO78" s="6"/>
      <c r="KJP78" s="6"/>
      <c r="KJQ78" s="6"/>
      <c r="KJR78" s="6"/>
      <c r="KJS78" s="6"/>
      <c r="KJT78" s="6"/>
      <c r="KJU78" s="6"/>
      <c r="KJV78" s="6"/>
      <c r="KJW78" s="6"/>
      <c r="KJX78" s="6"/>
      <c r="KJY78" s="6"/>
      <c r="KJZ78" s="6"/>
      <c r="KKA78" s="6"/>
      <c r="KKB78" s="6"/>
      <c r="KKC78" s="6"/>
      <c r="KKD78" s="6"/>
      <c r="KKE78" s="6"/>
      <c r="KKF78" s="6"/>
      <c r="KKG78" s="6"/>
      <c r="KKH78" s="6"/>
      <c r="KKI78" s="6"/>
      <c r="KKJ78" s="6"/>
      <c r="KKK78" s="6"/>
      <c r="KKL78" s="6"/>
      <c r="KKM78" s="6"/>
      <c r="KKN78" s="6"/>
      <c r="KKO78" s="6"/>
      <c r="KKP78" s="6"/>
      <c r="KKQ78" s="6"/>
      <c r="KKR78" s="6"/>
      <c r="KKS78" s="6"/>
      <c r="KKT78" s="6"/>
      <c r="KKU78" s="6"/>
      <c r="KKV78" s="6"/>
      <c r="KKW78" s="6"/>
      <c r="KKX78" s="6"/>
      <c r="KKY78" s="6"/>
      <c r="KKZ78" s="6"/>
      <c r="KLA78" s="6"/>
      <c r="KLB78" s="6"/>
      <c r="KLC78" s="6"/>
      <c r="KLD78" s="6"/>
      <c r="KLE78" s="6"/>
      <c r="KLF78" s="6"/>
      <c r="KLG78" s="6"/>
      <c r="KLH78" s="6"/>
      <c r="KLI78" s="6"/>
      <c r="KLJ78" s="6"/>
      <c r="KLK78" s="6"/>
      <c r="KLL78" s="6"/>
      <c r="KLM78" s="6"/>
      <c r="KLN78" s="6"/>
      <c r="KLO78" s="6"/>
      <c r="KLP78" s="6"/>
      <c r="KLQ78" s="6"/>
      <c r="KLR78" s="6"/>
      <c r="KLS78" s="6"/>
      <c r="KLT78" s="6"/>
      <c r="KLU78" s="6"/>
      <c r="KLV78" s="6"/>
      <c r="KLW78" s="6"/>
      <c r="KLX78" s="6"/>
      <c r="KLY78" s="6"/>
      <c r="KLZ78" s="6"/>
      <c r="KMA78" s="6"/>
      <c r="KMB78" s="6"/>
      <c r="KMC78" s="6"/>
      <c r="KMD78" s="6"/>
      <c r="KME78" s="6"/>
      <c r="KMF78" s="6"/>
      <c r="KMG78" s="6"/>
      <c r="KMH78" s="6"/>
      <c r="KMI78" s="6"/>
      <c r="KMJ78" s="6"/>
      <c r="KMK78" s="6"/>
      <c r="KML78" s="6"/>
      <c r="KMM78" s="6"/>
      <c r="KMN78" s="6"/>
      <c r="KMO78" s="6"/>
      <c r="KMP78" s="6"/>
      <c r="KMQ78" s="6"/>
      <c r="KMR78" s="6"/>
      <c r="KMS78" s="6"/>
      <c r="KMT78" s="6"/>
      <c r="KMU78" s="6"/>
      <c r="KMV78" s="6"/>
      <c r="KMW78" s="6"/>
      <c r="KMX78" s="6"/>
      <c r="KMY78" s="6"/>
      <c r="KMZ78" s="6"/>
      <c r="KNA78" s="6"/>
      <c r="KNB78" s="6"/>
      <c r="KNC78" s="6"/>
      <c r="KND78" s="6"/>
      <c r="KNE78" s="6"/>
      <c r="KNF78" s="6"/>
      <c r="KNG78" s="6"/>
      <c r="KNH78" s="6"/>
      <c r="KNI78" s="6"/>
      <c r="KNJ78" s="6"/>
      <c r="KNK78" s="6"/>
      <c r="KNL78" s="6"/>
      <c r="KNM78" s="6"/>
      <c r="KNN78" s="6"/>
      <c r="KNO78" s="6"/>
      <c r="KNP78" s="6"/>
      <c r="KNQ78" s="6"/>
      <c r="KNR78" s="6"/>
      <c r="KNS78" s="6"/>
      <c r="KNT78" s="6"/>
      <c r="KNU78" s="6"/>
      <c r="KNV78" s="6"/>
      <c r="KNW78" s="6"/>
      <c r="KNX78" s="6"/>
      <c r="KNY78" s="6"/>
      <c r="KNZ78" s="6"/>
      <c r="KOA78" s="6"/>
      <c r="KOB78" s="6"/>
      <c r="KOC78" s="6"/>
      <c r="KOD78" s="6"/>
      <c r="KOE78" s="6"/>
      <c r="KOF78" s="6"/>
      <c r="KOG78" s="6"/>
      <c r="KOH78" s="6"/>
      <c r="KOI78" s="6"/>
      <c r="KOJ78" s="6"/>
      <c r="KOK78" s="6"/>
      <c r="KOL78" s="6"/>
      <c r="KOM78" s="6"/>
      <c r="KON78" s="6"/>
      <c r="KOO78" s="6"/>
      <c r="KOP78" s="6"/>
      <c r="KOQ78" s="6"/>
      <c r="KOR78" s="6"/>
      <c r="KOS78" s="6"/>
      <c r="KOT78" s="6"/>
      <c r="KOU78" s="6"/>
      <c r="KOV78" s="6"/>
      <c r="KOW78" s="6"/>
      <c r="KOX78" s="6"/>
      <c r="KOY78" s="6"/>
      <c r="KOZ78" s="6"/>
      <c r="KPA78" s="6"/>
      <c r="KPB78" s="6"/>
      <c r="KPC78" s="6"/>
      <c r="KPD78" s="6"/>
      <c r="KPE78" s="6"/>
      <c r="KPF78" s="6"/>
      <c r="KPG78" s="6"/>
      <c r="KPH78" s="6"/>
      <c r="KPI78" s="6"/>
      <c r="KPJ78" s="6"/>
      <c r="KPK78" s="6"/>
      <c r="KPL78" s="6"/>
      <c r="KPM78" s="6"/>
      <c r="KPN78" s="6"/>
      <c r="KPO78" s="6"/>
      <c r="KPP78" s="6"/>
      <c r="KPQ78" s="6"/>
      <c r="KPR78" s="6"/>
      <c r="KPS78" s="6"/>
      <c r="KPT78" s="6"/>
      <c r="KPU78" s="6"/>
      <c r="KPV78" s="6"/>
      <c r="KPW78" s="6"/>
      <c r="KPX78" s="6"/>
      <c r="KPY78" s="6"/>
      <c r="KPZ78" s="6"/>
      <c r="KQA78" s="6"/>
      <c r="KQB78" s="6"/>
      <c r="KQC78" s="6"/>
      <c r="KQD78" s="6"/>
      <c r="KQE78" s="6"/>
      <c r="KQF78" s="6"/>
      <c r="KQG78" s="6"/>
      <c r="KQH78" s="6"/>
      <c r="KQI78" s="6"/>
      <c r="KQJ78" s="6"/>
      <c r="KQK78" s="6"/>
      <c r="KQL78" s="6"/>
      <c r="KQM78" s="6"/>
      <c r="KQN78" s="6"/>
      <c r="KQO78" s="6"/>
      <c r="KQP78" s="6"/>
      <c r="KQQ78" s="6"/>
      <c r="KQR78" s="6"/>
      <c r="KQS78" s="6"/>
      <c r="KQT78" s="6"/>
      <c r="KQU78" s="6"/>
      <c r="KQV78" s="6"/>
      <c r="KQW78" s="6"/>
      <c r="KQX78" s="6"/>
      <c r="KQY78" s="6"/>
      <c r="KQZ78" s="6"/>
      <c r="KRA78" s="6"/>
      <c r="KRB78" s="6"/>
      <c r="KRC78" s="6"/>
      <c r="KRD78" s="6"/>
      <c r="KRE78" s="6"/>
      <c r="KRF78" s="6"/>
      <c r="KRG78" s="6"/>
      <c r="KRH78" s="6"/>
      <c r="KRI78" s="6"/>
      <c r="KRJ78" s="6"/>
      <c r="KRK78" s="6"/>
      <c r="KRL78" s="6"/>
      <c r="KRM78" s="6"/>
      <c r="KRN78" s="6"/>
      <c r="KRO78" s="6"/>
      <c r="KRP78" s="6"/>
      <c r="KRQ78" s="6"/>
      <c r="KRR78" s="6"/>
      <c r="KRS78" s="6"/>
      <c r="KRT78" s="6"/>
      <c r="KRU78" s="6"/>
      <c r="KRV78" s="6"/>
      <c r="KRW78" s="6"/>
      <c r="KRX78" s="6"/>
      <c r="KRY78" s="6"/>
      <c r="KRZ78" s="6"/>
      <c r="KSA78" s="6"/>
      <c r="KSB78" s="6"/>
      <c r="KSC78" s="6"/>
      <c r="KSD78" s="6"/>
      <c r="KSE78" s="6"/>
      <c r="KSF78" s="6"/>
      <c r="KSG78" s="6"/>
      <c r="KSH78" s="6"/>
      <c r="KSI78" s="6"/>
      <c r="KSJ78" s="6"/>
      <c r="KSK78" s="6"/>
      <c r="KSL78" s="6"/>
      <c r="KSM78" s="6"/>
      <c r="KSN78" s="6"/>
      <c r="KSO78" s="6"/>
      <c r="KSP78" s="6"/>
      <c r="KSQ78" s="6"/>
      <c r="KSR78" s="6"/>
      <c r="KSS78" s="6"/>
      <c r="KST78" s="6"/>
      <c r="KSU78" s="6"/>
      <c r="KSV78" s="6"/>
      <c r="KSW78" s="6"/>
      <c r="KSX78" s="6"/>
      <c r="KSY78" s="6"/>
      <c r="KSZ78" s="6"/>
      <c r="KTA78" s="6"/>
      <c r="KTB78" s="6"/>
      <c r="KTC78" s="6"/>
      <c r="KTD78" s="6"/>
      <c r="KTE78" s="6"/>
      <c r="KTF78" s="6"/>
      <c r="KTG78" s="6"/>
      <c r="KTH78" s="6"/>
      <c r="KTI78" s="6"/>
      <c r="KTJ78" s="6"/>
      <c r="KTK78" s="6"/>
      <c r="KTL78" s="6"/>
      <c r="KTM78" s="6"/>
      <c r="KTN78" s="6"/>
      <c r="KTO78" s="6"/>
      <c r="KTP78" s="6"/>
      <c r="KTQ78" s="6"/>
      <c r="KTR78" s="6"/>
      <c r="KTS78" s="6"/>
      <c r="KTT78" s="6"/>
      <c r="KTU78" s="6"/>
      <c r="KTV78" s="6"/>
      <c r="KTW78" s="6"/>
      <c r="KTX78" s="6"/>
      <c r="KTY78" s="6"/>
      <c r="KTZ78" s="6"/>
      <c r="KUA78" s="6"/>
      <c r="KUB78" s="6"/>
      <c r="KUC78" s="6"/>
      <c r="KUD78" s="6"/>
      <c r="KUE78" s="6"/>
      <c r="KUF78" s="6"/>
      <c r="KUG78" s="6"/>
      <c r="KUH78" s="6"/>
      <c r="KUI78" s="6"/>
      <c r="KUJ78" s="6"/>
      <c r="KUK78" s="6"/>
      <c r="KUL78" s="6"/>
      <c r="KUM78" s="6"/>
      <c r="KUN78" s="6"/>
      <c r="KUO78" s="6"/>
      <c r="KUP78" s="6"/>
      <c r="KUQ78" s="6"/>
      <c r="KUR78" s="6"/>
      <c r="KUS78" s="6"/>
      <c r="KUT78" s="6"/>
      <c r="KUU78" s="6"/>
      <c r="KUV78" s="6"/>
      <c r="KUW78" s="6"/>
      <c r="KUX78" s="6"/>
      <c r="KUY78" s="6"/>
      <c r="KUZ78" s="6"/>
      <c r="KVA78" s="6"/>
      <c r="KVB78" s="6"/>
      <c r="KVC78" s="6"/>
      <c r="KVD78" s="6"/>
      <c r="KVE78" s="6"/>
      <c r="KVF78" s="6"/>
      <c r="KVG78" s="6"/>
      <c r="KVH78" s="6"/>
      <c r="KVI78" s="6"/>
      <c r="KVJ78" s="6"/>
      <c r="KVK78" s="6"/>
      <c r="KVL78" s="6"/>
      <c r="KVM78" s="6"/>
      <c r="KVN78" s="6"/>
      <c r="KVO78" s="6"/>
      <c r="KVP78" s="6"/>
      <c r="KVQ78" s="6"/>
      <c r="KVR78" s="6"/>
      <c r="KVS78" s="6"/>
      <c r="KVT78" s="6"/>
      <c r="KVU78" s="6"/>
      <c r="KVV78" s="6"/>
      <c r="KVW78" s="6"/>
      <c r="KVX78" s="6"/>
      <c r="KVY78" s="6"/>
      <c r="KVZ78" s="6"/>
      <c r="KWA78" s="6"/>
      <c r="KWB78" s="6"/>
      <c r="KWC78" s="6"/>
      <c r="KWD78" s="6"/>
      <c r="KWE78" s="6"/>
      <c r="KWF78" s="6"/>
      <c r="KWG78" s="6"/>
      <c r="KWH78" s="6"/>
      <c r="KWI78" s="6"/>
      <c r="KWJ78" s="6"/>
      <c r="KWK78" s="6"/>
      <c r="KWL78" s="6"/>
      <c r="KWM78" s="6"/>
      <c r="KWN78" s="6"/>
      <c r="KWO78" s="6"/>
      <c r="KWP78" s="6"/>
      <c r="KWQ78" s="6"/>
      <c r="KWR78" s="6"/>
      <c r="KWS78" s="6"/>
      <c r="KWT78" s="6"/>
      <c r="KWU78" s="6"/>
      <c r="KWV78" s="6"/>
      <c r="KWW78" s="6"/>
      <c r="KWX78" s="6"/>
      <c r="KWY78" s="6"/>
      <c r="KWZ78" s="6"/>
      <c r="KXA78" s="6"/>
      <c r="KXB78" s="6"/>
      <c r="KXC78" s="6"/>
      <c r="KXD78" s="6"/>
      <c r="KXE78" s="6"/>
      <c r="KXF78" s="6"/>
      <c r="KXG78" s="6"/>
      <c r="KXH78" s="6"/>
      <c r="KXI78" s="6"/>
      <c r="KXJ78" s="6"/>
      <c r="KXK78" s="6"/>
      <c r="KXL78" s="6"/>
      <c r="KXM78" s="6"/>
      <c r="KXN78" s="6"/>
      <c r="KXO78" s="6"/>
      <c r="KXP78" s="6"/>
      <c r="KXQ78" s="6"/>
      <c r="KXR78" s="6"/>
      <c r="KXS78" s="6"/>
      <c r="KXT78" s="6"/>
      <c r="KXU78" s="6"/>
      <c r="KXV78" s="6"/>
      <c r="KXW78" s="6"/>
      <c r="KXX78" s="6"/>
      <c r="KXY78" s="6"/>
      <c r="KXZ78" s="6"/>
      <c r="KYA78" s="6"/>
      <c r="KYB78" s="6"/>
      <c r="KYC78" s="6"/>
      <c r="KYD78" s="6"/>
      <c r="KYE78" s="6"/>
      <c r="KYF78" s="6"/>
      <c r="KYG78" s="6"/>
      <c r="KYH78" s="6"/>
      <c r="KYI78" s="6"/>
      <c r="KYJ78" s="6"/>
      <c r="KYK78" s="6"/>
      <c r="KYL78" s="6"/>
      <c r="KYM78" s="6"/>
      <c r="KYN78" s="6"/>
      <c r="KYO78" s="6"/>
      <c r="KYP78" s="6"/>
      <c r="KYQ78" s="6"/>
      <c r="KYR78" s="6"/>
      <c r="KYS78" s="6"/>
      <c r="KYT78" s="6"/>
      <c r="KYU78" s="6"/>
      <c r="KYV78" s="6"/>
      <c r="KYW78" s="6"/>
      <c r="KYX78" s="6"/>
      <c r="KYY78" s="6"/>
      <c r="KYZ78" s="6"/>
      <c r="KZA78" s="6"/>
      <c r="KZB78" s="6"/>
      <c r="KZC78" s="6"/>
      <c r="KZD78" s="6"/>
      <c r="KZE78" s="6"/>
      <c r="KZF78" s="6"/>
      <c r="KZG78" s="6"/>
      <c r="KZH78" s="6"/>
      <c r="KZI78" s="6"/>
      <c r="KZJ78" s="6"/>
      <c r="KZK78" s="6"/>
      <c r="KZL78" s="6"/>
      <c r="KZM78" s="6"/>
      <c r="KZN78" s="6"/>
      <c r="KZO78" s="6"/>
      <c r="KZP78" s="6"/>
      <c r="KZQ78" s="6"/>
      <c r="KZR78" s="6"/>
      <c r="KZS78" s="6"/>
      <c r="KZT78" s="6"/>
      <c r="KZU78" s="6"/>
      <c r="KZV78" s="6"/>
      <c r="KZW78" s="6"/>
      <c r="KZX78" s="6"/>
      <c r="KZY78" s="6"/>
      <c r="KZZ78" s="6"/>
      <c r="LAA78" s="6"/>
      <c r="LAB78" s="6"/>
      <c r="LAC78" s="6"/>
      <c r="LAD78" s="6"/>
      <c r="LAE78" s="6"/>
      <c r="LAF78" s="6"/>
      <c r="LAG78" s="6"/>
      <c r="LAH78" s="6"/>
      <c r="LAI78" s="6"/>
      <c r="LAJ78" s="6"/>
      <c r="LAK78" s="6"/>
      <c r="LAL78" s="6"/>
      <c r="LAM78" s="6"/>
      <c r="LAN78" s="6"/>
      <c r="LAO78" s="6"/>
      <c r="LAP78" s="6"/>
      <c r="LAQ78" s="6"/>
      <c r="LAR78" s="6"/>
      <c r="LAS78" s="6"/>
      <c r="LAT78" s="6"/>
      <c r="LAU78" s="6"/>
      <c r="LAV78" s="6"/>
      <c r="LAW78" s="6"/>
      <c r="LAX78" s="6"/>
      <c r="LAY78" s="6"/>
      <c r="LAZ78" s="6"/>
      <c r="LBA78" s="6"/>
      <c r="LBB78" s="6"/>
      <c r="LBC78" s="6"/>
      <c r="LBD78" s="6"/>
      <c r="LBE78" s="6"/>
      <c r="LBF78" s="6"/>
      <c r="LBG78" s="6"/>
      <c r="LBH78" s="6"/>
      <c r="LBI78" s="6"/>
      <c r="LBJ78" s="6"/>
      <c r="LBK78" s="6"/>
      <c r="LBL78" s="6"/>
      <c r="LBM78" s="6"/>
      <c r="LBN78" s="6"/>
      <c r="LBO78" s="6"/>
      <c r="LBP78" s="6"/>
      <c r="LBQ78" s="6"/>
      <c r="LBR78" s="6"/>
      <c r="LBS78" s="6"/>
      <c r="LBT78" s="6"/>
      <c r="LBU78" s="6"/>
      <c r="LBV78" s="6"/>
      <c r="LBW78" s="6"/>
      <c r="LBX78" s="6"/>
      <c r="LBY78" s="6"/>
      <c r="LBZ78" s="6"/>
      <c r="LCA78" s="6"/>
      <c r="LCB78" s="6"/>
      <c r="LCC78" s="6"/>
      <c r="LCD78" s="6"/>
      <c r="LCE78" s="6"/>
      <c r="LCF78" s="6"/>
      <c r="LCG78" s="6"/>
      <c r="LCH78" s="6"/>
      <c r="LCI78" s="6"/>
      <c r="LCJ78" s="6"/>
      <c r="LCK78" s="6"/>
      <c r="LCL78" s="6"/>
      <c r="LCM78" s="6"/>
      <c r="LCN78" s="6"/>
      <c r="LCO78" s="6"/>
      <c r="LCP78" s="6"/>
      <c r="LCQ78" s="6"/>
      <c r="LCR78" s="6"/>
      <c r="LCS78" s="6"/>
      <c r="LCT78" s="6"/>
      <c r="LCU78" s="6"/>
      <c r="LCV78" s="6"/>
      <c r="LCW78" s="6"/>
      <c r="LCX78" s="6"/>
      <c r="LCY78" s="6"/>
      <c r="LCZ78" s="6"/>
      <c r="LDA78" s="6"/>
      <c r="LDB78" s="6"/>
      <c r="LDC78" s="6"/>
      <c r="LDD78" s="6"/>
      <c r="LDE78" s="6"/>
      <c r="LDF78" s="6"/>
      <c r="LDG78" s="6"/>
      <c r="LDH78" s="6"/>
      <c r="LDI78" s="6"/>
      <c r="LDJ78" s="6"/>
      <c r="LDK78" s="6"/>
      <c r="LDL78" s="6"/>
      <c r="LDM78" s="6"/>
      <c r="LDN78" s="6"/>
      <c r="LDO78" s="6"/>
      <c r="LDP78" s="6"/>
      <c r="LDQ78" s="6"/>
      <c r="LDR78" s="6"/>
      <c r="LDS78" s="6"/>
      <c r="LDT78" s="6"/>
      <c r="LDU78" s="6"/>
      <c r="LDV78" s="6"/>
      <c r="LDW78" s="6"/>
      <c r="LDX78" s="6"/>
      <c r="LDY78" s="6"/>
      <c r="LDZ78" s="6"/>
      <c r="LEA78" s="6"/>
      <c r="LEB78" s="6"/>
      <c r="LEC78" s="6"/>
      <c r="LED78" s="6"/>
      <c r="LEE78" s="6"/>
      <c r="LEF78" s="6"/>
      <c r="LEG78" s="6"/>
      <c r="LEH78" s="6"/>
      <c r="LEI78" s="6"/>
      <c r="LEJ78" s="6"/>
      <c r="LEK78" s="6"/>
      <c r="LEL78" s="6"/>
      <c r="LEM78" s="6"/>
      <c r="LEN78" s="6"/>
      <c r="LEO78" s="6"/>
      <c r="LEP78" s="6"/>
      <c r="LEQ78" s="6"/>
      <c r="LER78" s="6"/>
      <c r="LES78" s="6"/>
      <c r="LET78" s="6"/>
      <c r="LEU78" s="6"/>
      <c r="LEV78" s="6"/>
      <c r="LEW78" s="6"/>
      <c r="LEX78" s="6"/>
      <c r="LEY78" s="6"/>
      <c r="LEZ78" s="6"/>
      <c r="LFA78" s="6"/>
      <c r="LFB78" s="6"/>
      <c r="LFC78" s="6"/>
      <c r="LFD78" s="6"/>
      <c r="LFE78" s="6"/>
      <c r="LFF78" s="6"/>
      <c r="LFG78" s="6"/>
      <c r="LFH78" s="6"/>
      <c r="LFI78" s="6"/>
      <c r="LFJ78" s="6"/>
      <c r="LFK78" s="6"/>
      <c r="LFL78" s="6"/>
      <c r="LFM78" s="6"/>
      <c r="LFN78" s="6"/>
      <c r="LFO78" s="6"/>
      <c r="LFP78" s="6"/>
      <c r="LFQ78" s="6"/>
      <c r="LFR78" s="6"/>
      <c r="LFS78" s="6"/>
      <c r="LFT78" s="6"/>
      <c r="LFU78" s="6"/>
      <c r="LFV78" s="6"/>
      <c r="LFW78" s="6"/>
      <c r="LFX78" s="6"/>
      <c r="LFY78" s="6"/>
      <c r="LFZ78" s="6"/>
      <c r="LGA78" s="6"/>
      <c r="LGB78" s="6"/>
      <c r="LGC78" s="6"/>
      <c r="LGD78" s="6"/>
      <c r="LGE78" s="6"/>
      <c r="LGF78" s="6"/>
      <c r="LGG78" s="6"/>
      <c r="LGH78" s="6"/>
      <c r="LGI78" s="6"/>
      <c r="LGJ78" s="6"/>
      <c r="LGK78" s="6"/>
      <c r="LGL78" s="6"/>
      <c r="LGM78" s="6"/>
      <c r="LGN78" s="6"/>
      <c r="LGO78" s="6"/>
      <c r="LGP78" s="6"/>
      <c r="LGQ78" s="6"/>
      <c r="LGR78" s="6"/>
      <c r="LGS78" s="6"/>
      <c r="LGT78" s="6"/>
      <c r="LGU78" s="6"/>
      <c r="LGV78" s="6"/>
      <c r="LGW78" s="6"/>
      <c r="LGX78" s="6"/>
      <c r="LGY78" s="6"/>
      <c r="LGZ78" s="6"/>
      <c r="LHA78" s="6"/>
      <c r="LHB78" s="6"/>
      <c r="LHC78" s="6"/>
      <c r="LHD78" s="6"/>
      <c r="LHE78" s="6"/>
      <c r="LHF78" s="6"/>
      <c r="LHG78" s="6"/>
      <c r="LHH78" s="6"/>
      <c r="LHI78" s="6"/>
      <c r="LHJ78" s="6"/>
      <c r="LHK78" s="6"/>
      <c r="LHL78" s="6"/>
      <c r="LHM78" s="6"/>
      <c r="LHN78" s="6"/>
      <c r="LHO78" s="6"/>
      <c r="LHP78" s="6"/>
      <c r="LHQ78" s="6"/>
      <c r="LHR78" s="6"/>
      <c r="LHS78" s="6"/>
      <c r="LHT78" s="6"/>
      <c r="LHU78" s="6"/>
      <c r="LHV78" s="6"/>
      <c r="LHW78" s="6"/>
      <c r="LHX78" s="6"/>
      <c r="LHY78" s="6"/>
      <c r="LHZ78" s="6"/>
      <c r="LIA78" s="6"/>
      <c r="LIB78" s="6"/>
      <c r="LIC78" s="6"/>
      <c r="LID78" s="6"/>
      <c r="LIE78" s="6"/>
      <c r="LIF78" s="6"/>
      <c r="LIG78" s="6"/>
      <c r="LIH78" s="6"/>
      <c r="LII78" s="6"/>
      <c r="LIJ78" s="6"/>
      <c r="LIK78" s="6"/>
      <c r="LIL78" s="6"/>
      <c r="LIM78" s="6"/>
      <c r="LIN78" s="6"/>
      <c r="LIO78" s="6"/>
      <c r="LIP78" s="6"/>
      <c r="LIQ78" s="6"/>
      <c r="LIR78" s="6"/>
      <c r="LIS78" s="6"/>
      <c r="LIT78" s="6"/>
      <c r="LIU78" s="6"/>
      <c r="LIV78" s="6"/>
      <c r="LIW78" s="6"/>
      <c r="LIX78" s="6"/>
      <c r="LIY78" s="6"/>
      <c r="LIZ78" s="6"/>
      <c r="LJA78" s="6"/>
      <c r="LJB78" s="6"/>
      <c r="LJC78" s="6"/>
      <c r="LJD78" s="6"/>
      <c r="LJE78" s="6"/>
      <c r="LJF78" s="6"/>
      <c r="LJG78" s="6"/>
      <c r="LJH78" s="6"/>
      <c r="LJI78" s="6"/>
      <c r="LJJ78" s="6"/>
      <c r="LJK78" s="6"/>
      <c r="LJL78" s="6"/>
      <c r="LJM78" s="6"/>
      <c r="LJN78" s="6"/>
      <c r="LJO78" s="6"/>
      <c r="LJP78" s="6"/>
      <c r="LJQ78" s="6"/>
      <c r="LJR78" s="6"/>
      <c r="LJS78" s="6"/>
      <c r="LJT78" s="6"/>
      <c r="LJU78" s="6"/>
      <c r="LJV78" s="6"/>
      <c r="LJW78" s="6"/>
      <c r="LJX78" s="6"/>
      <c r="LJY78" s="6"/>
      <c r="LJZ78" s="6"/>
      <c r="LKA78" s="6"/>
      <c r="LKB78" s="6"/>
      <c r="LKC78" s="6"/>
      <c r="LKD78" s="6"/>
      <c r="LKE78" s="6"/>
      <c r="LKF78" s="6"/>
      <c r="LKG78" s="6"/>
      <c r="LKH78" s="6"/>
      <c r="LKI78" s="6"/>
      <c r="LKJ78" s="6"/>
      <c r="LKK78" s="6"/>
      <c r="LKL78" s="6"/>
      <c r="LKM78" s="6"/>
      <c r="LKN78" s="6"/>
      <c r="LKO78" s="6"/>
      <c r="LKP78" s="6"/>
      <c r="LKQ78" s="6"/>
      <c r="LKR78" s="6"/>
      <c r="LKS78" s="6"/>
      <c r="LKT78" s="6"/>
      <c r="LKU78" s="6"/>
      <c r="LKV78" s="6"/>
      <c r="LKW78" s="6"/>
      <c r="LKX78" s="6"/>
      <c r="LKY78" s="6"/>
      <c r="LKZ78" s="6"/>
      <c r="LLA78" s="6"/>
      <c r="LLB78" s="6"/>
      <c r="LLC78" s="6"/>
      <c r="LLD78" s="6"/>
      <c r="LLE78" s="6"/>
      <c r="LLF78" s="6"/>
      <c r="LLG78" s="6"/>
      <c r="LLH78" s="6"/>
      <c r="LLI78" s="6"/>
      <c r="LLJ78" s="6"/>
      <c r="LLK78" s="6"/>
      <c r="LLL78" s="6"/>
      <c r="LLM78" s="6"/>
      <c r="LLN78" s="6"/>
      <c r="LLO78" s="6"/>
      <c r="LLP78" s="6"/>
      <c r="LLQ78" s="6"/>
      <c r="LLR78" s="6"/>
      <c r="LLS78" s="6"/>
      <c r="LLT78" s="6"/>
      <c r="LLU78" s="6"/>
      <c r="LLV78" s="6"/>
      <c r="LLW78" s="6"/>
      <c r="LLX78" s="6"/>
      <c r="LLY78" s="6"/>
      <c r="LLZ78" s="6"/>
      <c r="LMA78" s="6"/>
      <c r="LMB78" s="6"/>
      <c r="LMC78" s="6"/>
      <c r="LMD78" s="6"/>
      <c r="LME78" s="6"/>
      <c r="LMF78" s="6"/>
      <c r="LMG78" s="6"/>
      <c r="LMH78" s="6"/>
      <c r="LMI78" s="6"/>
      <c r="LMJ78" s="6"/>
      <c r="LMK78" s="6"/>
      <c r="LML78" s="6"/>
      <c r="LMM78" s="6"/>
      <c r="LMN78" s="6"/>
      <c r="LMO78" s="6"/>
      <c r="LMP78" s="6"/>
      <c r="LMQ78" s="6"/>
      <c r="LMR78" s="6"/>
      <c r="LMS78" s="6"/>
      <c r="LMT78" s="6"/>
      <c r="LMU78" s="6"/>
      <c r="LMV78" s="6"/>
      <c r="LMW78" s="6"/>
      <c r="LMX78" s="6"/>
      <c r="LMY78" s="6"/>
      <c r="LMZ78" s="6"/>
      <c r="LNA78" s="6"/>
      <c r="LNB78" s="6"/>
      <c r="LNC78" s="6"/>
      <c r="LND78" s="6"/>
      <c r="LNE78" s="6"/>
      <c r="LNF78" s="6"/>
      <c r="LNG78" s="6"/>
      <c r="LNH78" s="6"/>
      <c r="LNI78" s="6"/>
      <c r="LNJ78" s="6"/>
      <c r="LNK78" s="6"/>
      <c r="LNL78" s="6"/>
      <c r="LNM78" s="6"/>
      <c r="LNN78" s="6"/>
      <c r="LNO78" s="6"/>
      <c r="LNP78" s="6"/>
      <c r="LNQ78" s="6"/>
      <c r="LNR78" s="6"/>
      <c r="LNS78" s="6"/>
      <c r="LNT78" s="6"/>
      <c r="LNU78" s="6"/>
      <c r="LNV78" s="6"/>
      <c r="LNW78" s="6"/>
      <c r="LNX78" s="6"/>
      <c r="LNY78" s="6"/>
      <c r="LNZ78" s="6"/>
      <c r="LOA78" s="6"/>
      <c r="LOB78" s="6"/>
      <c r="LOC78" s="6"/>
      <c r="LOD78" s="6"/>
      <c r="LOE78" s="6"/>
      <c r="LOF78" s="6"/>
      <c r="LOG78" s="6"/>
      <c r="LOH78" s="6"/>
      <c r="LOI78" s="6"/>
      <c r="LOJ78" s="6"/>
      <c r="LOK78" s="6"/>
      <c r="LOL78" s="6"/>
      <c r="LOM78" s="6"/>
      <c r="LON78" s="6"/>
      <c r="LOO78" s="6"/>
      <c r="LOP78" s="6"/>
      <c r="LOQ78" s="6"/>
      <c r="LOR78" s="6"/>
      <c r="LOS78" s="6"/>
      <c r="LOT78" s="6"/>
      <c r="LOU78" s="6"/>
      <c r="LOV78" s="6"/>
      <c r="LOW78" s="6"/>
      <c r="LOX78" s="6"/>
      <c r="LOY78" s="6"/>
      <c r="LOZ78" s="6"/>
      <c r="LPA78" s="6"/>
      <c r="LPB78" s="6"/>
      <c r="LPC78" s="6"/>
      <c r="LPD78" s="6"/>
      <c r="LPE78" s="6"/>
      <c r="LPF78" s="6"/>
      <c r="LPG78" s="6"/>
      <c r="LPH78" s="6"/>
      <c r="LPI78" s="6"/>
      <c r="LPJ78" s="6"/>
      <c r="LPK78" s="6"/>
      <c r="LPL78" s="6"/>
      <c r="LPM78" s="6"/>
      <c r="LPN78" s="6"/>
      <c r="LPO78" s="6"/>
      <c r="LPP78" s="6"/>
      <c r="LPQ78" s="6"/>
      <c r="LPR78" s="6"/>
      <c r="LPS78" s="6"/>
      <c r="LPT78" s="6"/>
      <c r="LPU78" s="6"/>
      <c r="LPV78" s="6"/>
      <c r="LPW78" s="6"/>
      <c r="LPX78" s="6"/>
      <c r="LPY78" s="6"/>
      <c r="LPZ78" s="6"/>
      <c r="LQA78" s="6"/>
      <c r="LQB78" s="6"/>
      <c r="LQC78" s="6"/>
      <c r="LQD78" s="6"/>
      <c r="LQE78" s="6"/>
      <c r="LQF78" s="6"/>
      <c r="LQG78" s="6"/>
      <c r="LQH78" s="6"/>
      <c r="LQI78" s="6"/>
      <c r="LQJ78" s="6"/>
      <c r="LQK78" s="6"/>
      <c r="LQL78" s="6"/>
      <c r="LQM78" s="6"/>
      <c r="LQN78" s="6"/>
      <c r="LQO78" s="6"/>
      <c r="LQP78" s="6"/>
      <c r="LQQ78" s="6"/>
      <c r="LQR78" s="6"/>
      <c r="LQS78" s="6"/>
      <c r="LQT78" s="6"/>
      <c r="LQU78" s="6"/>
      <c r="LQV78" s="6"/>
      <c r="LQW78" s="6"/>
      <c r="LQX78" s="6"/>
      <c r="LQY78" s="6"/>
      <c r="LQZ78" s="6"/>
      <c r="LRA78" s="6"/>
      <c r="LRB78" s="6"/>
      <c r="LRC78" s="6"/>
      <c r="LRD78" s="6"/>
      <c r="LRE78" s="6"/>
      <c r="LRF78" s="6"/>
      <c r="LRG78" s="6"/>
      <c r="LRH78" s="6"/>
      <c r="LRI78" s="6"/>
      <c r="LRJ78" s="6"/>
      <c r="LRK78" s="6"/>
      <c r="LRL78" s="6"/>
      <c r="LRM78" s="6"/>
      <c r="LRN78" s="6"/>
      <c r="LRO78" s="6"/>
      <c r="LRP78" s="6"/>
      <c r="LRQ78" s="6"/>
      <c r="LRR78" s="6"/>
      <c r="LRS78" s="6"/>
      <c r="LRT78" s="6"/>
      <c r="LRU78" s="6"/>
      <c r="LRV78" s="6"/>
      <c r="LRW78" s="6"/>
      <c r="LRX78" s="6"/>
      <c r="LRY78" s="6"/>
      <c r="LRZ78" s="6"/>
      <c r="LSA78" s="6"/>
      <c r="LSB78" s="6"/>
      <c r="LSC78" s="6"/>
      <c r="LSD78" s="6"/>
      <c r="LSE78" s="6"/>
      <c r="LSF78" s="6"/>
      <c r="LSG78" s="6"/>
      <c r="LSH78" s="6"/>
      <c r="LSI78" s="6"/>
      <c r="LSJ78" s="6"/>
      <c r="LSK78" s="6"/>
      <c r="LSL78" s="6"/>
      <c r="LSM78" s="6"/>
      <c r="LSN78" s="6"/>
      <c r="LSO78" s="6"/>
      <c r="LSP78" s="6"/>
      <c r="LSQ78" s="6"/>
      <c r="LSR78" s="6"/>
      <c r="LSS78" s="6"/>
      <c r="LST78" s="6"/>
      <c r="LSU78" s="6"/>
      <c r="LSV78" s="6"/>
      <c r="LSW78" s="6"/>
      <c r="LSX78" s="6"/>
      <c r="LSY78" s="6"/>
      <c r="LSZ78" s="6"/>
      <c r="LTA78" s="6"/>
      <c r="LTB78" s="6"/>
      <c r="LTC78" s="6"/>
      <c r="LTD78" s="6"/>
      <c r="LTE78" s="6"/>
      <c r="LTF78" s="6"/>
      <c r="LTG78" s="6"/>
      <c r="LTH78" s="6"/>
      <c r="LTI78" s="6"/>
      <c r="LTJ78" s="6"/>
      <c r="LTK78" s="6"/>
      <c r="LTL78" s="6"/>
      <c r="LTM78" s="6"/>
      <c r="LTN78" s="6"/>
      <c r="LTO78" s="6"/>
      <c r="LTP78" s="6"/>
      <c r="LTQ78" s="6"/>
      <c r="LTR78" s="6"/>
      <c r="LTS78" s="6"/>
      <c r="LTT78" s="6"/>
      <c r="LTU78" s="6"/>
      <c r="LTV78" s="6"/>
      <c r="LTW78" s="6"/>
      <c r="LTX78" s="6"/>
      <c r="LTY78" s="6"/>
      <c r="LTZ78" s="6"/>
      <c r="LUA78" s="6"/>
      <c r="LUB78" s="6"/>
      <c r="LUC78" s="6"/>
      <c r="LUD78" s="6"/>
      <c r="LUE78" s="6"/>
      <c r="LUF78" s="6"/>
      <c r="LUG78" s="6"/>
      <c r="LUH78" s="6"/>
      <c r="LUI78" s="6"/>
      <c r="LUJ78" s="6"/>
      <c r="LUK78" s="6"/>
      <c r="LUL78" s="6"/>
      <c r="LUM78" s="6"/>
      <c r="LUN78" s="6"/>
      <c r="LUO78" s="6"/>
      <c r="LUP78" s="6"/>
      <c r="LUQ78" s="6"/>
      <c r="LUR78" s="6"/>
      <c r="LUS78" s="6"/>
      <c r="LUT78" s="6"/>
      <c r="LUU78" s="6"/>
      <c r="LUV78" s="6"/>
      <c r="LUW78" s="6"/>
      <c r="LUX78" s="6"/>
      <c r="LUY78" s="6"/>
      <c r="LUZ78" s="6"/>
      <c r="LVA78" s="6"/>
      <c r="LVB78" s="6"/>
      <c r="LVC78" s="6"/>
      <c r="LVD78" s="6"/>
      <c r="LVE78" s="6"/>
      <c r="LVF78" s="6"/>
      <c r="LVG78" s="6"/>
      <c r="LVH78" s="6"/>
      <c r="LVI78" s="6"/>
      <c r="LVJ78" s="6"/>
      <c r="LVK78" s="6"/>
      <c r="LVL78" s="6"/>
      <c r="LVM78" s="6"/>
      <c r="LVN78" s="6"/>
      <c r="LVO78" s="6"/>
      <c r="LVP78" s="6"/>
      <c r="LVQ78" s="6"/>
      <c r="LVR78" s="6"/>
      <c r="LVS78" s="6"/>
      <c r="LVT78" s="6"/>
      <c r="LVU78" s="6"/>
      <c r="LVV78" s="6"/>
      <c r="LVW78" s="6"/>
      <c r="LVX78" s="6"/>
      <c r="LVY78" s="6"/>
      <c r="LVZ78" s="6"/>
      <c r="LWA78" s="6"/>
      <c r="LWB78" s="6"/>
      <c r="LWC78" s="6"/>
      <c r="LWD78" s="6"/>
      <c r="LWE78" s="6"/>
      <c r="LWF78" s="6"/>
      <c r="LWG78" s="6"/>
      <c r="LWH78" s="6"/>
      <c r="LWI78" s="6"/>
      <c r="LWJ78" s="6"/>
      <c r="LWK78" s="6"/>
      <c r="LWL78" s="6"/>
      <c r="LWM78" s="6"/>
      <c r="LWN78" s="6"/>
      <c r="LWO78" s="6"/>
      <c r="LWP78" s="6"/>
      <c r="LWQ78" s="6"/>
      <c r="LWR78" s="6"/>
      <c r="LWS78" s="6"/>
      <c r="LWT78" s="6"/>
      <c r="LWU78" s="6"/>
      <c r="LWV78" s="6"/>
      <c r="LWW78" s="6"/>
      <c r="LWX78" s="6"/>
      <c r="LWY78" s="6"/>
      <c r="LWZ78" s="6"/>
      <c r="LXA78" s="6"/>
      <c r="LXB78" s="6"/>
      <c r="LXC78" s="6"/>
      <c r="LXD78" s="6"/>
      <c r="LXE78" s="6"/>
      <c r="LXF78" s="6"/>
      <c r="LXG78" s="6"/>
      <c r="LXH78" s="6"/>
      <c r="LXI78" s="6"/>
      <c r="LXJ78" s="6"/>
      <c r="LXK78" s="6"/>
      <c r="LXL78" s="6"/>
      <c r="LXM78" s="6"/>
      <c r="LXN78" s="6"/>
      <c r="LXO78" s="6"/>
      <c r="LXP78" s="6"/>
      <c r="LXQ78" s="6"/>
      <c r="LXR78" s="6"/>
      <c r="LXS78" s="6"/>
      <c r="LXT78" s="6"/>
      <c r="LXU78" s="6"/>
      <c r="LXV78" s="6"/>
      <c r="LXW78" s="6"/>
      <c r="LXX78" s="6"/>
      <c r="LXY78" s="6"/>
      <c r="LXZ78" s="6"/>
      <c r="LYA78" s="6"/>
      <c r="LYB78" s="6"/>
      <c r="LYC78" s="6"/>
      <c r="LYD78" s="6"/>
      <c r="LYE78" s="6"/>
      <c r="LYF78" s="6"/>
      <c r="LYG78" s="6"/>
      <c r="LYH78" s="6"/>
      <c r="LYI78" s="6"/>
      <c r="LYJ78" s="6"/>
      <c r="LYK78" s="6"/>
      <c r="LYL78" s="6"/>
      <c r="LYM78" s="6"/>
      <c r="LYN78" s="6"/>
      <c r="LYO78" s="6"/>
      <c r="LYP78" s="6"/>
      <c r="LYQ78" s="6"/>
      <c r="LYR78" s="6"/>
      <c r="LYS78" s="6"/>
      <c r="LYT78" s="6"/>
      <c r="LYU78" s="6"/>
      <c r="LYV78" s="6"/>
      <c r="LYW78" s="6"/>
      <c r="LYX78" s="6"/>
      <c r="LYY78" s="6"/>
      <c r="LYZ78" s="6"/>
      <c r="LZA78" s="6"/>
      <c r="LZB78" s="6"/>
      <c r="LZC78" s="6"/>
      <c r="LZD78" s="6"/>
      <c r="LZE78" s="6"/>
      <c r="LZF78" s="6"/>
      <c r="LZG78" s="6"/>
      <c r="LZH78" s="6"/>
      <c r="LZI78" s="6"/>
      <c r="LZJ78" s="6"/>
      <c r="LZK78" s="6"/>
      <c r="LZL78" s="6"/>
      <c r="LZM78" s="6"/>
      <c r="LZN78" s="6"/>
      <c r="LZO78" s="6"/>
      <c r="LZP78" s="6"/>
      <c r="LZQ78" s="6"/>
      <c r="LZR78" s="6"/>
      <c r="LZS78" s="6"/>
      <c r="LZT78" s="6"/>
      <c r="LZU78" s="6"/>
      <c r="LZV78" s="6"/>
      <c r="LZW78" s="6"/>
      <c r="LZX78" s="6"/>
      <c r="LZY78" s="6"/>
      <c r="LZZ78" s="6"/>
      <c r="MAA78" s="6"/>
      <c r="MAB78" s="6"/>
      <c r="MAC78" s="6"/>
      <c r="MAD78" s="6"/>
      <c r="MAE78" s="6"/>
      <c r="MAF78" s="6"/>
      <c r="MAG78" s="6"/>
      <c r="MAH78" s="6"/>
      <c r="MAI78" s="6"/>
      <c r="MAJ78" s="6"/>
      <c r="MAK78" s="6"/>
      <c r="MAL78" s="6"/>
      <c r="MAM78" s="6"/>
      <c r="MAN78" s="6"/>
      <c r="MAO78" s="6"/>
      <c r="MAP78" s="6"/>
      <c r="MAQ78" s="6"/>
      <c r="MAR78" s="6"/>
      <c r="MAS78" s="6"/>
      <c r="MAT78" s="6"/>
      <c r="MAU78" s="6"/>
      <c r="MAV78" s="6"/>
      <c r="MAW78" s="6"/>
      <c r="MAX78" s="6"/>
      <c r="MAY78" s="6"/>
      <c r="MAZ78" s="6"/>
      <c r="MBA78" s="6"/>
      <c r="MBB78" s="6"/>
      <c r="MBC78" s="6"/>
      <c r="MBD78" s="6"/>
      <c r="MBE78" s="6"/>
      <c r="MBF78" s="6"/>
      <c r="MBG78" s="6"/>
      <c r="MBH78" s="6"/>
      <c r="MBI78" s="6"/>
      <c r="MBJ78" s="6"/>
      <c r="MBK78" s="6"/>
      <c r="MBL78" s="6"/>
      <c r="MBM78" s="6"/>
      <c r="MBN78" s="6"/>
      <c r="MBO78" s="6"/>
      <c r="MBP78" s="6"/>
      <c r="MBQ78" s="6"/>
      <c r="MBR78" s="6"/>
      <c r="MBS78" s="6"/>
      <c r="MBT78" s="6"/>
      <c r="MBU78" s="6"/>
      <c r="MBV78" s="6"/>
      <c r="MBW78" s="6"/>
      <c r="MBX78" s="6"/>
      <c r="MBY78" s="6"/>
      <c r="MBZ78" s="6"/>
      <c r="MCA78" s="6"/>
      <c r="MCB78" s="6"/>
      <c r="MCC78" s="6"/>
      <c r="MCD78" s="6"/>
      <c r="MCE78" s="6"/>
      <c r="MCF78" s="6"/>
      <c r="MCG78" s="6"/>
      <c r="MCH78" s="6"/>
      <c r="MCI78" s="6"/>
      <c r="MCJ78" s="6"/>
      <c r="MCK78" s="6"/>
      <c r="MCL78" s="6"/>
      <c r="MCM78" s="6"/>
      <c r="MCN78" s="6"/>
      <c r="MCO78" s="6"/>
      <c r="MCP78" s="6"/>
      <c r="MCQ78" s="6"/>
      <c r="MCR78" s="6"/>
      <c r="MCS78" s="6"/>
      <c r="MCT78" s="6"/>
      <c r="MCU78" s="6"/>
      <c r="MCV78" s="6"/>
      <c r="MCW78" s="6"/>
      <c r="MCX78" s="6"/>
      <c r="MCY78" s="6"/>
      <c r="MCZ78" s="6"/>
      <c r="MDA78" s="6"/>
      <c r="MDB78" s="6"/>
      <c r="MDC78" s="6"/>
      <c r="MDD78" s="6"/>
      <c r="MDE78" s="6"/>
      <c r="MDF78" s="6"/>
      <c r="MDG78" s="6"/>
      <c r="MDH78" s="6"/>
      <c r="MDI78" s="6"/>
      <c r="MDJ78" s="6"/>
      <c r="MDK78" s="6"/>
      <c r="MDL78" s="6"/>
      <c r="MDM78" s="6"/>
      <c r="MDN78" s="6"/>
      <c r="MDO78" s="6"/>
      <c r="MDP78" s="6"/>
      <c r="MDQ78" s="6"/>
      <c r="MDR78" s="6"/>
      <c r="MDS78" s="6"/>
      <c r="MDT78" s="6"/>
      <c r="MDU78" s="6"/>
      <c r="MDV78" s="6"/>
      <c r="MDW78" s="6"/>
      <c r="MDX78" s="6"/>
      <c r="MDY78" s="6"/>
      <c r="MDZ78" s="6"/>
      <c r="MEA78" s="6"/>
      <c r="MEB78" s="6"/>
      <c r="MEC78" s="6"/>
      <c r="MED78" s="6"/>
      <c r="MEE78" s="6"/>
      <c r="MEF78" s="6"/>
      <c r="MEG78" s="6"/>
      <c r="MEH78" s="6"/>
      <c r="MEI78" s="6"/>
      <c r="MEJ78" s="6"/>
      <c r="MEK78" s="6"/>
      <c r="MEL78" s="6"/>
      <c r="MEM78" s="6"/>
      <c r="MEN78" s="6"/>
      <c r="MEO78" s="6"/>
      <c r="MEP78" s="6"/>
      <c r="MEQ78" s="6"/>
      <c r="MER78" s="6"/>
      <c r="MES78" s="6"/>
      <c r="MET78" s="6"/>
      <c r="MEU78" s="6"/>
      <c r="MEV78" s="6"/>
      <c r="MEW78" s="6"/>
      <c r="MEX78" s="6"/>
      <c r="MEY78" s="6"/>
      <c r="MEZ78" s="6"/>
      <c r="MFA78" s="6"/>
      <c r="MFB78" s="6"/>
      <c r="MFC78" s="6"/>
      <c r="MFD78" s="6"/>
      <c r="MFE78" s="6"/>
      <c r="MFF78" s="6"/>
      <c r="MFG78" s="6"/>
      <c r="MFH78" s="6"/>
      <c r="MFI78" s="6"/>
      <c r="MFJ78" s="6"/>
      <c r="MFK78" s="6"/>
      <c r="MFL78" s="6"/>
      <c r="MFM78" s="6"/>
      <c r="MFN78" s="6"/>
      <c r="MFO78" s="6"/>
      <c r="MFP78" s="6"/>
      <c r="MFQ78" s="6"/>
      <c r="MFR78" s="6"/>
      <c r="MFS78" s="6"/>
      <c r="MFT78" s="6"/>
      <c r="MFU78" s="6"/>
      <c r="MFV78" s="6"/>
      <c r="MFW78" s="6"/>
      <c r="MFX78" s="6"/>
      <c r="MFY78" s="6"/>
      <c r="MFZ78" s="6"/>
      <c r="MGA78" s="6"/>
      <c r="MGB78" s="6"/>
      <c r="MGC78" s="6"/>
      <c r="MGD78" s="6"/>
      <c r="MGE78" s="6"/>
      <c r="MGF78" s="6"/>
      <c r="MGG78" s="6"/>
      <c r="MGH78" s="6"/>
      <c r="MGI78" s="6"/>
      <c r="MGJ78" s="6"/>
      <c r="MGK78" s="6"/>
      <c r="MGL78" s="6"/>
      <c r="MGM78" s="6"/>
      <c r="MGN78" s="6"/>
      <c r="MGO78" s="6"/>
      <c r="MGP78" s="6"/>
      <c r="MGQ78" s="6"/>
      <c r="MGR78" s="6"/>
      <c r="MGS78" s="6"/>
      <c r="MGT78" s="6"/>
      <c r="MGU78" s="6"/>
      <c r="MGV78" s="6"/>
      <c r="MGW78" s="6"/>
      <c r="MGX78" s="6"/>
      <c r="MGY78" s="6"/>
      <c r="MGZ78" s="6"/>
      <c r="MHA78" s="6"/>
      <c r="MHB78" s="6"/>
      <c r="MHC78" s="6"/>
      <c r="MHD78" s="6"/>
      <c r="MHE78" s="6"/>
      <c r="MHF78" s="6"/>
      <c r="MHG78" s="6"/>
      <c r="MHH78" s="6"/>
      <c r="MHI78" s="6"/>
      <c r="MHJ78" s="6"/>
      <c r="MHK78" s="6"/>
      <c r="MHL78" s="6"/>
      <c r="MHM78" s="6"/>
      <c r="MHN78" s="6"/>
      <c r="MHO78" s="6"/>
      <c r="MHP78" s="6"/>
      <c r="MHQ78" s="6"/>
      <c r="MHR78" s="6"/>
      <c r="MHS78" s="6"/>
      <c r="MHT78" s="6"/>
      <c r="MHU78" s="6"/>
      <c r="MHV78" s="6"/>
      <c r="MHW78" s="6"/>
      <c r="MHX78" s="6"/>
      <c r="MHY78" s="6"/>
      <c r="MHZ78" s="6"/>
      <c r="MIA78" s="6"/>
      <c r="MIB78" s="6"/>
      <c r="MIC78" s="6"/>
      <c r="MID78" s="6"/>
      <c r="MIE78" s="6"/>
      <c r="MIF78" s="6"/>
      <c r="MIG78" s="6"/>
      <c r="MIH78" s="6"/>
      <c r="MII78" s="6"/>
      <c r="MIJ78" s="6"/>
      <c r="MIK78" s="6"/>
      <c r="MIL78" s="6"/>
      <c r="MIM78" s="6"/>
      <c r="MIN78" s="6"/>
      <c r="MIO78" s="6"/>
      <c r="MIP78" s="6"/>
      <c r="MIQ78" s="6"/>
      <c r="MIR78" s="6"/>
      <c r="MIS78" s="6"/>
      <c r="MIT78" s="6"/>
      <c r="MIU78" s="6"/>
      <c r="MIV78" s="6"/>
      <c r="MIW78" s="6"/>
      <c r="MIX78" s="6"/>
      <c r="MIY78" s="6"/>
      <c r="MIZ78" s="6"/>
      <c r="MJA78" s="6"/>
      <c r="MJB78" s="6"/>
      <c r="MJC78" s="6"/>
      <c r="MJD78" s="6"/>
      <c r="MJE78" s="6"/>
      <c r="MJF78" s="6"/>
      <c r="MJG78" s="6"/>
      <c r="MJH78" s="6"/>
      <c r="MJI78" s="6"/>
      <c r="MJJ78" s="6"/>
      <c r="MJK78" s="6"/>
      <c r="MJL78" s="6"/>
      <c r="MJM78" s="6"/>
      <c r="MJN78" s="6"/>
      <c r="MJO78" s="6"/>
      <c r="MJP78" s="6"/>
      <c r="MJQ78" s="6"/>
      <c r="MJR78" s="6"/>
      <c r="MJS78" s="6"/>
      <c r="MJT78" s="6"/>
      <c r="MJU78" s="6"/>
      <c r="MJV78" s="6"/>
      <c r="MJW78" s="6"/>
      <c r="MJX78" s="6"/>
      <c r="MJY78" s="6"/>
      <c r="MJZ78" s="6"/>
      <c r="MKA78" s="6"/>
      <c r="MKB78" s="6"/>
      <c r="MKC78" s="6"/>
      <c r="MKD78" s="6"/>
      <c r="MKE78" s="6"/>
      <c r="MKF78" s="6"/>
      <c r="MKG78" s="6"/>
      <c r="MKH78" s="6"/>
      <c r="MKI78" s="6"/>
      <c r="MKJ78" s="6"/>
      <c r="MKK78" s="6"/>
      <c r="MKL78" s="6"/>
      <c r="MKM78" s="6"/>
      <c r="MKN78" s="6"/>
      <c r="MKO78" s="6"/>
      <c r="MKP78" s="6"/>
      <c r="MKQ78" s="6"/>
      <c r="MKR78" s="6"/>
      <c r="MKS78" s="6"/>
      <c r="MKT78" s="6"/>
      <c r="MKU78" s="6"/>
      <c r="MKV78" s="6"/>
      <c r="MKW78" s="6"/>
      <c r="MKX78" s="6"/>
      <c r="MKY78" s="6"/>
      <c r="MKZ78" s="6"/>
      <c r="MLA78" s="6"/>
      <c r="MLB78" s="6"/>
      <c r="MLC78" s="6"/>
      <c r="MLD78" s="6"/>
      <c r="MLE78" s="6"/>
      <c r="MLF78" s="6"/>
      <c r="MLG78" s="6"/>
      <c r="MLH78" s="6"/>
      <c r="MLI78" s="6"/>
      <c r="MLJ78" s="6"/>
      <c r="MLK78" s="6"/>
      <c r="MLL78" s="6"/>
      <c r="MLM78" s="6"/>
      <c r="MLN78" s="6"/>
      <c r="MLO78" s="6"/>
      <c r="MLP78" s="6"/>
      <c r="MLQ78" s="6"/>
      <c r="MLR78" s="6"/>
      <c r="MLS78" s="6"/>
      <c r="MLT78" s="6"/>
      <c r="MLU78" s="6"/>
      <c r="MLV78" s="6"/>
      <c r="MLW78" s="6"/>
      <c r="MLX78" s="6"/>
      <c r="MLY78" s="6"/>
      <c r="MLZ78" s="6"/>
      <c r="MMA78" s="6"/>
      <c r="MMB78" s="6"/>
      <c r="MMC78" s="6"/>
      <c r="MMD78" s="6"/>
      <c r="MME78" s="6"/>
      <c r="MMF78" s="6"/>
      <c r="MMG78" s="6"/>
      <c r="MMH78" s="6"/>
      <c r="MMI78" s="6"/>
      <c r="MMJ78" s="6"/>
      <c r="MMK78" s="6"/>
      <c r="MML78" s="6"/>
      <c r="MMM78" s="6"/>
      <c r="MMN78" s="6"/>
      <c r="MMO78" s="6"/>
      <c r="MMP78" s="6"/>
      <c r="MMQ78" s="6"/>
      <c r="MMR78" s="6"/>
      <c r="MMS78" s="6"/>
      <c r="MMT78" s="6"/>
      <c r="MMU78" s="6"/>
      <c r="MMV78" s="6"/>
      <c r="MMW78" s="6"/>
      <c r="MMX78" s="6"/>
      <c r="MMY78" s="6"/>
      <c r="MMZ78" s="6"/>
      <c r="MNA78" s="6"/>
      <c r="MNB78" s="6"/>
      <c r="MNC78" s="6"/>
      <c r="MND78" s="6"/>
      <c r="MNE78" s="6"/>
      <c r="MNF78" s="6"/>
      <c r="MNG78" s="6"/>
      <c r="MNH78" s="6"/>
      <c r="MNI78" s="6"/>
      <c r="MNJ78" s="6"/>
      <c r="MNK78" s="6"/>
      <c r="MNL78" s="6"/>
      <c r="MNM78" s="6"/>
      <c r="MNN78" s="6"/>
      <c r="MNO78" s="6"/>
      <c r="MNP78" s="6"/>
      <c r="MNQ78" s="6"/>
      <c r="MNR78" s="6"/>
      <c r="MNS78" s="6"/>
      <c r="MNT78" s="6"/>
      <c r="MNU78" s="6"/>
      <c r="MNV78" s="6"/>
      <c r="MNW78" s="6"/>
      <c r="MNX78" s="6"/>
      <c r="MNY78" s="6"/>
      <c r="MNZ78" s="6"/>
      <c r="MOA78" s="6"/>
      <c r="MOB78" s="6"/>
      <c r="MOC78" s="6"/>
      <c r="MOD78" s="6"/>
      <c r="MOE78" s="6"/>
      <c r="MOF78" s="6"/>
      <c r="MOG78" s="6"/>
      <c r="MOH78" s="6"/>
      <c r="MOI78" s="6"/>
      <c r="MOJ78" s="6"/>
      <c r="MOK78" s="6"/>
      <c r="MOL78" s="6"/>
      <c r="MOM78" s="6"/>
      <c r="MON78" s="6"/>
      <c r="MOO78" s="6"/>
      <c r="MOP78" s="6"/>
      <c r="MOQ78" s="6"/>
      <c r="MOR78" s="6"/>
      <c r="MOS78" s="6"/>
      <c r="MOT78" s="6"/>
      <c r="MOU78" s="6"/>
      <c r="MOV78" s="6"/>
      <c r="MOW78" s="6"/>
      <c r="MOX78" s="6"/>
      <c r="MOY78" s="6"/>
      <c r="MOZ78" s="6"/>
      <c r="MPA78" s="6"/>
      <c r="MPB78" s="6"/>
      <c r="MPC78" s="6"/>
      <c r="MPD78" s="6"/>
      <c r="MPE78" s="6"/>
      <c r="MPF78" s="6"/>
      <c r="MPG78" s="6"/>
      <c r="MPH78" s="6"/>
      <c r="MPI78" s="6"/>
      <c r="MPJ78" s="6"/>
      <c r="MPK78" s="6"/>
      <c r="MPL78" s="6"/>
      <c r="MPM78" s="6"/>
      <c r="MPN78" s="6"/>
      <c r="MPO78" s="6"/>
      <c r="MPP78" s="6"/>
      <c r="MPQ78" s="6"/>
      <c r="MPR78" s="6"/>
      <c r="MPS78" s="6"/>
      <c r="MPT78" s="6"/>
      <c r="MPU78" s="6"/>
      <c r="MPV78" s="6"/>
      <c r="MPW78" s="6"/>
      <c r="MPX78" s="6"/>
      <c r="MPY78" s="6"/>
      <c r="MPZ78" s="6"/>
      <c r="MQA78" s="6"/>
      <c r="MQB78" s="6"/>
      <c r="MQC78" s="6"/>
      <c r="MQD78" s="6"/>
      <c r="MQE78" s="6"/>
      <c r="MQF78" s="6"/>
      <c r="MQG78" s="6"/>
      <c r="MQH78" s="6"/>
      <c r="MQI78" s="6"/>
      <c r="MQJ78" s="6"/>
      <c r="MQK78" s="6"/>
      <c r="MQL78" s="6"/>
      <c r="MQM78" s="6"/>
      <c r="MQN78" s="6"/>
      <c r="MQO78" s="6"/>
      <c r="MQP78" s="6"/>
      <c r="MQQ78" s="6"/>
      <c r="MQR78" s="6"/>
      <c r="MQS78" s="6"/>
      <c r="MQT78" s="6"/>
      <c r="MQU78" s="6"/>
      <c r="MQV78" s="6"/>
      <c r="MQW78" s="6"/>
      <c r="MQX78" s="6"/>
      <c r="MQY78" s="6"/>
      <c r="MQZ78" s="6"/>
      <c r="MRA78" s="6"/>
      <c r="MRB78" s="6"/>
      <c r="MRC78" s="6"/>
      <c r="MRD78" s="6"/>
      <c r="MRE78" s="6"/>
      <c r="MRF78" s="6"/>
      <c r="MRG78" s="6"/>
      <c r="MRH78" s="6"/>
      <c r="MRI78" s="6"/>
      <c r="MRJ78" s="6"/>
      <c r="MRK78" s="6"/>
      <c r="MRL78" s="6"/>
      <c r="MRM78" s="6"/>
      <c r="MRN78" s="6"/>
      <c r="MRO78" s="6"/>
      <c r="MRP78" s="6"/>
      <c r="MRQ78" s="6"/>
      <c r="MRR78" s="6"/>
      <c r="MRS78" s="6"/>
      <c r="MRT78" s="6"/>
      <c r="MRU78" s="6"/>
      <c r="MRV78" s="6"/>
      <c r="MRW78" s="6"/>
      <c r="MRX78" s="6"/>
      <c r="MRY78" s="6"/>
      <c r="MRZ78" s="6"/>
      <c r="MSA78" s="6"/>
      <c r="MSB78" s="6"/>
      <c r="MSC78" s="6"/>
      <c r="MSD78" s="6"/>
      <c r="MSE78" s="6"/>
      <c r="MSF78" s="6"/>
      <c r="MSG78" s="6"/>
      <c r="MSH78" s="6"/>
      <c r="MSI78" s="6"/>
      <c r="MSJ78" s="6"/>
      <c r="MSK78" s="6"/>
      <c r="MSL78" s="6"/>
      <c r="MSM78" s="6"/>
      <c r="MSN78" s="6"/>
      <c r="MSO78" s="6"/>
      <c r="MSP78" s="6"/>
      <c r="MSQ78" s="6"/>
      <c r="MSR78" s="6"/>
      <c r="MSS78" s="6"/>
      <c r="MST78" s="6"/>
      <c r="MSU78" s="6"/>
      <c r="MSV78" s="6"/>
      <c r="MSW78" s="6"/>
      <c r="MSX78" s="6"/>
      <c r="MSY78" s="6"/>
      <c r="MSZ78" s="6"/>
      <c r="MTA78" s="6"/>
      <c r="MTB78" s="6"/>
      <c r="MTC78" s="6"/>
      <c r="MTD78" s="6"/>
      <c r="MTE78" s="6"/>
      <c r="MTF78" s="6"/>
      <c r="MTG78" s="6"/>
      <c r="MTH78" s="6"/>
      <c r="MTI78" s="6"/>
      <c r="MTJ78" s="6"/>
      <c r="MTK78" s="6"/>
      <c r="MTL78" s="6"/>
      <c r="MTM78" s="6"/>
      <c r="MTN78" s="6"/>
      <c r="MTO78" s="6"/>
      <c r="MTP78" s="6"/>
      <c r="MTQ78" s="6"/>
      <c r="MTR78" s="6"/>
      <c r="MTS78" s="6"/>
      <c r="MTT78" s="6"/>
      <c r="MTU78" s="6"/>
      <c r="MTV78" s="6"/>
      <c r="MTW78" s="6"/>
      <c r="MTX78" s="6"/>
      <c r="MTY78" s="6"/>
      <c r="MTZ78" s="6"/>
      <c r="MUA78" s="6"/>
      <c r="MUB78" s="6"/>
      <c r="MUC78" s="6"/>
      <c r="MUD78" s="6"/>
      <c r="MUE78" s="6"/>
      <c r="MUF78" s="6"/>
      <c r="MUG78" s="6"/>
      <c r="MUH78" s="6"/>
      <c r="MUI78" s="6"/>
      <c r="MUJ78" s="6"/>
      <c r="MUK78" s="6"/>
      <c r="MUL78" s="6"/>
      <c r="MUM78" s="6"/>
      <c r="MUN78" s="6"/>
      <c r="MUO78" s="6"/>
      <c r="MUP78" s="6"/>
      <c r="MUQ78" s="6"/>
      <c r="MUR78" s="6"/>
      <c r="MUS78" s="6"/>
      <c r="MUT78" s="6"/>
      <c r="MUU78" s="6"/>
      <c r="MUV78" s="6"/>
      <c r="MUW78" s="6"/>
      <c r="MUX78" s="6"/>
      <c r="MUY78" s="6"/>
      <c r="MUZ78" s="6"/>
      <c r="MVA78" s="6"/>
      <c r="MVB78" s="6"/>
      <c r="MVC78" s="6"/>
      <c r="MVD78" s="6"/>
      <c r="MVE78" s="6"/>
      <c r="MVF78" s="6"/>
      <c r="MVG78" s="6"/>
      <c r="MVH78" s="6"/>
      <c r="MVI78" s="6"/>
      <c r="MVJ78" s="6"/>
      <c r="MVK78" s="6"/>
      <c r="MVL78" s="6"/>
      <c r="MVM78" s="6"/>
      <c r="MVN78" s="6"/>
      <c r="MVO78" s="6"/>
      <c r="MVP78" s="6"/>
      <c r="MVQ78" s="6"/>
      <c r="MVR78" s="6"/>
      <c r="MVS78" s="6"/>
      <c r="MVT78" s="6"/>
      <c r="MVU78" s="6"/>
      <c r="MVV78" s="6"/>
      <c r="MVW78" s="6"/>
      <c r="MVX78" s="6"/>
      <c r="MVY78" s="6"/>
      <c r="MVZ78" s="6"/>
      <c r="MWA78" s="6"/>
      <c r="MWB78" s="6"/>
      <c r="MWC78" s="6"/>
      <c r="MWD78" s="6"/>
      <c r="MWE78" s="6"/>
      <c r="MWF78" s="6"/>
      <c r="MWG78" s="6"/>
      <c r="MWH78" s="6"/>
      <c r="MWI78" s="6"/>
      <c r="MWJ78" s="6"/>
      <c r="MWK78" s="6"/>
      <c r="MWL78" s="6"/>
      <c r="MWM78" s="6"/>
      <c r="MWN78" s="6"/>
      <c r="MWO78" s="6"/>
      <c r="MWP78" s="6"/>
      <c r="MWQ78" s="6"/>
      <c r="MWR78" s="6"/>
      <c r="MWS78" s="6"/>
      <c r="MWT78" s="6"/>
      <c r="MWU78" s="6"/>
      <c r="MWV78" s="6"/>
      <c r="MWW78" s="6"/>
      <c r="MWX78" s="6"/>
      <c r="MWY78" s="6"/>
      <c r="MWZ78" s="6"/>
      <c r="MXA78" s="6"/>
      <c r="MXB78" s="6"/>
      <c r="MXC78" s="6"/>
      <c r="MXD78" s="6"/>
      <c r="MXE78" s="6"/>
      <c r="MXF78" s="6"/>
      <c r="MXG78" s="6"/>
      <c r="MXH78" s="6"/>
      <c r="MXI78" s="6"/>
      <c r="MXJ78" s="6"/>
      <c r="MXK78" s="6"/>
      <c r="MXL78" s="6"/>
      <c r="MXM78" s="6"/>
      <c r="MXN78" s="6"/>
      <c r="MXO78" s="6"/>
      <c r="MXP78" s="6"/>
      <c r="MXQ78" s="6"/>
      <c r="MXR78" s="6"/>
      <c r="MXS78" s="6"/>
      <c r="MXT78" s="6"/>
      <c r="MXU78" s="6"/>
      <c r="MXV78" s="6"/>
      <c r="MXW78" s="6"/>
      <c r="MXX78" s="6"/>
      <c r="MXY78" s="6"/>
      <c r="MXZ78" s="6"/>
      <c r="MYA78" s="6"/>
      <c r="MYB78" s="6"/>
      <c r="MYC78" s="6"/>
      <c r="MYD78" s="6"/>
      <c r="MYE78" s="6"/>
      <c r="MYF78" s="6"/>
      <c r="MYG78" s="6"/>
      <c r="MYH78" s="6"/>
      <c r="MYI78" s="6"/>
      <c r="MYJ78" s="6"/>
      <c r="MYK78" s="6"/>
      <c r="MYL78" s="6"/>
      <c r="MYM78" s="6"/>
      <c r="MYN78" s="6"/>
      <c r="MYO78" s="6"/>
      <c r="MYP78" s="6"/>
      <c r="MYQ78" s="6"/>
      <c r="MYR78" s="6"/>
      <c r="MYS78" s="6"/>
      <c r="MYT78" s="6"/>
      <c r="MYU78" s="6"/>
      <c r="MYV78" s="6"/>
      <c r="MYW78" s="6"/>
      <c r="MYX78" s="6"/>
      <c r="MYY78" s="6"/>
      <c r="MYZ78" s="6"/>
      <c r="MZA78" s="6"/>
      <c r="MZB78" s="6"/>
      <c r="MZC78" s="6"/>
      <c r="MZD78" s="6"/>
      <c r="MZE78" s="6"/>
      <c r="MZF78" s="6"/>
      <c r="MZG78" s="6"/>
      <c r="MZH78" s="6"/>
      <c r="MZI78" s="6"/>
      <c r="MZJ78" s="6"/>
      <c r="MZK78" s="6"/>
      <c r="MZL78" s="6"/>
      <c r="MZM78" s="6"/>
      <c r="MZN78" s="6"/>
      <c r="MZO78" s="6"/>
      <c r="MZP78" s="6"/>
      <c r="MZQ78" s="6"/>
      <c r="MZR78" s="6"/>
      <c r="MZS78" s="6"/>
      <c r="MZT78" s="6"/>
      <c r="MZU78" s="6"/>
      <c r="MZV78" s="6"/>
      <c r="MZW78" s="6"/>
      <c r="MZX78" s="6"/>
      <c r="MZY78" s="6"/>
      <c r="MZZ78" s="6"/>
      <c r="NAA78" s="6"/>
      <c r="NAB78" s="6"/>
      <c r="NAC78" s="6"/>
      <c r="NAD78" s="6"/>
      <c r="NAE78" s="6"/>
      <c r="NAF78" s="6"/>
      <c r="NAG78" s="6"/>
      <c r="NAH78" s="6"/>
      <c r="NAI78" s="6"/>
      <c r="NAJ78" s="6"/>
      <c r="NAK78" s="6"/>
      <c r="NAL78" s="6"/>
      <c r="NAM78" s="6"/>
      <c r="NAN78" s="6"/>
      <c r="NAO78" s="6"/>
      <c r="NAP78" s="6"/>
      <c r="NAQ78" s="6"/>
      <c r="NAR78" s="6"/>
      <c r="NAS78" s="6"/>
      <c r="NAT78" s="6"/>
      <c r="NAU78" s="6"/>
      <c r="NAV78" s="6"/>
      <c r="NAW78" s="6"/>
      <c r="NAX78" s="6"/>
      <c r="NAY78" s="6"/>
      <c r="NAZ78" s="6"/>
      <c r="NBA78" s="6"/>
      <c r="NBB78" s="6"/>
      <c r="NBC78" s="6"/>
      <c r="NBD78" s="6"/>
      <c r="NBE78" s="6"/>
      <c r="NBF78" s="6"/>
      <c r="NBG78" s="6"/>
      <c r="NBH78" s="6"/>
      <c r="NBI78" s="6"/>
      <c r="NBJ78" s="6"/>
      <c r="NBK78" s="6"/>
      <c r="NBL78" s="6"/>
      <c r="NBM78" s="6"/>
      <c r="NBN78" s="6"/>
      <c r="NBO78" s="6"/>
      <c r="NBP78" s="6"/>
      <c r="NBQ78" s="6"/>
      <c r="NBR78" s="6"/>
      <c r="NBS78" s="6"/>
      <c r="NBT78" s="6"/>
      <c r="NBU78" s="6"/>
      <c r="NBV78" s="6"/>
      <c r="NBW78" s="6"/>
      <c r="NBX78" s="6"/>
      <c r="NBY78" s="6"/>
      <c r="NBZ78" s="6"/>
      <c r="NCA78" s="6"/>
      <c r="NCB78" s="6"/>
      <c r="NCC78" s="6"/>
      <c r="NCD78" s="6"/>
      <c r="NCE78" s="6"/>
      <c r="NCF78" s="6"/>
      <c r="NCG78" s="6"/>
      <c r="NCH78" s="6"/>
      <c r="NCI78" s="6"/>
      <c r="NCJ78" s="6"/>
      <c r="NCK78" s="6"/>
      <c r="NCL78" s="6"/>
      <c r="NCM78" s="6"/>
      <c r="NCN78" s="6"/>
      <c r="NCO78" s="6"/>
      <c r="NCP78" s="6"/>
      <c r="NCQ78" s="6"/>
      <c r="NCR78" s="6"/>
      <c r="NCS78" s="6"/>
      <c r="NCT78" s="6"/>
      <c r="NCU78" s="6"/>
      <c r="NCV78" s="6"/>
      <c r="NCW78" s="6"/>
      <c r="NCX78" s="6"/>
      <c r="NCY78" s="6"/>
      <c r="NCZ78" s="6"/>
      <c r="NDA78" s="6"/>
      <c r="NDB78" s="6"/>
      <c r="NDC78" s="6"/>
      <c r="NDD78" s="6"/>
      <c r="NDE78" s="6"/>
      <c r="NDF78" s="6"/>
      <c r="NDG78" s="6"/>
      <c r="NDH78" s="6"/>
      <c r="NDI78" s="6"/>
      <c r="NDJ78" s="6"/>
      <c r="NDK78" s="6"/>
      <c r="NDL78" s="6"/>
      <c r="NDM78" s="6"/>
      <c r="NDN78" s="6"/>
      <c r="NDO78" s="6"/>
      <c r="NDP78" s="6"/>
      <c r="NDQ78" s="6"/>
      <c r="NDR78" s="6"/>
      <c r="NDS78" s="6"/>
      <c r="NDT78" s="6"/>
      <c r="NDU78" s="6"/>
      <c r="NDV78" s="6"/>
      <c r="NDW78" s="6"/>
      <c r="NDX78" s="6"/>
      <c r="NDY78" s="6"/>
      <c r="NDZ78" s="6"/>
      <c r="NEA78" s="6"/>
      <c r="NEB78" s="6"/>
      <c r="NEC78" s="6"/>
      <c r="NED78" s="6"/>
      <c r="NEE78" s="6"/>
      <c r="NEF78" s="6"/>
      <c r="NEG78" s="6"/>
      <c r="NEH78" s="6"/>
      <c r="NEI78" s="6"/>
      <c r="NEJ78" s="6"/>
      <c r="NEK78" s="6"/>
      <c r="NEL78" s="6"/>
      <c r="NEM78" s="6"/>
      <c r="NEN78" s="6"/>
      <c r="NEO78" s="6"/>
      <c r="NEP78" s="6"/>
      <c r="NEQ78" s="6"/>
      <c r="NER78" s="6"/>
      <c r="NES78" s="6"/>
      <c r="NET78" s="6"/>
      <c r="NEU78" s="6"/>
      <c r="NEV78" s="6"/>
      <c r="NEW78" s="6"/>
      <c r="NEX78" s="6"/>
      <c r="NEY78" s="6"/>
      <c r="NEZ78" s="6"/>
      <c r="NFA78" s="6"/>
      <c r="NFB78" s="6"/>
      <c r="NFC78" s="6"/>
      <c r="NFD78" s="6"/>
      <c r="NFE78" s="6"/>
      <c r="NFF78" s="6"/>
      <c r="NFG78" s="6"/>
      <c r="NFH78" s="6"/>
      <c r="NFI78" s="6"/>
      <c r="NFJ78" s="6"/>
      <c r="NFK78" s="6"/>
      <c r="NFL78" s="6"/>
      <c r="NFM78" s="6"/>
      <c r="NFN78" s="6"/>
      <c r="NFO78" s="6"/>
      <c r="NFP78" s="6"/>
      <c r="NFQ78" s="6"/>
      <c r="NFR78" s="6"/>
      <c r="NFS78" s="6"/>
      <c r="NFT78" s="6"/>
      <c r="NFU78" s="6"/>
      <c r="NFV78" s="6"/>
      <c r="NFW78" s="6"/>
      <c r="NFX78" s="6"/>
      <c r="NFY78" s="6"/>
      <c r="NFZ78" s="6"/>
      <c r="NGA78" s="6"/>
      <c r="NGB78" s="6"/>
      <c r="NGC78" s="6"/>
      <c r="NGD78" s="6"/>
      <c r="NGE78" s="6"/>
      <c r="NGF78" s="6"/>
      <c r="NGG78" s="6"/>
      <c r="NGH78" s="6"/>
      <c r="NGI78" s="6"/>
      <c r="NGJ78" s="6"/>
      <c r="NGK78" s="6"/>
      <c r="NGL78" s="6"/>
      <c r="NGM78" s="6"/>
      <c r="NGN78" s="6"/>
      <c r="NGO78" s="6"/>
      <c r="NGP78" s="6"/>
      <c r="NGQ78" s="6"/>
      <c r="NGR78" s="6"/>
      <c r="NGS78" s="6"/>
      <c r="NGT78" s="6"/>
      <c r="NGU78" s="6"/>
      <c r="NGV78" s="6"/>
      <c r="NGW78" s="6"/>
      <c r="NGX78" s="6"/>
      <c r="NGY78" s="6"/>
      <c r="NGZ78" s="6"/>
      <c r="NHA78" s="6"/>
      <c r="NHB78" s="6"/>
      <c r="NHC78" s="6"/>
      <c r="NHD78" s="6"/>
      <c r="NHE78" s="6"/>
      <c r="NHF78" s="6"/>
      <c r="NHG78" s="6"/>
      <c r="NHH78" s="6"/>
      <c r="NHI78" s="6"/>
      <c r="NHJ78" s="6"/>
      <c r="NHK78" s="6"/>
      <c r="NHL78" s="6"/>
      <c r="NHM78" s="6"/>
      <c r="NHN78" s="6"/>
      <c r="NHO78" s="6"/>
      <c r="NHP78" s="6"/>
      <c r="NHQ78" s="6"/>
      <c r="NHR78" s="6"/>
      <c r="NHS78" s="6"/>
      <c r="NHT78" s="6"/>
      <c r="NHU78" s="6"/>
      <c r="NHV78" s="6"/>
      <c r="NHW78" s="6"/>
      <c r="NHX78" s="6"/>
      <c r="NHY78" s="6"/>
      <c r="NHZ78" s="6"/>
      <c r="NIA78" s="6"/>
      <c r="NIB78" s="6"/>
      <c r="NIC78" s="6"/>
      <c r="NID78" s="6"/>
      <c r="NIE78" s="6"/>
      <c r="NIF78" s="6"/>
      <c r="NIG78" s="6"/>
      <c r="NIH78" s="6"/>
      <c r="NII78" s="6"/>
      <c r="NIJ78" s="6"/>
      <c r="NIK78" s="6"/>
      <c r="NIL78" s="6"/>
      <c r="NIM78" s="6"/>
      <c r="NIN78" s="6"/>
      <c r="NIO78" s="6"/>
      <c r="NIP78" s="6"/>
      <c r="NIQ78" s="6"/>
      <c r="NIR78" s="6"/>
      <c r="NIS78" s="6"/>
      <c r="NIT78" s="6"/>
      <c r="NIU78" s="6"/>
      <c r="NIV78" s="6"/>
      <c r="NIW78" s="6"/>
      <c r="NIX78" s="6"/>
      <c r="NIY78" s="6"/>
      <c r="NIZ78" s="6"/>
      <c r="NJA78" s="6"/>
      <c r="NJB78" s="6"/>
      <c r="NJC78" s="6"/>
      <c r="NJD78" s="6"/>
      <c r="NJE78" s="6"/>
      <c r="NJF78" s="6"/>
      <c r="NJG78" s="6"/>
      <c r="NJH78" s="6"/>
      <c r="NJI78" s="6"/>
      <c r="NJJ78" s="6"/>
      <c r="NJK78" s="6"/>
      <c r="NJL78" s="6"/>
      <c r="NJM78" s="6"/>
      <c r="NJN78" s="6"/>
      <c r="NJO78" s="6"/>
      <c r="NJP78" s="6"/>
      <c r="NJQ78" s="6"/>
      <c r="NJR78" s="6"/>
      <c r="NJS78" s="6"/>
      <c r="NJT78" s="6"/>
      <c r="NJU78" s="6"/>
      <c r="NJV78" s="6"/>
      <c r="NJW78" s="6"/>
      <c r="NJX78" s="6"/>
      <c r="NJY78" s="6"/>
      <c r="NJZ78" s="6"/>
      <c r="NKA78" s="6"/>
      <c r="NKB78" s="6"/>
      <c r="NKC78" s="6"/>
      <c r="NKD78" s="6"/>
      <c r="NKE78" s="6"/>
      <c r="NKF78" s="6"/>
      <c r="NKG78" s="6"/>
      <c r="NKH78" s="6"/>
      <c r="NKI78" s="6"/>
      <c r="NKJ78" s="6"/>
      <c r="NKK78" s="6"/>
      <c r="NKL78" s="6"/>
      <c r="NKM78" s="6"/>
      <c r="NKN78" s="6"/>
      <c r="NKO78" s="6"/>
      <c r="NKP78" s="6"/>
      <c r="NKQ78" s="6"/>
      <c r="NKR78" s="6"/>
      <c r="NKS78" s="6"/>
      <c r="NKT78" s="6"/>
      <c r="NKU78" s="6"/>
      <c r="NKV78" s="6"/>
      <c r="NKW78" s="6"/>
      <c r="NKX78" s="6"/>
      <c r="NKY78" s="6"/>
      <c r="NKZ78" s="6"/>
      <c r="NLA78" s="6"/>
      <c r="NLB78" s="6"/>
      <c r="NLC78" s="6"/>
      <c r="NLD78" s="6"/>
      <c r="NLE78" s="6"/>
      <c r="NLF78" s="6"/>
      <c r="NLG78" s="6"/>
      <c r="NLH78" s="6"/>
      <c r="NLI78" s="6"/>
      <c r="NLJ78" s="6"/>
      <c r="NLK78" s="6"/>
      <c r="NLL78" s="6"/>
      <c r="NLM78" s="6"/>
      <c r="NLN78" s="6"/>
      <c r="NLO78" s="6"/>
      <c r="NLP78" s="6"/>
      <c r="NLQ78" s="6"/>
      <c r="NLR78" s="6"/>
      <c r="NLS78" s="6"/>
      <c r="NLT78" s="6"/>
      <c r="NLU78" s="6"/>
      <c r="NLV78" s="6"/>
      <c r="NLW78" s="6"/>
      <c r="NLX78" s="6"/>
      <c r="NLY78" s="6"/>
      <c r="NLZ78" s="6"/>
      <c r="NMA78" s="6"/>
      <c r="NMB78" s="6"/>
      <c r="NMC78" s="6"/>
      <c r="NMD78" s="6"/>
      <c r="NME78" s="6"/>
      <c r="NMF78" s="6"/>
      <c r="NMG78" s="6"/>
      <c r="NMH78" s="6"/>
      <c r="NMI78" s="6"/>
      <c r="NMJ78" s="6"/>
      <c r="NMK78" s="6"/>
      <c r="NML78" s="6"/>
      <c r="NMM78" s="6"/>
      <c r="NMN78" s="6"/>
      <c r="NMO78" s="6"/>
      <c r="NMP78" s="6"/>
      <c r="NMQ78" s="6"/>
      <c r="NMR78" s="6"/>
      <c r="NMS78" s="6"/>
      <c r="NMT78" s="6"/>
      <c r="NMU78" s="6"/>
      <c r="NMV78" s="6"/>
      <c r="NMW78" s="6"/>
      <c r="NMX78" s="6"/>
      <c r="NMY78" s="6"/>
      <c r="NMZ78" s="6"/>
      <c r="NNA78" s="6"/>
      <c r="NNB78" s="6"/>
      <c r="NNC78" s="6"/>
      <c r="NND78" s="6"/>
      <c r="NNE78" s="6"/>
      <c r="NNF78" s="6"/>
      <c r="NNG78" s="6"/>
      <c r="NNH78" s="6"/>
      <c r="NNI78" s="6"/>
      <c r="NNJ78" s="6"/>
      <c r="NNK78" s="6"/>
      <c r="NNL78" s="6"/>
      <c r="NNM78" s="6"/>
      <c r="NNN78" s="6"/>
      <c r="NNO78" s="6"/>
      <c r="NNP78" s="6"/>
      <c r="NNQ78" s="6"/>
      <c r="NNR78" s="6"/>
      <c r="NNS78" s="6"/>
      <c r="NNT78" s="6"/>
      <c r="NNU78" s="6"/>
      <c r="NNV78" s="6"/>
      <c r="NNW78" s="6"/>
      <c r="NNX78" s="6"/>
      <c r="NNY78" s="6"/>
      <c r="NNZ78" s="6"/>
      <c r="NOA78" s="6"/>
      <c r="NOB78" s="6"/>
      <c r="NOC78" s="6"/>
      <c r="NOD78" s="6"/>
      <c r="NOE78" s="6"/>
      <c r="NOF78" s="6"/>
      <c r="NOG78" s="6"/>
      <c r="NOH78" s="6"/>
      <c r="NOI78" s="6"/>
      <c r="NOJ78" s="6"/>
      <c r="NOK78" s="6"/>
      <c r="NOL78" s="6"/>
      <c r="NOM78" s="6"/>
      <c r="NON78" s="6"/>
      <c r="NOO78" s="6"/>
      <c r="NOP78" s="6"/>
      <c r="NOQ78" s="6"/>
      <c r="NOR78" s="6"/>
      <c r="NOS78" s="6"/>
      <c r="NOT78" s="6"/>
      <c r="NOU78" s="6"/>
      <c r="NOV78" s="6"/>
      <c r="NOW78" s="6"/>
      <c r="NOX78" s="6"/>
      <c r="NOY78" s="6"/>
      <c r="NOZ78" s="6"/>
      <c r="NPA78" s="6"/>
      <c r="NPB78" s="6"/>
      <c r="NPC78" s="6"/>
      <c r="NPD78" s="6"/>
      <c r="NPE78" s="6"/>
      <c r="NPF78" s="6"/>
      <c r="NPG78" s="6"/>
      <c r="NPH78" s="6"/>
      <c r="NPI78" s="6"/>
      <c r="NPJ78" s="6"/>
      <c r="NPK78" s="6"/>
      <c r="NPL78" s="6"/>
      <c r="NPM78" s="6"/>
      <c r="NPN78" s="6"/>
      <c r="NPO78" s="6"/>
      <c r="NPP78" s="6"/>
      <c r="NPQ78" s="6"/>
      <c r="NPR78" s="6"/>
      <c r="NPS78" s="6"/>
      <c r="NPT78" s="6"/>
      <c r="NPU78" s="6"/>
      <c r="NPV78" s="6"/>
      <c r="NPW78" s="6"/>
      <c r="NPX78" s="6"/>
      <c r="NPY78" s="6"/>
      <c r="NPZ78" s="6"/>
      <c r="NQA78" s="6"/>
      <c r="NQB78" s="6"/>
      <c r="NQC78" s="6"/>
      <c r="NQD78" s="6"/>
      <c r="NQE78" s="6"/>
      <c r="NQF78" s="6"/>
      <c r="NQG78" s="6"/>
      <c r="NQH78" s="6"/>
      <c r="NQI78" s="6"/>
      <c r="NQJ78" s="6"/>
      <c r="NQK78" s="6"/>
      <c r="NQL78" s="6"/>
      <c r="NQM78" s="6"/>
      <c r="NQN78" s="6"/>
      <c r="NQO78" s="6"/>
      <c r="NQP78" s="6"/>
      <c r="NQQ78" s="6"/>
      <c r="NQR78" s="6"/>
      <c r="NQS78" s="6"/>
      <c r="NQT78" s="6"/>
      <c r="NQU78" s="6"/>
      <c r="NQV78" s="6"/>
      <c r="NQW78" s="6"/>
      <c r="NQX78" s="6"/>
      <c r="NQY78" s="6"/>
      <c r="NQZ78" s="6"/>
      <c r="NRA78" s="6"/>
      <c r="NRB78" s="6"/>
      <c r="NRC78" s="6"/>
      <c r="NRD78" s="6"/>
      <c r="NRE78" s="6"/>
      <c r="NRF78" s="6"/>
      <c r="NRG78" s="6"/>
      <c r="NRH78" s="6"/>
      <c r="NRI78" s="6"/>
      <c r="NRJ78" s="6"/>
      <c r="NRK78" s="6"/>
      <c r="NRL78" s="6"/>
      <c r="NRM78" s="6"/>
      <c r="NRN78" s="6"/>
      <c r="NRO78" s="6"/>
      <c r="NRP78" s="6"/>
      <c r="NRQ78" s="6"/>
      <c r="NRR78" s="6"/>
      <c r="NRS78" s="6"/>
      <c r="NRT78" s="6"/>
      <c r="NRU78" s="6"/>
      <c r="NRV78" s="6"/>
      <c r="NRW78" s="6"/>
      <c r="NRX78" s="6"/>
      <c r="NRY78" s="6"/>
      <c r="NRZ78" s="6"/>
      <c r="NSA78" s="6"/>
      <c r="NSB78" s="6"/>
      <c r="NSC78" s="6"/>
      <c r="NSD78" s="6"/>
      <c r="NSE78" s="6"/>
      <c r="NSF78" s="6"/>
      <c r="NSG78" s="6"/>
      <c r="NSH78" s="6"/>
      <c r="NSI78" s="6"/>
      <c r="NSJ78" s="6"/>
      <c r="NSK78" s="6"/>
      <c r="NSL78" s="6"/>
      <c r="NSM78" s="6"/>
      <c r="NSN78" s="6"/>
      <c r="NSO78" s="6"/>
      <c r="NSP78" s="6"/>
      <c r="NSQ78" s="6"/>
      <c r="NSR78" s="6"/>
      <c r="NSS78" s="6"/>
      <c r="NST78" s="6"/>
      <c r="NSU78" s="6"/>
      <c r="NSV78" s="6"/>
      <c r="NSW78" s="6"/>
      <c r="NSX78" s="6"/>
      <c r="NSY78" s="6"/>
      <c r="NSZ78" s="6"/>
      <c r="NTA78" s="6"/>
      <c r="NTB78" s="6"/>
      <c r="NTC78" s="6"/>
      <c r="NTD78" s="6"/>
      <c r="NTE78" s="6"/>
      <c r="NTF78" s="6"/>
      <c r="NTG78" s="6"/>
      <c r="NTH78" s="6"/>
      <c r="NTI78" s="6"/>
      <c r="NTJ78" s="6"/>
      <c r="NTK78" s="6"/>
      <c r="NTL78" s="6"/>
      <c r="NTM78" s="6"/>
      <c r="NTN78" s="6"/>
      <c r="NTO78" s="6"/>
      <c r="NTP78" s="6"/>
      <c r="NTQ78" s="6"/>
      <c r="NTR78" s="6"/>
      <c r="NTS78" s="6"/>
      <c r="NTT78" s="6"/>
      <c r="NTU78" s="6"/>
      <c r="NTV78" s="6"/>
      <c r="NTW78" s="6"/>
      <c r="NTX78" s="6"/>
      <c r="NTY78" s="6"/>
      <c r="NTZ78" s="6"/>
      <c r="NUA78" s="6"/>
      <c r="NUB78" s="6"/>
      <c r="NUC78" s="6"/>
      <c r="NUD78" s="6"/>
      <c r="NUE78" s="6"/>
      <c r="NUF78" s="6"/>
      <c r="NUG78" s="6"/>
      <c r="NUH78" s="6"/>
      <c r="NUI78" s="6"/>
      <c r="NUJ78" s="6"/>
      <c r="NUK78" s="6"/>
      <c r="NUL78" s="6"/>
      <c r="NUM78" s="6"/>
      <c r="NUN78" s="6"/>
      <c r="NUO78" s="6"/>
      <c r="NUP78" s="6"/>
      <c r="NUQ78" s="6"/>
      <c r="NUR78" s="6"/>
      <c r="NUS78" s="6"/>
      <c r="NUT78" s="6"/>
      <c r="NUU78" s="6"/>
      <c r="NUV78" s="6"/>
      <c r="NUW78" s="6"/>
      <c r="NUX78" s="6"/>
      <c r="NUY78" s="6"/>
      <c r="NUZ78" s="6"/>
      <c r="NVA78" s="6"/>
      <c r="NVB78" s="6"/>
      <c r="NVC78" s="6"/>
      <c r="NVD78" s="6"/>
      <c r="NVE78" s="6"/>
      <c r="NVF78" s="6"/>
      <c r="NVG78" s="6"/>
      <c r="NVH78" s="6"/>
      <c r="NVI78" s="6"/>
      <c r="NVJ78" s="6"/>
      <c r="NVK78" s="6"/>
      <c r="NVL78" s="6"/>
      <c r="NVM78" s="6"/>
      <c r="NVN78" s="6"/>
      <c r="NVO78" s="6"/>
      <c r="NVP78" s="6"/>
      <c r="NVQ78" s="6"/>
      <c r="NVR78" s="6"/>
      <c r="NVS78" s="6"/>
      <c r="NVT78" s="6"/>
      <c r="NVU78" s="6"/>
      <c r="NVV78" s="6"/>
      <c r="NVW78" s="6"/>
      <c r="NVX78" s="6"/>
      <c r="NVY78" s="6"/>
      <c r="NVZ78" s="6"/>
      <c r="NWA78" s="6"/>
      <c r="NWB78" s="6"/>
      <c r="NWC78" s="6"/>
      <c r="NWD78" s="6"/>
      <c r="NWE78" s="6"/>
      <c r="NWF78" s="6"/>
      <c r="NWG78" s="6"/>
      <c r="NWH78" s="6"/>
      <c r="NWI78" s="6"/>
      <c r="NWJ78" s="6"/>
      <c r="NWK78" s="6"/>
      <c r="NWL78" s="6"/>
      <c r="NWM78" s="6"/>
      <c r="NWN78" s="6"/>
      <c r="NWO78" s="6"/>
      <c r="NWP78" s="6"/>
      <c r="NWQ78" s="6"/>
      <c r="NWR78" s="6"/>
      <c r="NWS78" s="6"/>
      <c r="NWT78" s="6"/>
      <c r="NWU78" s="6"/>
      <c r="NWV78" s="6"/>
      <c r="NWW78" s="6"/>
      <c r="NWX78" s="6"/>
      <c r="NWY78" s="6"/>
      <c r="NWZ78" s="6"/>
      <c r="NXA78" s="6"/>
      <c r="NXB78" s="6"/>
      <c r="NXC78" s="6"/>
      <c r="NXD78" s="6"/>
      <c r="NXE78" s="6"/>
      <c r="NXF78" s="6"/>
      <c r="NXG78" s="6"/>
      <c r="NXH78" s="6"/>
      <c r="NXI78" s="6"/>
      <c r="NXJ78" s="6"/>
      <c r="NXK78" s="6"/>
      <c r="NXL78" s="6"/>
      <c r="NXM78" s="6"/>
      <c r="NXN78" s="6"/>
      <c r="NXO78" s="6"/>
      <c r="NXP78" s="6"/>
      <c r="NXQ78" s="6"/>
      <c r="NXR78" s="6"/>
      <c r="NXS78" s="6"/>
      <c r="NXT78" s="6"/>
      <c r="NXU78" s="6"/>
      <c r="NXV78" s="6"/>
      <c r="NXW78" s="6"/>
      <c r="NXX78" s="6"/>
      <c r="NXY78" s="6"/>
      <c r="NXZ78" s="6"/>
      <c r="NYA78" s="6"/>
      <c r="NYB78" s="6"/>
      <c r="NYC78" s="6"/>
      <c r="NYD78" s="6"/>
      <c r="NYE78" s="6"/>
      <c r="NYF78" s="6"/>
      <c r="NYG78" s="6"/>
      <c r="NYH78" s="6"/>
      <c r="NYI78" s="6"/>
      <c r="NYJ78" s="6"/>
      <c r="NYK78" s="6"/>
      <c r="NYL78" s="6"/>
      <c r="NYM78" s="6"/>
      <c r="NYN78" s="6"/>
      <c r="NYO78" s="6"/>
      <c r="NYP78" s="6"/>
      <c r="NYQ78" s="6"/>
      <c r="NYR78" s="6"/>
      <c r="NYS78" s="6"/>
      <c r="NYT78" s="6"/>
      <c r="NYU78" s="6"/>
      <c r="NYV78" s="6"/>
      <c r="NYW78" s="6"/>
      <c r="NYX78" s="6"/>
      <c r="NYY78" s="6"/>
      <c r="NYZ78" s="6"/>
      <c r="NZA78" s="6"/>
      <c r="NZB78" s="6"/>
      <c r="NZC78" s="6"/>
      <c r="NZD78" s="6"/>
      <c r="NZE78" s="6"/>
      <c r="NZF78" s="6"/>
      <c r="NZG78" s="6"/>
      <c r="NZH78" s="6"/>
      <c r="NZI78" s="6"/>
      <c r="NZJ78" s="6"/>
      <c r="NZK78" s="6"/>
      <c r="NZL78" s="6"/>
      <c r="NZM78" s="6"/>
      <c r="NZN78" s="6"/>
      <c r="NZO78" s="6"/>
      <c r="NZP78" s="6"/>
      <c r="NZQ78" s="6"/>
      <c r="NZR78" s="6"/>
      <c r="NZS78" s="6"/>
      <c r="NZT78" s="6"/>
      <c r="NZU78" s="6"/>
      <c r="NZV78" s="6"/>
      <c r="NZW78" s="6"/>
      <c r="NZX78" s="6"/>
      <c r="NZY78" s="6"/>
      <c r="NZZ78" s="6"/>
      <c r="OAA78" s="6"/>
      <c r="OAB78" s="6"/>
      <c r="OAC78" s="6"/>
      <c r="OAD78" s="6"/>
      <c r="OAE78" s="6"/>
      <c r="OAF78" s="6"/>
      <c r="OAG78" s="6"/>
      <c r="OAH78" s="6"/>
      <c r="OAI78" s="6"/>
      <c r="OAJ78" s="6"/>
      <c r="OAK78" s="6"/>
      <c r="OAL78" s="6"/>
      <c r="OAM78" s="6"/>
      <c r="OAN78" s="6"/>
      <c r="OAO78" s="6"/>
      <c r="OAP78" s="6"/>
      <c r="OAQ78" s="6"/>
      <c r="OAR78" s="6"/>
      <c r="OAS78" s="6"/>
      <c r="OAT78" s="6"/>
      <c r="OAU78" s="6"/>
      <c r="OAV78" s="6"/>
      <c r="OAW78" s="6"/>
      <c r="OAX78" s="6"/>
      <c r="OAY78" s="6"/>
      <c r="OAZ78" s="6"/>
      <c r="OBA78" s="6"/>
      <c r="OBB78" s="6"/>
      <c r="OBC78" s="6"/>
      <c r="OBD78" s="6"/>
      <c r="OBE78" s="6"/>
      <c r="OBF78" s="6"/>
      <c r="OBG78" s="6"/>
      <c r="OBH78" s="6"/>
      <c r="OBI78" s="6"/>
      <c r="OBJ78" s="6"/>
      <c r="OBK78" s="6"/>
      <c r="OBL78" s="6"/>
      <c r="OBM78" s="6"/>
      <c r="OBN78" s="6"/>
      <c r="OBO78" s="6"/>
      <c r="OBP78" s="6"/>
      <c r="OBQ78" s="6"/>
      <c r="OBR78" s="6"/>
      <c r="OBS78" s="6"/>
      <c r="OBT78" s="6"/>
      <c r="OBU78" s="6"/>
      <c r="OBV78" s="6"/>
      <c r="OBW78" s="6"/>
      <c r="OBX78" s="6"/>
      <c r="OBY78" s="6"/>
      <c r="OBZ78" s="6"/>
      <c r="OCA78" s="6"/>
      <c r="OCB78" s="6"/>
      <c r="OCC78" s="6"/>
      <c r="OCD78" s="6"/>
      <c r="OCE78" s="6"/>
      <c r="OCF78" s="6"/>
      <c r="OCG78" s="6"/>
      <c r="OCH78" s="6"/>
      <c r="OCI78" s="6"/>
      <c r="OCJ78" s="6"/>
      <c r="OCK78" s="6"/>
      <c r="OCL78" s="6"/>
      <c r="OCM78" s="6"/>
      <c r="OCN78" s="6"/>
      <c r="OCO78" s="6"/>
      <c r="OCP78" s="6"/>
      <c r="OCQ78" s="6"/>
      <c r="OCR78" s="6"/>
      <c r="OCS78" s="6"/>
      <c r="OCT78" s="6"/>
      <c r="OCU78" s="6"/>
      <c r="OCV78" s="6"/>
      <c r="OCW78" s="6"/>
      <c r="OCX78" s="6"/>
      <c r="OCY78" s="6"/>
      <c r="OCZ78" s="6"/>
      <c r="ODA78" s="6"/>
      <c r="ODB78" s="6"/>
      <c r="ODC78" s="6"/>
      <c r="ODD78" s="6"/>
      <c r="ODE78" s="6"/>
      <c r="ODF78" s="6"/>
      <c r="ODG78" s="6"/>
      <c r="ODH78" s="6"/>
      <c r="ODI78" s="6"/>
      <c r="ODJ78" s="6"/>
      <c r="ODK78" s="6"/>
      <c r="ODL78" s="6"/>
      <c r="ODM78" s="6"/>
      <c r="ODN78" s="6"/>
      <c r="ODO78" s="6"/>
      <c r="ODP78" s="6"/>
      <c r="ODQ78" s="6"/>
      <c r="ODR78" s="6"/>
      <c r="ODS78" s="6"/>
      <c r="ODT78" s="6"/>
      <c r="ODU78" s="6"/>
      <c r="ODV78" s="6"/>
      <c r="ODW78" s="6"/>
      <c r="ODX78" s="6"/>
      <c r="ODY78" s="6"/>
      <c r="ODZ78" s="6"/>
      <c r="OEA78" s="6"/>
      <c r="OEB78" s="6"/>
      <c r="OEC78" s="6"/>
      <c r="OED78" s="6"/>
      <c r="OEE78" s="6"/>
      <c r="OEF78" s="6"/>
      <c r="OEG78" s="6"/>
      <c r="OEH78" s="6"/>
      <c r="OEI78" s="6"/>
      <c r="OEJ78" s="6"/>
      <c r="OEK78" s="6"/>
      <c r="OEL78" s="6"/>
      <c r="OEM78" s="6"/>
      <c r="OEN78" s="6"/>
      <c r="OEO78" s="6"/>
      <c r="OEP78" s="6"/>
      <c r="OEQ78" s="6"/>
      <c r="OER78" s="6"/>
      <c r="OES78" s="6"/>
      <c r="OET78" s="6"/>
      <c r="OEU78" s="6"/>
      <c r="OEV78" s="6"/>
      <c r="OEW78" s="6"/>
      <c r="OEX78" s="6"/>
      <c r="OEY78" s="6"/>
      <c r="OEZ78" s="6"/>
      <c r="OFA78" s="6"/>
      <c r="OFB78" s="6"/>
      <c r="OFC78" s="6"/>
      <c r="OFD78" s="6"/>
      <c r="OFE78" s="6"/>
      <c r="OFF78" s="6"/>
      <c r="OFG78" s="6"/>
      <c r="OFH78" s="6"/>
      <c r="OFI78" s="6"/>
      <c r="OFJ78" s="6"/>
      <c r="OFK78" s="6"/>
      <c r="OFL78" s="6"/>
      <c r="OFM78" s="6"/>
      <c r="OFN78" s="6"/>
      <c r="OFO78" s="6"/>
      <c r="OFP78" s="6"/>
      <c r="OFQ78" s="6"/>
      <c r="OFR78" s="6"/>
      <c r="OFS78" s="6"/>
      <c r="OFT78" s="6"/>
      <c r="OFU78" s="6"/>
      <c r="OFV78" s="6"/>
      <c r="OFW78" s="6"/>
      <c r="OFX78" s="6"/>
      <c r="OFY78" s="6"/>
      <c r="OFZ78" s="6"/>
      <c r="OGA78" s="6"/>
      <c r="OGB78" s="6"/>
      <c r="OGC78" s="6"/>
      <c r="OGD78" s="6"/>
      <c r="OGE78" s="6"/>
      <c r="OGF78" s="6"/>
      <c r="OGG78" s="6"/>
      <c r="OGH78" s="6"/>
      <c r="OGI78" s="6"/>
      <c r="OGJ78" s="6"/>
      <c r="OGK78" s="6"/>
      <c r="OGL78" s="6"/>
      <c r="OGM78" s="6"/>
      <c r="OGN78" s="6"/>
      <c r="OGO78" s="6"/>
      <c r="OGP78" s="6"/>
      <c r="OGQ78" s="6"/>
      <c r="OGR78" s="6"/>
      <c r="OGS78" s="6"/>
      <c r="OGT78" s="6"/>
      <c r="OGU78" s="6"/>
      <c r="OGV78" s="6"/>
      <c r="OGW78" s="6"/>
      <c r="OGX78" s="6"/>
      <c r="OGY78" s="6"/>
      <c r="OGZ78" s="6"/>
      <c r="OHA78" s="6"/>
      <c r="OHB78" s="6"/>
      <c r="OHC78" s="6"/>
      <c r="OHD78" s="6"/>
      <c r="OHE78" s="6"/>
      <c r="OHF78" s="6"/>
      <c r="OHG78" s="6"/>
      <c r="OHH78" s="6"/>
      <c r="OHI78" s="6"/>
      <c r="OHJ78" s="6"/>
      <c r="OHK78" s="6"/>
      <c r="OHL78" s="6"/>
      <c r="OHM78" s="6"/>
      <c r="OHN78" s="6"/>
      <c r="OHO78" s="6"/>
      <c r="OHP78" s="6"/>
      <c r="OHQ78" s="6"/>
      <c r="OHR78" s="6"/>
      <c r="OHS78" s="6"/>
      <c r="OHT78" s="6"/>
      <c r="OHU78" s="6"/>
      <c r="OHV78" s="6"/>
      <c r="OHW78" s="6"/>
      <c r="OHX78" s="6"/>
      <c r="OHY78" s="6"/>
      <c r="OHZ78" s="6"/>
      <c r="OIA78" s="6"/>
      <c r="OIB78" s="6"/>
      <c r="OIC78" s="6"/>
      <c r="OID78" s="6"/>
      <c r="OIE78" s="6"/>
      <c r="OIF78" s="6"/>
      <c r="OIG78" s="6"/>
      <c r="OIH78" s="6"/>
      <c r="OII78" s="6"/>
      <c r="OIJ78" s="6"/>
      <c r="OIK78" s="6"/>
      <c r="OIL78" s="6"/>
      <c r="OIM78" s="6"/>
      <c r="OIN78" s="6"/>
      <c r="OIO78" s="6"/>
      <c r="OIP78" s="6"/>
      <c r="OIQ78" s="6"/>
      <c r="OIR78" s="6"/>
      <c r="OIS78" s="6"/>
      <c r="OIT78" s="6"/>
      <c r="OIU78" s="6"/>
      <c r="OIV78" s="6"/>
      <c r="OIW78" s="6"/>
      <c r="OIX78" s="6"/>
      <c r="OIY78" s="6"/>
      <c r="OIZ78" s="6"/>
      <c r="OJA78" s="6"/>
      <c r="OJB78" s="6"/>
      <c r="OJC78" s="6"/>
      <c r="OJD78" s="6"/>
      <c r="OJE78" s="6"/>
      <c r="OJF78" s="6"/>
      <c r="OJG78" s="6"/>
      <c r="OJH78" s="6"/>
      <c r="OJI78" s="6"/>
      <c r="OJJ78" s="6"/>
      <c r="OJK78" s="6"/>
      <c r="OJL78" s="6"/>
      <c r="OJM78" s="6"/>
      <c r="OJN78" s="6"/>
      <c r="OJO78" s="6"/>
      <c r="OJP78" s="6"/>
      <c r="OJQ78" s="6"/>
      <c r="OJR78" s="6"/>
      <c r="OJS78" s="6"/>
      <c r="OJT78" s="6"/>
      <c r="OJU78" s="6"/>
      <c r="OJV78" s="6"/>
      <c r="OJW78" s="6"/>
      <c r="OJX78" s="6"/>
      <c r="OJY78" s="6"/>
      <c r="OJZ78" s="6"/>
      <c r="OKA78" s="6"/>
      <c r="OKB78" s="6"/>
      <c r="OKC78" s="6"/>
      <c r="OKD78" s="6"/>
      <c r="OKE78" s="6"/>
      <c r="OKF78" s="6"/>
      <c r="OKG78" s="6"/>
      <c r="OKH78" s="6"/>
      <c r="OKI78" s="6"/>
      <c r="OKJ78" s="6"/>
      <c r="OKK78" s="6"/>
      <c r="OKL78" s="6"/>
      <c r="OKM78" s="6"/>
      <c r="OKN78" s="6"/>
      <c r="OKO78" s="6"/>
      <c r="OKP78" s="6"/>
      <c r="OKQ78" s="6"/>
      <c r="OKR78" s="6"/>
      <c r="OKS78" s="6"/>
      <c r="OKT78" s="6"/>
      <c r="OKU78" s="6"/>
      <c r="OKV78" s="6"/>
      <c r="OKW78" s="6"/>
      <c r="OKX78" s="6"/>
      <c r="OKY78" s="6"/>
      <c r="OKZ78" s="6"/>
      <c r="OLA78" s="6"/>
      <c r="OLB78" s="6"/>
      <c r="OLC78" s="6"/>
      <c r="OLD78" s="6"/>
      <c r="OLE78" s="6"/>
      <c r="OLF78" s="6"/>
      <c r="OLG78" s="6"/>
      <c r="OLH78" s="6"/>
      <c r="OLI78" s="6"/>
      <c r="OLJ78" s="6"/>
      <c r="OLK78" s="6"/>
      <c r="OLL78" s="6"/>
      <c r="OLM78" s="6"/>
      <c r="OLN78" s="6"/>
      <c r="OLO78" s="6"/>
      <c r="OLP78" s="6"/>
      <c r="OLQ78" s="6"/>
      <c r="OLR78" s="6"/>
      <c r="OLS78" s="6"/>
      <c r="OLT78" s="6"/>
      <c r="OLU78" s="6"/>
      <c r="OLV78" s="6"/>
      <c r="OLW78" s="6"/>
      <c r="OLX78" s="6"/>
      <c r="OLY78" s="6"/>
      <c r="OLZ78" s="6"/>
      <c r="OMA78" s="6"/>
      <c r="OMB78" s="6"/>
      <c r="OMC78" s="6"/>
      <c r="OMD78" s="6"/>
      <c r="OME78" s="6"/>
      <c r="OMF78" s="6"/>
      <c r="OMG78" s="6"/>
      <c r="OMH78" s="6"/>
      <c r="OMI78" s="6"/>
      <c r="OMJ78" s="6"/>
      <c r="OMK78" s="6"/>
      <c r="OML78" s="6"/>
      <c r="OMM78" s="6"/>
      <c r="OMN78" s="6"/>
      <c r="OMO78" s="6"/>
      <c r="OMP78" s="6"/>
      <c r="OMQ78" s="6"/>
      <c r="OMR78" s="6"/>
      <c r="OMS78" s="6"/>
      <c r="OMT78" s="6"/>
      <c r="OMU78" s="6"/>
      <c r="OMV78" s="6"/>
      <c r="OMW78" s="6"/>
      <c r="OMX78" s="6"/>
      <c r="OMY78" s="6"/>
      <c r="OMZ78" s="6"/>
      <c r="ONA78" s="6"/>
      <c r="ONB78" s="6"/>
      <c r="ONC78" s="6"/>
      <c r="OND78" s="6"/>
      <c r="ONE78" s="6"/>
      <c r="ONF78" s="6"/>
      <c r="ONG78" s="6"/>
      <c r="ONH78" s="6"/>
      <c r="ONI78" s="6"/>
      <c r="ONJ78" s="6"/>
      <c r="ONK78" s="6"/>
      <c r="ONL78" s="6"/>
      <c r="ONM78" s="6"/>
      <c r="ONN78" s="6"/>
      <c r="ONO78" s="6"/>
      <c r="ONP78" s="6"/>
      <c r="ONQ78" s="6"/>
      <c r="ONR78" s="6"/>
      <c r="ONS78" s="6"/>
      <c r="ONT78" s="6"/>
      <c r="ONU78" s="6"/>
      <c r="ONV78" s="6"/>
      <c r="ONW78" s="6"/>
      <c r="ONX78" s="6"/>
      <c r="ONY78" s="6"/>
      <c r="ONZ78" s="6"/>
      <c r="OOA78" s="6"/>
      <c r="OOB78" s="6"/>
      <c r="OOC78" s="6"/>
      <c r="OOD78" s="6"/>
      <c r="OOE78" s="6"/>
      <c r="OOF78" s="6"/>
      <c r="OOG78" s="6"/>
      <c r="OOH78" s="6"/>
      <c r="OOI78" s="6"/>
      <c r="OOJ78" s="6"/>
      <c r="OOK78" s="6"/>
      <c r="OOL78" s="6"/>
      <c r="OOM78" s="6"/>
      <c r="OON78" s="6"/>
      <c r="OOO78" s="6"/>
      <c r="OOP78" s="6"/>
      <c r="OOQ78" s="6"/>
      <c r="OOR78" s="6"/>
      <c r="OOS78" s="6"/>
      <c r="OOT78" s="6"/>
      <c r="OOU78" s="6"/>
      <c r="OOV78" s="6"/>
      <c r="OOW78" s="6"/>
      <c r="OOX78" s="6"/>
      <c r="OOY78" s="6"/>
      <c r="OOZ78" s="6"/>
      <c r="OPA78" s="6"/>
      <c r="OPB78" s="6"/>
      <c r="OPC78" s="6"/>
      <c r="OPD78" s="6"/>
      <c r="OPE78" s="6"/>
      <c r="OPF78" s="6"/>
      <c r="OPG78" s="6"/>
      <c r="OPH78" s="6"/>
      <c r="OPI78" s="6"/>
      <c r="OPJ78" s="6"/>
      <c r="OPK78" s="6"/>
      <c r="OPL78" s="6"/>
      <c r="OPM78" s="6"/>
      <c r="OPN78" s="6"/>
      <c r="OPO78" s="6"/>
      <c r="OPP78" s="6"/>
      <c r="OPQ78" s="6"/>
      <c r="OPR78" s="6"/>
      <c r="OPS78" s="6"/>
      <c r="OPT78" s="6"/>
      <c r="OPU78" s="6"/>
      <c r="OPV78" s="6"/>
      <c r="OPW78" s="6"/>
      <c r="OPX78" s="6"/>
      <c r="OPY78" s="6"/>
      <c r="OPZ78" s="6"/>
      <c r="OQA78" s="6"/>
      <c r="OQB78" s="6"/>
      <c r="OQC78" s="6"/>
      <c r="OQD78" s="6"/>
      <c r="OQE78" s="6"/>
      <c r="OQF78" s="6"/>
      <c r="OQG78" s="6"/>
      <c r="OQH78" s="6"/>
      <c r="OQI78" s="6"/>
      <c r="OQJ78" s="6"/>
      <c r="OQK78" s="6"/>
      <c r="OQL78" s="6"/>
      <c r="OQM78" s="6"/>
      <c r="OQN78" s="6"/>
      <c r="OQO78" s="6"/>
      <c r="OQP78" s="6"/>
      <c r="OQQ78" s="6"/>
      <c r="OQR78" s="6"/>
      <c r="OQS78" s="6"/>
      <c r="OQT78" s="6"/>
      <c r="OQU78" s="6"/>
      <c r="OQV78" s="6"/>
      <c r="OQW78" s="6"/>
      <c r="OQX78" s="6"/>
      <c r="OQY78" s="6"/>
      <c r="OQZ78" s="6"/>
      <c r="ORA78" s="6"/>
      <c r="ORB78" s="6"/>
      <c r="ORC78" s="6"/>
      <c r="ORD78" s="6"/>
      <c r="ORE78" s="6"/>
      <c r="ORF78" s="6"/>
      <c r="ORG78" s="6"/>
      <c r="ORH78" s="6"/>
      <c r="ORI78" s="6"/>
      <c r="ORJ78" s="6"/>
      <c r="ORK78" s="6"/>
      <c r="ORL78" s="6"/>
      <c r="ORM78" s="6"/>
      <c r="ORN78" s="6"/>
      <c r="ORO78" s="6"/>
      <c r="ORP78" s="6"/>
      <c r="ORQ78" s="6"/>
      <c r="ORR78" s="6"/>
      <c r="ORS78" s="6"/>
      <c r="ORT78" s="6"/>
      <c r="ORU78" s="6"/>
      <c r="ORV78" s="6"/>
      <c r="ORW78" s="6"/>
      <c r="ORX78" s="6"/>
      <c r="ORY78" s="6"/>
      <c r="ORZ78" s="6"/>
      <c r="OSA78" s="6"/>
      <c r="OSB78" s="6"/>
      <c r="OSC78" s="6"/>
      <c r="OSD78" s="6"/>
      <c r="OSE78" s="6"/>
      <c r="OSF78" s="6"/>
      <c r="OSG78" s="6"/>
      <c r="OSH78" s="6"/>
      <c r="OSI78" s="6"/>
      <c r="OSJ78" s="6"/>
      <c r="OSK78" s="6"/>
      <c r="OSL78" s="6"/>
      <c r="OSM78" s="6"/>
      <c r="OSN78" s="6"/>
      <c r="OSO78" s="6"/>
      <c r="OSP78" s="6"/>
      <c r="OSQ78" s="6"/>
      <c r="OSR78" s="6"/>
      <c r="OSS78" s="6"/>
      <c r="OST78" s="6"/>
      <c r="OSU78" s="6"/>
      <c r="OSV78" s="6"/>
      <c r="OSW78" s="6"/>
      <c r="OSX78" s="6"/>
      <c r="OSY78" s="6"/>
      <c r="OSZ78" s="6"/>
      <c r="OTA78" s="6"/>
      <c r="OTB78" s="6"/>
      <c r="OTC78" s="6"/>
      <c r="OTD78" s="6"/>
      <c r="OTE78" s="6"/>
      <c r="OTF78" s="6"/>
      <c r="OTG78" s="6"/>
      <c r="OTH78" s="6"/>
      <c r="OTI78" s="6"/>
      <c r="OTJ78" s="6"/>
      <c r="OTK78" s="6"/>
      <c r="OTL78" s="6"/>
      <c r="OTM78" s="6"/>
      <c r="OTN78" s="6"/>
      <c r="OTO78" s="6"/>
      <c r="OTP78" s="6"/>
      <c r="OTQ78" s="6"/>
      <c r="OTR78" s="6"/>
      <c r="OTS78" s="6"/>
      <c r="OTT78" s="6"/>
      <c r="OTU78" s="6"/>
      <c r="OTV78" s="6"/>
      <c r="OTW78" s="6"/>
      <c r="OTX78" s="6"/>
      <c r="OTY78" s="6"/>
      <c r="OTZ78" s="6"/>
      <c r="OUA78" s="6"/>
      <c r="OUB78" s="6"/>
      <c r="OUC78" s="6"/>
      <c r="OUD78" s="6"/>
      <c r="OUE78" s="6"/>
      <c r="OUF78" s="6"/>
      <c r="OUG78" s="6"/>
      <c r="OUH78" s="6"/>
      <c r="OUI78" s="6"/>
      <c r="OUJ78" s="6"/>
      <c r="OUK78" s="6"/>
      <c r="OUL78" s="6"/>
      <c r="OUM78" s="6"/>
      <c r="OUN78" s="6"/>
      <c r="OUO78" s="6"/>
      <c r="OUP78" s="6"/>
      <c r="OUQ78" s="6"/>
      <c r="OUR78" s="6"/>
      <c r="OUS78" s="6"/>
      <c r="OUT78" s="6"/>
      <c r="OUU78" s="6"/>
      <c r="OUV78" s="6"/>
      <c r="OUW78" s="6"/>
      <c r="OUX78" s="6"/>
      <c r="OUY78" s="6"/>
      <c r="OUZ78" s="6"/>
      <c r="OVA78" s="6"/>
      <c r="OVB78" s="6"/>
      <c r="OVC78" s="6"/>
      <c r="OVD78" s="6"/>
      <c r="OVE78" s="6"/>
      <c r="OVF78" s="6"/>
      <c r="OVG78" s="6"/>
      <c r="OVH78" s="6"/>
      <c r="OVI78" s="6"/>
      <c r="OVJ78" s="6"/>
      <c r="OVK78" s="6"/>
      <c r="OVL78" s="6"/>
      <c r="OVM78" s="6"/>
      <c r="OVN78" s="6"/>
      <c r="OVO78" s="6"/>
      <c r="OVP78" s="6"/>
      <c r="OVQ78" s="6"/>
      <c r="OVR78" s="6"/>
      <c r="OVS78" s="6"/>
      <c r="OVT78" s="6"/>
      <c r="OVU78" s="6"/>
      <c r="OVV78" s="6"/>
      <c r="OVW78" s="6"/>
      <c r="OVX78" s="6"/>
      <c r="OVY78" s="6"/>
      <c r="OVZ78" s="6"/>
      <c r="OWA78" s="6"/>
      <c r="OWB78" s="6"/>
      <c r="OWC78" s="6"/>
      <c r="OWD78" s="6"/>
      <c r="OWE78" s="6"/>
      <c r="OWF78" s="6"/>
      <c r="OWG78" s="6"/>
      <c r="OWH78" s="6"/>
      <c r="OWI78" s="6"/>
      <c r="OWJ78" s="6"/>
      <c r="OWK78" s="6"/>
      <c r="OWL78" s="6"/>
      <c r="OWM78" s="6"/>
      <c r="OWN78" s="6"/>
      <c r="OWO78" s="6"/>
      <c r="OWP78" s="6"/>
      <c r="OWQ78" s="6"/>
      <c r="OWR78" s="6"/>
      <c r="OWS78" s="6"/>
      <c r="OWT78" s="6"/>
      <c r="OWU78" s="6"/>
      <c r="OWV78" s="6"/>
      <c r="OWW78" s="6"/>
      <c r="OWX78" s="6"/>
      <c r="OWY78" s="6"/>
      <c r="OWZ78" s="6"/>
      <c r="OXA78" s="6"/>
      <c r="OXB78" s="6"/>
      <c r="OXC78" s="6"/>
      <c r="OXD78" s="6"/>
      <c r="OXE78" s="6"/>
      <c r="OXF78" s="6"/>
      <c r="OXG78" s="6"/>
      <c r="OXH78" s="6"/>
      <c r="OXI78" s="6"/>
      <c r="OXJ78" s="6"/>
      <c r="OXK78" s="6"/>
      <c r="OXL78" s="6"/>
      <c r="OXM78" s="6"/>
      <c r="OXN78" s="6"/>
      <c r="OXO78" s="6"/>
      <c r="OXP78" s="6"/>
      <c r="OXQ78" s="6"/>
      <c r="OXR78" s="6"/>
      <c r="OXS78" s="6"/>
      <c r="OXT78" s="6"/>
      <c r="OXU78" s="6"/>
      <c r="OXV78" s="6"/>
      <c r="OXW78" s="6"/>
      <c r="OXX78" s="6"/>
      <c r="OXY78" s="6"/>
      <c r="OXZ78" s="6"/>
      <c r="OYA78" s="6"/>
      <c r="OYB78" s="6"/>
      <c r="OYC78" s="6"/>
      <c r="OYD78" s="6"/>
      <c r="OYE78" s="6"/>
      <c r="OYF78" s="6"/>
      <c r="OYG78" s="6"/>
      <c r="OYH78" s="6"/>
      <c r="OYI78" s="6"/>
      <c r="OYJ78" s="6"/>
      <c r="OYK78" s="6"/>
      <c r="OYL78" s="6"/>
      <c r="OYM78" s="6"/>
      <c r="OYN78" s="6"/>
      <c r="OYO78" s="6"/>
      <c r="OYP78" s="6"/>
      <c r="OYQ78" s="6"/>
      <c r="OYR78" s="6"/>
      <c r="OYS78" s="6"/>
      <c r="OYT78" s="6"/>
      <c r="OYU78" s="6"/>
      <c r="OYV78" s="6"/>
      <c r="OYW78" s="6"/>
      <c r="OYX78" s="6"/>
      <c r="OYY78" s="6"/>
      <c r="OYZ78" s="6"/>
      <c r="OZA78" s="6"/>
      <c r="OZB78" s="6"/>
      <c r="OZC78" s="6"/>
      <c r="OZD78" s="6"/>
      <c r="OZE78" s="6"/>
      <c r="OZF78" s="6"/>
      <c r="OZG78" s="6"/>
      <c r="OZH78" s="6"/>
      <c r="OZI78" s="6"/>
      <c r="OZJ78" s="6"/>
      <c r="OZK78" s="6"/>
      <c r="OZL78" s="6"/>
      <c r="OZM78" s="6"/>
      <c r="OZN78" s="6"/>
      <c r="OZO78" s="6"/>
      <c r="OZP78" s="6"/>
      <c r="OZQ78" s="6"/>
      <c r="OZR78" s="6"/>
      <c r="OZS78" s="6"/>
      <c r="OZT78" s="6"/>
      <c r="OZU78" s="6"/>
      <c r="OZV78" s="6"/>
      <c r="OZW78" s="6"/>
      <c r="OZX78" s="6"/>
      <c r="OZY78" s="6"/>
      <c r="OZZ78" s="6"/>
      <c r="PAA78" s="6"/>
      <c r="PAB78" s="6"/>
      <c r="PAC78" s="6"/>
      <c r="PAD78" s="6"/>
      <c r="PAE78" s="6"/>
      <c r="PAF78" s="6"/>
      <c r="PAG78" s="6"/>
      <c r="PAH78" s="6"/>
      <c r="PAI78" s="6"/>
      <c r="PAJ78" s="6"/>
      <c r="PAK78" s="6"/>
      <c r="PAL78" s="6"/>
      <c r="PAM78" s="6"/>
      <c r="PAN78" s="6"/>
      <c r="PAO78" s="6"/>
      <c r="PAP78" s="6"/>
      <c r="PAQ78" s="6"/>
      <c r="PAR78" s="6"/>
      <c r="PAS78" s="6"/>
      <c r="PAT78" s="6"/>
      <c r="PAU78" s="6"/>
      <c r="PAV78" s="6"/>
      <c r="PAW78" s="6"/>
      <c r="PAX78" s="6"/>
      <c r="PAY78" s="6"/>
      <c r="PAZ78" s="6"/>
      <c r="PBA78" s="6"/>
      <c r="PBB78" s="6"/>
      <c r="PBC78" s="6"/>
      <c r="PBD78" s="6"/>
      <c r="PBE78" s="6"/>
      <c r="PBF78" s="6"/>
      <c r="PBG78" s="6"/>
      <c r="PBH78" s="6"/>
      <c r="PBI78" s="6"/>
      <c r="PBJ78" s="6"/>
      <c r="PBK78" s="6"/>
      <c r="PBL78" s="6"/>
      <c r="PBM78" s="6"/>
      <c r="PBN78" s="6"/>
      <c r="PBO78" s="6"/>
      <c r="PBP78" s="6"/>
      <c r="PBQ78" s="6"/>
      <c r="PBR78" s="6"/>
      <c r="PBS78" s="6"/>
      <c r="PBT78" s="6"/>
      <c r="PBU78" s="6"/>
      <c r="PBV78" s="6"/>
      <c r="PBW78" s="6"/>
      <c r="PBX78" s="6"/>
      <c r="PBY78" s="6"/>
      <c r="PBZ78" s="6"/>
      <c r="PCA78" s="6"/>
      <c r="PCB78" s="6"/>
      <c r="PCC78" s="6"/>
      <c r="PCD78" s="6"/>
      <c r="PCE78" s="6"/>
      <c r="PCF78" s="6"/>
      <c r="PCG78" s="6"/>
      <c r="PCH78" s="6"/>
      <c r="PCI78" s="6"/>
      <c r="PCJ78" s="6"/>
      <c r="PCK78" s="6"/>
      <c r="PCL78" s="6"/>
      <c r="PCM78" s="6"/>
      <c r="PCN78" s="6"/>
      <c r="PCO78" s="6"/>
      <c r="PCP78" s="6"/>
      <c r="PCQ78" s="6"/>
      <c r="PCR78" s="6"/>
      <c r="PCS78" s="6"/>
      <c r="PCT78" s="6"/>
      <c r="PCU78" s="6"/>
      <c r="PCV78" s="6"/>
      <c r="PCW78" s="6"/>
      <c r="PCX78" s="6"/>
      <c r="PCY78" s="6"/>
      <c r="PCZ78" s="6"/>
      <c r="PDA78" s="6"/>
      <c r="PDB78" s="6"/>
      <c r="PDC78" s="6"/>
      <c r="PDD78" s="6"/>
      <c r="PDE78" s="6"/>
      <c r="PDF78" s="6"/>
      <c r="PDG78" s="6"/>
      <c r="PDH78" s="6"/>
      <c r="PDI78" s="6"/>
      <c r="PDJ78" s="6"/>
      <c r="PDK78" s="6"/>
      <c r="PDL78" s="6"/>
      <c r="PDM78" s="6"/>
      <c r="PDN78" s="6"/>
      <c r="PDO78" s="6"/>
      <c r="PDP78" s="6"/>
      <c r="PDQ78" s="6"/>
      <c r="PDR78" s="6"/>
      <c r="PDS78" s="6"/>
      <c r="PDT78" s="6"/>
      <c r="PDU78" s="6"/>
      <c r="PDV78" s="6"/>
      <c r="PDW78" s="6"/>
      <c r="PDX78" s="6"/>
      <c r="PDY78" s="6"/>
      <c r="PDZ78" s="6"/>
      <c r="PEA78" s="6"/>
      <c r="PEB78" s="6"/>
      <c r="PEC78" s="6"/>
      <c r="PED78" s="6"/>
      <c r="PEE78" s="6"/>
      <c r="PEF78" s="6"/>
      <c r="PEG78" s="6"/>
      <c r="PEH78" s="6"/>
      <c r="PEI78" s="6"/>
      <c r="PEJ78" s="6"/>
      <c r="PEK78" s="6"/>
      <c r="PEL78" s="6"/>
      <c r="PEM78" s="6"/>
      <c r="PEN78" s="6"/>
      <c r="PEO78" s="6"/>
      <c r="PEP78" s="6"/>
      <c r="PEQ78" s="6"/>
      <c r="PER78" s="6"/>
      <c r="PES78" s="6"/>
      <c r="PET78" s="6"/>
      <c r="PEU78" s="6"/>
      <c r="PEV78" s="6"/>
      <c r="PEW78" s="6"/>
      <c r="PEX78" s="6"/>
      <c r="PEY78" s="6"/>
      <c r="PEZ78" s="6"/>
      <c r="PFA78" s="6"/>
      <c r="PFB78" s="6"/>
      <c r="PFC78" s="6"/>
      <c r="PFD78" s="6"/>
      <c r="PFE78" s="6"/>
      <c r="PFF78" s="6"/>
      <c r="PFG78" s="6"/>
      <c r="PFH78" s="6"/>
      <c r="PFI78" s="6"/>
      <c r="PFJ78" s="6"/>
      <c r="PFK78" s="6"/>
      <c r="PFL78" s="6"/>
      <c r="PFM78" s="6"/>
      <c r="PFN78" s="6"/>
      <c r="PFO78" s="6"/>
      <c r="PFP78" s="6"/>
      <c r="PFQ78" s="6"/>
      <c r="PFR78" s="6"/>
      <c r="PFS78" s="6"/>
      <c r="PFT78" s="6"/>
      <c r="PFU78" s="6"/>
      <c r="PFV78" s="6"/>
      <c r="PFW78" s="6"/>
      <c r="PFX78" s="6"/>
      <c r="PFY78" s="6"/>
      <c r="PFZ78" s="6"/>
      <c r="PGA78" s="6"/>
      <c r="PGB78" s="6"/>
      <c r="PGC78" s="6"/>
      <c r="PGD78" s="6"/>
      <c r="PGE78" s="6"/>
      <c r="PGF78" s="6"/>
      <c r="PGG78" s="6"/>
      <c r="PGH78" s="6"/>
      <c r="PGI78" s="6"/>
      <c r="PGJ78" s="6"/>
      <c r="PGK78" s="6"/>
      <c r="PGL78" s="6"/>
      <c r="PGM78" s="6"/>
      <c r="PGN78" s="6"/>
      <c r="PGO78" s="6"/>
      <c r="PGP78" s="6"/>
      <c r="PGQ78" s="6"/>
      <c r="PGR78" s="6"/>
      <c r="PGS78" s="6"/>
      <c r="PGT78" s="6"/>
      <c r="PGU78" s="6"/>
      <c r="PGV78" s="6"/>
      <c r="PGW78" s="6"/>
      <c r="PGX78" s="6"/>
      <c r="PGY78" s="6"/>
      <c r="PGZ78" s="6"/>
      <c r="PHA78" s="6"/>
      <c r="PHB78" s="6"/>
      <c r="PHC78" s="6"/>
      <c r="PHD78" s="6"/>
      <c r="PHE78" s="6"/>
      <c r="PHF78" s="6"/>
      <c r="PHG78" s="6"/>
      <c r="PHH78" s="6"/>
      <c r="PHI78" s="6"/>
      <c r="PHJ78" s="6"/>
      <c r="PHK78" s="6"/>
      <c r="PHL78" s="6"/>
      <c r="PHM78" s="6"/>
      <c r="PHN78" s="6"/>
      <c r="PHO78" s="6"/>
      <c r="PHP78" s="6"/>
      <c r="PHQ78" s="6"/>
      <c r="PHR78" s="6"/>
      <c r="PHS78" s="6"/>
      <c r="PHT78" s="6"/>
      <c r="PHU78" s="6"/>
      <c r="PHV78" s="6"/>
      <c r="PHW78" s="6"/>
      <c r="PHX78" s="6"/>
      <c r="PHY78" s="6"/>
      <c r="PHZ78" s="6"/>
      <c r="PIA78" s="6"/>
      <c r="PIB78" s="6"/>
      <c r="PIC78" s="6"/>
      <c r="PID78" s="6"/>
      <c r="PIE78" s="6"/>
      <c r="PIF78" s="6"/>
      <c r="PIG78" s="6"/>
      <c r="PIH78" s="6"/>
      <c r="PII78" s="6"/>
      <c r="PIJ78" s="6"/>
      <c r="PIK78" s="6"/>
      <c r="PIL78" s="6"/>
      <c r="PIM78" s="6"/>
      <c r="PIN78" s="6"/>
      <c r="PIO78" s="6"/>
      <c r="PIP78" s="6"/>
      <c r="PIQ78" s="6"/>
      <c r="PIR78" s="6"/>
      <c r="PIS78" s="6"/>
      <c r="PIT78" s="6"/>
      <c r="PIU78" s="6"/>
      <c r="PIV78" s="6"/>
      <c r="PIW78" s="6"/>
      <c r="PIX78" s="6"/>
      <c r="PIY78" s="6"/>
      <c r="PIZ78" s="6"/>
      <c r="PJA78" s="6"/>
      <c r="PJB78" s="6"/>
      <c r="PJC78" s="6"/>
      <c r="PJD78" s="6"/>
      <c r="PJE78" s="6"/>
      <c r="PJF78" s="6"/>
      <c r="PJG78" s="6"/>
      <c r="PJH78" s="6"/>
      <c r="PJI78" s="6"/>
      <c r="PJJ78" s="6"/>
      <c r="PJK78" s="6"/>
      <c r="PJL78" s="6"/>
      <c r="PJM78" s="6"/>
      <c r="PJN78" s="6"/>
      <c r="PJO78" s="6"/>
      <c r="PJP78" s="6"/>
      <c r="PJQ78" s="6"/>
      <c r="PJR78" s="6"/>
      <c r="PJS78" s="6"/>
      <c r="PJT78" s="6"/>
      <c r="PJU78" s="6"/>
      <c r="PJV78" s="6"/>
      <c r="PJW78" s="6"/>
      <c r="PJX78" s="6"/>
      <c r="PJY78" s="6"/>
      <c r="PJZ78" s="6"/>
      <c r="PKA78" s="6"/>
      <c r="PKB78" s="6"/>
      <c r="PKC78" s="6"/>
      <c r="PKD78" s="6"/>
      <c r="PKE78" s="6"/>
      <c r="PKF78" s="6"/>
      <c r="PKG78" s="6"/>
      <c r="PKH78" s="6"/>
      <c r="PKI78" s="6"/>
      <c r="PKJ78" s="6"/>
      <c r="PKK78" s="6"/>
      <c r="PKL78" s="6"/>
      <c r="PKM78" s="6"/>
      <c r="PKN78" s="6"/>
      <c r="PKO78" s="6"/>
      <c r="PKP78" s="6"/>
      <c r="PKQ78" s="6"/>
      <c r="PKR78" s="6"/>
      <c r="PKS78" s="6"/>
      <c r="PKT78" s="6"/>
      <c r="PKU78" s="6"/>
      <c r="PKV78" s="6"/>
      <c r="PKW78" s="6"/>
      <c r="PKX78" s="6"/>
      <c r="PKY78" s="6"/>
      <c r="PKZ78" s="6"/>
      <c r="PLA78" s="6"/>
      <c r="PLB78" s="6"/>
      <c r="PLC78" s="6"/>
      <c r="PLD78" s="6"/>
      <c r="PLE78" s="6"/>
      <c r="PLF78" s="6"/>
      <c r="PLG78" s="6"/>
      <c r="PLH78" s="6"/>
      <c r="PLI78" s="6"/>
      <c r="PLJ78" s="6"/>
      <c r="PLK78" s="6"/>
      <c r="PLL78" s="6"/>
      <c r="PLM78" s="6"/>
      <c r="PLN78" s="6"/>
      <c r="PLO78" s="6"/>
      <c r="PLP78" s="6"/>
      <c r="PLQ78" s="6"/>
      <c r="PLR78" s="6"/>
      <c r="PLS78" s="6"/>
      <c r="PLT78" s="6"/>
      <c r="PLU78" s="6"/>
      <c r="PLV78" s="6"/>
      <c r="PLW78" s="6"/>
      <c r="PLX78" s="6"/>
      <c r="PLY78" s="6"/>
      <c r="PLZ78" s="6"/>
      <c r="PMA78" s="6"/>
      <c r="PMB78" s="6"/>
      <c r="PMC78" s="6"/>
      <c r="PMD78" s="6"/>
      <c r="PME78" s="6"/>
      <c r="PMF78" s="6"/>
      <c r="PMG78" s="6"/>
      <c r="PMH78" s="6"/>
      <c r="PMI78" s="6"/>
      <c r="PMJ78" s="6"/>
      <c r="PMK78" s="6"/>
      <c r="PML78" s="6"/>
      <c r="PMM78" s="6"/>
      <c r="PMN78" s="6"/>
      <c r="PMO78" s="6"/>
      <c r="PMP78" s="6"/>
      <c r="PMQ78" s="6"/>
      <c r="PMR78" s="6"/>
      <c r="PMS78" s="6"/>
      <c r="PMT78" s="6"/>
      <c r="PMU78" s="6"/>
      <c r="PMV78" s="6"/>
      <c r="PMW78" s="6"/>
      <c r="PMX78" s="6"/>
      <c r="PMY78" s="6"/>
      <c r="PMZ78" s="6"/>
      <c r="PNA78" s="6"/>
      <c r="PNB78" s="6"/>
      <c r="PNC78" s="6"/>
      <c r="PND78" s="6"/>
      <c r="PNE78" s="6"/>
      <c r="PNF78" s="6"/>
      <c r="PNG78" s="6"/>
      <c r="PNH78" s="6"/>
      <c r="PNI78" s="6"/>
      <c r="PNJ78" s="6"/>
      <c r="PNK78" s="6"/>
      <c r="PNL78" s="6"/>
      <c r="PNM78" s="6"/>
      <c r="PNN78" s="6"/>
      <c r="PNO78" s="6"/>
      <c r="PNP78" s="6"/>
      <c r="PNQ78" s="6"/>
      <c r="PNR78" s="6"/>
      <c r="PNS78" s="6"/>
      <c r="PNT78" s="6"/>
      <c r="PNU78" s="6"/>
      <c r="PNV78" s="6"/>
      <c r="PNW78" s="6"/>
      <c r="PNX78" s="6"/>
      <c r="PNY78" s="6"/>
      <c r="PNZ78" s="6"/>
      <c r="POA78" s="6"/>
      <c r="POB78" s="6"/>
      <c r="POC78" s="6"/>
      <c r="POD78" s="6"/>
      <c r="POE78" s="6"/>
      <c r="POF78" s="6"/>
      <c r="POG78" s="6"/>
      <c r="POH78" s="6"/>
      <c r="POI78" s="6"/>
      <c r="POJ78" s="6"/>
      <c r="POK78" s="6"/>
      <c r="POL78" s="6"/>
      <c r="POM78" s="6"/>
      <c r="PON78" s="6"/>
      <c r="POO78" s="6"/>
      <c r="POP78" s="6"/>
      <c r="POQ78" s="6"/>
      <c r="POR78" s="6"/>
      <c r="POS78" s="6"/>
      <c r="POT78" s="6"/>
      <c r="POU78" s="6"/>
      <c r="POV78" s="6"/>
      <c r="POW78" s="6"/>
      <c r="POX78" s="6"/>
      <c r="POY78" s="6"/>
      <c r="POZ78" s="6"/>
      <c r="PPA78" s="6"/>
      <c r="PPB78" s="6"/>
      <c r="PPC78" s="6"/>
      <c r="PPD78" s="6"/>
      <c r="PPE78" s="6"/>
      <c r="PPF78" s="6"/>
      <c r="PPG78" s="6"/>
      <c r="PPH78" s="6"/>
      <c r="PPI78" s="6"/>
      <c r="PPJ78" s="6"/>
      <c r="PPK78" s="6"/>
      <c r="PPL78" s="6"/>
      <c r="PPM78" s="6"/>
      <c r="PPN78" s="6"/>
      <c r="PPO78" s="6"/>
      <c r="PPP78" s="6"/>
      <c r="PPQ78" s="6"/>
      <c r="PPR78" s="6"/>
      <c r="PPS78" s="6"/>
      <c r="PPT78" s="6"/>
      <c r="PPU78" s="6"/>
      <c r="PPV78" s="6"/>
      <c r="PPW78" s="6"/>
      <c r="PPX78" s="6"/>
      <c r="PPY78" s="6"/>
      <c r="PPZ78" s="6"/>
      <c r="PQA78" s="6"/>
      <c r="PQB78" s="6"/>
      <c r="PQC78" s="6"/>
      <c r="PQD78" s="6"/>
      <c r="PQE78" s="6"/>
      <c r="PQF78" s="6"/>
      <c r="PQG78" s="6"/>
      <c r="PQH78" s="6"/>
      <c r="PQI78" s="6"/>
      <c r="PQJ78" s="6"/>
      <c r="PQK78" s="6"/>
      <c r="PQL78" s="6"/>
      <c r="PQM78" s="6"/>
      <c r="PQN78" s="6"/>
      <c r="PQO78" s="6"/>
      <c r="PQP78" s="6"/>
      <c r="PQQ78" s="6"/>
      <c r="PQR78" s="6"/>
      <c r="PQS78" s="6"/>
      <c r="PQT78" s="6"/>
      <c r="PQU78" s="6"/>
      <c r="PQV78" s="6"/>
      <c r="PQW78" s="6"/>
      <c r="PQX78" s="6"/>
      <c r="PQY78" s="6"/>
      <c r="PQZ78" s="6"/>
      <c r="PRA78" s="6"/>
      <c r="PRB78" s="6"/>
      <c r="PRC78" s="6"/>
      <c r="PRD78" s="6"/>
      <c r="PRE78" s="6"/>
      <c r="PRF78" s="6"/>
      <c r="PRG78" s="6"/>
      <c r="PRH78" s="6"/>
      <c r="PRI78" s="6"/>
      <c r="PRJ78" s="6"/>
      <c r="PRK78" s="6"/>
      <c r="PRL78" s="6"/>
      <c r="PRM78" s="6"/>
      <c r="PRN78" s="6"/>
      <c r="PRO78" s="6"/>
      <c r="PRP78" s="6"/>
      <c r="PRQ78" s="6"/>
      <c r="PRR78" s="6"/>
      <c r="PRS78" s="6"/>
      <c r="PRT78" s="6"/>
      <c r="PRU78" s="6"/>
      <c r="PRV78" s="6"/>
      <c r="PRW78" s="6"/>
      <c r="PRX78" s="6"/>
      <c r="PRY78" s="6"/>
      <c r="PRZ78" s="6"/>
      <c r="PSA78" s="6"/>
      <c r="PSB78" s="6"/>
      <c r="PSC78" s="6"/>
      <c r="PSD78" s="6"/>
      <c r="PSE78" s="6"/>
      <c r="PSF78" s="6"/>
      <c r="PSG78" s="6"/>
      <c r="PSH78" s="6"/>
      <c r="PSI78" s="6"/>
      <c r="PSJ78" s="6"/>
      <c r="PSK78" s="6"/>
      <c r="PSL78" s="6"/>
      <c r="PSM78" s="6"/>
      <c r="PSN78" s="6"/>
      <c r="PSO78" s="6"/>
      <c r="PSP78" s="6"/>
      <c r="PSQ78" s="6"/>
      <c r="PSR78" s="6"/>
      <c r="PSS78" s="6"/>
      <c r="PST78" s="6"/>
      <c r="PSU78" s="6"/>
      <c r="PSV78" s="6"/>
      <c r="PSW78" s="6"/>
      <c r="PSX78" s="6"/>
      <c r="PSY78" s="6"/>
      <c r="PSZ78" s="6"/>
      <c r="PTA78" s="6"/>
      <c r="PTB78" s="6"/>
      <c r="PTC78" s="6"/>
      <c r="PTD78" s="6"/>
      <c r="PTE78" s="6"/>
      <c r="PTF78" s="6"/>
      <c r="PTG78" s="6"/>
      <c r="PTH78" s="6"/>
      <c r="PTI78" s="6"/>
      <c r="PTJ78" s="6"/>
      <c r="PTK78" s="6"/>
      <c r="PTL78" s="6"/>
      <c r="PTM78" s="6"/>
      <c r="PTN78" s="6"/>
      <c r="PTO78" s="6"/>
      <c r="PTP78" s="6"/>
      <c r="PTQ78" s="6"/>
      <c r="PTR78" s="6"/>
      <c r="PTS78" s="6"/>
      <c r="PTT78" s="6"/>
      <c r="PTU78" s="6"/>
      <c r="PTV78" s="6"/>
      <c r="PTW78" s="6"/>
      <c r="PTX78" s="6"/>
      <c r="PTY78" s="6"/>
      <c r="PTZ78" s="6"/>
      <c r="PUA78" s="6"/>
      <c r="PUB78" s="6"/>
      <c r="PUC78" s="6"/>
      <c r="PUD78" s="6"/>
      <c r="PUE78" s="6"/>
      <c r="PUF78" s="6"/>
      <c r="PUG78" s="6"/>
      <c r="PUH78" s="6"/>
      <c r="PUI78" s="6"/>
      <c r="PUJ78" s="6"/>
      <c r="PUK78" s="6"/>
      <c r="PUL78" s="6"/>
      <c r="PUM78" s="6"/>
      <c r="PUN78" s="6"/>
      <c r="PUO78" s="6"/>
      <c r="PUP78" s="6"/>
      <c r="PUQ78" s="6"/>
      <c r="PUR78" s="6"/>
      <c r="PUS78" s="6"/>
      <c r="PUT78" s="6"/>
      <c r="PUU78" s="6"/>
      <c r="PUV78" s="6"/>
      <c r="PUW78" s="6"/>
      <c r="PUX78" s="6"/>
      <c r="PUY78" s="6"/>
      <c r="PUZ78" s="6"/>
      <c r="PVA78" s="6"/>
      <c r="PVB78" s="6"/>
      <c r="PVC78" s="6"/>
      <c r="PVD78" s="6"/>
      <c r="PVE78" s="6"/>
      <c r="PVF78" s="6"/>
      <c r="PVG78" s="6"/>
      <c r="PVH78" s="6"/>
      <c r="PVI78" s="6"/>
      <c r="PVJ78" s="6"/>
      <c r="PVK78" s="6"/>
      <c r="PVL78" s="6"/>
      <c r="PVM78" s="6"/>
      <c r="PVN78" s="6"/>
      <c r="PVO78" s="6"/>
      <c r="PVP78" s="6"/>
      <c r="PVQ78" s="6"/>
      <c r="PVR78" s="6"/>
      <c r="PVS78" s="6"/>
      <c r="PVT78" s="6"/>
      <c r="PVU78" s="6"/>
      <c r="PVV78" s="6"/>
      <c r="PVW78" s="6"/>
      <c r="PVX78" s="6"/>
      <c r="PVY78" s="6"/>
      <c r="PVZ78" s="6"/>
      <c r="PWA78" s="6"/>
      <c r="PWB78" s="6"/>
      <c r="PWC78" s="6"/>
      <c r="PWD78" s="6"/>
      <c r="PWE78" s="6"/>
      <c r="PWF78" s="6"/>
      <c r="PWG78" s="6"/>
      <c r="PWH78" s="6"/>
      <c r="PWI78" s="6"/>
      <c r="PWJ78" s="6"/>
      <c r="PWK78" s="6"/>
      <c r="PWL78" s="6"/>
      <c r="PWM78" s="6"/>
      <c r="PWN78" s="6"/>
      <c r="PWO78" s="6"/>
      <c r="PWP78" s="6"/>
      <c r="PWQ78" s="6"/>
      <c r="PWR78" s="6"/>
      <c r="PWS78" s="6"/>
      <c r="PWT78" s="6"/>
      <c r="PWU78" s="6"/>
      <c r="PWV78" s="6"/>
      <c r="PWW78" s="6"/>
      <c r="PWX78" s="6"/>
      <c r="PWY78" s="6"/>
      <c r="PWZ78" s="6"/>
      <c r="PXA78" s="6"/>
      <c r="PXB78" s="6"/>
      <c r="PXC78" s="6"/>
      <c r="PXD78" s="6"/>
      <c r="PXE78" s="6"/>
      <c r="PXF78" s="6"/>
      <c r="PXG78" s="6"/>
      <c r="PXH78" s="6"/>
      <c r="PXI78" s="6"/>
      <c r="PXJ78" s="6"/>
      <c r="PXK78" s="6"/>
      <c r="PXL78" s="6"/>
      <c r="PXM78" s="6"/>
      <c r="PXN78" s="6"/>
      <c r="PXO78" s="6"/>
      <c r="PXP78" s="6"/>
      <c r="PXQ78" s="6"/>
      <c r="PXR78" s="6"/>
      <c r="PXS78" s="6"/>
      <c r="PXT78" s="6"/>
      <c r="PXU78" s="6"/>
      <c r="PXV78" s="6"/>
      <c r="PXW78" s="6"/>
      <c r="PXX78" s="6"/>
      <c r="PXY78" s="6"/>
      <c r="PXZ78" s="6"/>
      <c r="PYA78" s="6"/>
      <c r="PYB78" s="6"/>
      <c r="PYC78" s="6"/>
      <c r="PYD78" s="6"/>
      <c r="PYE78" s="6"/>
      <c r="PYF78" s="6"/>
      <c r="PYG78" s="6"/>
      <c r="PYH78" s="6"/>
      <c r="PYI78" s="6"/>
      <c r="PYJ78" s="6"/>
      <c r="PYK78" s="6"/>
      <c r="PYL78" s="6"/>
      <c r="PYM78" s="6"/>
      <c r="PYN78" s="6"/>
      <c r="PYO78" s="6"/>
      <c r="PYP78" s="6"/>
      <c r="PYQ78" s="6"/>
      <c r="PYR78" s="6"/>
      <c r="PYS78" s="6"/>
      <c r="PYT78" s="6"/>
      <c r="PYU78" s="6"/>
      <c r="PYV78" s="6"/>
      <c r="PYW78" s="6"/>
      <c r="PYX78" s="6"/>
      <c r="PYY78" s="6"/>
      <c r="PYZ78" s="6"/>
      <c r="PZA78" s="6"/>
      <c r="PZB78" s="6"/>
      <c r="PZC78" s="6"/>
      <c r="PZD78" s="6"/>
      <c r="PZE78" s="6"/>
      <c r="PZF78" s="6"/>
      <c r="PZG78" s="6"/>
      <c r="PZH78" s="6"/>
      <c r="PZI78" s="6"/>
      <c r="PZJ78" s="6"/>
      <c r="PZK78" s="6"/>
      <c r="PZL78" s="6"/>
      <c r="PZM78" s="6"/>
      <c r="PZN78" s="6"/>
      <c r="PZO78" s="6"/>
      <c r="PZP78" s="6"/>
      <c r="PZQ78" s="6"/>
      <c r="PZR78" s="6"/>
      <c r="PZS78" s="6"/>
      <c r="PZT78" s="6"/>
      <c r="PZU78" s="6"/>
      <c r="PZV78" s="6"/>
      <c r="PZW78" s="6"/>
      <c r="PZX78" s="6"/>
      <c r="PZY78" s="6"/>
      <c r="PZZ78" s="6"/>
      <c r="QAA78" s="6"/>
      <c r="QAB78" s="6"/>
      <c r="QAC78" s="6"/>
      <c r="QAD78" s="6"/>
      <c r="QAE78" s="6"/>
      <c r="QAF78" s="6"/>
      <c r="QAG78" s="6"/>
      <c r="QAH78" s="6"/>
      <c r="QAI78" s="6"/>
      <c r="QAJ78" s="6"/>
      <c r="QAK78" s="6"/>
      <c r="QAL78" s="6"/>
      <c r="QAM78" s="6"/>
      <c r="QAN78" s="6"/>
      <c r="QAO78" s="6"/>
      <c r="QAP78" s="6"/>
      <c r="QAQ78" s="6"/>
      <c r="QAR78" s="6"/>
      <c r="QAS78" s="6"/>
      <c r="QAT78" s="6"/>
      <c r="QAU78" s="6"/>
      <c r="QAV78" s="6"/>
      <c r="QAW78" s="6"/>
      <c r="QAX78" s="6"/>
      <c r="QAY78" s="6"/>
      <c r="QAZ78" s="6"/>
      <c r="QBA78" s="6"/>
      <c r="QBB78" s="6"/>
      <c r="QBC78" s="6"/>
      <c r="QBD78" s="6"/>
      <c r="QBE78" s="6"/>
      <c r="QBF78" s="6"/>
      <c r="QBG78" s="6"/>
      <c r="QBH78" s="6"/>
      <c r="QBI78" s="6"/>
      <c r="QBJ78" s="6"/>
      <c r="QBK78" s="6"/>
      <c r="QBL78" s="6"/>
      <c r="QBM78" s="6"/>
      <c r="QBN78" s="6"/>
      <c r="QBO78" s="6"/>
      <c r="QBP78" s="6"/>
      <c r="QBQ78" s="6"/>
      <c r="QBR78" s="6"/>
      <c r="QBS78" s="6"/>
      <c r="QBT78" s="6"/>
      <c r="QBU78" s="6"/>
      <c r="QBV78" s="6"/>
      <c r="QBW78" s="6"/>
      <c r="QBX78" s="6"/>
      <c r="QBY78" s="6"/>
      <c r="QBZ78" s="6"/>
      <c r="QCA78" s="6"/>
      <c r="QCB78" s="6"/>
      <c r="QCC78" s="6"/>
      <c r="QCD78" s="6"/>
      <c r="QCE78" s="6"/>
      <c r="QCF78" s="6"/>
      <c r="QCG78" s="6"/>
      <c r="QCH78" s="6"/>
      <c r="QCI78" s="6"/>
      <c r="QCJ78" s="6"/>
      <c r="QCK78" s="6"/>
      <c r="QCL78" s="6"/>
      <c r="QCM78" s="6"/>
      <c r="QCN78" s="6"/>
      <c r="QCO78" s="6"/>
      <c r="QCP78" s="6"/>
      <c r="QCQ78" s="6"/>
      <c r="QCR78" s="6"/>
      <c r="QCS78" s="6"/>
      <c r="QCT78" s="6"/>
      <c r="QCU78" s="6"/>
      <c r="QCV78" s="6"/>
      <c r="QCW78" s="6"/>
      <c r="QCX78" s="6"/>
      <c r="QCY78" s="6"/>
      <c r="QCZ78" s="6"/>
      <c r="QDA78" s="6"/>
      <c r="QDB78" s="6"/>
      <c r="QDC78" s="6"/>
      <c r="QDD78" s="6"/>
      <c r="QDE78" s="6"/>
      <c r="QDF78" s="6"/>
      <c r="QDG78" s="6"/>
      <c r="QDH78" s="6"/>
      <c r="QDI78" s="6"/>
      <c r="QDJ78" s="6"/>
      <c r="QDK78" s="6"/>
      <c r="QDL78" s="6"/>
      <c r="QDM78" s="6"/>
      <c r="QDN78" s="6"/>
      <c r="QDO78" s="6"/>
      <c r="QDP78" s="6"/>
      <c r="QDQ78" s="6"/>
      <c r="QDR78" s="6"/>
      <c r="QDS78" s="6"/>
      <c r="QDT78" s="6"/>
      <c r="QDU78" s="6"/>
      <c r="QDV78" s="6"/>
      <c r="QDW78" s="6"/>
      <c r="QDX78" s="6"/>
      <c r="QDY78" s="6"/>
      <c r="QDZ78" s="6"/>
      <c r="QEA78" s="6"/>
      <c r="QEB78" s="6"/>
      <c r="QEC78" s="6"/>
      <c r="QED78" s="6"/>
      <c r="QEE78" s="6"/>
      <c r="QEF78" s="6"/>
      <c r="QEG78" s="6"/>
      <c r="QEH78" s="6"/>
      <c r="QEI78" s="6"/>
      <c r="QEJ78" s="6"/>
      <c r="QEK78" s="6"/>
      <c r="QEL78" s="6"/>
      <c r="QEM78" s="6"/>
      <c r="QEN78" s="6"/>
      <c r="QEO78" s="6"/>
      <c r="QEP78" s="6"/>
      <c r="QEQ78" s="6"/>
      <c r="QER78" s="6"/>
      <c r="QES78" s="6"/>
      <c r="QET78" s="6"/>
      <c r="QEU78" s="6"/>
      <c r="QEV78" s="6"/>
      <c r="QEW78" s="6"/>
      <c r="QEX78" s="6"/>
      <c r="QEY78" s="6"/>
      <c r="QEZ78" s="6"/>
      <c r="QFA78" s="6"/>
      <c r="QFB78" s="6"/>
      <c r="QFC78" s="6"/>
      <c r="QFD78" s="6"/>
      <c r="QFE78" s="6"/>
      <c r="QFF78" s="6"/>
      <c r="QFG78" s="6"/>
      <c r="QFH78" s="6"/>
      <c r="QFI78" s="6"/>
      <c r="QFJ78" s="6"/>
      <c r="QFK78" s="6"/>
      <c r="QFL78" s="6"/>
      <c r="QFM78" s="6"/>
      <c r="QFN78" s="6"/>
      <c r="QFO78" s="6"/>
      <c r="QFP78" s="6"/>
      <c r="QFQ78" s="6"/>
      <c r="QFR78" s="6"/>
      <c r="QFS78" s="6"/>
      <c r="QFT78" s="6"/>
      <c r="QFU78" s="6"/>
      <c r="QFV78" s="6"/>
      <c r="QFW78" s="6"/>
      <c r="QFX78" s="6"/>
      <c r="QFY78" s="6"/>
      <c r="QFZ78" s="6"/>
      <c r="QGA78" s="6"/>
      <c r="QGB78" s="6"/>
      <c r="QGC78" s="6"/>
      <c r="QGD78" s="6"/>
      <c r="QGE78" s="6"/>
      <c r="QGF78" s="6"/>
      <c r="QGG78" s="6"/>
      <c r="QGH78" s="6"/>
      <c r="QGI78" s="6"/>
      <c r="QGJ78" s="6"/>
      <c r="QGK78" s="6"/>
      <c r="QGL78" s="6"/>
      <c r="QGM78" s="6"/>
      <c r="QGN78" s="6"/>
      <c r="QGO78" s="6"/>
      <c r="QGP78" s="6"/>
      <c r="QGQ78" s="6"/>
      <c r="QGR78" s="6"/>
      <c r="QGS78" s="6"/>
      <c r="QGT78" s="6"/>
      <c r="QGU78" s="6"/>
      <c r="QGV78" s="6"/>
      <c r="QGW78" s="6"/>
      <c r="QGX78" s="6"/>
      <c r="QGY78" s="6"/>
      <c r="QGZ78" s="6"/>
      <c r="QHA78" s="6"/>
      <c r="QHB78" s="6"/>
      <c r="QHC78" s="6"/>
      <c r="QHD78" s="6"/>
      <c r="QHE78" s="6"/>
      <c r="QHF78" s="6"/>
      <c r="QHG78" s="6"/>
      <c r="QHH78" s="6"/>
      <c r="QHI78" s="6"/>
      <c r="QHJ78" s="6"/>
      <c r="QHK78" s="6"/>
      <c r="QHL78" s="6"/>
      <c r="QHM78" s="6"/>
      <c r="QHN78" s="6"/>
      <c r="QHO78" s="6"/>
      <c r="QHP78" s="6"/>
      <c r="QHQ78" s="6"/>
      <c r="QHR78" s="6"/>
      <c r="QHS78" s="6"/>
      <c r="QHT78" s="6"/>
      <c r="QHU78" s="6"/>
      <c r="QHV78" s="6"/>
      <c r="QHW78" s="6"/>
      <c r="QHX78" s="6"/>
      <c r="QHY78" s="6"/>
      <c r="QHZ78" s="6"/>
      <c r="QIA78" s="6"/>
      <c r="QIB78" s="6"/>
      <c r="QIC78" s="6"/>
      <c r="QID78" s="6"/>
      <c r="QIE78" s="6"/>
      <c r="QIF78" s="6"/>
      <c r="QIG78" s="6"/>
      <c r="QIH78" s="6"/>
      <c r="QII78" s="6"/>
      <c r="QIJ78" s="6"/>
      <c r="QIK78" s="6"/>
      <c r="QIL78" s="6"/>
      <c r="QIM78" s="6"/>
      <c r="QIN78" s="6"/>
      <c r="QIO78" s="6"/>
      <c r="QIP78" s="6"/>
      <c r="QIQ78" s="6"/>
      <c r="QIR78" s="6"/>
      <c r="QIS78" s="6"/>
      <c r="QIT78" s="6"/>
      <c r="QIU78" s="6"/>
      <c r="QIV78" s="6"/>
      <c r="QIW78" s="6"/>
      <c r="QIX78" s="6"/>
      <c r="QIY78" s="6"/>
      <c r="QIZ78" s="6"/>
      <c r="QJA78" s="6"/>
      <c r="QJB78" s="6"/>
      <c r="QJC78" s="6"/>
      <c r="QJD78" s="6"/>
      <c r="QJE78" s="6"/>
      <c r="QJF78" s="6"/>
      <c r="QJG78" s="6"/>
      <c r="QJH78" s="6"/>
      <c r="QJI78" s="6"/>
      <c r="QJJ78" s="6"/>
      <c r="QJK78" s="6"/>
      <c r="QJL78" s="6"/>
      <c r="QJM78" s="6"/>
      <c r="QJN78" s="6"/>
      <c r="QJO78" s="6"/>
      <c r="QJP78" s="6"/>
      <c r="QJQ78" s="6"/>
      <c r="QJR78" s="6"/>
      <c r="QJS78" s="6"/>
      <c r="QJT78" s="6"/>
      <c r="QJU78" s="6"/>
      <c r="QJV78" s="6"/>
      <c r="QJW78" s="6"/>
      <c r="QJX78" s="6"/>
      <c r="QJY78" s="6"/>
      <c r="QJZ78" s="6"/>
      <c r="QKA78" s="6"/>
      <c r="QKB78" s="6"/>
      <c r="QKC78" s="6"/>
      <c r="QKD78" s="6"/>
      <c r="QKE78" s="6"/>
      <c r="QKF78" s="6"/>
      <c r="QKG78" s="6"/>
      <c r="QKH78" s="6"/>
      <c r="QKI78" s="6"/>
      <c r="QKJ78" s="6"/>
      <c r="QKK78" s="6"/>
      <c r="QKL78" s="6"/>
      <c r="QKM78" s="6"/>
      <c r="QKN78" s="6"/>
      <c r="QKO78" s="6"/>
      <c r="QKP78" s="6"/>
      <c r="QKQ78" s="6"/>
      <c r="QKR78" s="6"/>
      <c r="QKS78" s="6"/>
      <c r="QKT78" s="6"/>
      <c r="QKU78" s="6"/>
      <c r="QKV78" s="6"/>
      <c r="QKW78" s="6"/>
      <c r="QKX78" s="6"/>
      <c r="QKY78" s="6"/>
      <c r="QKZ78" s="6"/>
      <c r="QLA78" s="6"/>
      <c r="QLB78" s="6"/>
      <c r="QLC78" s="6"/>
      <c r="QLD78" s="6"/>
      <c r="QLE78" s="6"/>
      <c r="QLF78" s="6"/>
      <c r="QLG78" s="6"/>
      <c r="QLH78" s="6"/>
      <c r="QLI78" s="6"/>
      <c r="QLJ78" s="6"/>
      <c r="QLK78" s="6"/>
      <c r="QLL78" s="6"/>
      <c r="QLM78" s="6"/>
      <c r="QLN78" s="6"/>
      <c r="QLO78" s="6"/>
      <c r="QLP78" s="6"/>
      <c r="QLQ78" s="6"/>
      <c r="QLR78" s="6"/>
      <c r="QLS78" s="6"/>
      <c r="QLT78" s="6"/>
      <c r="QLU78" s="6"/>
      <c r="QLV78" s="6"/>
      <c r="QLW78" s="6"/>
      <c r="QLX78" s="6"/>
      <c r="QLY78" s="6"/>
      <c r="QLZ78" s="6"/>
      <c r="QMA78" s="6"/>
      <c r="QMB78" s="6"/>
      <c r="QMC78" s="6"/>
      <c r="QMD78" s="6"/>
      <c r="QME78" s="6"/>
      <c r="QMF78" s="6"/>
      <c r="QMG78" s="6"/>
      <c r="QMH78" s="6"/>
      <c r="QMI78" s="6"/>
      <c r="QMJ78" s="6"/>
      <c r="QMK78" s="6"/>
      <c r="QML78" s="6"/>
      <c r="QMM78" s="6"/>
      <c r="QMN78" s="6"/>
      <c r="QMO78" s="6"/>
      <c r="QMP78" s="6"/>
      <c r="QMQ78" s="6"/>
      <c r="QMR78" s="6"/>
      <c r="QMS78" s="6"/>
      <c r="QMT78" s="6"/>
      <c r="QMU78" s="6"/>
      <c r="QMV78" s="6"/>
      <c r="QMW78" s="6"/>
      <c r="QMX78" s="6"/>
      <c r="QMY78" s="6"/>
      <c r="QMZ78" s="6"/>
      <c r="QNA78" s="6"/>
      <c r="QNB78" s="6"/>
      <c r="QNC78" s="6"/>
      <c r="QND78" s="6"/>
      <c r="QNE78" s="6"/>
      <c r="QNF78" s="6"/>
      <c r="QNG78" s="6"/>
      <c r="QNH78" s="6"/>
      <c r="QNI78" s="6"/>
      <c r="QNJ78" s="6"/>
      <c r="QNK78" s="6"/>
      <c r="QNL78" s="6"/>
      <c r="QNM78" s="6"/>
      <c r="QNN78" s="6"/>
      <c r="QNO78" s="6"/>
      <c r="QNP78" s="6"/>
      <c r="QNQ78" s="6"/>
      <c r="QNR78" s="6"/>
      <c r="QNS78" s="6"/>
      <c r="QNT78" s="6"/>
      <c r="QNU78" s="6"/>
      <c r="QNV78" s="6"/>
      <c r="QNW78" s="6"/>
      <c r="QNX78" s="6"/>
      <c r="QNY78" s="6"/>
      <c r="QNZ78" s="6"/>
      <c r="QOA78" s="6"/>
      <c r="QOB78" s="6"/>
      <c r="QOC78" s="6"/>
      <c r="QOD78" s="6"/>
      <c r="QOE78" s="6"/>
      <c r="QOF78" s="6"/>
      <c r="QOG78" s="6"/>
      <c r="QOH78" s="6"/>
      <c r="QOI78" s="6"/>
      <c r="QOJ78" s="6"/>
      <c r="QOK78" s="6"/>
      <c r="QOL78" s="6"/>
      <c r="QOM78" s="6"/>
      <c r="QON78" s="6"/>
      <c r="QOO78" s="6"/>
      <c r="QOP78" s="6"/>
      <c r="QOQ78" s="6"/>
      <c r="QOR78" s="6"/>
      <c r="QOS78" s="6"/>
      <c r="QOT78" s="6"/>
      <c r="QOU78" s="6"/>
      <c r="QOV78" s="6"/>
      <c r="QOW78" s="6"/>
      <c r="QOX78" s="6"/>
      <c r="QOY78" s="6"/>
      <c r="QOZ78" s="6"/>
      <c r="QPA78" s="6"/>
      <c r="QPB78" s="6"/>
      <c r="QPC78" s="6"/>
      <c r="QPD78" s="6"/>
      <c r="QPE78" s="6"/>
      <c r="QPF78" s="6"/>
      <c r="QPG78" s="6"/>
      <c r="QPH78" s="6"/>
      <c r="QPI78" s="6"/>
      <c r="QPJ78" s="6"/>
      <c r="QPK78" s="6"/>
      <c r="QPL78" s="6"/>
      <c r="QPM78" s="6"/>
      <c r="QPN78" s="6"/>
      <c r="QPO78" s="6"/>
      <c r="QPP78" s="6"/>
      <c r="QPQ78" s="6"/>
      <c r="QPR78" s="6"/>
      <c r="QPS78" s="6"/>
      <c r="QPT78" s="6"/>
      <c r="QPU78" s="6"/>
      <c r="QPV78" s="6"/>
      <c r="QPW78" s="6"/>
      <c r="QPX78" s="6"/>
      <c r="QPY78" s="6"/>
      <c r="QPZ78" s="6"/>
      <c r="QQA78" s="6"/>
      <c r="QQB78" s="6"/>
      <c r="QQC78" s="6"/>
      <c r="QQD78" s="6"/>
      <c r="QQE78" s="6"/>
      <c r="QQF78" s="6"/>
      <c r="QQG78" s="6"/>
      <c r="QQH78" s="6"/>
      <c r="QQI78" s="6"/>
      <c r="QQJ78" s="6"/>
      <c r="QQK78" s="6"/>
      <c r="QQL78" s="6"/>
      <c r="QQM78" s="6"/>
      <c r="QQN78" s="6"/>
      <c r="QQO78" s="6"/>
      <c r="QQP78" s="6"/>
      <c r="QQQ78" s="6"/>
      <c r="QQR78" s="6"/>
      <c r="QQS78" s="6"/>
      <c r="QQT78" s="6"/>
      <c r="QQU78" s="6"/>
      <c r="QQV78" s="6"/>
      <c r="QQW78" s="6"/>
      <c r="QQX78" s="6"/>
      <c r="QQY78" s="6"/>
      <c r="QQZ78" s="6"/>
      <c r="QRA78" s="6"/>
      <c r="QRB78" s="6"/>
      <c r="QRC78" s="6"/>
      <c r="QRD78" s="6"/>
      <c r="QRE78" s="6"/>
      <c r="QRF78" s="6"/>
      <c r="QRG78" s="6"/>
      <c r="QRH78" s="6"/>
      <c r="QRI78" s="6"/>
      <c r="QRJ78" s="6"/>
      <c r="QRK78" s="6"/>
      <c r="QRL78" s="6"/>
      <c r="QRM78" s="6"/>
      <c r="QRN78" s="6"/>
      <c r="QRO78" s="6"/>
      <c r="QRP78" s="6"/>
      <c r="QRQ78" s="6"/>
      <c r="QRR78" s="6"/>
      <c r="QRS78" s="6"/>
      <c r="QRT78" s="6"/>
      <c r="QRU78" s="6"/>
      <c r="QRV78" s="6"/>
      <c r="QRW78" s="6"/>
      <c r="QRX78" s="6"/>
      <c r="QRY78" s="6"/>
      <c r="QRZ78" s="6"/>
      <c r="QSA78" s="6"/>
      <c r="QSB78" s="6"/>
      <c r="QSC78" s="6"/>
      <c r="QSD78" s="6"/>
      <c r="QSE78" s="6"/>
      <c r="QSF78" s="6"/>
      <c r="QSG78" s="6"/>
      <c r="QSH78" s="6"/>
      <c r="QSI78" s="6"/>
      <c r="QSJ78" s="6"/>
      <c r="QSK78" s="6"/>
      <c r="QSL78" s="6"/>
      <c r="QSM78" s="6"/>
      <c r="QSN78" s="6"/>
      <c r="QSO78" s="6"/>
      <c r="QSP78" s="6"/>
      <c r="QSQ78" s="6"/>
      <c r="QSR78" s="6"/>
      <c r="QSS78" s="6"/>
      <c r="QST78" s="6"/>
      <c r="QSU78" s="6"/>
      <c r="QSV78" s="6"/>
      <c r="QSW78" s="6"/>
      <c r="QSX78" s="6"/>
      <c r="QSY78" s="6"/>
      <c r="QSZ78" s="6"/>
      <c r="QTA78" s="6"/>
      <c r="QTB78" s="6"/>
      <c r="QTC78" s="6"/>
      <c r="QTD78" s="6"/>
      <c r="QTE78" s="6"/>
      <c r="QTF78" s="6"/>
      <c r="QTG78" s="6"/>
      <c r="QTH78" s="6"/>
      <c r="QTI78" s="6"/>
      <c r="QTJ78" s="6"/>
      <c r="QTK78" s="6"/>
      <c r="QTL78" s="6"/>
      <c r="QTM78" s="6"/>
      <c r="QTN78" s="6"/>
      <c r="QTO78" s="6"/>
      <c r="QTP78" s="6"/>
      <c r="QTQ78" s="6"/>
      <c r="QTR78" s="6"/>
      <c r="QTS78" s="6"/>
      <c r="QTT78" s="6"/>
      <c r="QTU78" s="6"/>
      <c r="QTV78" s="6"/>
      <c r="QTW78" s="6"/>
      <c r="QTX78" s="6"/>
      <c r="QTY78" s="6"/>
      <c r="QTZ78" s="6"/>
      <c r="QUA78" s="6"/>
      <c r="QUB78" s="6"/>
      <c r="QUC78" s="6"/>
      <c r="QUD78" s="6"/>
      <c r="QUE78" s="6"/>
      <c r="QUF78" s="6"/>
      <c r="QUG78" s="6"/>
      <c r="QUH78" s="6"/>
      <c r="QUI78" s="6"/>
      <c r="QUJ78" s="6"/>
      <c r="QUK78" s="6"/>
      <c r="QUL78" s="6"/>
      <c r="QUM78" s="6"/>
      <c r="QUN78" s="6"/>
      <c r="QUO78" s="6"/>
      <c r="QUP78" s="6"/>
      <c r="QUQ78" s="6"/>
      <c r="QUR78" s="6"/>
      <c r="QUS78" s="6"/>
      <c r="QUT78" s="6"/>
      <c r="QUU78" s="6"/>
      <c r="QUV78" s="6"/>
      <c r="QUW78" s="6"/>
      <c r="QUX78" s="6"/>
      <c r="QUY78" s="6"/>
      <c r="QUZ78" s="6"/>
      <c r="QVA78" s="6"/>
      <c r="QVB78" s="6"/>
      <c r="QVC78" s="6"/>
      <c r="QVD78" s="6"/>
      <c r="QVE78" s="6"/>
      <c r="QVF78" s="6"/>
      <c r="QVG78" s="6"/>
      <c r="QVH78" s="6"/>
      <c r="QVI78" s="6"/>
      <c r="QVJ78" s="6"/>
      <c r="QVK78" s="6"/>
      <c r="QVL78" s="6"/>
      <c r="QVM78" s="6"/>
      <c r="QVN78" s="6"/>
      <c r="QVO78" s="6"/>
      <c r="QVP78" s="6"/>
      <c r="QVQ78" s="6"/>
      <c r="QVR78" s="6"/>
      <c r="QVS78" s="6"/>
      <c r="QVT78" s="6"/>
      <c r="QVU78" s="6"/>
      <c r="QVV78" s="6"/>
      <c r="QVW78" s="6"/>
      <c r="QVX78" s="6"/>
      <c r="QVY78" s="6"/>
      <c r="QVZ78" s="6"/>
      <c r="QWA78" s="6"/>
      <c r="QWB78" s="6"/>
      <c r="QWC78" s="6"/>
      <c r="QWD78" s="6"/>
      <c r="QWE78" s="6"/>
      <c r="QWF78" s="6"/>
      <c r="QWG78" s="6"/>
      <c r="QWH78" s="6"/>
      <c r="QWI78" s="6"/>
      <c r="QWJ78" s="6"/>
      <c r="QWK78" s="6"/>
      <c r="QWL78" s="6"/>
      <c r="QWM78" s="6"/>
      <c r="QWN78" s="6"/>
      <c r="QWO78" s="6"/>
      <c r="QWP78" s="6"/>
      <c r="QWQ78" s="6"/>
      <c r="QWR78" s="6"/>
      <c r="QWS78" s="6"/>
      <c r="QWT78" s="6"/>
      <c r="QWU78" s="6"/>
      <c r="QWV78" s="6"/>
      <c r="QWW78" s="6"/>
      <c r="QWX78" s="6"/>
      <c r="QWY78" s="6"/>
      <c r="QWZ78" s="6"/>
      <c r="QXA78" s="6"/>
      <c r="QXB78" s="6"/>
      <c r="QXC78" s="6"/>
      <c r="QXD78" s="6"/>
      <c r="QXE78" s="6"/>
      <c r="QXF78" s="6"/>
      <c r="QXG78" s="6"/>
      <c r="QXH78" s="6"/>
      <c r="QXI78" s="6"/>
      <c r="QXJ78" s="6"/>
      <c r="QXK78" s="6"/>
      <c r="QXL78" s="6"/>
      <c r="QXM78" s="6"/>
      <c r="QXN78" s="6"/>
      <c r="QXO78" s="6"/>
      <c r="QXP78" s="6"/>
      <c r="QXQ78" s="6"/>
      <c r="QXR78" s="6"/>
      <c r="QXS78" s="6"/>
      <c r="QXT78" s="6"/>
      <c r="QXU78" s="6"/>
      <c r="QXV78" s="6"/>
      <c r="QXW78" s="6"/>
      <c r="QXX78" s="6"/>
      <c r="QXY78" s="6"/>
      <c r="QXZ78" s="6"/>
      <c r="QYA78" s="6"/>
      <c r="QYB78" s="6"/>
      <c r="QYC78" s="6"/>
      <c r="QYD78" s="6"/>
      <c r="QYE78" s="6"/>
      <c r="QYF78" s="6"/>
      <c r="QYG78" s="6"/>
      <c r="QYH78" s="6"/>
      <c r="QYI78" s="6"/>
      <c r="QYJ78" s="6"/>
      <c r="QYK78" s="6"/>
      <c r="QYL78" s="6"/>
      <c r="QYM78" s="6"/>
      <c r="QYN78" s="6"/>
      <c r="QYO78" s="6"/>
      <c r="QYP78" s="6"/>
      <c r="QYQ78" s="6"/>
      <c r="QYR78" s="6"/>
      <c r="QYS78" s="6"/>
      <c r="QYT78" s="6"/>
      <c r="QYU78" s="6"/>
      <c r="QYV78" s="6"/>
      <c r="QYW78" s="6"/>
      <c r="QYX78" s="6"/>
      <c r="QYY78" s="6"/>
      <c r="QYZ78" s="6"/>
      <c r="QZA78" s="6"/>
      <c r="QZB78" s="6"/>
      <c r="QZC78" s="6"/>
      <c r="QZD78" s="6"/>
      <c r="QZE78" s="6"/>
      <c r="QZF78" s="6"/>
      <c r="QZG78" s="6"/>
      <c r="QZH78" s="6"/>
      <c r="QZI78" s="6"/>
      <c r="QZJ78" s="6"/>
      <c r="QZK78" s="6"/>
      <c r="QZL78" s="6"/>
      <c r="QZM78" s="6"/>
      <c r="QZN78" s="6"/>
      <c r="QZO78" s="6"/>
      <c r="QZP78" s="6"/>
      <c r="QZQ78" s="6"/>
      <c r="QZR78" s="6"/>
      <c r="QZS78" s="6"/>
      <c r="QZT78" s="6"/>
      <c r="QZU78" s="6"/>
      <c r="QZV78" s="6"/>
      <c r="QZW78" s="6"/>
      <c r="QZX78" s="6"/>
      <c r="QZY78" s="6"/>
      <c r="QZZ78" s="6"/>
      <c r="RAA78" s="6"/>
      <c r="RAB78" s="6"/>
      <c r="RAC78" s="6"/>
      <c r="RAD78" s="6"/>
      <c r="RAE78" s="6"/>
      <c r="RAF78" s="6"/>
      <c r="RAG78" s="6"/>
      <c r="RAH78" s="6"/>
      <c r="RAI78" s="6"/>
      <c r="RAJ78" s="6"/>
      <c r="RAK78" s="6"/>
      <c r="RAL78" s="6"/>
      <c r="RAM78" s="6"/>
      <c r="RAN78" s="6"/>
      <c r="RAO78" s="6"/>
      <c r="RAP78" s="6"/>
      <c r="RAQ78" s="6"/>
      <c r="RAR78" s="6"/>
      <c r="RAS78" s="6"/>
      <c r="RAT78" s="6"/>
      <c r="RAU78" s="6"/>
      <c r="RAV78" s="6"/>
      <c r="RAW78" s="6"/>
      <c r="RAX78" s="6"/>
      <c r="RAY78" s="6"/>
      <c r="RAZ78" s="6"/>
      <c r="RBA78" s="6"/>
      <c r="RBB78" s="6"/>
      <c r="RBC78" s="6"/>
      <c r="RBD78" s="6"/>
      <c r="RBE78" s="6"/>
      <c r="RBF78" s="6"/>
      <c r="RBG78" s="6"/>
      <c r="RBH78" s="6"/>
      <c r="RBI78" s="6"/>
      <c r="RBJ78" s="6"/>
      <c r="RBK78" s="6"/>
      <c r="RBL78" s="6"/>
      <c r="RBM78" s="6"/>
      <c r="RBN78" s="6"/>
      <c r="RBO78" s="6"/>
      <c r="RBP78" s="6"/>
      <c r="RBQ78" s="6"/>
      <c r="RBR78" s="6"/>
      <c r="RBS78" s="6"/>
      <c r="RBT78" s="6"/>
      <c r="RBU78" s="6"/>
      <c r="RBV78" s="6"/>
      <c r="RBW78" s="6"/>
      <c r="RBX78" s="6"/>
      <c r="RBY78" s="6"/>
      <c r="RBZ78" s="6"/>
      <c r="RCA78" s="6"/>
      <c r="RCB78" s="6"/>
      <c r="RCC78" s="6"/>
      <c r="RCD78" s="6"/>
      <c r="RCE78" s="6"/>
      <c r="RCF78" s="6"/>
      <c r="RCG78" s="6"/>
      <c r="RCH78" s="6"/>
      <c r="RCI78" s="6"/>
      <c r="RCJ78" s="6"/>
      <c r="RCK78" s="6"/>
      <c r="RCL78" s="6"/>
      <c r="RCM78" s="6"/>
      <c r="RCN78" s="6"/>
      <c r="RCO78" s="6"/>
      <c r="RCP78" s="6"/>
      <c r="RCQ78" s="6"/>
      <c r="RCR78" s="6"/>
      <c r="RCS78" s="6"/>
      <c r="RCT78" s="6"/>
      <c r="RCU78" s="6"/>
      <c r="RCV78" s="6"/>
      <c r="RCW78" s="6"/>
      <c r="RCX78" s="6"/>
      <c r="RCY78" s="6"/>
      <c r="RCZ78" s="6"/>
      <c r="RDA78" s="6"/>
      <c r="RDB78" s="6"/>
      <c r="RDC78" s="6"/>
      <c r="RDD78" s="6"/>
      <c r="RDE78" s="6"/>
      <c r="RDF78" s="6"/>
      <c r="RDG78" s="6"/>
      <c r="RDH78" s="6"/>
      <c r="RDI78" s="6"/>
      <c r="RDJ78" s="6"/>
      <c r="RDK78" s="6"/>
      <c r="RDL78" s="6"/>
      <c r="RDM78" s="6"/>
      <c r="RDN78" s="6"/>
      <c r="RDO78" s="6"/>
      <c r="RDP78" s="6"/>
      <c r="RDQ78" s="6"/>
      <c r="RDR78" s="6"/>
      <c r="RDS78" s="6"/>
      <c r="RDT78" s="6"/>
      <c r="RDU78" s="6"/>
      <c r="RDV78" s="6"/>
      <c r="RDW78" s="6"/>
      <c r="RDX78" s="6"/>
      <c r="RDY78" s="6"/>
      <c r="RDZ78" s="6"/>
      <c r="REA78" s="6"/>
      <c r="REB78" s="6"/>
      <c r="REC78" s="6"/>
      <c r="RED78" s="6"/>
      <c r="REE78" s="6"/>
      <c r="REF78" s="6"/>
      <c r="REG78" s="6"/>
      <c r="REH78" s="6"/>
      <c r="REI78" s="6"/>
      <c r="REJ78" s="6"/>
      <c r="REK78" s="6"/>
      <c r="REL78" s="6"/>
      <c r="REM78" s="6"/>
      <c r="REN78" s="6"/>
      <c r="REO78" s="6"/>
      <c r="REP78" s="6"/>
      <c r="REQ78" s="6"/>
      <c r="RER78" s="6"/>
      <c r="RES78" s="6"/>
      <c r="RET78" s="6"/>
      <c r="REU78" s="6"/>
      <c r="REV78" s="6"/>
      <c r="REW78" s="6"/>
      <c r="REX78" s="6"/>
      <c r="REY78" s="6"/>
      <c r="REZ78" s="6"/>
      <c r="RFA78" s="6"/>
      <c r="RFB78" s="6"/>
      <c r="RFC78" s="6"/>
      <c r="RFD78" s="6"/>
      <c r="RFE78" s="6"/>
      <c r="RFF78" s="6"/>
      <c r="RFG78" s="6"/>
      <c r="RFH78" s="6"/>
      <c r="RFI78" s="6"/>
      <c r="RFJ78" s="6"/>
      <c r="RFK78" s="6"/>
      <c r="RFL78" s="6"/>
      <c r="RFM78" s="6"/>
      <c r="RFN78" s="6"/>
      <c r="RFO78" s="6"/>
      <c r="RFP78" s="6"/>
      <c r="RFQ78" s="6"/>
      <c r="RFR78" s="6"/>
      <c r="RFS78" s="6"/>
      <c r="RFT78" s="6"/>
      <c r="RFU78" s="6"/>
      <c r="RFV78" s="6"/>
      <c r="RFW78" s="6"/>
      <c r="RFX78" s="6"/>
      <c r="RFY78" s="6"/>
      <c r="RFZ78" s="6"/>
      <c r="RGA78" s="6"/>
      <c r="RGB78" s="6"/>
      <c r="RGC78" s="6"/>
      <c r="RGD78" s="6"/>
      <c r="RGE78" s="6"/>
      <c r="RGF78" s="6"/>
      <c r="RGG78" s="6"/>
      <c r="RGH78" s="6"/>
      <c r="RGI78" s="6"/>
      <c r="RGJ78" s="6"/>
      <c r="RGK78" s="6"/>
      <c r="RGL78" s="6"/>
      <c r="RGM78" s="6"/>
      <c r="RGN78" s="6"/>
      <c r="RGO78" s="6"/>
      <c r="RGP78" s="6"/>
      <c r="RGQ78" s="6"/>
      <c r="RGR78" s="6"/>
      <c r="RGS78" s="6"/>
      <c r="RGT78" s="6"/>
      <c r="RGU78" s="6"/>
      <c r="RGV78" s="6"/>
      <c r="RGW78" s="6"/>
      <c r="RGX78" s="6"/>
      <c r="RGY78" s="6"/>
      <c r="RGZ78" s="6"/>
      <c r="RHA78" s="6"/>
      <c r="RHB78" s="6"/>
      <c r="RHC78" s="6"/>
      <c r="RHD78" s="6"/>
      <c r="RHE78" s="6"/>
      <c r="RHF78" s="6"/>
      <c r="RHG78" s="6"/>
      <c r="RHH78" s="6"/>
      <c r="RHI78" s="6"/>
      <c r="RHJ78" s="6"/>
      <c r="RHK78" s="6"/>
      <c r="RHL78" s="6"/>
      <c r="RHM78" s="6"/>
      <c r="RHN78" s="6"/>
      <c r="RHO78" s="6"/>
      <c r="RHP78" s="6"/>
      <c r="RHQ78" s="6"/>
      <c r="RHR78" s="6"/>
      <c r="RHS78" s="6"/>
      <c r="RHT78" s="6"/>
      <c r="RHU78" s="6"/>
      <c r="RHV78" s="6"/>
      <c r="RHW78" s="6"/>
      <c r="RHX78" s="6"/>
      <c r="RHY78" s="6"/>
      <c r="RHZ78" s="6"/>
      <c r="RIA78" s="6"/>
      <c r="RIB78" s="6"/>
      <c r="RIC78" s="6"/>
      <c r="RID78" s="6"/>
      <c r="RIE78" s="6"/>
      <c r="RIF78" s="6"/>
      <c r="RIG78" s="6"/>
      <c r="RIH78" s="6"/>
      <c r="RII78" s="6"/>
      <c r="RIJ78" s="6"/>
      <c r="RIK78" s="6"/>
      <c r="RIL78" s="6"/>
      <c r="RIM78" s="6"/>
      <c r="RIN78" s="6"/>
      <c r="RIO78" s="6"/>
      <c r="RIP78" s="6"/>
      <c r="RIQ78" s="6"/>
      <c r="RIR78" s="6"/>
      <c r="RIS78" s="6"/>
      <c r="RIT78" s="6"/>
      <c r="RIU78" s="6"/>
      <c r="RIV78" s="6"/>
      <c r="RIW78" s="6"/>
      <c r="RIX78" s="6"/>
      <c r="RIY78" s="6"/>
      <c r="RIZ78" s="6"/>
      <c r="RJA78" s="6"/>
      <c r="RJB78" s="6"/>
      <c r="RJC78" s="6"/>
      <c r="RJD78" s="6"/>
      <c r="RJE78" s="6"/>
      <c r="RJF78" s="6"/>
      <c r="RJG78" s="6"/>
      <c r="RJH78" s="6"/>
      <c r="RJI78" s="6"/>
      <c r="RJJ78" s="6"/>
      <c r="RJK78" s="6"/>
      <c r="RJL78" s="6"/>
      <c r="RJM78" s="6"/>
      <c r="RJN78" s="6"/>
      <c r="RJO78" s="6"/>
      <c r="RJP78" s="6"/>
      <c r="RJQ78" s="6"/>
      <c r="RJR78" s="6"/>
      <c r="RJS78" s="6"/>
      <c r="RJT78" s="6"/>
      <c r="RJU78" s="6"/>
      <c r="RJV78" s="6"/>
      <c r="RJW78" s="6"/>
      <c r="RJX78" s="6"/>
      <c r="RJY78" s="6"/>
      <c r="RJZ78" s="6"/>
      <c r="RKA78" s="6"/>
      <c r="RKB78" s="6"/>
      <c r="RKC78" s="6"/>
      <c r="RKD78" s="6"/>
      <c r="RKE78" s="6"/>
      <c r="RKF78" s="6"/>
      <c r="RKG78" s="6"/>
      <c r="RKH78" s="6"/>
      <c r="RKI78" s="6"/>
      <c r="RKJ78" s="6"/>
      <c r="RKK78" s="6"/>
      <c r="RKL78" s="6"/>
      <c r="RKM78" s="6"/>
      <c r="RKN78" s="6"/>
      <c r="RKO78" s="6"/>
      <c r="RKP78" s="6"/>
      <c r="RKQ78" s="6"/>
      <c r="RKR78" s="6"/>
      <c r="RKS78" s="6"/>
      <c r="RKT78" s="6"/>
      <c r="RKU78" s="6"/>
      <c r="RKV78" s="6"/>
      <c r="RKW78" s="6"/>
      <c r="RKX78" s="6"/>
      <c r="RKY78" s="6"/>
      <c r="RKZ78" s="6"/>
      <c r="RLA78" s="6"/>
      <c r="RLB78" s="6"/>
      <c r="RLC78" s="6"/>
      <c r="RLD78" s="6"/>
      <c r="RLE78" s="6"/>
      <c r="RLF78" s="6"/>
      <c r="RLG78" s="6"/>
      <c r="RLH78" s="6"/>
      <c r="RLI78" s="6"/>
      <c r="RLJ78" s="6"/>
      <c r="RLK78" s="6"/>
      <c r="RLL78" s="6"/>
      <c r="RLM78" s="6"/>
      <c r="RLN78" s="6"/>
      <c r="RLO78" s="6"/>
      <c r="RLP78" s="6"/>
      <c r="RLQ78" s="6"/>
      <c r="RLR78" s="6"/>
      <c r="RLS78" s="6"/>
      <c r="RLT78" s="6"/>
      <c r="RLU78" s="6"/>
      <c r="RLV78" s="6"/>
      <c r="RLW78" s="6"/>
      <c r="RLX78" s="6"/>
      <c r="RLY78" s="6"/>
      <c r="RLZ78" s="6"/>
      <c r="RMA78" s="6"/>
      <c r="RMB78" s="6"/>
      <c r="RMC78" s="6"/>
      <c r="RMD78" s="6"/>
      <c r="RME78" s="6"/>
      <c r="RMF78" s="6"/>
      <c r="RMG78" s="6"/>
      <c r="RMH78" s="6"/>
      <c r="RMI78" s="6"/>
      <c r="RMJ78" s="6"/>
      <c r="RMK78" s="6"/>
      <c r="RML78" s="6"/>
      <c r="RMM78" s="6"/>
      <c r="RMN78" s="6"/>
      <c r="RMO78" s="6"/>
      <c r="RMP78" s="6"/>
      <c r="RMQ78" s="6"/>
      <c r="RMR78" s="6"/>
      <c r="RMS78" s="6"/>
      <c r="RMT78" s="6"/>
      <c r="RMU78" s="6"/>
      <c r="RMV78" s="6"/>
      <c r="RMW78" s="6"/>
      <c r="RMX78" s="6"/>
      <c r="RMY78" s="6"/>
      <c r="RMZ78" s="6"/>
      <c r="RNA78" s="6"/>
      <c r="RNB78" s="6"/>
      <c r="RNC78" s="6"/>
      <c r="RND78" s="6"/>
      <c r="RNE78" s="6"/>
      <c r="RNF78" s="6"/>
      <c r="RNG78" s="6"/>
      <c r="RNH78" s="6"/>
      <c r="RNI78" s="6"/>
      <c r="RNJ78" s="6"/>
      <c r="RNK78" s="6"/>
      <c r="RNL78" s="6"/>
      <c r="RNM78" s="6"/>
      <c r="RNN78" s="6"/>
      <c r="RNO78" s="6"/>
      <c r="RNP78" s="6"/>
      <c r="RNQ78" s="6"/>
      <c r="RNR78" s="6"/>
      <c r="RNS78" s="6"/>
      <c r="RNT78" s="6"/>
      <c r="RNU78" s="6"/>
      <c r="RNV78" s="6"/>
      <c r="RNW78" s="6"/>
      <c r="RNX78" s="6"/>
      <c r="RNY78" s="6"/>
      <c r="RNZ78" s="6"/>
      <c r="ROA78" s="6"/>
      <c r="ROB78" s="6"/>
      <c r="ROC78" s="6"/>
      <c r="ROD78" s="6"/>
      <c r="ROE78" s="6"/>
      <c r="ROF78" s="6"/>
      <c r="ROG78" s="6"/>
      <c r="ROH78" s="6"/>
      <c r="ROI78" s="6"/>
      <c r="ROJ78" s="6"/>
      <c r="ROK78" s="6"/>
      <c r="ROL78" s="6"/>
      <c r="ROM78" s="6"/>
      <c r="RON78" s="6"/>
      <c r="ROO78" s="6"/>
      <c r="ROP78" s="6"/>
      <c r="ROQ78" s="6"/>
      <c r="ROR78" s="6"/>
      <c r="ROS78" s="6"/>
      <c r="ROT78" s="6"/>
      <c r="ROU78" s="6"/>
      <c r="ROV78" s="6"/>
      <c r="ROW78" s="6"/>
      <c r="ROX78" s="6"/>
      <c r="ROY78" s="6"/>
      <c r="ROZ78" s="6"/>
      <c r="RPA78" s="6"/>
      <c r="RPB78" s="6"/>
      <c r="RPC78" s="6"/>
      <c r="RPD78" s="6"/>
      <c r="RPE78" s="6"/>
      <c r="RPF78" s="6"/>
      <c r="RPG78" s="6"/>
      <c r="RPH78" s="6"/>
      <c r="RPI78" s="6"/>
      <c r="RPJ78" s="6"/>
      <c r="RPK78" s="6"/>
      <c r="RPL78" s="6"/>
      <c r="RPM78" s="6"/>
      <c r="RPN78" s="6"/>
      <c r="RPO78" s="6"/>
      <c r="RPP78" s="6"/>
      <c r="RPQ78" s="6"/>
      <c r="RPR78" s="6"/>
      <c r="RPS78" s="6"/>
      <c r="RPT78" s="6"/>
      <c r="RPU78" s="6"/>
      <c r="RPV78" s="6"/>
      <c r="RPW78" s="6"/>
      <c r="RPX78" s="6"/>
      <c r="RPY78" s="6"/>
      <c r="RPZ78" s="6"/>
      <c r="RQA78" s="6"/>
      <c r="RQB78" s="6"/>
      <c r="RQC78" s="6"/>
      <c r="RQD78" s="6"/>
      <c r="RQE78" s="6"/>
      <c r="RQF78" s="6"/>
      <c r="RQG78" s="6"/>
      <c r="RQH78" s="6"/>
      <c r="RQI78" s="6"/>
      <c r="RQJ78" s="6"/>
      <c r="RQK78" s="6"/>
      <c r="RQL78" s="6"/>
      <c r="RQM78" s="6"/>
      <c r="RQN78" s="6"/>
      <c r="RQO78" s="6"/>
      <c r="RQP78" s="6"/>
      <c r="RQQ78" s="6"/>
      <c r="RQR78" s="6"/>
      <c r="RQS78" s="6"/>
      <c r="RQT78" s="6"/>
      <c r="RQU78" s="6"/>
      <c r="RQV78" s="6"/>
      <c r="RQW78" s="6"/>
      <c r="RQX78" s="6"/>
      <c r="RQY78" s="6"/>
      <c r="RQZ78" s="6"/>
      <c r="RRA78" s="6"/>
      <c r="RRB78" s="6"/>
      <c r="RRC78" s="6"/>
      <c r="RRD78" s="6"/>
      <c r="RRE78" s="6"/>
      <c r="RRF78" s="6"/>
      <c r="RRG78" s="6"/>
      <c r="RRH78" s="6"/>
      <c r="RRI78" s="6"/>
      <c r="RRJ78" s="6"/>
      <c r="RRK78" s="6"/>
      <c r="RRL78" s="6"/>
      <c r="RRM78" s="6"/>
      <c r="RRN78" s="6"/>
      <c r="RRO78" s="6"/>
      <c r="RRP78" s="6"/>
      <c r="RRQ78" s="6"/>
      <c r="RRR78" s="6"/>
      <c r="RRS78" s="6"/>
      <c r="RRT78" s="6"/>
      <c r="RRU78" s="6"/>
      <c r="RRV78" s="6"/>
      <c r="RRW78" s="6"/>
      <c r="RRX78" s="6"/>
      <c r="RRY78" s="6"/>
      <c r="RRZ78" s="6"/>
      <c r="RSA78" s="6"/>
      <c r="RSB78" s="6"/>
      <c r="RSC78" s="6"/>
      <c r="RSD78" s="6"/>
      <c r="RSE78" s="6"/>
      <c r="RSF78" s="6"/>
      <c r="RSG78" s="6"/>
      <c r="RSH78" s="6"/>
      <c r="RSI78" s="6"/>
      <c r="RSJ78" s="6"/>
      <c r="RSK78" s="6"/>
      <c r="RSL78" s="6"/>
      <c r="RSM78" s="6"/>
      <c r="RSN78" s="6"/>
      <c r="RSO78" s="6"/>
      <c r="RSP78" s="6"/>
      <c r="RSQ78" s="6"/>
      <c r="RSR78" s="6"/>
      <c r="RSS78" s="6"/>
      <c r="RST78" s="6"/>
      <c r="RSU78" s="6"/>
      <c r="RSV78" s="6"/>
      <c r="RSW78" s="6"/>
      <c r="RSX78" s="6"/>
      <c r="RSY78" s="6"/>
      <c r="RSZ78" s="6"/>
      <c r="RTA78" s="6"/>
      <c r="RTB78" s="6"/>
      <c r="RTC78" s="6"/>
      <c r="RTD78" s="6"/>
      <c r="RTE78" s="6"/>
      <c r="RTF78" s="6"/>
      <c r="RTG78" s="6"/>
      <c r="RTH78" s="6"/>
      <c r="RTI78" s="6"/>
      <c r="RTJ78" s="6"/>
      <c r="RTK78" s="6"/>
      <c r="RTL78" s="6"/>
      <c r="RTM78" s="6"/>
      <c r="RTN78" s="6"/>
      <c r="RTO78" s="6"/>
      <c r="RTP78" s="6"/>
      <c r="RTQ78" s="6"/>
      <c r="RTR78" s="6"/>
      <c r="RTS78" s="6"/>
      <c r="RTT78" s="6"/>
      <c r="RTU78" s="6"/>
      <c r="RTV78" s="6"/>
      <c r="RTW78" s="6"/>
      <c r="RTX78" s="6"/>
      <c r="RTY78" s="6"/>
      <c r="RTZ78" s="6"/>
      <c r="RUA78" s="6"/>
      <c r="RUB78" s="6"/>
      <c r="RUC78" s="6"/>
      <c r="RUD78" s="6"/>
      <c r="RUE78" s="6"/>
      <c r="RUF78" s="6"/>
      <c r="RUG78" s="6"/>
      <c r="RUH78" s="6"/>
      <c r="RUI78" s="6"/>
      <c r="RUJ78" s="6"/>
      <c r="RUK78" s="6"/>
      <c r="RUL78" s="6"/>
      <c r="RUM78" s="6"/>
      <c r="RUN78" s="6"/>
      <c r="RUO78" s="6"/>
      <c r="RUP78" s="6"/>
      <c r="RUQ78" s="6"/>
      <c r="RUR78" s="6"/>
      <c r="RUS78" s="6"/>
      <c r="RUT78" s="6"/>
      <c r="RUU78" s="6"/>
      <c r="RUV78" s="6"/>
      <c r="RUW78" s="6"/>
      <c r="RUX78" s="6"/>
      <c r="RUY78" s="6"/>
      <c r="RUZ78" s="6"/>
      <c r="RVA78" s="6"/>
      <c r="RVB78" s="6"/>
      <c r="RVC78" s="6"/>
      <c r="RVD78" s="6"/>
      <c r="RVE78" s="6"/>
      <c r="RVF78" s="6"/>
      <c r="RVG78" s="6"/>
      <c r="RVH78" s="6"/>
      <c r="RVI78" s="6"/>
      <c r="RVJ78" s="6"/>
      <c r="RVK78" s="6"/>
      <c r="RVL78" s="6"/>
      <c r="RVM78" s="6"/>
      <c r="RVN78" s="6"/>
      <c r="RVO78" s="6"/>
      <c r="RVP78" s="6"/>
      <c r="RVQ78" s="6"/>
      <c r="RVR78" s="6"/>
      <c r="RVS78" s="6"/>
      <c r="RVT78" s="6"/>
      <c r="RVU78" s="6"/>
      <c r="RVV78" s="6"/>
      <c r="RVW78" s="6"/>
      <c r="RVX78" s="6"/>
      <c r="RVY78" s="6"/>
      <c r="RVZ78" s="6"/>
      <c r="RWA78" s="6"/>
      <c r="RWB78" s="6"/>
      <c r="RWC78" s="6"/>
      <c r="RWD78" s="6"/>
      <c r="RWE78" s="6"/>
      <c r="RWF78" s="6"/>
      <c r="RWG78" s="6"/>
      <c r="RWH78" s="6"/>
      <c r="RWI78" s="6"/>
      <c r="RWJ78" s="6"/>
      <c r="RWK78" s="6"/>
      <c r="RWL78" s="6"/>
      <c r="RWM78" s="6"/>
      <c r="RWN78" s="6"/>
      <c r="RWO78" s="6"/>
      <c r="RWP78" s="6"/>
      <c r="RWQ78" s="6"/>
      <c r="RWR78" s="6"/>
      <c r="RWS78" s="6"/>
      <c r="RWT78" s="6"/>
      <c r="RWU78" s="6"/>
      <c r="RWV78" s="6"/>
      <c r="RWW78" s="6"/>
      <c r="RWX78" s="6"/>
      <c r="RWY78" s="6"/>
      <c r="RWZ78" s="6"/>
      <c r="RXA78" s="6"/>
      <c r="RXB78" s="6"/>
      <c r="RXC78" s="6"/>
      <c r="RXD78" s="6"/>
      <c r="RXE78" s="6"/>
      <c r="RXF78" s="6"/>
      <c r="RXG78" s="6"/>
      <c r="RXH78" s="6"/>
      <c r="RXI78" s="6"/>
      <c r="RXJ78" s="6"/>
      <c r="RXK78" s="6"/>
      <c r="RXL78" s="6"/>
      <c r="RXM78" s="6"/>
      <c r="RXN78" s="6"/>
      <c r="RXO78" s="6"/>
      <c r="RXP78" s="6"/>
      <c r="RXQ78" s="6"/>
      <c r="RXR78" s="6"/>
      <c r="RXS78" s="6"/>
      <c r="RXT78" s="6"/>
      <c r="RXU78" s="6"/>
      <c r="RXV78" s="6"/>
      <c r="RXW78" s="6"/>
      <c r="RXX78" s="6"/>
      <c r="RXY78" s="6"/>
      <c r="RXZ78" s="6"/>
      <c r="RYA78" s="6"/>
      <c r="RYB78" s="6"/>
      <c r="RYC78" s="6"/>
      <c r="RYD78" s="6"/>
      <c r="RYE78" s="6"/>
      <c r="RYF78" s="6"/>
      <c r="RYG78" s="6"/>
      <c r="RYH78" s="6"/>
      <c r="RYI78" s="6"/>
      <c r="RYJ78" s="6"/>
      <c r="RYK78" s="6"/>
      <c r="RYL78" s="6"/>
      <c r="RYM78" s="6"/>
      <c r="RYN78" s="6"/>
      <c r="RYO78" s="6"/>
      <c r="RYP78" s="6"/>
      <c r="RYQ78" s="6"/>
      <c r="RYR78" s="6"/>
      <c r="RYS78" s="6"/>
      <c r="RYT78" s="6"/>
      <c r="RYU78" s="6"/>
      <c r="RYV78" s="6"/>
      <c r="RYW78" s="6"/>
      <c r="RYX78" s="6"/>
      <c r="RYY78" s="6"/>
      <c r="RYZ78" s="6"/>
      <c r="RZA78" s="6"/>
      <c r="RZB78" s="6"/>
      <c r="RZC78" s="6"/>
      <c r="RZD78" s="6"/>
      <c r="RZE78" s="6"/>
      <c r="RZF78" s="6"/>
      <c r="RZG78" s="6"/>
      <c r="RZH78" s="6"/>
      <c r="RZI78" s="6"/>
      <c r="RZJ78" s="6"/>
      <c r="RZK78" s="6"/>
      <c r="RZL78" s="6"/>
      <c r="RZM78" s="6"/>
      <c r="RZN78" s="6"/>
      <c r="RZO78" s="6"/>
      <c r="RZP78" s="6"/>
      <c r="RZQ78" s="6"/>
      <c r="RZR78" s="6"/>
      <c r="RZS78" s="6"/>
      <c r="RZT78" s="6"/>
      <c r="RZU78" s="6"/>
      <c r="RZV78" s="6"/>
      <c r="RZW78" s="6"/>
      <c r="RZX78" s="6"/>
      <c r="RZY78" s="6"/>
      <c r="RZZ78" s="6"/>
      <c r="SAA78" s="6"/>
      <c r="SAB78" s="6"/>
      <c r="SAC78" s="6"/>
      <c r="SAD78" s="6"/>
      <c r="SAE78" s="6"/>
      <c r="SAF78" s="6"/>
      <c r="SAG78" s="6"/>
      <c r="SAH78" s="6"/>
      <c r="SAI78" s="6"/>
      <c r="SAJ78" s="6"/>
      <c r="SAK78" s="6"/>
      <c r="SAL78" s="6"/>
      <c r="SAM78" s="6"/>
      <c r="SAN78" s="6"/>
      <c r="SAO78" s="6"/>
      <c r="SAP78" s="6"/>
      <c r="SAQ78" s="6"/>
      <c r="SAR78" s="6"/>
      <c r="SAS78" s="6"/>
      <c r="SAT78" s="6"/>
      <c r="SAU78" s="6"/>
      <c r="SAV78" s="6"/>
      <c r="SAW78" s="6"/>
      <c r="SAX78" s="6"/>
      <c r="SAY78" s="6"/>
      <c r="SAZ78" s="6"/>
      <c r="SBA78" s="6"/>
      <c r="SBB78" s="6"/>
      <c r="SBC78" s="6"/>
      <c r="SBD78" s="6"/>
      <c r="SBE78" s="6"/>
      <c r="SBF78" s="6"/>
      <c r="SBG78" s="6"/>
      <c r="SBH78" s="6"/>
      <c r="SBI78" s="6"/>
      <c r="SBJ78" s="6"/>
      <c r="SBK78" s="6"/>
      <c r="SBL78" s="6"/>
      <c r="SBM78" s="6"/>
      <c r="SBN78" s="6"/>
      <c r="SBO78" s="6"/>
      <c r="SBP78" s="6"/>
      <c r="SBQ78" s="6"/>
      <c r="SBR78" s="6"/>
      <c r="SBS78" s="6"/>
      <c r="SBT78" s="6"/>
      <c r="SBU78" s="6"/>
      <c r="SBV78" s="6"/>
      <c r="SBW78" s="6"/>
      <c r="SBX78" s="6"/>
      <c r="SBY78" s="6"/>
      <c r="SBZ78" s="6"/>
      <c r="SCA78" s="6"/>
      <c r="SCB78" s="6"/>
      <c r="SCC78" s="6"/>
      <c r="SCD78" s="6"/>
      <c r="SCE78" s="6"/>
      <c r="SCF78" s="6"/>
      <c r="SCG78" s="6"/>
      <c r="SCH78" s="6"/>
      <c r="SCI78" s="6"/>
      <c r="SCJ78" s="6"/>
      <c r="SCK78" s="6"/>
      <c r="SCL78" s="6"/>
      <c r="SCM78" s="6"/>
      <c r="SCN78" s="6"/>
      <c r="SCO78" s="6"/>
      <c r="SCP78" s="6"/>
      <c r="SCQ78" s="6"/>
      <c r="SCR78" s="6"/>
      <c r="SCS78" s="6"/>
      <c r="SCT78" s="6"/>
      <c r="SCU78" s="6"/>
      <c r="SCV78" s="6"/>
      <c r="SCW78" s="6"/>
      <c r="SCX78" s="6"/>
      <c r="SCY78" s="6"/>
      <c r="SCZ78" s="6"/>
      <c r="SDA78" s="6"/>
      <c r="SDB78" s="6"/>
      <c r="SDC78" s="6"/>
      <c r="SDD78" s="6"/>
      <c r="SDE78" s="6"/>
      <c r="SDF78" s="6"/>
      <c r="SDG78" s="6"/>
      <c r="SDH78" s="6"/>
      <c r="SDI78" s="6"/>
      <c r="SDJ78" s="6"/>
      <c r="SDK78" s="6"/>
      <c r="SDL78" s="6"/>
      <c r="SDM78" s="6"/>
      <c r="SDN78" s="6"/>
      <c r="SDO78" s="6"/>
      <c r="SDP78" s="6"/>
      <c r="SDQ78" s="6"/>
      <c r="SDR78" s="6"/>
      <c r="SDS78" s="6"/>
      <c r="SDT78" s="6"/>
      <c r="SDU78" s="6"/>
      <c r="SDV78" s="6"/>
      <c r="SDW78" s="6"/>
      <c r="SDX78" s="6"/>
      <c r="SDY78" s="6"/>
      <c r="SDZ78" s="6"/>
      <c r="SEA78" s="6"/>
      <c r="SEB78" s="6"/>
      <c r="SEC78" s="6"/>
      <c r="SED78" s="6"/>
      <c r="SEE78" s="6"/>
      <c r="SEF78" s="6"/>
      <c r="SEG78" s="6"/>
      <c r="SEH78" s="6"/>
      <c r="SEI78" s="6"/>
      <c r="SEJ78" s="6"/>
      <c r="SEK78" s="6"/>
      <c r="SEL78" s="6"/>
      <c r="SEM78" s="6"/>
      <c r="SEN78" s="6"/>
      <c r="SEO78" s="6"/>
      <c r="SEP78" s="6"/>
      <c r="SEQ78" s="6"/>
      <c r="SER78" s="6"/>
      <c r="SES78" s="6"/>
      <c r="SET78" s="6"/>
      <c r="SEU78" s="6"/>
      <c r="SEV78" s="6"/>
      <c r="SEW78" s="6"/>
      <c r="SEX78" s="6"/>
      <c r="SEY78" s="6"/>
      <c r="SEZ78" s="6"/>
      <c r="SFA78" s="6"/>
      <c r="SFB78" s="6"/>
      <c r="SFC78" s="6"/>
      <c r="SFD78" s="6"/>
      <c r="SFE78" s="6"/>
      <c r="SFF78" s="6"/>
      <c r="SFG78" s="6"/>
      <c r="SFH78" s="6"/>
      <c r="SFI78" s="6"/>
      <c r="SFJ78" s="6"/>
      <c r="SFK78" s="6"/>
      <c r="SFL78" s="6"/>
      <c r="SFM78" s="6"/>
      <c r="SFN78" s="6"/>
      <c r="SFO78" s="6"/>
      <c r="SFP78" s="6"/>
      <c r="SFQ78" s="6"/>
      <c r="SFR78" s="6"/>
      <c r="SFS78" s="6"/>
      <c r="SFT78" s="6"/>
      <c r="SFU78" s="6"/>
      <c r="SFV78" s="6"/>
      <c r="SFW78" s="6"/>
      <c r="SFX78" s="6"/>
      <c r="SFY78" s="6"/>
      <c r="SFZ78" s="6"/>
      <c r="SGA78" s="6"/>
      <c r="SGB78" s="6"/>
      <c r="SGC78" s="6"/>
      <c r="SGD78" s="6"/>
      <c r="SGE78" s="6"/>
      <c r="SGF78" s="6"/>
      <c r="SGG78" s="6"/>
      <c r="SGH78" s="6"/>
      <c r="SGI78" s="6"/>
      <c r="SGJ78" s="6"/>
      <c r="SGK78" s="6"/>
      <c r="SGL78" s="6"/>
      <c r="SGM78" s="6"/>
      <c r="SGN78" s="6"/>
      <c r="SGO78" s="6"/>
      <c r="SGP78" s="6"/>
      <c r="SGQ78" s="6"/>
      <c r="SGR78" s="6"/>
      <c r="SGS78" s="6"/>
      <c r="SGT78" s="6"/>
      <c r="SGU78" s="6"/>
      <c r="SGV78" s="6"/>
      <c r="SGW78" s="6"/>
      <c r="SGX78" s="6"/>
      <c r="SGY78" s="6"/>
      <c r="SGZ78" s="6"/>
      <c r="SHA78" s="6"/>
      <c r="SHB78" s="6"/>
      <c r="SHC78" s="6"/>
      <c r="SHD78" s="6"/>
      <c r="SHE78" s="6"/>
      <c r="SHF78" s="6"/>
      <c r="SHG78" s="6"/>
      <c r="SHH78" s="6"/>
      <c r="SHI78" s="6"/>
      <c r="SHJ78" s="6"/>
      <c r="SHK78" s="6"/>
      <c r="SHL78" s="6"/>
      <c r="SHM78" s="6"/>
      <c r="SHN78" s="6"/>
      <c r="SHO78" s="6"/>
      <c r="SHP78" s="6"/>
      <c r="SHQ78" s="6"/>
      <c r="SHR78" s="6"/>
      <c r="SHS78" s="6"/>
      <c r="SHT78" s="6"/>
      <c r="SHU78" s="6"/>
      <c r="SHV78" s="6"/>
      <c r="SHW78" s="6"/>
      <c r="SHX78" s="6"/>
      <c r="SHY78" s="6"/>
      <c r="SHZ78" s="6"/>
      <c r="SIA78" s="6"/>
      <c r="SIB78" s="6"/>
      <c r="SIC78" s="6"/>
      <c r="SID78" s="6"/>
      <c r="SIE78" s="6"/>
      <c r="SIF78" s="6"/>
      <c r="SIG78" s="6"/>
      <c r="SIH78" s="6"/>
      <c r="SII78" s="6"/>
      <c r="SIJ78" s="6"/>
      <c r="SIK78" s="6"/>
      <c r="SIL78" s="6"/>
      <c r="SIM78" s="6"/>
      <c r="SIN78" s="6"/>
      <c r="SIO78" s="6"/>
      <c r="SIP78" s="6"/>
      <c r="SIQ78" s="6"/>
      <c r="SIR78" s="6"/>
      <c r="SIS78" s="6"/>
      <c r="SIT78" s="6"/>
      <c r="SIU78" s="6"/>
      <c r="SIV78" s="6"/>
      <c r="SIW78" s="6"/>
      <c r="SIX78" s="6"/>
      <c r="SIY78" s="6"/>
      <c r="SIZ78" s="6"/>
      <c r="SJA78" s="6"/>
      <c r="SJB78" s="6"/>
      <c r="SJC78" s="6"/>
      <c r="SJD78" s="6"/>
      <c r="SJE78" s="6"/>
      <c r="SJF78" s="6"/>
      <c r="SJG78" s="6"/>
      <c r="SJH78" s="6"/>
      <c r="SJI78" s="6"/>
      <c r="SJJ78" s="6"/>
      <c r="SJK78" s="6"/>
      <c r="SJL78" s="6"/>
      <c r="SJM78" s="6"/>
      <c r="SJN78" s="6"/>
      <c r="SJO78" s="6"/>
      <c r="SJP78" s="6"/>
      <c r="SJQ78" s="6"/>
      <c r="SJR78" s="6"/>
      <c r="SJS78" s="6"/>
      <c r="SJT78" s="6"/>
      <c r="SJU78" s="6"/>
      <c r="SJV78" s="6"/>
      <c r="SJW78" s="6"/>
      <c r="SJX78" s="6"/>
      <c r="SJY78" s="6"/>
      <c r="SJZ78" s="6"/>
      <c r="SKA78" s="6"/>
      <c r="SKB78" s="6"/>
      <c r="SKC78" s="6"/>
      <c r="SKD78" s="6"/>
      <c r="SKE78" s="6"/>
      <c r="SKF78" s="6"/>
      <c r="SKG78" s="6"/>
      <c r="SKH78" s="6"/>
      <c r="SKI78" s="6"/>
      <c r="SKJ78" s="6"/>
      <c r="SKK78" s="6"/>
      <c r="SKL78" s="6"/>
      <c r="SKM78" s="6"/>
      <c r="SKN78" s="6"/>
      <c r="SKO78" s="6"/>
      <c r="SKP78" s="6"/>
      <c r="SKQ78" s="6"/>
      <c r="SKR78" s="6"/>
      <c r="SKS78" s="6"/>
      <c r="SKT78" s="6"/>
      <c r="SKU78" s="6"/>
      <c r="SKV78" s="6"/>
      <c r="SKW78" s="6"/>
      <c r="SKX78" s="6"/>
      <c r="SKY78" s="6"/>
      <c r="SKZ78" s="6"/>
      <c r="SLA78" s="6"/>
      <c r="SLB78" s="6"/>
      <c r="SLC78" s="6"/>
      <c r="SLD78" s="6"/>
      <c r="SLE78" s="6"/>
      <c r="SLF78" s="6"/>
      <c r="SLG78" s="6"/>
      <c r="SLH78" s="6"/>
      <c r="SLI78" s="6"/>
      <c r="SLJ78" s="6"/>
      <c r="SLK78" s="6"/>
      <c r="SLL78" s="6"/>
      <c r="SLM78" s="6"/>
      <c r="SLN78" s="6"/>
      <c r="SLO78" s="6"/>
      <c r="SLP78" s="6"/>
      <c r="SLQ78" s="6"/>
      <c r="SLR78" s="6"/>
      <c r="SLS78" s="6"/>
      <c r="SLT78" s="6"/>
      <c r="SLU78" s="6"/>
      <c r="SLV78" s="6"/>
      <c r="SLW78" s="6"/>
      <c r="SLX78" s="6"/>
      <c r="SLY78" s="6"/>
      <c r="SLZ78" s="6"/>
      <c r="SMA78" s="6"/>
      <c r="SMB78" s="6"/>
      <c r="SMC78" s="6"/>
      <c r="SMD78" s="6"/>
      <c r="SME78" s="6"/>
      <c r="SMF78" s="6"/>
      <c r="SMG78" s="6"/>
      <c r="SMH78" s="6"/>
      <c r="SMI78" s="6"/>
      <c r="SMJ78" s="6"/>
      <c r="SMK78" s="6"/>
      <c r="SML78" s="6"/>
      <c r="SMM78" s="6"/>
      <c r="SMN78" s="6"/>
      <c r="SMO78" s="6"/>
      <c r="SMP78" s="6"/>
      <c r="SMQ78" s="6"/>
      <c r="SMR78" s="6"/>
      <c r="SMS78" s="6"/>
      <c r="SMT78" s="6"/>
      <c r="SMU78" s="6"/>
      <c r="SMV78" s="6"/>
      <c r="SMW78" s="6"/>
      <c r="SMX78" s="6"/>
      <c r="SMY78" s="6"/>
      <c r="SMZ78" s="6"/>
      <c r="SNA78" s="6"/>
      <c r="SNB78" s="6"/>
      <c r="SNC78" s="6"/>
      <c r="SND78" s="6"/>
      <c r="SNE78" s="6"/>
      <c r="SNF78" s="6"/>
      <c r="SNG78" s="6"/>
      <c r="SNH78" s="6"/>
      <c r="SNI78" s="6"/>
      <c r="SNJ78" s="6"/>
      <c r="SNK78" s="6"/>
      <c r="SNL78" s="6"/>
      <c r="SNM78" s="6"/>
      <c r="SNN78" s="6"/>
      <c r="SNO78" s="6"/>
      <c r="SNP78" s="6"/>
      <c r="SNQ78" s="6"/>
      <c r="SNR78" s="6"/>
      <c r="SNS78" s="6"/>
      <c r="SNT78" s="6"/>
      <c r="SNU78" s="6"/>
      <c r="SNV78" s="6"/>
      <c r="SNW78" s="6"/>
      <c r="SNX78" s="6"/>
      <c r="SNY78" s="6"/>
      <c r="SNZ78" s="6"/>
      <c r="SOA78" s="6"/>
      <c r="SOB78" s="6"/>
      <c r="SOC78" s="6"/>
      <c r="SOD78" s="6"/>
      <c r="SOE78" s="6"/>
      <c r="SOF78" s="6"/>
      <c r="SOG78" s="6"/>
      <c r="SOH78" s="6"/>
      <c r="SOI78" s="6"/>
      <c r="SOJ78" s="6"/>
      <c r="SOK78" s="6"/>
      <c r="SOL78" s="6"/>
      <c r="SOM78" s="6"/>
      <c r="SON78" s="6"/>
      <c r="SOO78" s="6"/>
      <c r="SOP78" s="6"/>
      <c r="SOQ78" s="6"/>
      <c r="SOR78" s="6"/>
      <c r="SOS78" s="6"/>
      <c r="SOT78" s="6"/>
      <c r="SOU78" s="6"/>
      <c r="SOV78" s="6"/>
      <c r="SOW78" s="6"/>
      <c r="SOX78" s="6"/>
      <c r="SOY78" s="6"/>
      <c r="SOZ78" s="6"/>
      <c r="SPA78" s="6"/>
      <c r="SPB78" s="6"/>
      <c r="SPC78" s="6"/>
      <c r="SPD78" s="6"/>
      <c r="SPE78" s="6"/>
      <c r="SPF78" s="6"/>
      <c r="SPG78" s="6"/>
      <c r="SPH78" s="6"/>
      <c r="SPI78" s="6"/>
      <c r="SPJ78" s="6"/>
      <c r="SPK78" s="6"/>
      <c r="SPL78" s="6"/>
      <c r="SPM78" s="6"/>
      <c r="SPN78" s="6"/>
      <c r="SPO78" s="6"/>
      <c r="SPP78" s="6"/>
      <c r="SPQ78" s="6"/>
      <c r="SPR78" s="6"/>
      <c r="SPS78" s="6"/>
      <c r="SPT78" s="6"/>
      <c r="SPU78" s="6"/>
      <c r="SPV78" s="6"/>
      <c r="SPW78" s="6"/>
      <c r="SPX78" s="6"/>
      <c r="SPY78" s="6"/>
      <c r="SPZ78" s="6"/>
      <c r="SQA78" s="6"/>
      <c r="SQB78" s="6"/>
      <c r="SQC78" s="6"/>
      <c r="SQD78" s="6"/>
      <c r="SQE78" s="6"/>
      <c r="SQF78" s="6"/>
      <c r="SQG78" s="6"/>
      <c r="SQH78" s="6"/>
      <c r="SQI78" s="6"/>
      <c r="SQJ78" s="6"/>
      <c r="SQK78" s="6"/>
      <c r="SQL78" s="6"/>
      <c r="SQM78" s="6"/>
      <c r="SQN78" s="6"/>
      <c r="SQO78" s="6"/>
      <c r="SQP78" s="6"/>
      <c r="SQQ78" s="6"/>
      <c r="SQR78" s="6"/>
      <c r="SQS78" s="6"/>
      <c r="SQT78" s="6"/>
      <c r="SQU78" s="6"/>
      <c r="SQV78" s="6"/>
      <c r="SQW78" s="6"/>
      <c r="SQX78" s="6"/>
      <c r="SQY78" s="6"/>
      <c r="SQZ78" s="6"/>
      <c r="SRA78" s="6"/>
      <c r="SRB78" s="6"/>
      <c r="SRC78" s="6"/>
      <c r="SRD78" s="6"/>
      <c r="SRE78" s="6"/>
      <c r="SRF78" s="6"/>
      <c r="SRG78" s="6"/>
      <c r="SRH78" s="6"/>
      <c r="SRI78" s="6"/>
      <c r="SRJ78" s="6"/>
      <c r="SRK78" s="6"/>
      <c r="SRL78" s="6"/>
      <c r="SRM78" s="6"/>
      <c r="SRN78" s="6"/>
      <c r="SRO78" s="6"/>
      <c r="SRP78" s="6"/>
      <c r="SRQ78" s="6"/>
      <c r="SRR78" s="6"/>
      <c r="SRS78" s="6"/>
      <c r="SRT78" s="6"/>
      <c r="SRU78" s="6"/>
      <c r="SRV78" s="6"/>
      <c r="SRW78" s="6"/>
      <c r="SRX78" s="6"/>
      <c r="SRY78" s="6"/>
      <c r="SRZ78" s="6"/>
      <c r="SSA78" s="6"/>
      <c r="SSB78" s="6"/>
      <c r="SSC78" s="6"/>
      <c r="SSD78" s="6"/>
      <c r="SSE78" s="6"/>
      <c r="SSF78" s="6"/>
      <c r="SSG78" s="6"/>
      <c r="SSH78" s="6"/>
      <c r="SSI78" s="6"/>
      <c r="SSJ78" s="6"/>
      <c r="SSK78" s="6"/>
      <c r="SSL78" s="6"/>
      <c r="SSM78" s="6"/>
      <c r="SSN78" s="6"/>
      <c r="SSO78" s="6"/>
      <c r="SSP78" s="6"/>
      <c r="SSQ78" s="6"/>
      <c r="SSR78" s="6"/>
      <c r="SSS78" s="6"/>
      <c r="SST78" s="6"/>
      <c r="SSU78" s="6"/>
      <c r="SSV78" s="6"/>
      <c r="SSW78" s="6"/>
      <c r="SSX78" s="6"/>
      <c r="SSY78" s="6"/>
      <c r="SSZ78" s="6"/>
      <c r="STA78" s="6"/>
      <c r="STB78" s="6"/>
      <c r="STC78" s="6"/>
      <c r="STD78" s="6"/>
      <c r="STE78" s="6"/>
      <c r="STF78" s="6"/>
      <c r="STG78" s="6"/>
      <c r="STH78" s="6"/>
      <c r="STI78" s="6"/>
      <c r="STJ78" s="6"/>
      <c r="STK78" s="6"/>
      <c r="STL78" s="6"/>
      <c r="STM78" s="6"/>
      <c r="STN78" s="6"/>
      <c r="STO78" s="6"/>
      <c r="STP78" s="6"/>
      <c r="STQ78" s="6"/>
      <c r="STR78" s="6"/>
      <c r="STS78" s="6"/>
      <c r="STT78" s="6"/>
      <c r="STU78" s="6"/>
      <c r="STV78" s="6"/>
      <c r="STW78" s="6"/>
      <c r="STX78" s="6"/>
      <c r="STY78" s="6"/>
      <c r="STZ78" s="6"/>
      <c r="SUA78" s="6"/>
      <c r="SUB78" s="6"/>
      <c r="SUC78" s="6"/>
      <c r="SUD78" s="6"/>
      <c r="SUE78" s="6"/>
      <c r="SUF78" s="6"/>
      <c r="SUG78" s="6"/>
      <c r="SUH78" s="6"/>
      <c r="SUI78" s="6"/>
      <c r="SUJ78" s="6"/>
      <c r="SUK78" s="6"/>
      <c r="SUL78" s="6"/>
      <c r="SUM78" s="6"/>
      <c r="SUN78" s="6"/>
      <c r="SUO78" s="6"/>
      <c r="SUP78" s="6"/>
      <c r="SUQ78" s="6"/>
      <c r="SUR78" s="6"/>
      <c r="SUS78" s="6"/>
      <c r="SUT78" s="6"/>
      <c r="SUU78" s="6"/>
      <c r="SUV78" s="6"/>
      <c r="SUW78" s="6"/>
      <c r="SUX78" s="6"/>
      <c r="SUY78" s="6"/>
      <c r="SUZ78" s="6"/>
      <c r="SVA78" s="6"/>
      <c r="SVB78" s="6"/>
      <c r="SVC78" s="6"/>
      <c r="SVD78" s="6"/>
      <c r="SVE78" s="6"/>
      <c r="SVF78" s="6"/>
      <c r="SVG78" s="6"/>
      <c r="SVH78" s="6"/>
      <c r="SVI78" s="6"/>
      <c r="SVJ78" s="6"/>
      <c r="SVK78" s="6"/>
      <c r="SVL78" s="6"/>
      <c r="SVM78" s="6"/>
      <c r="SVN78" s="6"/>
      <c r="SVO78" s="6"/>
      <c r="SVP78" s="6"/>
      <c r="SVQ78" s="6"/>
      <c r="SVR78" s="6"/>
      <c r="SVS78" s="6"/>
      <c r="SVT78" s="6"/>
      <c r="SVU78" s="6"/>
      <c r="SVV78" s="6"/>
      <c r="SVW78" s="6"/>
      <c r="SVX78" s="6"/>
      <c r="SVY78" s="6"/>
      <c r="SVZ78" s="6"/>
      <c r="SWA78" s="6"/>
      <c r="SWB78" s="6"/>
      <c r="SWC78" s="6"/>
      <c r="SWD78" s="6"/>
      <c r="SWE78" s="6"/>
      <c r="SWF78" s="6"/>
      <c r="SWG78" s="6"/>
      <c r="SWH78" s="6"/>
      <c r="SWI78" s="6"/>
      <c r="SWJ78" s="6"/>
      <c r="SWK78" s="6"/>
      <c r="SWL78" s="6"/>
      <c r="SWM78" s="6"/>
      <c r="SWN78" s="6"/>
      <c r="SWO78" s="6"/>
      <c r="SWP78" s="6"/>
      <c r="SWQ78" s="6"/>
      <c r="SWR78" s="6"/>
      <c r="SWS78" s="6"/>
      <c r="SWT78" s="6"/>
      <c r="SWU78" s="6"/>
      <c r="SWV78" s="6"/>
      <c r="SWW78" s="6"/>
      <c r="SWX78" s="6"/>
      <c r="SWY78" s="6"/>
      <c r="SWZ78" s="6"/>
      <c r="SXA78" s="6"/>
      <c r="SXB78" s="6"/>
      <c r="SXC78" s="6"/>
      <c r="SXD78" s="6"/>
      <c r="SXE78" s="6"/>
      <c r="SXF78" s="6"/>
      <c r="SXG78" s="6"/>
      <c r="SXH78" s="6"/>
      <c r="SXI78" s="6"/>
      <c r="SXJ78" s="6"/>
      <c r="SXK78" s="6"/>
      <c r="SXL78" s="6"/>
      <c r="SXM78" s="6"/>
      <c r="SXN78" s="6"/>
      <c r="SXO78" s="6"/>
      <c r="SXP78" s="6"/>
      <c r="SXQ78" s="6"/>
      <c r="SXR78" s="6"/>
      <c r="SXS78" s="6"/>
      <c r="SXT78" s="6"/>
      <c r="SXU78" s="6"/>
      <c r="SXV78" s="6"/>
      <c r="SXW78" s="6"/>
      <c r="SXX78" s="6"/>
      <c r="SXY78" s="6"/>
      <c r="SXZ78" s="6"/>
      <c r="SYA78" s="6"/>
      <c r="SYB78" s="6"/>
      <c r="SYC78" s="6"/>
      <c r="SYD78" s="6"/>
      <c r="SYE78" s="6"/>
      <c r="SYF78" s="6"/>
      <c r="SYG78" s="6"/>
      <c r="SYH78" s="6"/>
      <c r="SYI78" s="6"/>
      <c r="SYJ78" s="6"/>
      <c r="SYK78" s="6"/>
      <c r="SYL78" s="6"/>
      <c r="SYM78" s="6"/>
      <c r="SYN78" s="6"/>
      <c r="SYO78" s="6"/>
      <c r="SYP78" s="6"/>
      <c r="SYQ78" s="6"/>
      <c r="SYR78" s="6"/>
      <c r="SYS78" s="6"/>
      <c r="SYT78" s="6"/>
      <c r="SYU78" s="6"/>
      <c r="SYV78" s="6"/>
      <c r="SYW78" s="6"/>
      <c r="SYX78" s="6"/>
      <c r="SYY78" s="6"/>
      <c r="SYZ78" s="6"/>
      <c r="SZA78" s="6"/>
      <c r="SZB78" s="6"/>
      <c r="SZC78" s="6"/>
      <c r="SZD78" s="6"/>
      <c r="SZE78" s="6"/>
      <c r="SZF78" s="6"/>
      <c r="SZG78" s="6"/>
      <c r="SZH78" s="6"/>
      <c r="SZI78" s="6"/>
      <c r="SZJ78" s="6"/>
      <c r="SZK78" s="6"/>
      <c r="SZL78" s="6"/>
      <c r="SZM78" s="6"/>
      <c r="SZN78" s="6"/>
      <c r="SZO78" s="6"/>
      <c r="SZP78" s="6"/>
      <c r="SZQ78" s="6"/>
      <c r="SZR78" s="6"/>
      <c r="SZS78" s="6"/>
      <c r="SZT78" s="6"/>
      <c r="SZU78" s="6"/>
      <c r="SZV78" s="6"/>
      <c r="SZW78" s="6"/>
      <c r="SZX78" s="6"/>
      <c r="SZY78" s="6"/>
      <c r="SZZ78" s="6"/>
      <c r="TAA78" s="6"/>
      <c r="TAB78" s="6"/>
      <c r="TAC78" s="6"/>
      <c r="TAD78" s="6"/>
      <c r="TAE78" s="6"/>
      <c r="TAF78" s="6"/>
      <c r="TAG78" s="6"/>
      <c r="TAH78" s="6"/>
      <c r="TAI78" s="6"/>
      <c r="TAJ78" s="6"/>
      <c r="TAK78" s="6"/>
      <c r="TAL78" s="6"/>
      <c r="TAM78" s="6"/>
      <c r="TAN78" s="6"/>
      <c r="TAO78" s="6"/>
      <c r="TAP78" s="6"/>
      <c r="TAQ78" s="6"/>
      <c r="TAR78" s="6"/>
      <c r="TAS78" s="6"/>
      <c r="TAT78" s="6"/>
      <c r="TAU78" s="6"/>
      <c r="TAV78" s="6"/>
      <c r="TAW78" s="6"/>
      <c r="TAX78" s="6"/>
      <c r="TAY78" s="6"/>
      <c r="TAZ78" s="6"/>
      <c r="TBA78" s="6"/>
      <c r="TBB78" s="6"/>
      <c r="TBC78" s="6"/>
      <c r="TBD78" s="6"/>
      <c r="TBE78" s="6"/>
      <c r="TBF78" s="6"/>
      <c r="TBG78" s="6"/>
      <c r="TBH78" s="6"/>
      <c r="TBI78" s="6"/>
      <c r="TBJ78" s="6"/>
      <c r="TBK78" s="6"/>
      <c r="TBL78" s="6"/>
      <c r="TBM78" s="6"/>
      <c r="TBN78" s="6"/>
      <c r="TBO78" s="6"/>
      <c r="TBP78" s="6"/>
      <c r="TBQ78" s="6"/>
      <c r="TBR78" s="6"/>
      <c r="TBS78" s="6"/>
      <c r="TBT78" s="6"/>
      <c r="TBU78" s="6"/>
      <c r="TBV78" s="6"/>
      <c r="TBW78" s="6"/>
      <c r="TBX78" s="6"/>
      <c r="TBY78" s="6"/>
      <c r="TBZ78" s="6"/>
      <c r="TCA78" s="6"/>
      <c r="TCB78" s="6"/>
      <c r="TCC78" s="6"/>
      <c r="TCD78" s="6"/>
      <c r="TCE78" s="6"/>
      <c r="TCF78" s="6"/>
      <c r="TCG78" s="6"/>
      <c r="TCH78" s="6"/>
      <c r="TCI78" s="6"/>
      <c r="TCJ78" s="6"/>
      <c r="TCK78" s="6"/>
      <c r="TCL78" s="6"/>
      <c r="TCM78" s="6"/>
      <c r="TCN78" s="6"/>
      <c r="TCO78" s="6"/>
      <c r="TCP78" s="6"/>
      <c r="TCQ78" s="6"/>
      <c r="TCR78" s="6"/>
      <c r="TCS78" s="6"/>
      <c r="TCT78" s="6"/>
      <c r="TCU78" s="6"/>
      <c r="TCV78" s="6"/>
      <c r="TCW78" s="6"/>
      <c r="TCX78" s="6"/>
      <c r="TCY78" s="6"/>
      <c r="TCZ78" s="6"/>
      <c r="TDA78" s="6"/>
      <c r="TDB78" s="6"/>
      <c r="TDC78" s="6"/>
      <c r="TDD78" s="6"/>
      <c r="TDE78" s="6"/>
      <c r="TDF78" s="6"/>
      <c r="TDG78" s="6"/>
      <c r="TDH78" s="6"/>
      <c r="TDI78" s="6"/>
      <c r="TDJ78" s="6"/>
      <c r="TDK78" s="6"/>
      <c r="TDL78" s="6"/>
      <c r="TDM78" s="6"/>
      <c r="TDN78" s="6"/>
      <c r="TDO78" s="6"/>
      <c r="TDP78" s="6"/>
      <c r="TDQ78" s="6"/>
      <c r="TDR78" s="6"/>
      <c r="TDS78" s="6"/>
      <c r="TDT78" s="6"/>
      <c r="TDU78" s="6"/>
      <c r="TDV78" s="6"/>
      <c r="TDW78" s="6"/>
      <c r="TDX78" s="6"/>
      <c r="TDY78" s="6"/>
      <c r="TDZ78" s="6"/>
      <c r="TEA78" s="6"/>
      <c r="TEB78" s="6"/>
      <c r="TEC78" s="6"/>
      <c r="TED78" s="6"/>
      <c r="TEE78" s="6"/>
      <c r="TEF78" s="6"/>
      <c r="TEG78" s="6"/>
      <c r="TEH78" s="6"/>
      <c r="TEI78" s="6"/>
      <c r="TEJ78" s="6"/>
      <c r="TEK78" s="6"/>
      <c r="TEL78" s="6"/>
      <c r="TEM78" s="6"/>
      <c r="TEN78" s="6"/>
      <c r="TEO78" s="6"/>
      <c r="TEP78" s="6"/>
      <c r="TEQ78" s="6"/>
      <c r="TER78" s="6"/>
      <c r="TES78" s="6"/>
      <c r="TET78" s="6"/>
      <c r="TEU78" s="6"/>
      <c r="TEV78" s="6"/>
      <c r="TEW78" s="6"/>
      <c r="TEX78" s="6"/>
      <c r="TEY78" s="6"/>
      <c r="TEZ78" s="6"/>
      <c r="TFA78" s="6"/>
      <c r="TFB78" s="6"/>
      <c r="TFC78" s="6"/>
      <c r="TFD78" s="6"/>
      <c r="TFE78" s="6"/>
      <c r="TFF78" s="6"/>
      <c r="TFG78" s="6"/>
      <c r="TFH78" s="6"/>
      <c r="TFI78" s="6"/>
      <c r="TFJ78" s="6"/>
      <c r="TFK78" s="6"/>
      <c r="TFL78" s="6"/>
      <c r="TFM78" s="6"/>
      <c r="TFN78" s="6"/>
      <c r="TFO78" s="6"/>
      <c r="TFP78" s="6"/>
      <c r="TFQ78" s="6"/>
      <c r="TFR78" s="6"/>
      <c r="TFS78" s="6"/>
      <c r="TFT78" s="6"/>
      <c r="TFU78" s="6"/>
      <c r="TFV78" s="6"/>
      <c r="TFW78" s="6"/>
      <c r="TFX78" s="6"/>
      <c r="TFY78" s="6"/>
      <c r="TFZ78" s="6"/>
      <c r="TGA78" s="6"/>
      <c r="TGB78" s="6"/>
      <c r="TGC78" s="6"/>
      <c r="TGD78" s="6"/>
      <c r="TGE78" s="6"/>
      <c r="TGF78" s="6"/>
      <c r="TGG78" s="6"/>
      <c r="TGH78" s="6"/>
      <c r="TGI78" s="6"/>
      <c r="TGJ78" s="6"/>
      <c r="TGK78" s="6"/>
      <c r="TGL78" s="6"/>
      <c r="TGM78" s="6"/>
      <c r="TGN78" s="6"/>
      <c r="TGO78" s="6"/>
      <c r="TGP78" s="6"/>
      <c r="TGQ78" s="6"/>
      <c r="TGR78" s="6"/>
      <c r="TGS78" s="6"/>
      <c r="TGT78" s="6"/>
      <c r="TGU78" s="6"/>
      <c r="TGV78" s="6"/>
      <c r="TGW78" s="6"/>
      <c r="TGX78" s="6"/>
      <c r="TGY78" s="6"/>
      <c r="TGZ78" s="6"/>
      <c r="THA78" s="6"/>
      <c r="THB78" s="6"/>
      <c r="THC78" s="6"/>
      <c r="THD78" s="6"/>
      <c r="THE78" s="6"/>
      <c r="THF78" s="6"/>
      <c r="THG78" s="6"/>
      <c r="THH78" s="6"/>
      <c r="THI78" s="6"/>
      <c r="THJ78" s="6"/>
      <c r="THK78" s="6"/>
      <c r="THL78" s="6"/>
      <c r="THM78" s="6"/>
      <c r="THN78" s="6"/>
      <c r="THO78" s="6"/>
      <c r="THP78" s="6"/>
      <c r="THQ78" s="6"/>
      <c r="THR78" s="6"/>
      <c r="THS78" s="6"/>
      <c r="THT78" s="6"/>
      <c r="THU78" s="6"/>
      <c r="THV78" s="6"/>
      <c r="THW78" s="6"/>
      <c r="THX78" s="6"/>
      <c r="THY78" s="6"/>
      <c r="THZ78" s="6"/>
      <c r="TIA78" s="6"/>
      <c r="TIB78" s="6"/>
      <c r="TIC78" s="6"/>
      <c r="TID78" s="6"/>
      <c r="TIE78" s="6"/>
      <c r="TIF78" s="6"/>
      <c r="TIG78" s="6"/>
      <c r="TIH78" s="6"/>
      <c r="TII78" s="6"/>
      <c r="TIJ78" s="6"/>
      <c r="TIK78" s="6"/>
      <c r="TIL78" s="6"/>
      <c r="TIM78" s="6"/>
      <c r="TIN78" s="6"/>
      <c r="TIO78" s="6"/>
      <c r="TIP78" s="6"/>
      <c r="TIQ78" s="6"/>
      <c r="TIR78" s="6"/>
      <c r="TIS78" s="6"/>
      <c r="TIT78" s="6"/>
      <c r="TIU78" s="6"/>
      <c r="TIV78" s="6"/>
      <c r="TIW78" s="6"/>
      <c r="TIX78" s="6"/>
      <c r="TIY78" s="6"/>
      <c r="TIZ78" s="6"/>
      <c r="TJA78" s="6"/>
      <c r="TJB78" s="6"/>
      <c r="TJC78" s="6"/>
      <c r="TJD78" s="6"/>
      <c r="TJE78" s="6"/>
      <c r="TJF78" s="6"/>
      <c r="TJG78" s="6"/>
      <c r="TJH78" s="6"/>
      <c r="TJI78" s="6"/>
      <c r="TJJ78" s="6"/>
      <c r="TJK78" s="6"/>
      <c r="TJL78" s="6"/>
      <c r="TJM78" s="6"/>
      <c r="TJN78" s="6"/>
      <c r="TJO78" s="6"/>
      <c r="TJP78" s="6"/>
      <c r="TJQ78" s="6"/>
      <c r="TJR78" s="6"/>
      <c r="TJS78" s="6"/>
      <c r="TJT78" s="6"/>
      <c r="TJU78" s="6"/>
      <c r="TJV78" s="6"/>
      <c r="TJW78" s="6"/>
      <c r="TJX78" s="6"/>
      <c r="TJY78" s="6"/>
      <c r="TJZ78" s="6"/>
      <c r="TKA78" s="6"/>
      <c r="TKB78" s="6"/>
      <c r="TKC78" s="6"/>
      <c r="TKD78" s="6"/>
      <c r="TKE78" s="6"/>
      <c r="TKF78" s="6"/>
      <c r="TKG78" s="6"/>
      <c r="TKH78" s="6"/>
      <c r="TKI78" s="6"/>
      <c r="TKJ78" s="6"/>
      <c r="TKK78" s="6"/>
      <c r="TKL78" s="6"/>
      <c r="TKM78" s="6"/>
      <c r="TKN78" s="6"/>
      <c r="TKO78" s="6"/>
      <c r="TKP78" s="6"/>
      <c r="TKQ78" s="6"/>
      <c r="TKR78" s="6"/>
      <c r="TKS78" s="6"/>
      <c r="TKT78" s="6"/>
      <c r="TKU78" s="6"/>
      <c r="TKV78" s="6"/>
      <c r="TKW78" s="6"/>
      <c r="TKX78" s="6"/>
      <c r="TKY78" s="6"/>
      <c r="TKZ78" s="6"/>
      <c r="TLA78" s="6"/>
      <c r="TLB78" s="6"/>
      <c r="TLC78" s="6"/>
      <c r="TLD78" s="6"/>
      <c r="TLE78" s="6"/>
      <c r="TLF78" s="6"/>
      <c r="TLG78" s="6"/>
      <c r="TLH78" s="6"/>
      <c r="TLI78" s="6"/>
      <c r="TLJ78" s="6"/>
      <c r="TLK78" s="6"/>
      <c r="TLL78" s="6"/>
      <c r="TLM78" s="6"/>
      <c r="TLN78" s="6"/>
      <c r="TLO78" s="6"/>
      <c r="TLP78" s="6"/>
      <c r="TLQ78" s="6"/>
      <c r="TLR78" s="6"/>
      <c r="TLS78" s="6"/>
      <c r="TLT78" s="6"/>
      <c r="TLU78" s="6"/>
      <c r="TLV78" s="6"/>
      <c r="TLW78" s="6"/>
      <c r="TLX78" s="6"/>
      <c r="TLY78" s="6"/>
      <c r="TLZ78" s="6"/>
      <c r="TMA78" s="6"/>
      <c r="TMB78" s="6"/>
      <c r="TMC78" s="6"/>
      <c r="TMD78" s="6"/>
      <c r="TME78" s="6"/>
      <c r="TMF78" s="6"/>
      <c r="TMG78" s="6"/>
      <c r="TMH78" s="6"/>
      <c r="TMI78" s="6"/>
      <c r="TMJ78" s="6"/>
      <c r="TMK78" s="6"/>
      <c r="TML78" s="6"/>
      <c r="TMM78" s="6"/>
      <c r="TMN78" s="6"/>
      <c r="TMO78" s="6"/>
      <c r="TMP78" s="6"/>
      <c r="TMQ78" s="6"/>
      <c r="TMR78" s="6"/>
      <c r="TMS78" s="6"/>
      <c r="TMT78" s="6"/>
      <c r="TMU78" s="6"/>
      <c r="TMV78" s="6"/>
      <c r="TMW78" s="6"/>
      <c r="TMX78" s="6"/>
      <c r="TMY78" s="6"/>
      <c r="TMZ78" s="6"/>
      <c r="TNA78" s="6"/>
      <c r="TNB78" s="6"/>
      <c r="TNC78" s="6"/>
      <c r="TND78" s="6"/>
      <c r="TNE78" s="6"/>
      <c r="TNF78" s="6"/>
      <c r="TNG78" s="6"/>
      <c r="TNH78" s="6"/>
      <c r="TNI78" s="6"/>
      <c r="TNJ78" s="6"/>
      <c r="TNK78" s="6"/>
      <c r="TNL78" s="6"/>
      <c r="TNM78" s="6"/>
      <c r="TNN78" s="6"/>
      <c r="TNO78" s="6"/>
      <c r="TNP78" s="6"/>
      <c r="TNQ78" s="6"/>
      <c r="TNR78" s="6"/>
      <c r="TNS78" s="6"/>
      <c r="TNT78" s="6"/>
      <c r="TNU78" s="6"/>
      <c r="TNV78" s="6"/>
      <c r="TNW78" s="6"/>
      <c r="TNX78" s="6"/>
      <c r="TNY78" s="6"/>
      <c r="TNZ78" s="6"/>
      <c r="TOA78" s="6"/>
      <c r="TOB78" s="6"/>
      <c r="TOC78" s="6"/>
      <c r="TOD78" s="6"/>
      <c r="TOE78" s="6"/>
      <c r="TOF78" s="6"/>
      <c r="TOG78" s="6"/>
      <c r="TOH78" s="6"/>
      <c r="TOI78" s="6"/>
      <c r="TOJ78" s="6"/>
      <c r="TOK78" s="6"/>
      <c r="TOL78" s="6"/>
      <c r="TOM78" s="6"/>
      <c r="TON78" s="6"/>
      <c r="TOO78" s="6"/>
      <c r="TOP78" s="6"/>
      <c r="TOQ78" s="6"/>
      <c r="TOR78" s="6"/>
      <c r="TOS78" s="6"/>
      <c r="TOT78" s="6"/>
      <c r="TOU78" s="6"/>
      <c r="TOV78" s="6"/>
      <c r="TOW78" s="6"/>
      <c r="TOX78" s="6"/>
      <c r="TOY78" s="6"/>
      <c r="TOZ78" s="6"/>
      <c r="TPA78" s="6"/>
      <c r="TPB78" s="6"/>
      <c r="TPC78" s="6"/>
      <c r="TPD78" s="6"/>
      <c r="TPE78" s="6"/>
      <c r="TPF78" s="6"/>
      <c r="TPG78" s="6"/>
      <c r="TPH78" s="6"/>
      <c r="TPI78" s="6"/>
      <c r="TPJ78" s="6"/>
      <c r="TPK78" s="6"/>
      <c r="TPL78" s="6"/>
      <c r="TPM78" s="6"/>
      <c r="TPN78" s="6"/>
      <c r="TPO78" s="6"/>
      <c r="TPP78" s="6"/>
      <c r="TPQ78" s="6"/>
      <c r="TPR78" s="6"/>
      <c r="TPS78" s="6"/>
      <c r="TPT78" s="6"/>
      <c r="TPU78" s="6"/>
      <c r="TPV78" s="6"/>
      <c r="TPW78" s="6"/>
      <c r="TPX78" s="6"/>
      <c r="TPY78" s="6"/>
      <c r="TPZ78" s="6"/>
      <c r="TQA78" s="6"/>
      <c r="TQB78" s="6"/>
      <c r="TQC78" s="6"/>
      <c r="TQD78" s="6"/>
      <c r="TQE78" s="6"/>
      <c r="TQF78" s="6"/>
      <c r="TQG78" s="6"/>
      <c r="TQH78" s="6"/>
      <c r="TQI78" s="6"/>
      <c r="TQJ78" s="6"/>
      <c r="TQK78" s="6"/>
      <c r="TQL78" s="6"/>
      <c r="TQM78" s="6"/>
      <c r="TQN78" s="6"/>
      <c r="TQO78" s="6"/>
      <c r="TQP78" s="6"/>
      <c r="TQQ78" s="6"/>
      <c r="TQR78" s="6"/>
      <c r="TQS78" s="6"/>
      <c r="TQT78" s="6"/>
      <c r="TQU78" s="6"/>
      <c r="TQV78" s="6"/>
      <c r="TQW78" s="6"/>
      <c r="TQX78" s="6"/>
      <c r="TQY78" s="6"/>
      <c r="TQZ78" s="6"/>
      <c r="TRA78" s="6"/>
      <c r="TRB78" s="6"/>
      <c r="TRC78" s="6"/>
      <c r="TRD78" s="6"/>
      <c r="TRE78" s="6"/>
      <c r="TRF78" s="6"/>
      <c r="TRG78" s="6"/>
      <c r="TRH78" s="6"/>
      <c r="TRI78" s="6"/>
      <c r="TRJ78" s="6"/>
      <c r="TRK78" s="6"/>
      <c r="TRL78" s="6"/>
      <c r="TRM78" s="6"/>
      <c r="TRN78" s="6"/>
      <c r="TRO78" s="6"/>
      <c r="TRP78" s="6"/>
      <c r="TRQ78" s="6"/>
      <c r="TRR78" s="6"/>
      <c r="TRS78" s="6"/>
      <c r="TRT78" s="6"/>
      <c r="TRU78" s="6"/>
      <c r="TRV78" s="6"/>
      <c r="TRW78" s="6"/>
      <c r="TRX78" s="6"/>
      <c r="TRY78" s="6"/>
      <c r="TRZ78" s="6"/>
      <c r="TSA78" s="6"/>
      <c r="TSB78" s="6"/>
      <c r="TSC78" s="6"/>
      <c r="TSD78" s="6"/>
      <c r="TSE78" s="6"/>
      <c r="TSF78" s="6"/>
      <c r="TSG78" s="6"/>
      <c r="TSH78" s="6"/>
      <c r="TSI78" s="6"/>
      <c r="TSJ78" s="6"/>
      <c r="TSK78" s="6"/>
      <c r="TSL78" s="6"/>
      <c r="TSM78" s="6"/>
      <c r="TSN78" s="6"/>
      <c r="TSO78" s="6"/>
      <c r="TSP78" s="6"/>
      <c r="TSQ78" s="6"/>
      <c r="TSR78" s="6"/>
      <c r="TSS78" s="6"/>
      <c r="TST78" s="6"/>
      <c r="TSU78" s="6"/>
      <c r="TSV78" s="6"/>
      <c r="TSW78" s="6"/>
      <c r="TSX78" s="6"/>
      <c r="TSY78" s="6"/>
      <c r="TSZ78" s="6"/>
      <c r="TTA78" s="6"/>
      <c r="TTB78" s="6"/>
      <c r="TTC78" s="6"/>
      <c r="TTD78" s="6"/>
      <c r="TTE78" s="6"/>
      <c r="TTF78" s="6"/>
      <c r="TTG78" s="6"/>
      <c r="TTH78" s="6"/>
      <c r="TTI78" s="6"/>
      <c r="TTJ78" s="6"/>
      <c r="TTK78" s="6"/>
      <c r="TTL78" s="6"/>
      <c r="TTM78" s="6"/>
      <c r="TTN78" s="6"/>
      <c r="TTO78" s="6"/>
      <c r="TTP78" s="6"/>
      <c r="TTQ78" s="6"/>
      <c r="TTR78" s="6"/>
      <c r="TTS78" s="6"/>
      <c r="TTT78" s="6"/>
      <c r="TTU78" s="6"/>
      <c r="TTV78" s="6"/>
      <c r="TTW78" s="6"/>
      <c r="TTX78" s="6"/>
      <c r="TTY78" s="6"/>
      <c r="TTZ78" s="6"/>
      <c r="TUA78" s="6"/>
      <c r="TUB78" s="6"/>
      <c r="TUC78" s="6"/>
      <c r="TUD78" s="6"/>
      <c r="TUE78" s="6"/>
      <c r="TUF78" s="6"/>
      <c r="TUG78" s="6"/>
      <c r="TUH78" s="6"/>
      <c r="TUI78" s="6"/>
      <c r="TUJ78" s="6"/>
      <c r="TUK78" s="6"/>
      <c r="TUL78" s="6"/>
      <c r="TUM78" s="6"/>
      <c r="TUN78" s="6"/>
      <c r="TUO78" s="6"/>
      <c r="TUP78" s="6"/>
      <c r="TUQ78" s="6"/>
      <c r="TUR78" s="6"/>
      <c r="TUS78" s="6"/>
      <c r="TUT78" s="6"/>
      <c r="TUU78" s="6"/>
      <c r="TUV78" s="6"/>
      <c r="TUW78" s="6"/>
      <c r="TUX78" s="6"/>
      <c r="TUY78" s="6"/>
      <c r="TUZ78" s="6"/>
      <c r="TVA78" s="6"/>
      <c r="TVB78" s="6"/>
      <c r="TVC78" s="6"/>
      <c r="TVD78" s="6"/>
      <c r="TVE78" s="6"/>
      <c r="TVF78" s="6"/>
      <c r="TVG78" s="6"/>
      <c r="TVH78" s="6"/>
      <c r="TVI78" s="6"/>
      <c r="TVJ78" s="6"/>
      <c r="TVK78" s="6"/>
      <c r="TVL78" s="6"/>
      <c r="TVM78" s="6"/>
      <c r="TVN78" s="6"/>
      <c r="TVO78" s="6"/>
      <c r="TVP78" s="6"/>
      <c r="TVQ78" s="6"/>
      <c r="TVR78" s="6"/>
      <c r="TVS78" s="6"/>
      <c r="TVT78" s="6"/>
      <c r="TVU78" s="6"/>
      <c r="TVV78" s="6"/>
      <c r="TVW78" s="6"/>
      <c r="TVX78" s="6"/>
      <c r="TVY78" s="6"/>
      <c r="TVZ78" s="6"/>
      <c r="TWA78" s="6"/>
      <c r="TWB78" s="6"/>
      <c r="TWC78" s="6"/>
      <c r="TWD78" s="6"/>
      <c r="TWE78" s="6"/>
      <c r="TWF78" s="6"/>
      <c r="TWG78" s="6"/>
      <c r="TWH78" s="6"/>
      <c r="TWI78" s="6"/>
      <c r="TWJ78" s="6"/>
      <c r="TWK78" s="6"/>
      <c r="TWL78" s="6"/>
      <c r="TWM78" s="6"/>
      <c r="TWN78" s="6"/>
      <c r="TWO78" s="6"/>
      <c r="TWP78" s="6"/>
      <c r="TWQ78" s="6"/>
      <c r="TWR78" s="6"/>
      <c r="TWS78" s="6"/>
      <c r="TWT78" s="6"/>
      <c r="TWU78" s="6"/>
      <c r="TWV78" s="6"/>
      <c r="TWW78" s="6"/>
      <c r="TWX78" s="6"/>
      <c r="TWY78" s="6"/>
      <c r="TWZ78" s="6"/>
      <c r="TXA78" s="6"/>
      <c r="TXB78" s="6"/>
      <c r="TXC78" s="6"/>
      <c r="TXD78" s="6"/>
      <c r="TXE78" s="6"/>
      <c r="TXF78" s="6"/>
      <c r="TXG78" s="6"/>
      <c r="TXH78" s="6"/>
      <c r="TXI78" s="6"/>
      <c r="TXJ78" s="6"/>
      <c r="TXK78" s="6"/>
      <c r="TXL78" s="6"/>
      <c r="TXM78" s="6"/>
      <c r="TXN78" s="6"/>
      <c r="TXO78" s="6"/>
      <c r="TXP78" s="6"/>
      <c r="TXQ78" s="6"/>
      <c r="TXR78" s="6"/>
      <c r="TXS78" s="6"/>
      <c r="TXT78" s="6"/>
      <c r="TXU78" s="6"/>
      <c r="TXV78" s="6"/>
      <c r="TXW78" s="6"/>
      <c r="TXX78" s="6"/>
      <c r="TXY78" s="6"/>
      <c r="TXZ78" s="6"/>
      <c r="TYA78" s="6"/>
      <c r="TYB78" s="6"/>
      <c r="TYC78" s="6"/>
      <c r="TYD78" s="6"/>
      <c r="TYE78" s="6"/>
      <c r="TYF78" s="6"/>
      <c r="TYG78" s="6"/>
      <c r="TYH78" s="6"/>
      <c r="TYI78" s="6"/>
      <c r="TYJ78" s="6"/>
      <c r="TYK78" s="6"/>
      <c r="TYL78" s="6"/>
      <c r="TYM78" s="6"/>
      <c r="TYN78" s="6"/>
      <c r="TYO78" s="6"/>
      <c r="TYP78" s="6"/>
      <c r="TYQ78" s="6"/>
      <c r="TYR78" s="6"/>
      <c r="TYS78" s="6"/>
      <c r="TYT78" s="6"/>
      <c r="TYU78" s="6"/>
      <c r="TYV78" s="6"/>
      <c r="TYW78" s="6"/>
      <c r="TYX78" s="6"/>
      <c r="TYY78" s="6"/>
      <c r="TYZ78" s="6"/>
      <c r="TZA78" s="6"/>
      <c r="TZB78" s="6"/>
      <c r="TZC78" s="6"/>
      <c r="TZD78" s="6"/>
      <c r="TZE78" s="6"/>
      <c r="TZF78" s="6"/>
      <c r="TZG78" s="6"/>
      <c r="TZH78" s="6"/>
      <c r="TZI78" s="6"/>
      <c r="TZJ78" s="6"/>
      <c r="TZK78" s="6"/>
      <c r="TZL78" s="6"/>
      <c r="TZM78" s="6"/>
      <c r="TZN78" s="6"/>
      <c r="TZO78" s="6"/>
      <c r="TZP78" s="6"/>
      <c r="TZQ78" s="6"/>
      <c r="TZR78" s="6"/>
      <c r="TZS78" s="6"/>
      <c r="TZT78" s="6"/>
      <c r="TZU78" s="6"/>
      <c r="TZV78" s="6"/>
      <c r="TZW78" s="6"/>
      <c r="TZX78" s="6"/>
      <c r="TZY78" s="6"/>
      <c r="TZZ78" s="6"/>
      <c r="UAA78" s="6"/>
      <c r="UAB78" s="6"/>
      <c r="UAC78" s="6"/>
      <c r="UAD78" s="6"/>
      <c r="UAE78" s="6"/>
      <c r="UAF78" s="6"/>
      <c r="UAG78" s="6"/>
      <c r="UAH78" s="6"/>
      <c r="UAI78" s="6"/>
      <c r="UAJ78" s="6"/>
      <c r="UAK78" s="6"/>
      <c r="UAL78" s="6"/>
      <c r="UAM78" s="6"/>
      <c r="UAN78" s="6"/>
      <c r="UAO78" s="6"/>
      <c r="UAP78" s="6"/>
      <c r="UAQ78" s="6"/>
      <c r="UAR78" s="6"/>
      <c r="UAS78" s="6"/>
      <c r="UAT78" s="6"/>
      <c r="UAU78" s="6"/>
      <c r="UAV78" s="6"/>
      <c r="UAW78" s="6"/>
      <c r="UAX78" s="6"/>
      <c r="UAY78" s="6"/>
      <c r="UAZ78" s="6"/>
      <c r="UBA78" s="6"/>
      <c r="UBB78" s="6"/>
      <c r="UBC78" s="6"/>
      <c r="UBD78" s="6"/>
      <c r="UBE78" s="6"/>
      <c r="UBF78" s="6"/>
      <c r="UBG78" s="6"/>
      <c r="UBH78" s="6"/>
      <c r="UBI78" s="6"/>
      <c r="UBJ78" s="6"/>
      <c r="UBK78" s="6"/>
      <c r="UBL78" s="6"/>
      <c r="UBM78" s="6"/>
      <c r="UBN78" s="6"/>
      <c r="UBO78" s="6"/>
      <c r="UBP78" s="6"/>
      <c r="UBQ78" s="6"/>
      <c r="UBR78" s="6"/>
      <c r="UBS78" s="6"/>
      <c r="UBT78" s="6"/>
      <c r="UBU78" s="6"/>
      <c r="UBV78" s="6"/>
      <c r="UBW78" s="6"/>
      <c r="UBX78" s="6"/>
      <c r="UBY78" s="6"/>
      <c r="UBZ78" s="6"/>
      <c r="UCA78" s="6"/>
      <c r="UCB78" s="6"/>
      <c r="UCC78" s="6"/>
      <c r="UCD78" s="6"/>
      <c r="UCE78" s="6"/>
      <c r="UCF78" s="6"/>
      <c r="UCG78" s="6"/>
      <c r="UCH78" s="6"/>
      <c r="UCI78" s="6"/>
      <c r="UCJ78" s="6"/>
      <c r="UCK78" s="6"/>
      <c r="UCL78" s="6"/>
      <c r="UCM78" s="6"/>
      <c r="UCN78" s="6"/>
      <c r="UCO78" s="6"/>
      <c r="UCP78" s="6"/>
      <c r="UCQ78" s="6"/>
      <c r="UCR78" s="6"/>
      <c r="UCS78" s="6"/>
      <c r="UCT78" s="6"/>
      <c r="UCU78" s="6"/>
      <c r="UCV78" s="6"/>
      <c r="UCW78" s="6"/>
      <c r="UCX78" s="6"/>
      <c r="UCY78" s="6"/>
      <c r="UCZ78" s="6"/>
      <c r="UDA78" s="6"/>
      <c r="UDB78" s="6"/>
      <c r="UDC78" s="6"/>
      <c r="UDD78" s="6"/>
      <c r="UDE78" s="6"/>
      <c r="UDF78" s="6"/>
      <c r="UDG78" s="6"/>
      <c r="UDH78" s="6"/>
      <c r="UDI78" s="6"/>
      <c r="UDJ78" s="6"/>
      <c r="UDK78" s="6"/>
      <c r="UDL78" s="6"/>
      <c r="UDM78" s="6"/>
      <c r="UDN78" s="6"/>
      <c r="UDO78" s="6"/>
      <c r="UDP78" s="6"/>
      <c r="UDQ78" s="6"/>
      <c r="UDR78" s="6"/>
      <c r="UDS78" s="6"/>
      <c r="UDT78" s="6"/>
      <c r="UDU78" s="6"/>
      <c r="UDV78" s="6"/>
      <c r="UDW78" s="6"/>
      <c r="UDX78" s="6"/>
      <c r="UDY78" s="6"/>
      <c r="UDZ78" s="6"/>
      <c r="UEA78" s="6"/>
      <c r="UEB78" s="6"/>
      <c r="UEC78" s="6"/>
      <c r="UED78" s="6"/>
      <c r="UEE78" s="6"/>
      <c r="UEF78" s="6"/>
      <c r="UEG78" s="6"/>
      <c r="UEH78" s="6"/>
      <c r="UEI78" s="6"/>
      <c r="UEJ78" s="6"/>
      <c r="UEK78" s="6"/>
      <c r="UEL78" s="6"/>
      <c r="UEM78" s="6"/>
      <c r="UEN78" s="6"/>
      <c r="UEO78" s="6"/>
      <c r="UEP78" s="6"/>
      <c r="UEQ78" s="6"/>
      <c r="UER78" s="6"/>
      <c r="UES78" s="6"/>
      <c r="UET78" s="6"/>
      <c r="UEU78" s="6"/>
      <c r="UEV78" s="6"/>
      <c r="UEW78" s="6"/>
      <c r="UEX78" s="6"/>
      <c r="UEY78" s="6"/>
      <c r="UEZ78" s="6"/>
      <c r="UFA78" s="6"/>
      <c r="UFB78" s="6"/>
      <c r="UFC78" s="6"/>
      <c r="UFD78" s="6"/>
      <c r="UFE78" s="6"/>
      <c r="UFF78" s="6"/>
      <c r="UFG78" s="6"/>
      <c r="UFH78" s="6"/>
      <c r="UFI78" s="6"/>
      <c r="UFJ78" s="6"/>
      <c r="UFK78" s="6"/>
      <c r="UFL78" s="6"/>
      <c r="UFM78" s="6"/>
      <c r="UFN78" s="6"/>
      <c r="UFO78" s="6"/>
      <c r="UFP78" s="6"/>
      <c r="UFQ78" s="6"/>
      <c r="UFR78" s="6"/>
      <c r="UFS78" s="6"/>
      <c r="UFT78" s="6"/>
      <c r="UFU78" s="6"/>
      <c r="UFV78" s="6"/>
      <c r="UFW78" s="6"/>
      <c r="UFX78" s="6"/>
      <c r="UFY78" s="6"/>
      <c r="UFZ78" s="6"/>
      <c r="UGA78" s="6"/>
      <c r="UGB78" s="6"/>
      <c r="UGC78" s="6"/>
      <c r="UGD78" s="6"/>
      <c r="UGE78" s="6"/>
      <c r="UGF78" s="6"/>
      <c r="UGG78" s="6"/>
      <c r="UGH78" s="6"/>
      <c r="UGI78" s="6"/>
      <c r="UGJ78" s="6"/>
      <c r="UGK78" s="6"/>
      <c r="UGL78" s="6"/>
      <c r="UGM78" s="6"/>
      <c r="UGN78" s="6"/>
      <c r="UGO78" s="6"/>
      <c r="UGP78" s="6"/>
      <c r="UGQ78" s="6"/>
      <c r="UGR78" s="6"/>
      <c r="UGS78" s="6"/>
      <c r="UGT78" s="6"/>
      <c r="UGU78" s="6"/>
      <c r="UGV78" s="6"/>
      <c r="UGW78" s="6"/>
      <c r="UGX78" s="6"/>
      <c r="UGY78" s="6"/>
      <c r="UGZ78" s="6"/>
      <c r="UHA78" s="6"/>
      <c r="UHB78" s="6"/>
      <c r="UHC78" s="6"/>
      <c r="UHD78" s="6"/>
      <c r="UHE78" s="6"/>
      <c r="UHF78" s="6"/>
      <c r="UHG78" s="6"/>
      <c r="UHH78" s="6"/>
      <c r="UHI78" s="6"/>
      <c r="UHJ78" s="6"/>
      <c r="UHK78" s="6"/>
      <c r="UHL78" s="6"/>
      <c r="UHM78" s="6"/>
      <c r="UHN78" s="6"/>
      <c r="UHO78" s="6"/>
      <c r="UHP78" s="6"/>
      <c r="UHQ78" s="6"/>
      <c r="UHR78" s="6"/>
      <c r="UHS78" s="6"/>
      <c r="UHT78" s="6"/>
      <c r="UHU78" s="6"/>
      <c r="UHV78" s="6"/>
      <c r="UHW78" s="6"/>
      <c r="UHX78" s="6"/>
      <c r="UHY78" s="6"/>
      <c r="UHZ78" s="6"/>
      <c r="UIA78" s="6"/>
      <c r="UIB78" s="6"/>
      <c r="UIC78" s="6"/>
      <c r="UID78" s="6"/>
      <c r="UIE78" s="6"/>
      <c r="UIF78" s="6"/>
      <c r="UIG78" s="6"/>
      <c r="UIH78" s="6"/>
      <c r="UII78" s="6"/>
      <c r="UIJ78" s="6"/>
      <c r="UIK78" s="6"/>
      <c r="UIL78" s="6"/>
      <c r="UIM78" s="6"/>
      <c r="UIN78" s="6"/>
      <c r="UIO78" s="6"/>
      <c r="UIP78" s="6"/>
      <c r="UIQ78" s="6"/>
      <c r="UIR78" s="6"/>
      <c r="UIS78" s="6"/>
      <c r="UIT78" s="6"/>
      <c r="UIU78" s="6"/>
      <c r="UIV78" s="6"/>
      <c r="UIW78" s="6"/>
      <c r="UIX78" s="6"/>
      <c r="UIY78" s="6"/>
      <c r="UIZ78" s="6"/>
      <c r="UJA78" s="6"/>
      <c r="UJB78" s="6"/>
      <c r="UJC78" s="6"/>
      <c r="UJD78" s="6"/>
      <c r="UJE78" s="6"/>
      <c r="UJF78" s="6"/>
      <c r="UJG78" s="6"/>
      <c r="UJH78" s="6"/>
      <c r="UJI78" s="6"/>
      <c r="UJJ78" s="6"/>
      <c r="UJK78" s="6"/>
      <c r="UJL78" s="6"/>
      <c r="UJM78" s="6"/>
      <c r="UJN78" s="6"/>
      <c r="UJO78" s="6"/>
      <c r="UJP78" s="6"/>
      <c r="UJQ78" s="6"/>
      <c r="UJR78" s="6"/>
      <c r="UJS78" s="6"/>
      <c r="UJT78" s="6"/>
      <c r="UJU78" s="6"/>
      <c r="UJV78" s="6"/>
      <c r="UJW78" s="6"/>
      <c r="UJX78" s="6"/>
      <c r="UJY78" s="6"/>
      <c r="UJZ78" s="6"/>
      <c r="UKA78" s="6"/>
      <c r="UKB78" s="6"/>
      <c r="UKC78" s="6"/>
      <c r="UKD78" s="6"/>
      <c r="UKE78" s="6"/>
      <c r="UKF78" s="6"/>
      <c r="UKG78" s="6"/>
      <c r="UKH78" s="6"/>
      <c r="UKI78" s="6"/>
      <c r="UKJ78" s="6"/>
      <c r="UKK78" s="6"/>
      <c r="UKL78" s="6"/>
      <c r="UKM78" s="6"/>
      <c r="UKN78" s="6"/>
      <c r="UKO78" s="6"/>
      <c r="UKP78" s="6"/>
      <c r="UKQ78" s="6"/>
      <c r="UKR78" s="6"/>
      <c r="UKS78" s="6"/>
      <c r="UKT78" s="6"/>
      <c r="UKU78" s="6"/>
      <c r="UKV78" s="6"/>
      <c r="UKW78" s="6"/>
      <c r="UKX78" s="6"/>
      <c r="UKY78" s="6"/>
      <c r="UKZ78" s="6"/>
      <c r="ULA78" s="6"/>
      <c r="ULB78" s="6"/>
      <c r="ULC78" s="6"/>
      <c r="ULD78" s="6"/>
      <c r="ULE78" s="6"/>
      <c r="ULF78" s="6"/>
      <c r="ULG78" s="6"/>
      <c r="ULH78" s="6"/>
      <c r="ULI78" s="6"/>
      <c r="ULJ78" s="6"/>
      <c r="ULK78" s="6"/>
      <c r="ULL78" s="6"/>
      <c r="ULM78" s="6"/>
      <c r="ULN78" s="6"/>
      <c r="ULO78" s="6"/>
      <c r="ULP78" s="6"/>
      <c r="ULQ78" s="6"/>
      <c r="ULR78" s="6"/>
      <c r="ULS78" s="6"/>
      <c r="ULT78" s="6"/>
      <c r="ULU78" s="6"/>
      <c r="ULV78" s="6"/>
      <c r="ULW78" s="6"/>
      <c r="ULX78" s="6"/>
      <c r="ULY78" s="6"/>
      <c r="ULZ78" s="6"/>
      <c r="UMA78" s="6"/>
      <c r="UMB78" s="6"/>
      <c r="UMC78" s="6"/>
      <c r="UMD78" s="6"/>
      <c r="UME78" s="6"/>
      <c r="UMF78" s="6"/>
      <c r="UMG78" s="6"/>
      <c r="UMH78" s="6"/>
      <c r="UMI78" s="6"/>
      <c r="UMJ78" s="6"/>
      <c r="UMK78" s="6"/>
      <c r="UML78" s="6"/>
      <c r="UMM78" s="6"/>
      <c r="UMN78" s="6"/>
      <c r="UMO78" s="6"/>
      <c r="UMP78" s="6"/>
      <c r="UMQ78" s="6"/>
      <c r="UMR78" s="6"/>
      <c r="UMS78" s="6"/>
      <c r="UMT78" s="6"/>
      <c r="UMU78" s="6"/>
      <c r="UMV78" s="6"/>
      <c r="UMW78" s="6"/>
      <c r="UMX78" s="6"/>
      <c r="UMY78" s="6"/>
      <c r="UMZ78" s="6"/>
      <c r="UNA78" s="6"/>
      <c r="UNB78" s="6"/>
      <c r="UNC78" s="6"/>
      <c r="UND78" s="6"/>
      <c r="UNE78" s="6"/>
      <c r="UNF78" s="6"/>
      <c r="UNG78" s="6"/>
      <c r="UNH78" s="6"/>
      <c r="UNI78" s="6"/>
      <c r="UNJ78" s="6"/>
      <c r="UNK78" s="6"/>
      <c r="UNL78" s="6"/>
      <c r="UNM78" s="6"/>
      <c r="UNN78" s="6"/>
      <c r="UNO78" s="6"/>
      <c r="UNP78" s="6"/>
      <c r="UNQ78" s="6"/>
      <c r="UNR78" s="6"/>
      <c r="UNS78" s="6"/>
      <c r="UNT78" s="6"/>
      <c r="UNU78" s="6"/>
      <c r="UNV78" s="6"/>
      <c r="UNW78" s="6"/>
      <c r="UNX78" s="6"/>
      <c r="UNY78" s="6"/>
      <c r="UNZ78" s="6"/>
      <c r="UOA78" s="6"/>
      <c r="UOB78" s="6"/>
      <c r="UOC78" s="6"/>
      <c r="UOD78" s="6"/>
      <c r="UOE78" s="6"/>
      <c r="UOF78" s="6"/>
      <c r="UOG78" s="6"/>
      <c r="UOH78" s="6"/>
      <c r="UOI78" s="6"/>
      <c r="UOJ78" s="6"/>
      <c r="UOK78" s="6"/>
      <c r="UOL78" s="6"/>
      <c r="UOM78" s="6"/>
      <c r="UON78" s="6"/>
      <c r="UOO78" s="6"/>
      <c r="UOP78" s="6"/>
      <c r="UOQ78" s="6"/>
      <c r="UOR78" s="6"/>
      <c r="UOS78" s="6"/>
      <c r="UOT78" s="6"/>
      <c r="UOU78" s="6"/>
      <c r="UOV78" s="6"/>
      <c r="UOW78" s="6"/>
      <c r="UOX78" s="6"/>
      <c r="UOY78" s="6"/>
      <c r="UOZ78" s="6"/>
      <c r="UPA78" s="6"/>
      <c r="UPB78" s="6"/>
      <c r="UPC78" s="6"/>
      <c r="UPD78" s="6"/>
      <c r="UPE78" s="6"/>
      <c r="UPF78" s="6"/>
      <c r="UPG78" s="6"/>
      <c r="UPH78" s="6"/>
      <c r="UPI78" s="6"/>
      <c r="UPJ78" s="6"/>
      <c r="UPK78" s="6"/>
      <c r="UPL78" s="6"/>
      <c r="UPM78" s="6"/>
      <c r="UPN78" s="6"/>
      <c r="UPO78" s="6"/>
      <c r="UPP78" s="6"/>
      <c r="UPQ78" s="6"/>
      <c r="UPR78" s="6"/>
      <c r="UPS78" s="6"/>
      <c r="UPT78" s="6"/>
      <c r="UPU78" s="6"/>
      <c r="UPV78" s="6"/>
      <c r="UPW78" s="6"/>
      <c r="UPX78" s="6"/>
      <c r="UPY78" s="6"/>
      <c r="UPZ78" s="6"/>
      <c r="UQA78" s="6"/>
      <c r="UQB78" s="6"/>
      <c r="UQC78" s="6"/>
      <c r="UQD78" s="6"/>
      <c r="UQE78" s="6"/>
      <c r="UQF78" s="6"/>
      <c r="UQG78" s="6"/>
      <c r="UQH78" s="6"/>
      <c r="UQI78" s="6"/>
      <c r="UQJ78" s="6"/>
      <c r="UQK78" s="6"/>
      <c r="UQL78" s="6"/>
      <c r="UQM78" s="6"/>
      <c r="UQN78" s="6"/>
      <c r="UQO78" s="6"/>
      <c r="UQP78" s="6"/>
      <c r="UQQ78" s="6"/>
      <c r="UQR78" s="6"/>
      <c r="UQS78" s="6"/>
      <c r="UQT78" s="6"/>
      <c r="UQU78" s="6"/>
      <c r="UQV78" s="6"/>
      <c r="UQW78" s="6"/>
      <c r="UQX78" s="6"/>
      <c r="UQY78" s="6"/>
      <c r="UQZ78" s="6"/>
      <c r="URA78" s="6"/>
      <c r="URB78" s="6"/>
      <c r="URC78" s="6"/>
      <c r="URD78" s="6"/>
      <c r="URE78" s="6"/>
      <c r="URF78" s="6"/>
      <c r="URG78" s="6"/>
      <c r="URH78" s="6"/>
      <c r="URI78" s="6"/>
      <c r="URJ78" s="6"/>
      <c r="URK78" s="6"/>
      <c r="URL78" s="6"/>
      <c r="URM78" s="6"/>
      <c r="URN78" s="6"/>
      <c r="URO78" s="6"/>
      <c r="URP78" s="6"/>
      <c r="URQ78" s="6"/>
      <c r="URR78" s="6"/>
      <c r="URS78" s="6"/>
      <c r="URT78" s="6"/>
      <c r="URU78" s="6"/>
      <c r="URV78" s="6"/>
      <c r="URW78" s="6"/>
      <c r="URX78" s="6"/>
      <c r="URY78" s="6"/>
      <c r="URZ78" s="6"/>
      <c r="USA78" s="6"/>
      <c r="USB78" s="6"/>
      <c r="USC78" s="6"/>
      <c r="USD78" s="6"/>
      <c r="USE78" s="6"/>
      <c r="USF78" s="6"/>
      <c r="USG78" s="6"/>
      <c r="USH78" s="6"/>
      <c r="USI78" s="6"/>
      <c r="USJ78" s="6"/>
      <c r="USK78" s="6"/>
      <c r="USL78" s="6"/>
      <c r="USM78" s="6"/>
      <c r="USN78" s="6"/>
      <c r="USO78" s="6"/>
      <c r="USP78" s="6"/>
      <c r="USQ78" s="6"/>
      <c r="USR78" s="6"/>
      <c r="USS78" s="6"/>
      <c r="UST78" s="6"/>
      <c r="USU78" s="6"/>
      <c r="USV78" s="6"/>
      <c r="USW78" s="6"/>
      <c r="USX78" s="6"/>
      <c r="USY78" s="6"/>
      <c r="USZ78" s="6"/>
      <c r="UTA78" s="6"/>
      <c r="UTB78" s="6"/>
      <c r="UTC78" s="6"/>
      <c r="UTD78" s="6"/>
      <c r="UTE78" s="6"/>
      <c r="UTF78" s="6"/>
      <c r="UTG78" s="6"/>
      <c r="UTH78" s="6"/>
      <c r="UTI78" s="6"/>
      <c r="UTJ78" s="6"/>
      <c r="UTK78" s="6"/>
      <c r="UTL78" s="6"/>
      <c r="UTM78" s="6"/>
      <c r="UTN78" s="6"/>
      <c r="UTO78" s="6"/>
      <c r="UTP78" s="6"/>
      <c r="UTQ78" s="6"/>
      <c r="UTR78" s="6"/>
      <c r="UTS78" s="6"/>
      <c r="UTT78" s="6"/>
      <c r="UTU78" s="6"/>
      <c r="UTV78" s="6"/>
      <c r="UTW78" s="6"/>
      <c r="UTX78" s="6"/>
      <c r="UTY78" s="6"/>
      <c r="UTZ78" s="6"/>
      <c r="UUA78" s="6"/>
      <c r="UUB78" s="6"/>
      <c r="UUC78" s="6"/>
      <c r="UUD78" s="6"/>
      <c r="UUE78" s="6"/>
      <c r="UUF78" s="6"/>
      <c r="UUG78" s="6"/>
      <c r="UUH78" s="6"/>
      <c r="UUI78" s="6"/>
      <c r="UUJ78" s="6"/>
      <c r="UUK78" s="6"/>
      <c r="UUL78" s="6"/>
      <c r="UUM78" s="6"/>
      <c r="UUN78" s="6"/>
      <c r="UUO78" s="6"/>
      <c r="UUP78" s="6"/>
      <c r="UUQ78" s="6"/>
      <c r="UUR78" s="6"/>
      <c r="UUS78" s="6"/>
      <c r="UUT78" s="6"/>
      <c r="UUU78" s="6"/>
      <c r="UUV78" s="6"/>
      <c r="UUW78" s="6"/>
      <c r="UUX78" s="6"/>
      <c r="UUY78" s="6"/>
      <c r="UUZ78" s="6"/>
      <c r="UVA78" s="6"/>
      <c r="UVB78" s="6"/>
      <c r="UVC78" s="6"/>
      <c r="UVD78" s="6"/>
      <c r="UVE78" s="6"/>
      <c r="UVF78" s="6"/>
      <c r="UVG78" s="6"/>
      <c r="UVH78" s="6"/>
      <c r="UVI78" s="6"/>
      <c r="UVJ78" s="6"/>
      <c r="UVK78" s="6"/>
      <c r="UVL78" s="6"/>
      <c r="UVM78" s="6"/>
      <c r="UVN78" s="6"/>
      <c r="UVO78" s="6"/>
      <c r="UVP78" s="6"/>
      <c r="UVQ78" s="6"/>
      <c r="UVR78" s="6"/>
      <c r="UVS78" s="6"/>
      <c r="UVT78" s="6"/>
      <c r="UVU78" s="6"/>
      <c r="UVV78" s="6"/>
      <c r="UVW78" s="6"/>
      <c r="UVX78" s="6"/>
      <c r="UVY78" s="6"/>
      <c r="UVZ78" s="6"/>
      <c r="UWA78" s="6"/>
      <c r="UWB78" s="6"/>
      <c r="UWC78" s="6"/>
      <c r="UWD78" s="6"/>
      <c r="UWE78" s="6"/>
      <c r="UWF78" s="6"/>
      <c r="UWG78" s="6"/>
      <c r="UWH78" s="6"/>
      <c r="UWI78" s="6"/>
      <c r="UWJ78" s="6"/>
      <c r="UWK78" s="6"/>
      <c r="UWL78" s="6"/>
      <c r="UWM78" s="6"/>
      <c r="UWN78" s="6"/>
      <c r="UWO78" s="6"/>
      <c r="UWP78" s="6"/>
      <c r="UWQ78" s="6"/>
      <c r="UWR78" s="6"/>
      <c r="UWS78" s="6"/>
      <c r="UWT78" s="6"/>
      <c r="UWU78" s="6"/>
      <c r="UWV78" s="6"/>
      <c r="UWW78" s="6"/>
      <c r="UWX78" s="6"/>
      <c r="UWY78" s="6"/>
      <c r="UWZ78" s="6"/>
      <c r="UXA78" s="6"/>
      <c r="UXB78" s="6"/>
      <c r="UXC78" s="6"/>
      <c r="UXD78" s="6"/>
      <c r="UXE78" s="6"/>
      <c r="UXF78" s="6"/>
      <c r="UXG78" s="6"/>
      <c r="UXH78" s="6"/>
      <c r="UXI78" s="6"/>
      <c r="UXJ78" s="6"/>
      <c r="UXK78" s="6"/>
      <c r="UXL78" s="6"/>
      <c r="UXM78" s="6"/>
      <c r="UXN78" s="6"/>
      <c r="UXO78" s="6"/>
      <c r="UXP78" s="6"/>
      <c r="UXQ78" s="6"/>
      <c r="UXR78" s="6"/>
      <c r="UXS78" s="6"/>
      <c r="UXT78" s="6"/>
      <c r="UXU78" s="6"/>
      <c r="UXV78" s="6"/>
      <c r="UXW78" s="6"/>
      <c r="UXX78" s="6"/>
      <c r="UXY78" s="6"/>
      <c r="UXZ78" s="6"/>
      <c r="UYA78" s="6"/>
      <c r="UYB78" s="6"/>
      <c r="UYC78" s="6"/>
      <c r="UYD78" s="6"/>
      <c r="UYE78" s="6"/>
      <c r="UYF78" s="6"/>
      <c r="UYG78" s="6"/>
      <c r="UYH78" s="6"/>
      <c r="UYI78" s="6"/>
      <c r="UYJ78" s="6"/>
      <c r="UYK78" s="6"/>
      <c r="UYL78" s="6"/>
      <c r="UYM78" s="6"/>
      <c r="UYN78" s="6"/>
      <c r="UYO78" s="6"/>
      <c r="UYP78" s="6"/>
      <c r="UYQ78" s="6"/>
      <c r="UYR78" s="6"/>
      <c r="UYS78" s="6"/>
      <c r="UYT78" s="6"/>
      <c r="UYU78" s="6"/>
      <c r="UYV78" s="6"/>
      <c r="UYW78" s="6"/>
      <c r="UYX78" s="6"/>
      <c r="UYY78" s="6"/>
      <c r="UYZ78" s="6"/>
      <c r="UZA78" s="6"/>
      <c r="UZB78" s="6"/>
      <c r="UZC78" s="6"/>
      <c r="UZD78" s="6"/>
      <c r="UZE78" s="6"/>
      <c r="UZF78" s="6"/>
      <c r="UZG78" s="6"/>
      <c r="UZH78" s="6"/>
      <c r="UZI78" s="6"/>
      <c r="UZJ78" s="6"/>
      <c r="UZK78" s="6"/>
      <c r="UZL78" s="6"/>
      <c r="UZM78" s="6"/>
      <c r="UZN78" s="6"/>
      <c r="UZO78" s="6"/>
      <c r="UZP78" s="6"/>
      <c r="UZQ78" s="6"/>
      <c r="UZR78" s="6"/>
      <c r="UZS78" s="6"/>
      <c r="UZT78" s="6"/>
      <c r="UZU78" s="6"/>
      <c r="UZV78" s="6"/>
      <c r="UZW78" s="6"/>
      <c r="UZX78" s="6"/>
      <c r="UZY78" s="6"/>
      <c r="UZZ78" s="6"/>
      <c r="VAA78" s="6"/>
      <c r="VAB78" s="6"/>
      <c r="VAC78" s="6"/>
      <c r="VAD78" s="6"/>
      <c r="VAE78" s="6"/>
      <c r="VAF78" s="6"/>
      <c r="VAG78" s="6"/>
      <c r="VAH78" s="6"/>
      <c r="VAI78" s="6"/>
      <c r="VAJ78" s="6"/>
      <c r="VAK78" s="6"/>
      <c r="VAL78" s="6"/>
      <c r="VAM78" s="6"/>
      <c r="VAN78" s="6"/>
      <c r="VAO78" s="6"/>
      <c r="VAP78" s="6"/>
      <c r="VAQ78" s="6"/>
      <c r="VAR78" s="6"/>
      <c r="VAS78" s="6"/>
      <c r="VAT78" s="6"/>
      <c r="VAU78" s="6"/>
      <c r="VAV78" s="6"/>
      <c r="VAW78" s="6"/>
      <c r="VAX78" s="6"/>
      <c r="VAY78" s="6"/>
      <c r="VAZ78" s="6"/>
      <c r="VBA78" s="6"/>
      <c r="VBB78" s="6"/>
      <c r="VBC78" s="6"/>
      <c r="VBD78" s="6"/>
      <c r="VBE78" s="6"/>
      <c r="VBF78" s="6"/>
      <c r="VBG78" s="6"/>
      <c r="VBH78" s="6"/>
      <c r="VBI78" s="6"/>
      <c r="VBJ78" s="6"/>
      <c r="VBK78" s="6"/>
      <c r="VBL78" s="6"/>
      <c r="VBM78" s="6"/>
      <c r="VBN78" s="6"/>
      <c r="VBO78" s="6"/>
      <c r="VBP78" s="6"/>
      <c r="VBQ78" s="6"/>
      <c r="VBR78" s="6"/>
      <c r="VBS78" s="6"/>
      <c r="VBT78" s="6"/>
      <c r="VBU78" s="6"/>
      <c r="VBV78" s="6"/>
      <c r="VBW78" s="6"/>
      <c r="VBX78" s="6"/>
      <c r="VBY78" s="6"/>
      <c r="VBZ78" s="6"/>
      <c r="VCA78" s="6"/>
      <c r="VCB78" s="6"/>
      <c r="VCC78" s="6"/>
      <c r="VCD78" s="6"/>
      <c r="VCE78" s="6"/>
      <c r="VCF78" s="6"/>
      <c r="VCG78" s="6"/>
      <c r="VCH78" s="6"/>
      <c r="VCI78" s="6"/>
      <c r="VCJ78" s="6"/>
      <c r="VCK78" s="6"/>
      <c r="VCL78" s="6"/>
      <c r="VCM78" s="6"/>
      <c r="VCN78" s="6"/>
      <c r="VCO78" s="6"/>
      <c r="VCP78" s="6"/>
      <c r="VCQ78" s="6"/>
      <c r="VCR78" s="6"/>
      <c r="VCS78" s="6"/>
      <c r="VCT78" s="6"/>
      <c r="VCU78" s="6"/>
      <c r="VCV78" s="6"/>
      <c r="VCW78" s="6"/>
      <c r="VCX78" s="6"/>
      <c r="VCY78" s="6"/>
      <c r="VCZ78" s="6"/>
      <c r="VDA78" s="6"/>
      <c r="VDB78" s="6"/>
      <c r="VDC78" s="6"/>
      <c r="VDD78" s="6"/>
      <c r="VDE78" s="6"/>
      <c r="VDF78" s="6"/>
      <c r="VDG78" s="6"/>
      <c r="VDH78" s="6"/>
      <c r="VDI78" s="6"/>
      <c r="VDJ78" s="6"/>
      <c r="VDK78" s="6"/>
      <c r="VDL78" s="6"/>
      <c r="VDM78" s="6"/>
      <c r="VDN78" s="6"/>
      <c r="VDO78" s="6"/>
      <c r="VDP78" s="6"/>
      <c r="VDQ78" s="6"/>
      <c r="VDR78" s="6"/>
      <c r="VDS78" s="6"/>
      <c r="VDT78" s="6"/>
      <c r="VDU78" s="6"/>
      <c r="VDV78" s="6"/>
      <c r="VDW78" s="6"/>
      <c r="VDX78" s="6"/>
      <c r="VDY78" s="6"/>
      <c r="VDZ78" s="6"/>
      <c r="VEA78" s="6"/>
      <c r="VEB78" s="6"/>
      <c r="VEC78" s="6"/>
      <c r="VED78" s="6"/>
      <c r="VEE78" s="6"/>
      <c r="VEF78" s="6"/>
      <c r="VEG78" s="6"/>
      <c r="VEH78" s="6"/>
      <c r="VEI78" s="6"/>
      <c r="VEJ78" s="6"/>
      <c r="VEK78" s="6"/>
      <c r="VEL78" s="6"/>
      <c r="VEM78" s="6"/>
      <c r="VEN78" s="6"/>
      <c r="VEO78" s="6"/>
      <c r="VEP78" s="6"/>
      <c r="VEQ78" s="6"/>
      <c r="VER78" s="6"/>
      <c r="VES78" s="6"/>
      <c r="VET78" s="6"/>
      <c r="VEU78" s="6"/>
      <c r="VEV78" s="6"/>
      <c r="VEW78" s="6"/>
      <c r="VEX78" s="6"/>
      <c r="VEY78" s="6"/>
      <c r="VEZ78" s="6"/>
      <c r="VFA78" s="6"/>
      <c r="VFB78" s="6"/>
      <c r="VFC78" s="6"/>
      <c r="VFD78" s="6"/>
      <c r="VFE78" s="6"/>
      <c r="VFF78" s="6"/>
      <c r="VFG78" s="6"/>
      <c r="VFH78" s="6"/>
      <c r="VFI78" s="6"/>
      <c r="VFJ78" s="6"/>
      <c r="VFK78" s="6"/>
      <c r="VFL78" s="6"/>
      <c r="VFM78" s="6"/>
      <c r="VFN78" s="6"/>
      <c r="VFO78" s="6"/>
      <c r="VFP78" s="6"/>
      <c r="VFQ78" s="6"/>
      <c r="VFR78" s="6"/>
      <c r="VFS78" s="6"/>
      <c r="VFT78" s="6"/>
      <c r="VFU78" s="6"/>
      <c r="VFV78" s="6"/>
      <c r="VFW78" s="6"/>
      <c r="VFX78" s="6"/>
      <c r="VFY78" s="6"/>
      <c r="VFZ78" s="6"/>
      <c r="VGA78" s="6"/>
      <c r="VGB78" s="6"/>
      <c r="VGC78" s="6"/>
      <c r="VGD78" s="6"/>
      <c r="VGE78" s="6"/>
      <c r="VGF78" s="6"/>
      <c r="VGG78" s="6"/>
      <c r="VGH78" s="6"/>
      <c r="VGI78" s="6"/>
      <c r="VGJ78" s="6"/>
      <c r="VGK78" s="6"/>
      <c r="VGL78" s="6"/>
      <c r="VGM78" s="6"/>
      <c r="VGN78" s="6"/>
      <c r="VGO78" s="6"/>
      <c r="VGP78" s="6"/>
      <c r="VGQ78" s="6"/>
      <c r="VGR78" s="6"/>
      <c r="VGS78" s="6"/>
      <c r="VGT78" s="6"/>
      <c r="VGU78" s="6"/>
      <c r="VGV78" s="6"/>
      <c r="VGW78" s="6"/>
      <c r="VGX78" s="6"/>
      <c r="VGY78" s="6"/>
      <c r="VGZ78" s="6"/>
      <c r="VHA78" s="6"/>
      <c r="VHB78" s="6"/>
      <c r="VHC78" s="6"/>
      <c r="VHD78" s="6"/>
      <c r="VHE78" s="6"/>
      <c r="VHF78" s="6"/>
      <c r="VHG78" s="6"/>
      <c r="VHH78" s="6"/>
      <c r="VHI78" s="6"/>
      <c r="VHJ78" s="6"/>
      <c r="VHK78" s="6"/>
      <c r="VHL78" s="6"/>
      <c r="VHM78" s="6"/>
      <c r="VHN78" s="6"/>
      <c r="VHO78" s="6"/>
      <c r="VHP78" s="6"/>
      <c r="VHQ78" s="6"/>
      <c r="VHR78" s="6"/>
      <c r="VHS78" s="6"/>
      <c r="VHT78" s="6"/>
      <c r="VHU78" s="6"/>
      <c r="VHV78" s="6"/>
      <c r="VHW78" s="6"/>
      <c r="VHX78" s="6"/>
      <c r="VHY78" s="6"/>
      <c r="VHZ78" s="6"/>
      <c r="VIA78" s="6"/>
      <c r="VIB78" s="6"/>
      <c r="VIC78" s="6"/>
      <c r="VID78" s="6"/>
      <c r="VIE78" s="6"/>
      <c r="VIF78" s="6"/>
      <c r="VIG78" s="6"/>
      <c r="VIH78" s="6"/>
      <c r="VII78" s="6"/>
      <c r="VIJ78" s="6"/>
      <c r="VIK78" s="6"/>
      <c r="VIL78" s="6"/>
      <c r="VIM78" s="6"/>
      <c r="VIN78" s="6"/>
      <c r="VIO78" s="6"/>
      <c r="VIP78" s="6"/>
      <c r="VIQ78" s="6"/>
      <c r="VIR78" s="6"/>
      <c r="VIS78" s="6"/>
      <c r="VIT78" s="6"/>
      <c r="VIU78" s="6"/>
      <c r="VIV78" s="6"/>
      <c r="VIW78" s="6"/>
      <c r="VIX78" s="6"/>
      <c r="VIY78" s="6"/>
      <c r="VIZ78" s="6"/>
      <c r="VJA78" s="6"/>
      <c r="VJB78" s="6"/>
      <c r="VJC78" s="6"/>
      <c r="VJD78" s="6"/>
      <c r="VJE78" s="6"/>
      <c r="VJF78" s="6"/>
      <c r="VJG78" s="6"/>
      <c r="VJH78" s="6"/>
      <c r="VJI78" s="6"/>
      <c r="VJJ78" s="6"/>
      <c r="VJK78" s="6"/>
      <c r="VJL78" s="6"/>
      <c r="VJM78" s="6"/>
      <c r="VJN78" s="6"/>
      <c r="VJO78" s="6"/>
      <c r="VJP78" s="6"/>
      <c r="VJQ78" s="6"/>
      <c r="VJR78" s="6"/>
      <c r="VJS78" s="6"/>
      <c r="VJT78" s="6"/>
      <c r="VJU78" s="6"/>
      <c r="VJV78" s="6"/>
      <c r="VJW78" s="6"/>
      <c r="VJX78" s="6"/>
      <c r="VJY78" s="6"/>
      <c r="VJZ78" s="6"/>
      <c r="VKA78" s="6"/>
      <c r="VKB78" s="6"/>
      <c r="VKC78" s="6"/>
      <c r="VKD78" s="6"/>
      <c r="VKE78" s="6"/>
      <c r="VKF78" s="6"/>
      <c r="VKG78" s="6"/>
      <c r="VKH78" s="6"/>
      <c r="VKI78" s="6"/>
      <c r="VKJ78" s="6"/>
      <c r="VKK78" s="6"/>
      <c r="VKL78" s="6"/>
      <c r="VKM78" s="6"/>
      <c r="VKN78" s="6"/>
      <c r="VKO78" s="6"/>
      <c r="VKP78" s="6"/>
      <c r="VKQ78" s="6"/>
      <c r="VKR78" s="6"/>
      <c r="VKS78" s="6"/>
      <c r="VKT78" s="6"/>
      <c r="VKU78" s="6"/>
      <c r="VKV78" s="6"/>
      <c r="VKW78" s="6"/>
      <c r="VKX78" s="6"/>
      <c r="VKY78" s="6"/>
      <c r="VKZ78" s="6"/>
      <c r="VLA78" s="6"/>
      <c r="VLB78" s="6"/>
      <c r="VLC78" s="6"/>
      <c r="VLD78" s="6"/>
      <c r="VLE78" s="6"/>
      <c r="VLF78" s="6"/>
      <c r="VLG78" s="6"/>
      <c r="VLH78" s="6"/>
      <c r="VLI78" s="6"/>
      <c r="VLJ78" s="6"/>
      <c r="VLK78" s="6"/>
      <c r="VLL78" s="6"/>
      <c r="VLM78" s="6"/>
      <c r="VLN78" s="6"/>
      <c r="VLO78" s="6"/>
      <c r="VLP78" s="6"/>
      <c r="VLQ78" s="6"/>
      <c r="VLR78" s="6"/>
      <c r="VLS78" s="6"/>
      <c r="VLT78" s="6"/>
      <c r="VLU78" s="6"/>
      <c r="VLV78" s="6"/>
      <c r="VLW78" s="6"/>
      <c r="VLX78" s="6"/>
      <c r="VLY78" s="6"/>
      <c r="VLZ78" s="6"/>
      <c r="VMA78" s="6"/>
      <c r="VMB78" s="6"/>
      <c r="VMC78" s="6"/>
      <c r="VMD78" s="6"/>
      <c r="VME78" s="6"/>
      <c r="VMF78" s="6"/>
      <c r="VMG78" s="6"/>
      <c r="VMH78" s="6"/>
      <c r="VMI78" s="6"/>
      <c r="VMJ78" s="6"/>
      <c r="VMK78" s="6"/>
      <c r="VML78" s="6"/>
      <c r="VMM78" s="6"/>
      <c r="VMN78" s="6"/>
      <c r="VMO78" s="6"/>
      <c r="VMP78" s="6"/>
      <c r="VMQ78" s="6"/>
      <c r="VMR78" s="6"/>
      <c r="VMS78" s="6"/>
      <c r="VMT78" s="6"/>
      <c r="VMU78" s="6"/>
      <c r="VMV78" s="6"/>
      <c r="VMW78" s="6"/>
      <c r="VMX78" s="6"/>
      <c r="VMY78" s="6"/>
      <c r="VMZ78" s="6"/>
      <c r="VNA78" s="6"/>
      <c r="VNB78" s="6"/>
      <c r="VNC78" s="6"/>
      <c r="VND78" s="6"/>
      <c r="VNE78" s="6"/>
      <c r="VNF78" s="6"/>
      <c r="VNG78" s="6"/>
      <c r="VNH78" s="6"/>
      <c r="VNI78" s="6"/>
      <c r="VNJ78" s="6"/>
      <c r="VNK78" s="6"/>
      <c r="VNL78" s="6"/>
      <c r="VNM78" s="6"/>
      <c r="VNN78" s="6"/>
      <c r="VNO78" s="6"/>
      <c r="VNP78" s="6"/>
      <c r="VNQ78" s="6"/>
      <c r="VNR78" s="6"/>
      <c r="VNS78" s="6"/>
      <c r="VNT78" s="6"/>
      <c r="VNU78" s="6"/>
      <c r="VNV78" s="6"/>
      <c r="VNW78" s="6"/>
      <c r="VNX78" s="6"/>
      <c r="VNY78" s="6"/>
      <c r="VNZ78" s="6"/>
      <c r="VOA78" s="6"/>
      <c r="VOB78" s="6"/>
      <c r="VOC78" s="6"/>
      <c r="VOD78" s="6"/>
      <c r="VOE78" s="6"/>
      <c r="VOF78" s="6"/>
      <c r="VOG78" s="6"/>
      <c r="VOH78" s="6"/>
      <c r="VOI78" s="6"/>
      <c r="VOJ78" s="6"/>
      <c r="VOK78" s="6"/>
      <c r="VOL78" s="6"/>
      <c r="VOM78" s="6"/>
      <c r="VON78" s="6"/>
      <c r="VOO78" s="6"/>
      <c r="VOP78" s="6"/>
      <c r="VOQ78" s="6"/>
      <c r="VOR78" s="6"/>
      <c r="VOS78" s="6"/>
      <c r="VOT78" s="6"/>
      <c r="VOU78" s="6"/>
      <c r="VOV78" s="6"/>
      <c r="VOW78" s="6"/>
      <c r="VOX78" s="6"/>
      <c r="VOY78" s="6"/>
      <c r="VOZ78" s="6"/>
      <c r="VPA78" s="6"/>
      <c r="VPB78" s="6"/>
      <c r="VPC78" s="6"/>
      <c r="VPD78" s="6"/>
      <c r="VPE78" s="6"/>
      <c r="VPF78" s="6"/>
      <c r="VPG78" s="6"/>
      <c r="VPH78" s="6"/>
      <c r="VPI78" s="6"/>
      <c r="VPJ78" s="6"/>
      <c r="VPK78" s="6"/>
      <c r="VPL78" s="6"/>
      <c r="VPM78" s="6"/>
      <c r="VPN78" s="6"/>
      <c r="VPO78" s="6"/>
      <c r="VPP78" s="6"/>
      <c r="VPQ78" s="6"/>
      <c r="VPR78" s="6"/>
      <c r="VPS78" s="6"/>
      <c r="VPT78" s="6"/>
      <c r="VPU78" s="6"/>
      <c r="VPV78" s="6"/>
      <c r="VPW78" s="6"/>
      <c r="VPX78" s="6"/>
      <c r="VPY78" s="6"/>
      <c r="VPZ78" s="6"/>
      <c r="VQA78" s="6"/>
      <c r="VQB78" s="6"/>
      <c r="VQC78" s="6"/>
      <c r="VQD78" s="6"/>
      <c r="VQE78" s="6"/>
      <c r="VQF78" s="6"/>
      <c r="VQG78" s="6"/>
      <c r="VQH78" s="6"/>
      <c r="VQI78" s="6"/>
      <c r="VQJ78" s="6"/>
      <c r="VQK78" s="6"/>
      <c r="VQL78" s="6"/>
      <c r="VQM78" s="6"/>
      <c r="VQN78" s="6"/>
      <c r="VQO78" s="6"/>
      <c r="VQP78" s="6"/>
      <c r="VQQ78" s="6"/>
      <c r="VQR78" s="6"/>
      <c r="VQS78" s="6"/>
      <c r="VQT78" s="6"/>
      <c r="VQU78" s="6"/>
      <c r="VQV78" s="6"/>
      <c r="VQW78" s="6"/>
      <c r="VQX78" s="6"/>
      <c r="VQY78" s="6"/>
      <c r="VQZ78" s="6"/>
      <c r="VRA78" s="6"/>
      <c r="VRB78" s="6"/>
      <c r="VRC78" s="6"/>
      <c r="VRD78" s="6"/>
      <c r="VRE78" s="6"/>
      <c r="VRF78" s="6"/>
      <c r="VRG78" s="6"/>
      <c r="VRH78" s="6"/>
      <c r="VRI78" s="6"/>
      <c r="VRJ78" s="6"/>
      <c r="VRK78" s="6"/>
      <c r="VRL78" s="6"/>
      <c r="VRM78" s="6"/>
      <c r="VRN78" s="6"/>
      <c r="VRO78" s="6"/>
      <c r="VRP78" s="6"/>
      <c r="VRQ78" s="6"/>
      <c r="VRR78" s="6"/>
      <c r="VRS78" s="6"/>
      <c r="VRT78" s="6"/>
      <c r="VRU78" s="6"/>
      <c r="VRV78" s="6"/>
      <c r="VRW78" s="6"/>
      <c r="VRX78" s="6"/>
      <c r="VRY78" s="6"/>
      <c r="VRZ78" s="6"/>
      <c r="VSA78" s="6"/>
      <c r="VSB78" s="6"/>
      <c r="VSC78" s="6"/>
      <c r="VSD78" s="6"/>
      <c r="VSE78" s="6"/>
      <c r="VSF78" s="6"/>
      <c r="VSG78" s="6"/>
      <c r="VSH78" s="6"/>
      <c r="VSI78" s="6"/>
      <c r="VSJ78" s="6"/>
      <c r="VSK78" s="6"/>
      <c r="VSL78" s="6"/>
      <c r="VSM78" s="6"/>
      <c r="VSN78" s="6"/>
      <c r="VSO78" s="6"/>
      <c r="VSP78" s="6"/>
      <c r="VSQ78" s="6"/>
      <c r="VSR78" s="6"/>
      <c r="VSS78" s="6"/>
      <c r="VST78" s="6"/>
      <c r="VSU78" s="6"/>
      <c r="VSV78" s="6"/>
      <c r="VSW78" s="6"/>
      <c r="VSX78" s="6"/>
      <c r="VSY78" s="6"/>
      <c r="VSZ78" s="6"/>
      <c r="VTA78" s="6"/>
      <c r="VTB78" s="6"/>
      <c r="VTC78" s="6"/>
      <c r="VTD78" s="6"/>
      <c r="VTE78" s="6"/>
      <c r="VTF78" s="6"/>
      <c r="VTG78" s="6"/>
      <c r="VTH78" s="6"/>
      <c r="VTI78" s="6"/>
      <c r="VTJ78" s="6"/>
      <c r="VTK78" s="6"/>
      <c r="VTL78" s="6"/>
      <c r="VTM78" s="6"/>
      <c r="VTN78" s="6"/>
      <c r="VTO78" s="6"/>
      <c r="VTP78" s="6"/>
      <c r="VTQ78" s="6"/>
      <c r="VTR78" s="6"/>
      <c r="VTS78" s="6"/>
      <c r="VTT78" s="6"/>
      <c r="VTU78" s="6"/>
      <c r="VTV78" s="6"/>
      <c r="VTW78" s="6"/>
      <c r="VTX78" s="6"/>
      <c r="VTY78" s="6"/>
      <c r="VTZ78" s="6"/>
      <c r="VUA78" s="6"/>
      <c r="VUB78" s="6"/>
      <c r="VUC78" s="6"/>
      <c r="VUD78" s="6"/>
      <c r="VUE78" s="6"/>
      <c r="VUF78" s="6"/>
      <c r="VUG78" s="6"/>
      <c r="VUH78" s="6"/>
      <c r="VUI78" s="6"/>
      <c r="VUJ78" s="6"/>
      <c r="VUK78" s="6"/>
      <c r="VUL78" s="6"/>
      <c r="VUM78" s="6"/>
      <c r="VUN78" s="6"/>
      <c r="VUO78" s="6"/>
      <c r="VUP78" s="6"/>
      <c r="VUQ78" s="6"/>
      <c r="VUR78" s="6"/>
      <c r="VUS78" s="6"/>
      <c r="VUT78" s="6"/>
      <c r="VUU78" s="6"/>
      <c r="VUV78" s="6"/>
      <c r="VUW78" s="6"/>
      <c r="VUX78" s="6"/>
      <c r="VUY78" s="6"/>
      <c r="VUZ78" s="6"/>
      <c r="VVA78" s="6"/>
      <c r="VVB78" s="6"/>
      <c r="VVC78" s="6"/>
      <c r="VVD78" s="6"/>
      <c r="VVE78" s="6"/>
      <c r="VVF78" s="6"/>
      <c r="VVG78" s="6"/>
      <c r="VVH78" s="6"/>
      <c r="VVI78" s="6"/>
      <c r="VVJ78" s="6"/>
      <c r="VVK78" s="6"/>
      <c r="VVL78" s="6"/>
      <c r="VVM78" s="6"/>
      <c r="VVN78" s="6"/>
      <c r="VVO78" s="6"/>
      <c r="VVP78" s="6"/>
      <c r="VVQ78" s="6"/>
      <c r="VVR78" s="6"/>
      <c r="VVS78" s="6"/>
      <c r="VVT78" s="6"/>
      <c r="VVU78" s="6"/>
      <c r="VVV78" s="6"/>
      <c r="VVW78" s="6"/>
      <c r="VVX78" s="6"/>
      <c r="VVY78" s="6"/>
      <c r="VVZ78" s="6"/>
      <c r="VWA78" s="6"/>
      <c r="VWB78" s="6"/>
      <c r="VWC78" s="6"/>
      <c r="VWD78" s="6"/>
      <c r="VWE78" s="6"/>
      <c r="VWF78" s="6"/>
      <c r="VWG78" s="6"/>
      <c r="VWH78" s="6"/>
      <c r="VWI78" s="6"/>
      <c r="VWJ78" s="6"/>
      <c r="VWK78" s="6"/>
      <c r="VWL78" s="6"/>
      <c r="VWM78" s="6"/>
      <c r="VWN78" s="6"/>
      <c r="VWO78" s="6"/>
      <c r="VWP78" s="6"/>
      <c r="VWQ78" s="6"/>
      <c r="VWR78" s="6"/>
      <c r="VWS78" s="6"/>
      <c r="VWT78" s="6"/>
      <c r="VWU78" s="6"/>
      <c r="VWV78" s="6"/>
      <c r="VWW78" s="6"/>
      <c r="VWX78" s="6"/>
      <c r="VWY78" s="6"/>
      <c r="VWZ78" s="6"/>
      <c r="VXA78" s="6"/>
      <c r="VXB78" s="6"/>
      <c r="VXC78" s="6"/>
      <c r="VXD78" s="6"/>
      <c r="VXE78" s="6"/>
      <c r="VXF78" s="6"/>
      <c r="VXG78" s="6"/>
      <c r="VXH78" s="6"/>
      <c r="VXI78" s="6"/>
      <c r="VXJ78" s="6"/>
      <c r="VXK78" s="6"/>
      <c r="VXL78" s="6"/>
      <c r="VXM78" s="6"/>
      <c r="VXN78" s="6"/>
      <c r="VXO78" s="6"/>
      <c r="VXP78" s="6"/>
      <c r="VXQ78" s="6"/>
      <c r="VXR78" s="6"/>
      <c r="VXS78" s="6"/>
      <c r="VXT78" s="6"/>
      <c r="VXU78" s="6"/>
      <c r="VXV78" s="6"/>
      <c r="VXW78" s="6"/>
      <c r="VXX78" s="6"/>
      <c r="VXY78" s="6"/>
      <c r="VXZ78" s="6"/>
      <c r="VYA78" s="6"/>
      <c r="VYB78" s="6"/>
      <c r="VYC78" s="6"/>
      <c r="VYD78" s="6"/>
      <c r="VYE78" s="6"/>
      <c r="VYF78" s="6"/>
      <c r="VYG78" s="6"/>
      <c r="VYH78" s="6"/>
      <c r="VYI78" s="6"/>
      <c r="VYJ78" s="6"/>
      <c r="VYK78" s="6"/>
      <c r="VYL78" s="6"/>
      <c r="VYM78" s="6"/>
      <c r="VYN78" s="6"/>
      <c r="VYO78" s="6"/>
      <c r="VYP78" s="6"/>
      <c r="VYQ78" s="6"/>
      <c r="VYR78" s="6"/>
      <c r="VYS78" s="6"/>
      <c r="VYT78" s="6"/>
      <c r="VYU78" s="6"/>
      <c r="VYV78" s="6"/>
      <c r="VYW78" s="6"/>
      <c r="VYX78" s="6"/>
      <c r="VYY78" s="6"/>
      <c r="VYZ78" s="6"/>
      <c r="VZA78" s="6"/>
      <c r="VZB78" s="6"/>
      <c r="VZC78" s="6"/>
      <c r="VZD78" s="6"/>
      <c r="VZE78" s="6"/>
      <c r="VZF78" s="6"/>
      <c r="VZG78" s="6"/>
      <c r="VZH78" s="6"/>
      <c r="VZI78" s="6"/>
      <c r="VZJ78" s="6"/>
      <c r="VZK78" s="6"/>
      <c r="VZL78" s="6"/>
      <c r="VZM78" s="6"/>
      <c r="VZN78" s="6"/>
      <c r="VZO78" s="6"/>
      <c r="VZP78" s="6"/>
      <c r="VZQ78" s="6"/>
      <c r="VZR78" s="6"/>
      <c r="VZS78" s="6"/>
      <c r="VZT78" s="6"/>
      <c r="VZU78" s="6"/>
      <c r="VZV78" s="6"/>
      <c r="VZW78" s="6"/>
      <c r="VZX78" s="6"/>
      <c r="VZY78" s="6"/>
      <c r="VZZ78" s="6"/>
      <c r="WAA78" s="6"/>
      <c r="WAB78" s="6"/>
      <c r="WAC78" s="6"/>
      <c r="WAD78" s="6"/>
      <c r="WAE78" s="6"/>
      <c r="WAF78" s="6"/>
      <c r="WAG78" s="6"/>
      <c r="WAH78" s="6"/>
      <c r="WAI78" s="6"/>
      <c r="WAJ78" s="6"/>
      <c r="WAK78" s="6"/>
      <c r="WAL78" s="6"/>
      <c r="WAM78" s="6"/>
      <c r="WAN78" s="6"/>
      <c r="WAO78" s="6"/>
      <c r="WAP78" s="6"/>
      <c r="WAQ78" s="6"/>
      <c r="WAR78" s="6"/>
      <c r="WAS78" s="6"/>
      <c r="WAT78" s="6"/>
      <c r="WAU78" s="6"/>
      <c r="WAV78" s="6"/>
      <c r="WAW78" s="6"/>
      <c r="WAX78" s="6"/>
      <c r="WAY78" s="6"/>
      <c r="WAZ78" s="6"/>
      <c r="WBA78" s="6"/>
      <c r="WBB78" s="6"/>
      <c r="WBC78" s="6"/>
      <c r="WBD78" s="6"/>
      <c r="WBE78" s="6"/>
      <c r="WBF78" s="6"/>
      <c r="WBG78" s="6"/>
      <c r="WBH78" s="6"/>
      <c r="WBI78" s="6"/>
      <c r="WBJ78" s="6"/>
      <c r="WBK78" s="6"/>
      <c r="WBL78" s="6"/>
      <c r="WBM78" s="6"/>
      <c r="WBN78" s="6"/>
      <c r="WBO78" s="6"/>
      <c r="WBP78" s="6"/>
      <c r="WBQ78" s="6"/>
      <c r="WBR78" s="6"/>
      <c r="WBS78" s="6"/>
      <c r="WBT78" s="6"/>
      <c r="WBU78" s="6"/>
      <c r="WBV78" s="6"/>
      <c r="WBW78" s="6"/>
      <c r="WBX78" s="6"/>
      <c r="WBY78" s="6"/>
      <c r="WBZ78" s="6"/>
      <c r="WCA78" s="6"/>
      <c r="WCB78" s="6"/>
      <c r="WCC78" s="6"/>
      <c r="WCD78" s="6"/>
      <c r="WCE78" s="6"/>
      <c r="WCF78" s="6"/>
      <c r="WCG78" s="6"/>
      <c r="WCH78" s="6"/>
      <c r="WCI78" s="6"/>
      <c r="WCJ78" s="6"/>
      <c r="WCK78" s="6"/>
      <c r="WCL78" s="6"/>
      <c r="WCM78" s="6"/>
      <c r="WCN78" s="6"/>
      <c r="WCO78" s="6"/>
      <c r="WCP78" s="6"/>
      <c r="WCQ78" s="6"/>
      <c r="WCR78" s="6"/>
      <c r="WCS78" s="6"/>
      <c r="WCT78" s="6"/>
      <c r="WCU78" s="6"/>
      <c r="WCV78" s="6"/>
      <c r="WCW78" s="6"/>
      <c r="WCX78" s="6"/>
      <c r="WCY78" s="6"/>
      <c r="WCZ78" s="6"/>
      <c r="WDA78" s="6"/>
      <c r="WDB78" s="6"/>
      <c r="WDC78" s="6"/>
      <c r="WDD78" s="6"/>
      <c r="WDE78" s="6"/>
      <c r="WDF78" s="6"/>
      <c r="WDG78" s="6"/>
      <c r="WDH78" s="6"/>
      <c r="WDI78" s="6"/>
      <c r="WDJ78" s="6"/>
      <c r="WDK78" s="6"/>
      <c r="WDL78" s="6"/>
      <c r="WDM78" s="6"/>
      <c r="WDN78" s="6"/>
      <c r="WDO78" s="6"/>
      <c r="WDP78" s="6"/>
      <c r="WDQ78" s="6"/>
      <c r="WDR78" s="6"/>
      <c r="WDS78" s="6"/>
      <c r="WDT78" s="6"/>
      <c r="WDU78" s="6"/>
      <c r="WDV78" s="6"/>
      <c r="WDW78" s="6"/>
      <c r="WDX78" s="6"/>
      <c r="WDY78" s="6"/>
      <c r="WDZ78" s="6"/>
      <c r="WEA78" s="6"/>
      <c r="WEB78" s="6"/>
      <c r="WEC78" s="6"/>
      <c r="WED78" s="6"/>
      <c r="WEE78" s="6"/>
      <c r="WEF78" s="6"/>
      <c r="WEG78" s="6"/>
      <c r="WEH78" s="6"/>
      <c r="WEI78" s="6"/>
      <c r="WEJ78" s="6"/>
      <c r="WEK78" s="6"/>
      <c r="WEL78" s="6"/>
      <c r="WEM78" s="6"/>
      <c r="WEN78" s="6"/>
      <c r="WEO78" s="6"/>
      <c r="WEP78" s="6"/>
      <c r="WEQ78" s="6"/>
      <c r="WER78" s="6"/>
      <c r="WES78" s="6"/>
      <c r="WET78" s="6"/>
      <c r="WEU78" s="6"/>
      <c r="WEV78" s="6"/>
      <c r="WEW78" s="6"/>
      <c r="WEX78" s="6"/>
      <c r="WEY78" s="6"/>
      <c r="WEZ78" s="6"/>
      <c r="WFA78" s="6"/>
      <c r="WFB78" s="6"/>
      <c r="WFC78" s="6"/>
      <c r="WFD78" s="6"/>
      <c r="WFE78" s="6"/>
      <c r="WFF78" s="6"/>
      <c r="WFG78" s="6"/>
      <c r="WFH78" s="6"/>
      <c r="WFI78" s="6"/>
      <c r="WFJ78" s="6"/>
      <c r="WFK78" s="6"/>
      <c r="WFL78" s="6"/>
      <c r="WFM78" s="6"/>
      <c r="WFN78" s="6"/>
      <c r="WFO78" s="6"/>
      <c r="WFP78" s="6"/>
      <c r="WFQ78" s="6"/>
      <c r="WFR78" s="6"/>
      <c r="WFS78" s="6"/>
      <c r="WFT78" s="6"/>
      <c r="WFU78" s="6"/>
      <c r="WFV78" s="6"/>
      <c r="WFW78" s="6"/>
      <c r="WFX78" s="6"/>
      <c r="WFY78" s="6"/>
      <c r="WFZ78" s="6"/>
      <c r="WGA78" s="6"/>
      <c r="WGB78" s="6"/>
      <c r="WGC78" s="6"/>
      <c r="WGD78" s="6"/>
      <c r="WGE78" s="6"/>
      <c r="WGF78" s="6"/>
      <c r="WGG78" s="6"/>
      <c r="WGH78" s="6"/>
      <c r="WGI78" s="6"/>
      <c r="WGJ78" s="6"/>
      <c r="WGK78" s="6"/>
      <c r="WGL78" s="6"/>
      <c r="WGM78" s="6"/>
      <c r="WGN78" s="6"/>
      <c r="WGO78" s="6"/>
      <c r="WGP78" s="6"/>
      <c r="WGQ78" s="6"/>
      <c r="WGR78" s="6"/>
      <c r="WGS78" s="6"/>
      <c r="WGT78" s="6"/>
      <c r="WGU78" s="6"/>
      <c r="WGV78" s="6"/>
      <c r="WGW78" s="6"/>
      <c r="WGX78" s="6"/>
      <c r="WGY78" s="6"/>
      <c r="WGZ78" s="6"/>
      <c r="WHA78" s="6"/>
      <c r="WHB78" s="6"/>
      <c r="WHC78" s="6"/>
      <c r="WHD78" s="6"/>
      <c r="WHE78" s="6"/>
      <c r="WHF78" s="6"/>
      <c r="WHG78" s="6"/>
      <c r="WHH78" s="6"/>
      <c r="WHI78" s="6"/>
      <c r="WHJ78" s="6"/>
      <c r="WHK78" s="6"/>
      <c r="WHL78" s="6"/>
      <c r="WHM78" s="6"/>
      <c r="WHN78" s="6"/>
      <c r="WHO78" s="6"/>
      <c r="WHP78" s="6"/>
      <c r="WHQ78" s="6"/>
      <c r="WHR78" s="6"/>
      <c r="WHS78" s="6"/>
      <c r="WHT78" s="6"/>
      <c r="WHU78" s="6"/>
      <c r="WHV78" s="6"/>
      <c r="WHW78" s="6"/>
      <c r="WHX78" s="6"/>
      <c r="WHY78" s="6"/>
      <c r="WHZ78" s="6"/>
      <c r="WIA78" s="6"/>
      <c r="WIB78" s="6"/>
      <c r="WIC78" s="6"/>
      <c r="WID78" s="6"/>
      <c r="WIE78" s="6"/>
      <c r="WIF78" s="6"/>
      <c r="WIG78" s="6"/>
      <c r="WIH78" s="6"/>
      <c r="WII78" s="6"/>
      <c r="WIJ78" s="6"/>
      <c r="WIK78" s="6"/>
      <c r="WIL78" s="6"/>
      <c r="WIM78" s="6"/>
      <c r="WIN78" s="6"/>
      <c r="WIO78" s="6"/>
      <c r="WIP78" s="6"/>
      <c r="WIQ78" s="6"/>
      <c r="WIR78" s="6"/>
      <c r="WIS78" s="6"/>
      <c r="WIT78" s="6"/>
      <c r="WIU78" s="6"/>
      <c r="WIV78" s="6"/>
      <c r="WIW78" s="6"/>
      <c r="WIX78" s="6"/>
      <c r="WIY78" s="6"/>
      <c r="WIZ78" s="6"/>
      <c r="WJA78" s="6"/>
      <c r="WJB78" s="6"/>
      <c r="WJC78" s="6"/>
      <c r="WJD78" s="6"/>
      <c r="WJE78" s="6"/>
      <c r="WJF78" s="6"/>
      <c r="WJG78" s="6"/>
      <c r="WJH78" s="6"/>
      <c r="WJI78" s="6"/>
      <c r="WJJ78" s="6"/>
      <c r="WJK78" s="6"/>
      <c r="WJL78" s="6"/>
      <c r="WJM78" s="6"/>
      <c r="WJN78" s="6"/>
      <c r="WJO78" s="6"/>
      <c r="WJP78" s="6"/>
      <c r="WJQ78" s="6"/>
      <c r="WJR78" s="6"/>
      <c r="WJS78" s="6"/>
      <c r="WJT78" s="6"/>
      <c r="WJU78" s="6"/>
      <c r="WJV78" s="6"/>
      <c r="WJW78" s="6"/>
      <c r="WJX78" s="6"/>
      <c r="WJY78" s="6"/>
      <c r="WJZ78" s="6"/>
      <c r="WKA78" s="6"/>
      <c r="WKB78" s="6"/>
      <c r="WKC78" s="6"/>
      <c r="WKD78" s="6"/>
      <c r="WKE78" s="6"/>
      <c r="WKF78" s="6"/>
      <c r="WKG78" s="6"/>
      <c r="WKH78" s="6"/>
      <c r="WKI78" s="6"/>
      <c r="WKJ78" s="6"/>
      <c r="WKK78" s="6"/>
      <c r="WKL78" s="6"/>
      <c r="WKM78" s="6"/>
      <c r="WKN78" s="6"/>
      <c r="WKO78" s="6"/>
      <c r="WKP78" s="6"/>
      <c r="WKQ78" s="6"/>
      <c r="WKR78" s="6"/>
      <c r="WKS78" s="6"/>
      <c r="WKT78" s="6"/>
      <c r="WKU78" s="6"/>
      <c r="WKV78" s="6"/>
      <c r="WKW78" s="6"/>
      <c r="WKX78" s="6"/>
      <c r="WKY78" s="6"/>
      <c r="WKZ78" s="6"/>
      <c r="WLA78" s="6"/>
      <c r="WLB78" s="6"/>
      <c r="WLC78" s="6"/>
      <c r="WLD78" s="6"/>
      <c r="WLE78" s="6"/>
      <c r="WLF78" s="6"/>
      <c r="WLG78" s="6"/>
      <c r="WLH78" s="6"/>
      <c r="WLI78" s="6"/>
      <c r="WLJ78" s="6"/>
      <c r="WLK78" s="6"/>
      <c r="WLL78" s="6"/>
      <c r="WLM78" s="6"/>
      <c r="WLN78" s="6"/>
      <c r="WLO78" s="6"/>
      <c r="WLP78" s="6"/>
      <c r="WLQ78" s="6"/>
      <c r="WLR78" s="6"/>
      <c r="WLS78" s="6"/>
      <c r="WLT78" s="6"/>
      <c r="WLU78" s="6"/>
      <c r="WLV78" s="6"/>
      <c r="WLW78" s="6"/>
      <c r="WLX78" s="6"/>
      <c r="WLY78" s="6"/>
      <c r="WLZ78" s="6"/>
      <c r="WMA78" s="6"/>
      <c r="WMB78" s="6"/>
      <c r="WMC78" s="6"/>
      <c r="WMD78" s="6"/>
      <c r="WME78" s="6"/>
      <c r="WMF78" s="6"/>
      <c r="WMG78" s="6"/>
      <c r="WMH78" s="6"/>
      <c r="WMI78" s="6"/>
      <c r="WMJ78" s="6"/>
      <c r="WMK78" s="6"/>
      <c r="WML78" s="6"/>
      <c r="WMM78" s="6"/>
      <c r="WMN78" s="6"/>
      <c r="WMO78" s="6"/>
      <c r="WMP78" s="6"/>
      <c r="WMQ78" s="6"/>
      <c r="WMR78" s="6"/>
      <c r="WMS78" s="6"/>
      <c r="WMT78" s="6"/>
      <c r="WMU78" s="6"/>
      <c r="WMV78" s="6"/>
      <c r="WMW78" s="6"/>
      <c r="WMX78" s="6"/>
      <c r="WMY78" s="6"/>
      <c r="WMZ78" s="6"/>
      <c r="WNA78" s="6"/>
      <c r="WNB78" s="6"/>
      <c r="WNC78" s="6"/>
      <c r="WND78" s="6"/>
      <c r="WNE78" s="6"/>
      <c r="WNF78" s="6"/>
      <c r="WNG78" s="6"/>
      <c r="WNH78" s="6"/>
      <c r="WNI78" s="6"/>
      <c r="WNJ78" s="6"/>
      <c r="WNK78" s="6"/>
      <c r="WNL78" s="6"/>
      <c r="WNM78" s="6"/>
      <c r="WNN78" s="6"/>
      <c r="WNO78" s="6"/>
      <c r="WNP78" s="6"/>
      <c r="WNQ78" s="6"/>
      <c r="WNR78" s="6"/>
      <c r="WNS78" s="6"/>
      <c r="WNT78" s="6"/>
      <c r="WNU78" s="6"/>
      <c r="WNV78" s="6"/>
      <c r="WNW78" s="6"/>
      <c r="WNX78" s="6"/>
      <c r="WNY78" s="6"/>
      <c r="WNZ78" s="6"/>
      <c r="WOA78" s="6"/>
      <c r="WOB78" s="6"/>
      <c r="WOC78" s="6"/>
      <c r="WOD78" s="6"/>
      <c r="WOE78" s="6"/>
      <c r="WOF78" s="6"/>
      <c r="WOG78" s="6"/>
      <c r="WOH78" s="6"/>
      <c r="WOI78" s="6"/>
      <c r="WOJ78" s="6"/>
      <c r="WOK78" s="6"/>
      <c r="WOL78" s="6"/>
      <c r="WOM78" s="6"/>
      <c r="WON78" s="6"/>
      <c r="WOO78" s="6"/>
      <c r="WOP78" s="6"/>
      <c r="WOQ78" s="6"/>
      <c r="WOR78" s="6"/>
      <c r="WOS78" s="6"/>
      <c r="WOT78" s="6"/>
      <c r="WOU78" s="6"/>
      <c r="WOV78" s="6"/>
      <c r="WOW78" s="6"/>
      <c r="WOX78" s="6"/>
      <c r="WOY78" s="6"/>
      <c r="WOZ78" s="6"/>
      <c r="WPA78" s="6"/>
      <c r="WPB78" s="6"/>
      <c r="WPC78" s="6"/>
      <c r="WPD78" s="6"/>
      <c r="WPE78" s="6"/>
      <c r="WPF78" s="6"/>
      <c r="WPG78" s="6"/>
      <c r="WPH78" s="6"/>
      <c r="WPI78" s="6"/>
      <c r="WPJ78" s="6"/>
      <c r="WPK78" s="6"/>
      <c r="WPL78" s="6"/>
      <c r="WPM78" s="6"/>
      <c r="WPN78" s="6"/>
      <c r="WPO78" s="6"/>
      <c r="WPP78" s="6"/>
      <c r="WPQ78" s="6"/>
      <c r="WPR78" s="6"/>
      <c r="WPS78" s="6"/>
      <c r="WPT78" s="6"/>
      <c r="WPU78" s="6"/>
      <c r="WPV78" s="6"/>
      <c r="WPW78" s="6"/>
      <c r="WPX78" s="6"/>
      <c r="WPY78" s="6"/>
      <c r="WPZ78" s="6"/>
      <c r="WQA78" s="6"/>
      <c r="WQB78" s="6"/>
      <c r="WQC78" s="6"/>
      <c r="WQD78" s="6"/>
      <c r="WQE78" s="6"/>
      <c r="WQF78" s="6"/>
      <c r="WQG78" s="6"/>
      <c r="WQH78" s="6"/>
      <c r="WQI78" s="6"/>
      <c r="WQJ78" s="6"/>
      <c r="WQK78" s="6"/>
      <c r="WQL78" s="6"/>
      <c r="WQM78" s="6"/>
      <c r="WQN78" s="6"/>
      <c r="WQO78" s="6"/>
      <c r="WQP78" s="6"/>
      <c r="WQQ78" s="6"/>
      <c r="WQR78" s="6"/>
      <c r="WQS78" s="6"/>
      <c r="WQT78" s="6"/>
      <c r="WQU78" s="6"/>
      <c r="WQV78" s="6"/>
      <c r="WQW78" s="6"/>
      <c r="WQX78" s="6"/>
      <c r="WQY78" s="6"/>
      <c r="WQZ78" s="6"/>
      <c r="WRA78" s="6"/>
      <c r="WRB78" s="6"/>
      <c r="WRC78" s="6"/>
      <c r="WRD78" s="6"/>
      <c r="WRE78" s="6"/>
      <c r="WRF78" s="6"/>
      <c r="WRG78" s="6"/>
      <c r="WRH78" s="6"/>
      <c r="WRI78" s="6"/>
      <c r="WRJ78" s="6"/>
      <c r="WRK78" s="6"/>
      <c r="WRL78" s="6"/>
      <c r="WRM78" s="6"/>
      <c r="WRN78" s="6"/>
      <c r="WRO78" s="6"/>
      <c r="WRP78" s="6"/>
      <c r="WRQ78" s="6"/>
      <c r="WRR78" s="6"/>
      <c r="WRS78" s="6"/>
      <c r="WRT78" s="6"/>
      <c r="WRU78" s="6"/>
      <c r="WRV78" s="6"/>
      <c r="WRW78" s="6"/>
      <c r="WRX78" s="6"/>
      <c r="WRY78" s="6"/>
      <c r="WRZ78" s="6"/>
      <c r="WSA78" s="6"/>
      <c r="WSB78" s="6"/>
      <c r="WSC78" s="6"/>
      <c r="WSD78" s="6"/>
      <c r="WSE78" s="6"/>
      <c r="WSF78" s="6"/>
      <c r="WSG78" s="6"/>
      <c r="WSH78" s="6"/>
      <c r="WSI78" s="6"/>
      <c r="WSJ78" s="6"/>
      <c r="WSK78" s="6"/>
      <c r="WSL78" s="6"/>
      <c r="WSM78" s="6"/>
      <c r="WSN78" s="6"/>
      <c r="WSO78" s="6"/>
      <c r="WSP78" s="6"/>
      <c r="WSQ78" s="6"/>
      <c r="WSR78" s="6"/>
      <c r="WSS78" s="6"/>
      <c r="WST78" s="6"/>
      <c r="WSU78" s="6"/>
      <c r="WSV78" s="6"/>
      <c r="WSW78" s="6"/>
      <c r="WSX78" s="6"/>
      <c r="WSY78" s="6"/>
      <c r="WSZ78" s="6"/>
      <c r="WTA78" s="6"/>
      <c r="WTB78" s="6"/>
      <c r="WTC78" s="6"/>
      <c r="WTD78" s="6"/>
      <c r="WTE78" s="6"/>
      <c r="WTF78" s="6"/>
      <c r="WTG78" s="6"/>
      <c r="WTH78" s="6"/>
      <c r="WTI78" s="6"/>
      <c r="WTJ78" s="6"/>
      <c r="WTK78" s="6"/>
      <c r="WTL78" s="6"/>
      <c r="WTM78" s="6"/>
      <c r="WTN78" s="6"/>
      <c r="WTO78" s="6"/>
      <c r="WTP78" s="6"/>
      <c r="WTQ78" s="6"/>
      <c r="WTR78" s="6"/>
      <c r="WTS78" s="6"/>
      <c r="WTT78" s="6"/>
      <c r="WTU78" s="6"/>
      <c r="WTV78" s="6"/>
      <c r="WTW78" s="6"/>
      <c r="WTX78" s="6"/>
      <c r="WTY78" s="6"/>
      <c r="WTZ78" s="6"/>
      <c r="WUA78" s="6"/>
      <c r="WUB78" s="6"/>
      <c r="WUC78" s="6"/>
      <c r="WUD78" s="6"/>
      <c r="WUE78" s="6"/>
      <c r="WUF78" s="6"/>
      <c r="WUG78" s="6"/>
      <c r="WUH78" s="6"/>
      <c r="WUI78" s="6"/>
      <c r="WUJ78" s="6"/>
      <c r="WUK78" s="6"/>
      <c r="WUL78" s="6"/>
      <c r="WUM78" s="6"/>
      <c r="WUN78" s="6"/>
      <c r="WUO78" s="6"/>
      <c r="WUP78" s="6"/>
      <c r="WUQ78" s="6"/>
      <c r="WUR78" s="6"/>
      <c r="WUS78" s="6"/>
      <c r="WUT78" s="6"/>
      <c r="WUU78" s="6"/>
      <c r="WUV78" s="6"/>
      <c r="WUW78" s="6"/>
      <c r="WUX78" s="6"/>
      <c r="WUY78" s="6"/>
      <c r="WUZ78" s="6"/>
      <c r="WVA78" s="6"/>
      <c r="WVB78" s="6"/>
      <c r="WVC78" s="6"/>
      <c r="WVD78" s="6"/>
      <c r="WVE78" s="6"/>
      <c r="WVF78" s="6"/>
      <c r="WVG78" s="6"/>
      <c r="WVH78" s="6"/>
      <c r="WVI78" s="6"/>
      <c r="WVJ78" s="6"/>
      <c r="WVK78" s="6"/>
      <c r="WVL78" s="6"/>
      <c r="WVM78" s="6"/>
      <c r="WVN78" s="6"/>
      <c r="WVO78" s="6"/>
      <c r="WVP78" s="6"/>
      <c r="WVQ78" s="6"/>
      <c r="WVR78" s="6"/>
      <c r="WVS78" s="6"/>
      <c r="WVT78" s="6"/>
      <c r="WVU78" s="6"/>
      <c r="WVV78" s="6"/>
      <c r="WVW78" s="6"/>
      <c r="WVX78" s="6"/>
      <c r="WVY78" s="6"/>
      <c r="WVZ78" s="6"/>
      <c r="WWA78" s="6"/>
      <c r="WWB78" s="6"/>
      <c r="WWC78" s="6"/>
      <c r="WWD78" s="6"/>
      <c r="WWE78" s="6"/>
      <c r="WWF78" s="6"/>
      <c r="WWG78" s="6"/>
      <c r="WWH78" s="6"/>
      <c r="WWI78" s="6"/>
      <c r="WWJ78" s="6"/>
      <c r="WWK78" s="6"/>
      <c r="WWL78" s="6"/>
      <c r="WWM78" s="6"/>
      <c r="WWN78" s="6"/>
      <c r="WWO78" s="6"/>
      <c r="WWP78" s="6"/>
      <c r="WWQ78" s="6"/>
      <c r="WWR78" s="6"/>
      <c r="WWS78" s="6"/>
      <c r="WWT78" s="6"/>
      <c r="WWU78" s="6"/>
      <c r="WWV78" s="6"/>
      <c r="WWW78" s="6"/>
      <c r="WWX78" s="6"/>
      <c r="WWY78" s="6"/>
      <c r="WWZ78" s="6"/>
      <c r="WXA78" s="6"/>
      <c r="WXB78" s="6"/>
      <c r="WXC78" s="6"/>
      <c r="WXD78" s="6"/>
      <c r="WXE78" s="6"/>
      <c r="WXF78" s="6"/>
      <c r="WXG78" s="6"/>
      <c r="WXH78" s="6"/>
      <c r="WXI78" s="6"/>
      <c r="WXJ78" s="6"/>
      <c r="WXK78" s="6"/>
      <c r="WXL78" s="6"/>
      <c r="WXM78" s="6"/>
      <c r="WXN78" s="6"/>
      <c r="WXO78" s="6"/>
      <c r="WXP78" s="6"/>
      <c r="WXQ78" s="6"/>
      <c r="WXR78" s="6"/>
      <c r="WXS78" s="6"/>
      <c r="WXT78" s="6"/>
      <c r="WXU78" s="6"/>
      <c r="WXV78" s="6"/>
      <c r="WXW78" s="6"/>
      <c r="WXX78" s="6"/>
      <c r="WXY78" s="6"/>
      <c r="WXZ78" s="6"/>
      <c r="WYA78" s="6"/>
      <c r="WYB78" s="6"/>
      <c r="WYC78" s="6"/>
      <c r="WYD78" s="6"/>
      <c r="WYE78" s="6"/>
      <c r="WYF78" s="6"/>
      <c r="WYG78" s="6"/>
      <c r="WYH78" s="6"/>
      <c r="WYI78" s="6"/>
      <c r="WYJ78" s="6"/>
      <c r="WYK78" s="6"/>
      <c r="WYL78" s="6"/>
      <c r="WYM78" s="6"/>
      <c r="WYN78" s="6"/>
      <c r="WYO78" s="6"/>
      <c r="WYP78" s="6"/>
      <c r="WYQ78" s="6"/>
      <c r="WYR78" s="6"/>
      <c r="WYS78" s="6"/>
      <c r="WYT78" s="6"/>
      <c r="WYU78" s="6"/>
      <c r="WYV78" s="6"/>
      <c r="WYW78" s="6"/>
      <c r="WYX78" s="6"/>
      <c r="WYY78" s="6"/>
      <c r="WYZ78" s="6"/>
      <c r="WZA78" s="6"/>
      <c r="WZB78" s="6"/>
      <c r="WZC78" s="6"/>
      <c r="WZD78" s="6"/>
      <c r="WZE78" s="6"/>
      <c r="WZF78" s="6"/>
      <c r="WZG78" s="6"/>
      <c r="WZH78" s="6"/>
      <c r="WZI78" s="6"/>
      <c r="WZJ78" s="6"/>
      <c r="WZK78" s="6"/>
      <c r="WZL78" s="6"/>
      <c r="WZM78" s="6"/>
      <c r="WZN78" s="6"/>
      <c r="WZO78" s="6"/>
      <c r="WZP78" s="6"/>
      <c r="WZQ78" s="6"/>
      <c r="WZR78" s="6"/>
      <c r="WZS78" s="6"/>
      <c r="WZT78" s="6"/>
      <c r="WZU78" s="6"/>
      <c r="WZV78" s="6"/>
      <c r="WZW78" s="6"/>
      <c r="WZX78" s="6"/>
      <c r="WZY78" s="6"/>
      <c r="WZZ78" s="6"/>
      <c r="XAA78" s="6"/>
      <c r="XAB78" s="6"/>
      <c r="XAC78" s="6"/>
      <c r="XAD78" s="6"/>
      <c r="XAE78" s="6"/>
      <c r="XAF78" s="6"/>
      <c r="XAG78" s="6"/>
      <c r="XAH78" s="6"/>
      <c r="XAI78" s="6"/>
      <c r="XAJ78" s="6"/>
      <c r="XAK78" s="6"/>
      <c r="XAL78" s="6"/>
      <c r="XAM78" s="6"/>
      <c r="XAN78" s="6"/>
      <c r="XAO78" s="6"/>
      <c r="XAP78" s="6"/>
      <c r="XAQ78" s="6"/>
      <c r="XAR78" s="6"/>
      <c r="XAS78" s="6"/>
      <c r="XAT78" s="6"/>
      <c r="XAU78" s="6"/>
      <c r="XAV78" s="6"/>
      <c r="XAW78" s="6"/>
      <c r="XAX78" s="6"/>
      <c r="XAY78" s="6"/>
      <c r="XAZ78" s="6"/>
      <c r="XBA78" s="6"/>
      <c r="XBB78" s="6"/>
      <c r="XBC78" s="6"/>
      <c r="XBD78" s="6"/>
      <c r="XBE78" s="6"/>
      <c r="XBF78" s="6"/>
      <c r="XBG78" s="6"/>
      <c r="XBH78" s="6"/>
      <c r="XBI78" s="6"/>
      <c r="XBJ78" s="6"/>
      <c r="XBK78" s="6"/>
      <c r="XBL78" s="6"/>
      <c r="XBM78" s="6"/>
      <c r="XBN78" s="6"/>
      <c r="XBO78" s="6"/>
      <c r="XBP78" s="6"/>
      <c r="XBQ78" s="6"/>
      <c r="XBR78" s="6"/>
      <c r="XBS78" s="6"/>
      <c r="XBT78" s="6"/>
      <c r="XBU78" s="6"/>
      <c r="XBV78" s="6"/>
      <c r="XBW78" s="6"/>
      <c r="XBX78" s="6"/>
      <c r="XBY78" s="6"/>
      <c r="XBZ78" s="6"/>
      <c r="XCA78" s="6"/>
      <c r="XCB78" s="6"/>
      <c r="XCC78" s="6"/>
      <c r="XCD78" s="6"/>
      <c r="XCE78" s="6"/>
      <c r="XCF78" s="6"/>
      <c r="XCG78" s="6"/>
      <c r="XCH78" s="6"/>
      <c r="XCI78" s="6"/>
      <c r="XCJ78" s="6"/>
      <c r="XCK78" s="6"/>
      <c r="XCL78" s="6"/>
      <c r="XCM78" s="6"/>
      <c r="XCN78" s="6"/>
      <c r="XCO78" s="6"/>
      <c r="XCP78" s="6"/>
      <c r="XCQ78" s="6"/>
      <c r="XCR78" s="6"/>
      <c r="XCS78" s="6"/>
      <c r="XCT78" s="6"/>
      <c r="XCU78" s="6"/>
      <c r="XCV78" s="6"/>
      <c r="XCW78" s="6"/>
      <c r="XCX78" s="6"/>
      <c r="XCY78" s="6"/>
      <c r="XCZ78" s="6"/>
      <c r="XDA78" s="6"/>
      <c r="XDB78" s="6"/>
      <c r="XDC78" s="6"/>
      <c r="XDD78" s="6"/>
      <c r="XDE78" s="6"/>
      <c r="XDF78" s="6"/>
      <c r="XDG78" s="6"/>
      <c r="XDH78" s="6"/>
      <c r="XDI78" s="6"/>
      <c r="XDJ78" s="6"/>
      <c r="XDK78" s="6"/>
    </row>
    <row r="79" spans="1:16339" s="8" customFormat="1">
      <c r="A79" s="566"/>
      <c r="B79"/>
      <c r="D79" s="6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6"/>
      <c r="Y79" s="6"/>
      <c r="Z79" s="6"/>
      <c r="AA79" s="6"/>
      <c r="AB79" s="14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14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  <c r="CYY79" s="6"/>
      <c r="CYZ79" s="6"/>
      <c r="CZA79" s="6"/>
      <c r="CZB79" s="6"/>
      <c r="CZC79" s="6"/>
      <c r="CZD79" s="6"/>
      <c r="CZE79" s="6"/>
      <c r="CZF79" s="6"/>
      <c r="CZG79" s="6"/>
      <c r="CZH79" s="6"/>
      <c r="CZI79" s="6"/>
      <c r="CZJ79" s="6"/>
      <c r="CZK79" s="6"/>
      <c r="CZL79" s="6"/>
      <c r="CZM79" s="6"/>
      <c r="CZN79" s="6"/>
      <c r="CZO79" s="6"/>
      <c r="CZP79" s="6"/>
      <c r="CZQ79" s="6"/>
      <c r="CZR79" s="6"/>
      <c r="CZS79" s="6"/>
      <c r="CZT79" s="6"/>
      <c r="CZU79" s="6"/>
      <c r="CZV79" s="6"/>
      <c r="CZW79" s="6"/>
      <c r="CZX79" s="6"/>
      <c r="CZY79" s="6"/>
      <c r="CZZ79" s="6"/>
      <c r="DAA79" s="6"/>
      <c r="DAB79" s="6"/>
      <c r="DAC79" s="6"/>
      <c r="DAD79" s="6"/>
      <c r="DAE79" s="6"/>
      <c r="DAF79" s="6"/>
      <c r="DAG79" s="6"/>
      <c r="DAH79" s="6"/>
      <c r="DAI79" s="6"/>
      <c r="DAJ79" s="6"/>
      <c r="DAK79" s="6"/>
      <c r="DAL79" s="6"/>
      <c r="DAM79" s="6"/>
      <c r="DAN79" s="6"/>
      <c r="DAO79" s="6"/>
      <c r="DAP79" s="6"/>
      <c r="DAQ79" s="6"/>
      <c r="DAR79" s="6"/>
      <c r="DAS79" s="6"/>
      <c r="DAT79" s="6"/>
      <c r="DAU79" s="6"/>
      <c r="DAV79" s="6"/>
      <c r="DAW79" s="6"/>
      <c r="DAX79" s="6"/>
      <c r="DAY79" s="6"/>
      <c r="DAZ79" s="6"/>
      <c r="DBA79" s="6"/>
      <c r="DBB79" s="6"/>
      <c r="DBC79" s="6"/>
      <c r="DBD79" s="6"/>
      <c r="DBE79" s="6"/>
      <c r="DBF79" s="6"/>
      <c r="DBG79" s="6"/>
      <c r="DBH79" s="6"/>
      <c r="DBI79" s="6"/>
      <c r="DBJ79" s="6"/>
      <c r="DBK79" s="6"/>
      <c r="DBL79" s="6"/>
      <c r="DBM79" s="6"/>
      <c r="DBN79" s="6"/>
      <c r="DBO79" s="6"/>
      <c r="DBP79" s="6"/>
      <c r="DBQ79" s="6"/>
      <c r="DBR79" s="6"/>
      <c r="DBS79" s="6"/>
      <c r="DBT79" s="6"/>
      <c r="DBU79" s="6"/>
      <c r="DBV79" s="6"/>
      <c r="DBW79" s="6"/>
      <c r="DBX79" s="6"/>
      <c r="DBY79" s="6"/>
      <c r="DBZ79" s="6"/>
      <c r="DCA79" s="6"/>
      <c r="DCB79" s="6"/>
      <c r="DCC79" s="6"/>
      <c r="DCD79" s="6"/>
      <c r="DCE79" s="6"/>
      <c r="DCF79" s="6"/>
      <c r="DCG79" s="6"/>
      <c r="DCH79" s="6"/>
      <c r="DCI79" s="6"/>
      <c r="DCJ79" s="6"/>
      <c r="DCK79" s="6"/>
      <c r="DCL79" s="6"/>
      <c r="DCM79" s="6"/>
      <c r="DCN79" s="6"/>
      <c r="DCO79" s="6"/>
      <c r="DCP79" s="6"/>
      <c r="DCQ79" s="6"/>
      <c r="DCR79" s="6"/>
      <c r="DCS79" s="6"/>
      <c r="DCT79" s="6"/>
      <c r="DCU79" s="6"/>
      <c r="DCV79" s="6"/>
      <c r="DCW79" s="6"/>
      <c r="DCX79" s="6"/>
      <c r="DCY79" s="6"/>
      <c r="DCZ79" s="6"/>
      <c r="DDA79" s="6"/>
      <c r="DDB79" s="6"/>
      <c r="DDC79" s="6"/>
      <c r="DDD79" s="6"/>
      <c r="DDE79" s="6"/>
      <c r="DDF79" s="6"/>
      <c r="DDG79" s="6"/>
      <c r="DDH79" s="6"/>
      <c r="DDI79" s="6"/>
      <c r="DDJ79" s="6"/>
      <c r="DDK79" s="6"/>
      <c r="DDL79" s="6"/>
      <c r="DDM79" s="6"/>
      <c r="DDN79" s="6"/>
      <c r="DDO79" s="6"/>
      <c r="DDP79" s="6"/>
      <c r="DDQ79" s="6"/>
      <c r="DDR79" s="6"/>
      <c r="DDS79" s="6"/>
      <c r="DDT79" s="6"/>
      <c r="DDU79" s="6"/>
      <c r="DDV79" s="6"/>
      <c r="DDW79" s="6"/>
      <c r="DDX79" s="6"/>
      <c r="DDY79" s="6"/>
      <c r="DDZ79" s="6"/>
      <c r="DEA79" s="6"/>
      <c r="DEB79" s="6"/>
      <c r="DEC79" s="6"/>
      <c r="DED79" s="6"/>
      <c r="DEE79" s="6"/>
      <c r="DEF79" s="6"/>
      <c r="DEG79" s="6"/>
      <c r="DEH79" s="6"/>
      <c r="DEI79" s="6"/>
      <c r="DEJ79" s="6"/>
      <c r="DEK79" s="6"/>
      <c r="DEL79" s="6"/>
      <c r="DEM79" s="6"/>
      <c r="DEN79" s="6"/>
      <c r="DEO79" s="6"/>
      <c r="DEP79" s="6"/>
      <c r="DEQ79" s="6"/>
      <c r="DER79" s="6"/>
      <c r="DES79" s="6"/>
      <c r="DET79" s="6"/>
      <c r="DEU79" s="6"/>
      <c r="DEV79" s="6"/>
      <c r="DEW79" s="6"/>
      <c r="DEX79" s="6"/>
      <c r="DEY79" s="6"/>
      <c r="DEZ79" s="6"/>
      <c r="DFA79" s="6"/>
      <c r="DFB79" s="6"/>
      <c r="DFC79" s="6"/>
      <c r="DFD79" s="6"/>
      <c r="DFE79" s="6"/>
      <c r="DFF79" s="6"/>
      <c r="DFG79" s="6"/>
      <c r="DFH79" s="6"/>
      <c r="DFI79" s="6"/>
      <c r="DFJ79" s="6"/>
      <c r="DFK79" s="6"/>
      <c r="DFL79" s="6"/>
      <c r="DFM79" s="6"/>
      <c r="DFN79" s="6"/>
      <c r="DFO79" s="6"/>
      <c r="DFP79" s="6"/>
      <c r="DFQ79" s="6"/>
      <c r="DFR79" s="6"/>
      <c r="DFS79" s="6"/>
      <c r="DFT79" s="6"/>
      <c r="DFU79" s="6"/>
      <c r="DFV79" s="6"/>
      <c r="DFW79" s="6"/>
      <c r="DFX79" s="6"/>
      <c r="DFY79" s="6"/>
      <c r="DFZ79" s="6"/>
      <c r="DGA79" s="6"/>
      <c r="DGB79" s="6"/>
      <c r="DGC79" s="6"/>
      <c r="DGD79" s="6"/>
      <c r="DGE79" s="6"/>
      <c r="DGF79" s="6"/>
      <c r="DGG79" s="6"/>
      <c r="DGH79" s="6"/>
      <c r="DGI79" s="6"/>
      <c r="DGJ79" s="6"/>
      <c r="DGK79" s="6"/>
      <c r="DGL79" s="6"/>
      <c r="DGM79" s="6"/>
      <c r="DGN79" s="6"/>
      <c r="DGO79" s="6"/>
      <c r="DGP79" s="6"/>
      <c r="DGQ79" s="6"/>
      <c r="DGR79" s="6"/>
      <c r="DGS79" s="6"/>
      <c r="DGT79" s="6"/>
      <c r="DGU79" s="6"/>
      <c r="DGV79" s="6"/>
      <c r="DGW79" s="6"/>
      <c r="DGX79" s="6"/>
      <c r="DGY79" s="6"/>
      <c r="DGZ79" s="6"/>
      <c r="DHA79" s="6"/>
      <c r="DHB79" s="6"/>
      <c r="DHC79" s="6"/>
      <c r="DHD79" s="6"/>
      <c r="DHE79" s="6"/>
      <c r="DHF79" s="6"/>
      <c r="DHG79" s="6"/>
      <c r="DHH79" s="6"/>
      <c r="DHI79" s="6"/>
      <c r="DHJ79" s="6"/>
      <c r="DHK79" s="6"/>
      <c r="DHL79" s="6"/>
      <c r="DHM79" s="6"/>
      <c r="DHN79" s="6"/>
      <c r="DHO79" s="6"/>
      <c r="DHP79" s="6"/>
      <c r="DHQ79" s="6"/>
      <c r="DHR79" s="6"/>
      <c r="DHS79" s="6"/>
      <c r="DHT79" s="6"/>
      <c r="DHU79" s="6"/>
      <c r="DHV79" s="6"/>
      <c r="DHW79" s="6"/>
      <c r="DHX79" s="6"/>
      <c r="DHY79" s="6"/>
      <c r="DHZ79" s="6"/>
      <c r="DIA79" s="6"/>
      <c r="DIB79" s="6"/>
      <c r="DIC79" s="6"/>
      <c r="DID79" s="6"/>
      <c r="DIE79" s="6"/>
      <c r="DIF79" s="6"/>
      <c r="DIG79" s="6"/>
      <c r="DIH79" s="6"/>
      <c r="DII79" s="6"/>
      <c r="DIJ79" s="6"/>
      <c r="DIK79" s="6"/>
      <c r="DIL79" s="6"/>
      <c r="DIM79" s="6"/>
      <c r="DIN79" s="6"/>
      <c r="DIO79" s="6"/>
      <c r="DIP79" s="6"/>
      <c r="DIQ79" s="6"/>
      <c r="DIR79" s="6"/>
      <c r="DIS79" s="6"/>
      <c r="DIT79" s="6"/>
      <c r="DIU79" s="6"/>
      <c r="DIV79" s="6"/>
      <c r="DIW79" s="6"/>
      <c r="DIX79" s="6"/>
      <c r="DIY79" s="6"/>
      <c r="DIZ79" s="6"/>
      <c r="DJA79" s="6"/>
      <c r="DJB79" s="6"/>
      <c r="DJC79" s="6"/>
      <c r="DJD79" s="6"/>
      <c r="DJE79" s="6"/>
      <c r="DJF79" s="6"/>
      <c r="DJG79" s="6"/>
      <c r="DJH79" s="6"/>
      <c r="DJI79" s="6"/>
      <c r="DJJ79" s="6"/>
      <c r="DJK79" s="6"/>
      <c r="DJL79" s="6"/>
      <c r="DJM79" s="6"/>
      <c r="DJN79" s="6"/>
      <c r="DJO79" s="6"/>
      <c r="DJP79" s="6"/>
      <c r="DJQ79" s="6"/>
      <c r="DJR79" s="6"/>
      <c r="DJS79" s="6"/>
      <c r="DJT79" s="6"/>
      <c r="DJU79" s="6"/>
      <c r="DJV79" s="6"/>
      <c r="DJW79" s="6"/>
      <c r="DJX79" s="6"/>
      <c r="DJY79" s="6"/>
      <c r="DJZ79" s="6"/>
      <c r="DKA79" s="6"/>
      <c r="DKB79" s="6"/>
      <c r="DKC79" s="6"/>
      <c r="DKD79" s="6"/>
      <c r="DKE79" s="6"/>
      <c r="DKF79" s="6"/>
      <c r="DKG79" s="6"/>
      <c r="DKH79" s="6"/>
      <c r="DKI79" s="6"/>
      <c r="DKJ79" s="6"/>
      <c r="DKK79" s="6"/>
      <c r="DKL79" s="6"/>
      <c r="DKM79" s="6"/>
      <c r="DKN79" s="6"/>
      <c r="DKO79" s="6"/>
      <c r="DKP79" s="6"/>
      <c r="DKQ79" s="6"/>
      <c r="DKR79" s="6"/>
      <c r="DKS79" s="6"/>
      <c r="DKT79" s="6"/>
      <c r="DKU79" s="6"/>
      <c r="DKV79" s="6"/>
      <c r="DKW79" s="6"/>
      <c r="DKX79" s="6"/>
      <c r="DKY79" s="6"/>
      <c r="DKZ79" s="6"/>
      <c r="DLA79" s="6"/>
      <c r="DLB79" s="6"/>
      <c r="DLC79" s="6"/>
      <c r="DLD79" s="6"/>
      <c r="DLE79" s="6"/>
      <c r="DLF79" s="6"/>
      <c r="DLG79" s="6"/>
      <c r="DLH79" s="6"/>
      <c r="DLI79" s="6"/>
      <c r="DLJ79" s="6"/>
      <c r="DLK79" s="6"/>
      <c r="DLL79" s="6"/>
      <c r="DLM79" s="6"/>
      <c r="DLN79" s="6"/>
      <c r="DLO79" s="6"/>
      <c r="DLP79" s="6"/>
      <c r="DLQ79" s="6"/>
      <c r="DLR79" s="6"/>
      <c r="DLS79" s="6"/>
      <c r="DLT79" s="6"/>
      <c r="DLU79" s="6"/>
      <c r="DLV79" s="6"/>
      <c r="DLW79" s="6"/>
      <c r="DLX79" s="6"/>
      <c r="DLY79" s="6"/>
      <c r="DLZ79" s="6"/>
      <c r="DMA79" s="6"/>
      <c r="DMB79" s="6"/>
      <c r="DMC79" s="6"/>
      <c r="DMD79" s="6"/>
      <c r="DME79" s="6"/>
      <c r="DMF79" s="6"/>
      <c r="DMG79" s="6"/>
      <c r="DMH79" s="6"/>
      <c r="DMI79" s="6"/>
      <c r="DMJ79" s="6"/>
      <c r="DMK79" s="6"/>
      <c r="DML79" s="6"/>
      <c r="DMM79" s="6"/>
      <c r="DMN79" s="6"/>
      <c r="DMO79" s="6"/>
      <c r="DMP79" s="6"/>
      <c r="DMQ79" s="6"/>
      <c r="DMR79" s="6"/>
      <c r="DMS79" s="6"/>
      <c r="DMT79" s="6"/>
      <c r="DMU79" s="6"/>
      <c r="DMV79" s="6"/>
      <c r="DMW79" s="6"/>
      <c r="DMX79" s="6"/>
      <c r="DMY79" s="6"/>
      <c r="DMZ79" s="6"/>
      <c r="DNA79" s="6"/>
      <c r="DNB79" s="6"/>
      <c r="DNC79" s="6"/>
      <c r="DND79" s="6"/>
      <c r="DNE79" s="6"/>
      <c r="DNF79" s="6"/>
      <c r="DNG79" s="6"/>
      <c r="DNH79" s="6"/>
      <c r="DNI79" s="6"/>
      <c r="DNJ79" s="6"/>
      <c r="DNK79" s="6"/>
      <c r="DNL79" s="6"/>
      <c r="DNM79" s="6"/>
      <c r="DNN79" s="6"/>
      <c r="DNO79" s="6"/>
      <c r="DNP79" s="6"/>
      <c r="DNQ79" s="6"/>
      <c r="DNR79" s="6"/>
      <c r="DNS79" s="6"/>
      <c r="DNT79" s="6"/>
      <c r="DNU79" s="6"/>
      <c r="DNV79" s="6"/>
      <c r="DNW79" s="6"/>
      <c r="DNX79" s="6"/>
      <c r="DNY79" s="6"/>
      <c r="DNZ79" s="6"/>
      <c r="DOA79" s="6"/>
      <c r="DOB79" s="6"/>
      <c r="DOC79" s="6"/>
      <c r="DOD79" s="6"/>
      <c r="DOE79" s="6"/>
      <c r="DOF79" s="6"/>
      <c r="DOG79" s="6"/>
      <c r="DOH79" s="6"/>
      <c r="DOI79" s="6"/>
      <c r="DOJ79" s="6"/>
      <c r="DOK79" s="6"/>
      <c r="DOL79" s="6"/>
      <c r="DOM79" s="6"/>
      <c r="DON79" s="6"/>
      <c r="DOO79" s="6"/>
      <c r="DOP79" s="6"/>
      <c r="DOQ79" s="6"/>
      <c r="DOR79" s="6"/>
      <c r="DOS79" s="6"/>
      <c r="DOT79" s="6"/>
      <c r="DOU79" s="6"/>
      <c r="DOV79" s="6"/>
      <c r="DOW79" s="6"/>
      <c r="DOX79" s="6"/>
      <c r="DOY79" s="6"/>
      <c r="DOZ79" s="6"/>
      <c r="DPA79" s="6"/>
      <c r="DPB79" s="6"/>
      <c r="DPC79" s="6"/>
      <c r="DPD79" s="6"/>
      <c r="DPE79" s="6"/>
      <c r="DPF79" s="6"/>
      <c r="DPG79" s="6"/>
      <c r="DPH79" s="6"/>
      <c r="DPI79" s="6"/>
      <c r="DPJ79" s="6"/>
      <c r="DPK79" s="6"/>
      <c r="DPL79" s="6"/>
      <c r="DPM79" s="6"/>
      <c r="DPN79" s="6"/>
      <c r="DPO79" s="6"/>
      <c r="DPP79" s="6"/>
      <c r="DPQ79" s="6"/>
      <c r="DPR79" s="6"/>
      <c r="DPS79" s="6"/>
      <c r="DPT79" s="6"/>
      <c r="DPU79" s="6"/>
      <c r="DPV79" s="6"/>
      <c r="DPW79" s="6"/>
      <c r="DPX79" s="6"/>
      <c r="DPY79" s="6"/>
      <c r="DPZ79" s="6"/>
      <c r="DQA79" s="6"/>
      <c r="DQB79" s="6"/>
      <c r="DQC79" s="6"/>
      <c r="DQD79" s="6"/>
      <c r="DQE79" s="6"/>
      <c r="DQF79" s="6"/>
      <c r="DQG79" s="6"/>
      <c r="DQH79" s="6"/>
      <c r="DQI79" s="6"/>
      <c r="DQJ79" s="6"/>
      <c r="DQK79" s="6"/>
      <c r="DQL79" s="6"/>
      <c r="DQM79" s="6"/>
      <c r="DQN79" s="6"/>
      <c r="DQO79" s="6"/>
      <c r="DQP79" s="6"/>
      <c r="DQQ79" s="6"/>
      <c r="DQR79" s="6"/>
      <c r="DQS79" s="6"/>
      <c r="DQT79" s="6"/>
      <c r="DQU79" s="6"/>
      <c r="DQV79" s="6"/>
      <c r="DQW79" s="6"/>
      <c r="DQX79" s="6"/>
      <c r="DQY79" s="6"/>
      <c r="DQZ79" s="6"/>
      <c r="DRA79" s="6"/>
      <c r="DRB79" s="6"/>
      <c r="DRC79" s="6"/>
      <c r="DRD79" s="6"/>
      <c r="DRE79" s="6"/>
      <c r="DRF79" s="6"/>
      <c r="DRG79" s="6"/>
      <c r="DRH79" s="6"/>
      <c r="DRI79" s="6"/>
      <c r="DRJ79" s="6"/>
      <c r="DRK79" s="6"/>
      <c r="DRL79" s="6"/>
      <c r="DRM79" s="6"/>
      <c r="DRN79" s="6"/>
      <c r="DRO79" s="6"/>
      <c r="DRP79" s="6"/>
      <c r="DRQ79" s="6"/>
      <c r="DRR79" s="6"/>
      <c r="DRS79" s="6"/>
      <c r="DRT79" s="6"/>
      <c r="DRU79" s="6"/>
      <c r="DRV79" s="6"/>
      <c r="DRW79" s="6"/>
      <c r="DRX79" s="6"/>
      <c r="DRY79" s="6"/>
      <c r="DRZ79" s="6"/>
      <c r="DSA79" s="6"/>
      <c r="DSB79" s="6"/>
      <c r="DSC79" s="6"/>
      <c r="DSD79" s="6"/>
      <c r="DSE79" s="6"/>
      <c r="DSF79" s="6"/>
      <c r="DSG79" s="6"/>
      <c r="DSH79" s="6"/>
      <c r="DSI79" s="6"/>
      <c r="DSJ79" s="6"/>
      <c r="DSK79" s="6"/>
      <c r="DSL79" s="6"/>
      <c r="DSM79" s="6"/>
      <c r="DSN79" s="6"/>
      <c r="DSO79" s="6"/>
      <c r="DSP79" s="6"/>
      <c r="DSQ79" s="6"/>
      <c r="DSR79" s="6"/>
      <c r="DSS79" s="6"/>
      <c r="DST79" s="6"/>
      <c r="DSU79" s="6"/>
      <c r="DSV79" s="6"/>
      <c r="DSW79" s="6"/>
      <c r="DSX79" s="6"/>
      <c r="DSY79" s="6"/>
      <c r="DSZ79" s="6"/>
      <c r="DTA79" s="6"/>
      <c r="DTB79" s="6"/>
      <c r="DTC79" s="6"/>
      <c r="DTD79" s="6"/>
      <c r="DTE79" s="6"/>
      <c r="DTF79" s="6"/>
      <c r="DTG79" s="6"/>
      <c r="DTH79" s="6"/>
      <c r="DTI79" s="6"/>
      <c r="DTJ79" s="6"/>
      <c r="DTK79" s="6"/>
      <c r="DTL79" s="6"/>
      <c r="DTM79" s="6"/>
      <c r="DTN79" s="6"/>
      <c r="DTO79" s="6"/>
      <c r="DTP79" s="6"/>
      <c r="DTQ79" s="6"/>
      <c r="DTR79" s="6"/>
      <c r="DTS79" s="6"/>
      <c r="DTT79" s="6"/>
      <c r="DTU79" s="6"/>
      <c r="DTV79" s="6"/>
      <c r="DTW79" s="6"/>
      <c r="DTX79" s="6"/>
      <c r="DTY79" s="6"/>
      <c r="DTZ79" s="6"/>
      <c r="DUA79" s="6"/>
      <c r="DUB79" s="6"/>
      <c r="DUC79" s="6"/>
      <c r="DUD79" s="6"/>
      <c r="DUE79" s="6"/>
      <c r="DUF79" s="6"/>
      <c r="DUG79" s="6"/>
      <c r="DUH79" s="6"/>
      <c r="DUI79" s="6"/>
      <c r="DUJ79" s="6"/>
      <c r="DUK79" s="6"/>
      <c r="DUL79" s="6"/>
      <c r="DUM79" s="6"/>
      <c r="DUN79" s="6"/>
      <c r="DUO79" s="6"/>
      <c r="DUP79" s="6"/>
      <c r="DUQ79" s="6"/>
      <c r="DUR79" s="6"/>
      <c r="DUS79" s="6"/>
      <c r="DUT79" s="6"/>
      <c r="DUU79" s="6"/>
      <c r="DUV79" s="6"/>
      <c r="DUW79" s="6"/>
      <c r="DUX79" s="6"/>
      <c r="DUY79" s="6"/>
      <c r="DUZ79" s="6"/>
      <c r="DVA79" s="6"/>
      <c r="DVB79" s="6"/>
      <c r="DVC79" s="6"/>
      <c r="DVD79" s="6"/>
      <c r="DVE79" s="6"/>
      <c r="DVF79" s="6"/>
      <c r="DVG79" s="6"/>
      <c r="DVH79" s="6"/>
      <c r="DVI79" s="6"/>
      <c r="DVJ79" s="6"/>
      <c r="DVK79" s="6"/>
      <c r="DVL79" s="6"/>
      <c r="DVM79" s="6"/>
      <c r="DVN79" s="6"/>
      <c r="DVO79" s="6"/>
      <c r="DVP79" s="6"/>
      <c r="DVQ79" s="6"/>
      <c r="DVR79" s="6"/>
      <c r="DVS79" s="6"/>
      <c r="DVT79" s="6"/>
      <c r="DVU79" s="6"/>
      <c r="DVV79" s="6"/>
      <c r="DVW79" s="6"/>
      <c r="DVX79" s="6"/>
      <c r="DVY79" s="6"/>
      <c r="DVZ79" s="6"/>
      <c r="DWA79" s="6"/>
      <c r="DWB79" s="6"/>
      <c r="DWC79" s="6"/>
      <c r="DWD79" s="6"/>
      <c r="DWE79" s="6"/>
      <c r="DWF79" s="6"/>
      <c r="DWG79" s="6"/>
      <c r="DWH79" s="6"/>
      <c r="DWI79" s="6"/>
      <c r="DWJ79" s="6"/>
      <c r="DWK79" s="6"/>
      <c r="DWL79" s="6"/>
      <c r="DWM79" s="6"/>
      <c r="DWN79" s="6"/>
      <c r="DWO79" s="6"/>
      <c r="DWP79" s="6"/>
      <c r="DWQ79" s="6"/>
      <c r="DWR79" s="6"/>
      <c r="DWS79" s="6"/>
      <c r="DWT79" s="6"/>
      <c r="DWU79" s="6"/>
      <c r="DWV79" s="6"/>
      <c r="DWW79" s="6"/>
      <c r="DWX79" s="6"/>
      <c r="DWY79" s="6"/>
      <c r="DWZ79" s="6"/>
      <c r="DXA79" s="6"/>
      <c r="DXB79" s="6"/>
      <c r="DXC79" s="6"/>
      <c r="DXD79" s="6"/>
      <c r="DXE79" s="6"/>
      <c r="DXF79" s="6"/>
      <c r="DXG79" s="6"/>
      <c r="DXH79" s="6"/>
      <c r="DXI79" s="6"/>
      <c r="DXJ79" s="6"/>
      <c r="DXK79" s="6"/>
      <c r="DXL79" s="6"/>
      <c r="DXM79" s="6"/>
      <c r="DXN79" s="6"/>
      <c r="DXO79" s="6"/>
      <c r="DXP79" s="6"/>
      <c r="DXQ79" s="6"/>
      <c r="DXR79" s="6"/>
      <c r="DXS79" s="6"/>
      <c r="DXT79" s="6"/>
      <c r="DXU79" s="6"/>
      <c r="DXV79" s="6"/>
      <c r="DXW79" s="6"/>
      <c r="DXX79" s="6"/>
      <c r="DXY79" s="6"/>
      <c r="DXZ79" s="6"/>
      <c r="DYA79" s="6"/>
      <c r="DYB79" s="6"/>
      <c r="DYC79" s="6"/>
      <c r="DYD79" s="6"/>
      <c r="DYE79" s="6"/>
      <c r="DYF79" s="6"/>
      <c r="DYG79" s="6"/>
      <c r="DYH79" s="6"/>
      <c r="DYI79" s="6"/>
      <c r="DYJ79" s="6"/>
      <c r="DYK79" s="6"/>
      <c r="DYL79" s="6"/>
      <c r="DYM79" s="6"/>
      <c r="DYN79" s="6"/>
      <c r="DYO79" s="6"/>
      <c r="DYP79" s="6"/>
      <c r="DYQ79" s="6"/>
      <c r="DYR79" s="6"/>
      <c r="DYS79" s="6"/>
      <c r="DYT79" s="6"/>
      <c r="DYU79" s="6"/>
      <c r="DYV79" s="6"/>
      <c r="DYW79" s="6"/>
      <c r="DYX79" s="6"/>
      <c r="DYY79" s="6"/>
      <c r="DYZ79" s="6"/>
      <c r="DZA79" s="6"/>
      <c r="DZB79" s="6"/>
      <c r="DZC79" s="6"/>
      <c r="DZD79" s="6"/>
      <c r="DZE79" s="6"/>
      <c r="DZF79" s="6"/>
      <c r="DZG79" s="6"/>
      <c r="DZH79" s="6"/>
      <c r="DZI79" s="6"/>
      <c r="DZJ79" s="6"/>
      <c r="DZK79" s="6"/>
      <c r="DZL79" s="6"/>
      <c r="DZM79" s="6"/>
      <c r="DZN79" s="6"/>
      <c r="DZO79" s="6"/>
      <c r="DZP79" s="6"/>
      <c r="DZQ79" s="6"/>
      <c r="DZR79" s="6"/>
      <c r="DZS79" s="6"/>
      <c r="DZT79" s="6"/>
      <c r="DZU79" s="6"/>
      <c r="DZV79" s="6"/>
      <c r="DZW79" s="6"/>
      <c r="DZX79" s="6"/>
      <c r="DZY79" s="6"/>
      <c r="DZZ79" s="6"/>
      <c r="EAA79" s="6"/>
      <c r="EAB79" s="6"/>
      <c r="EAC79" s="6"/>
      <c r="EAD79" s="6"/>
      <c r="EAE79" s="6"/>
      <c r="EAF79" s="6"/>
      <c r="EAG79" s="6"/>
      <c r="EAH79" s="6"/>
      <c r="EAI79" s="6"/>
      <c r="EAJ79" s="6"/>
      <c r="EAK79" s="6"/>
      <c r="EAL79" s="6"/>
      <c r="EAM79" s="6"/>
      <c r="EAN79" s="6"/>
      <c r="EAO79" s="6"/>
      <c r="EAP79" s="6"/>
      <c r="EAQ79" s="6"/>
      <c r="EAR79" s="6"/>
      <c r="EAS79" s="6"/>
      <c r="EAT79" s="6"/>
      <c r="EAU79" s="6"/>
      <c r="EAV79" s="6"/>
      <c r="EAW79" s="6"/>
      <c r="EAX79" s="6"/>
      <c r="EAY79" s="6"/>
      <c r="EAZ79" s="6"/>
      <c r="EBA79" s="6"/>
      <c r="EBB79" s="6"/>
      <c r="EBC79" s="6"/>
      <c r="EBD79" s="6"/>
      <c r="EBE79" s="6"/>
      <c r="EBF79" s="6"/>
      <c r="EBG79" s="6"/>
      <c r="EBH79" s="6"/>
      <c r="EBI79" s="6"/>
      <c r="EBJ79" s="6"/>
      <c r="EBK79" s="6"/>
      <c r="EBL79" s="6"/>
      <c r="EBM79" s="6"/>
      <c r="EBN79" s="6"/>
      <c r="EBO79" s="6"/>
      <c r="EBP79" s="6"/>
      <c r="EBQ79" s="6"/>
      <c r="EBR79" s="6"/>
      <c r="EBS79" s="6"/>
      <c r="EBT79" s="6"/>
      <c r="EBU79" s="6"/>
      <c r="EBV79" s="6"/>
      <c r="EBW79" s="6"/>
      <c r="EBX79" s="6"/>
      <c r="EBY79" s="6"/>
      <c r="EBZ79" s="6"/>
      <c r="ECA79" s="6"/>
      <c r="ECB79" s="6"/>
      <c r="ECC79" s="6"/>
      <c r="ECD79" s="6"/>
      <c r="ECE79" s="6"/>
      <c r="ECF79" s="6"/>
      <c r="ECG79" s="6"/>
      <c r="ECH79" s="6"/>
      <c r="ECI79" s="6"/>
      <c r="ECJ79" s="6"/>
      <c r="ECK79" s="6"/>
      <c r="ECL79" s="6"/>
      <c r="ECM79" s="6"/>
      <c r="ECN79" s="6"/>
      <c r="ECO79" s="6"/>
      <c r="ECP79" s="6"/>
      <c r="ECQ79" s="6"/>
      <c r="ECR79" s="6"/>
      <c r="ECS79" s="6"/>
      <c r="ECT79" s="6"/>
      <c r="ECU79" s="6"/>
      <c r="ECV79" s="6"/>
      <c r="ECW79" s="6"/>
      <c r="ECX79" s="6"/>
      <c r="ECY79" s="6"/>
      <c r="ECZ79" s="6"/>
      <c r="EDA79" s="6"/>
      <c r="EDB79" s="6"/>
      <c r="EDC79" s="6"/>
      <c r="EDD79" s="6"/>
      <c r="EDE79" s="6"/>
      <c r="EDF79" s="6"/>
      <c r="EDG79" s="6"/>
      <c r="EDH79" s="6"/>
      <c r="EDI79" s="6"/>
      <c r="EDJ79" s="6"/>
      <c r="EDK79" s="6"/>
      <c r="EDL79" s="6"/>
      <c r="EDM79" s="6"/>
      <c r="EDN79" s="6"/>
      <c r="EDO79" s="6"/>
      <c r="EDP79" s="6"/>
      <c r="EDQ79" s="6"/>
      <c r="EDR79" s="6"/>
      <c r="EDS79" s="6"/>
      <c r="EDT79" s="6"/>
      <c r="EDU79" s="6"/>
      <c r="EDV79" s="6"/>
      <c r="EDW79" s="6"/>
      <c r="EDX79" s="6"/>
      <c r="EDY79" s="6"/>
      <c r="EDZ79" s="6"/>
      <c r="EEA79" s="6"/>
      <c r="EEB79" s="6"/>
      <c r="EEC79" s="6"/>
      <c r="EED79" s="6"/>
      <c r="EEE79" s="6"/>
      <c r="EEF79" s="6"/>
      <c r="EEG79" s="6"/>
      <c r="EEH79" s="6"/>
      <c r="EEI79" s="6"/>
      <c r="EEJ79" s="6"/>
      <c r="EEK79" s="6"/>
      <c r="EEL79" s="6"/>
      <c r="EEM79" s="6"/>
      <c r="EEN79" s="6"/>
      <c r="EEO79" s="6"/>
      <c r="EEP79" s="6"/>
      <c r="EEQ79" s="6"/>
      <c r="EER79" s="6"/>
      <c r="EES79" s="6"/>
      <c r="EET79" s="6"/>
      <c r="EEU79" s="6"/>
      <c r="EEV79" s="6"/>
      <c r="EEW79" s="6"/>
      <c r="EEX79" s="6"/>
      <c r="EEY79" s="6"/>
      <c r="EEZ79" s="6"/>
      <c r="EFA79" s="6"/>
      <c r="EFB79" s="6"/>
      <c r="EFC79" s="6"/>
      <c r="EFD79" s="6"/>
      <c r="EFE79" s="6"/>
      <c r="EFF79" s="6"/>
      <c r="EFG79" s="6"/>
      <c r="EFH79" s="6"/>
      <c r="EFI79" s="6"/>
      <c r="EFJ79" s="6"/>
      <c r="EFK79" s="6"/>
      <c r="EFL79" s="6"/>
      <c r="EFM79" s="6"/>
      <c r="EFN79" s="6"/>
      <c r="EFO79" s="6"/>
      <c r="EFP79" s="6"/>
      <c r="EFQ79" s="6"/>
      <c r="EFR79" s="6"/>
      <c r="EFS79" s="6"/>
      <c r="EFT79" s="6"/>
      <c r="EFU79" s="6"/>
      <c r="EFV79" s="6"/>
      <c r="EFW79" s="6"/>
      <c r="EFX79" s="6"/>
      <c r="EFY79" s="6"/>
      <c r="EFZ79" s="6"/>
      <c r="EGA79" s="6"/>
      <c r="EGB79" s="6"/>
      <c r="EGC79" s="6"/>
      <c r="EGD79" s="6"/>
      <c r="EGE79" s="6"/>
      <c r="EGF79" s="6"/>
      <c r="EGG79" s="6"/>
      <c r="EGH79" s="6"/>
      <c r="EGI79" s="6"/>
      <c r="EGJ79" s="6"/>
      <c r="EGK79" s="6"/>
      <c r="EGL79" s="6"/>
      <c r="EGM79" s="6"/>
      <c r="EGN79" s="6"/>
      <c r="EGO79" s="6"/>
      <c r="EGP79" s="6"/>
      <c r="EGQ79" s="6"/>
      <c r="EGR79" s="6"/>
      <c r="EGS79" s="6"/>
      <c r="EGT79" s="6"/>
      <c r="EGU79" s="6"/>
      <c r="EGV79" s="6"/>
      <c r="EGW79" s="6"/>
      <c r="EGX79" s="6"/>
      <c r="EGY79" s="6"/>
      <c r="EGZ79" s="6"/>
      <c r="EHA79" s="6"/>
      <c r="EHB79" s="6"/>
      <c r="EHC79" s="6"/>
      <c r="EHD79" s="6"/>
      <c r="EHE79" s="6"/>
      <c r="EHF79" s="6"/>
      <c r="EHG79" s="6"/>
      <c r="EHH79" s="6"/>
      <c r="EHI79" s="6"/>
      <c r="EHJ79" s="6"/>
      <c r="EHK79" s="6"/>
      <c r="EHL79" s="6"/>
      <c r="EHM79" s="6"/>
      <c r="EHN79" s="6"/>
      <c r="EHO79" s="6"/>
      <c r="EHP79" s="6"/>
      <c r="EHQ79" s="6"/>
      <c r="EHR79" s="6"/>
      <c r="EHS79" s="6"/>
      <c r="EHT79" s="6"/>
      <c r="EHU79" s="6"/>
      <c r="EHV79" s="6"/>
      <c r="EHW79" s="6"/>
      <c r="EHX79" s="6"/>
      <c r="EHY79" s="6"/>
      <c r="EHZ79" s="6"/>
      <c r="EIA79" s="6"/>
      <c r="EIB79" s="6"/>
      <c r="EIC79" s="6"/>
      <c r="EID79" s="6"/>
      <c r="EIE79" s="6"/>
      <c r="EIF79" s="6"/>
      <c r="EIG79" s="6"/>
      <c r="EIH79" s="6"/>
      <c r="EII79" s="6"/>
      <c r="EIJ79" s="6"/>
      <c r="EIK79" s="6"/>
      <c r="EIL79" s="6"/>
      <c r="EIM79" s="6"/>
      <c r="EIN79" s="6"/>
      <c r="EIO79" s="6"/>
      <c r="EIP79" s="6"/>
      <c r="EIQ79" s="6"/>
      <c r="EIR79" s="6"/>
      <c r="EIS79" s="6"/>
      <c r="EIT79" s="6"/>
      <c r="EIU79" s="6"/>
      <c r="EIV79" s="6"/>
      <c r="EIW79" s="6"/>
      <c r="EIX79" s="6"/>
      <c r="EIY79" s="6"/>
      <c r="EIZ79" s="6"/>
      <c r="EJA79" s="6"/>
      <c r="EJB79" s="6"/>
      <c r="EJC79" s="6"/>
      <c r="EJD79" s="6"/>
      <c r="EJE79" s="6"/>
      <c r="EJF79" s="6"/>
      <c r="EJG79" s="6"/>
      <c r="EJH79" s="6"/>
      <c r="EJI79" s="6"/>
      <c r="EJJ79" s="6"/>
      <c r="EJK79" s="6"/>
      <c r="EJL79" s="6"/>
      <c r="EJM79" s="6"/>
      <c r="EJN79" s="6"/>
      <c r="EJO79" s="6"/>
      <c r="EJP79" s="6"/>
      <c r="EJQ79" s="6"/>
      <c r="EJR79" s="6"/>
      <c r="EJS79" s="6"/>
      <c r="EJT79" s="6"/>
      <c r="EJU79" s="6"/>
      <c r="EJV79" s="6"/>
      <c r="EJW79" s="6"/>
      <c r="EJX79" s="6"/>
      <c r="EJY79" s="6"/>
      <c r="EJZ79" s="6"/>
      <c r="EKA79" s="6"/>
      <c r="EKB79" s="6"/>
      <c r="EKC79" s="6"/>
      <c r="EKD79" s="6"/>
      <c r="EKE79" s="6"/>
      <c r="EKF79" s="6"/>
      <c r="EKG79" s="6"/>
      <c r="EKH79" s="6"/>
      <c r="EKI79" s="6"/>
      <c r="EKJ79" s="6"/>
      <c r="EKK79" s="6"/>
      <c r="EKL79" s="6"/>
      <c r="EKM79" s="6"/>
      <c r="EKN79" s="6"/>
      <c r="EKO79" s="6"/>
      <c r="EKP79" s="6"/>
      <c r="EKQ79" s="6"/>
      <c r="EKR79" s="6"/>
      <c r="EKS79" s="6"/>
      <c r="EKT79" s="6"/>
      <c r="EKU79" s="6"/>
      <c r="EKV79" s="6"/>
      <c r="EKW79" s="6"/>
      <c r="EKX79" s="6"/>
      <c r="EKY79" s="6"/>
      <c r="EKZ79" s="6"/>
      <c r="ELA79" s="6"/>
      <c r="ELB79" s="6"/>
      <c r="ELC79" s="6"/>
      <c r="ELD79" s="6"/>
      <c r="ELE79" s="6"/>
      <c r="ELF79" s="6"/>
      <c r="ELG79" s="6"/>
      <c r="ELH79" s="6"/>
      <c r="ELI79" s="6"/>
      <c r="ELJ79" s="6"/>
      <c r="ELK79" s="6"/>
      <c r="ELL79" s="6"/>
      <c r="ELM79" s="6"/>
      <c r="ELN79" s="6"/>
      <c r="ELO79" s="6"/>
      <c r="ELP79" s="6"/>
      <c r="ELQ79" s="6"/>
      <c r="ELR79" s="6"/>
      <c r="ELS79" s="6"/>
      <c r="ELT79" s="6"/>
      <c r="ELU79" s="6"/>
      <c r="ELV79" s="6"/>
      <c r="ELW79" s="6"/>
      <c r="ELX79" s="6"/>
      <c r="ELY79" s="6"/>
      <c r="ELZ79" s="6"/>
      <c r="EMA79" s="6"/>
      <c r="EMB79" s="6"/>
      <c r="EMC79" s="6"/>
      <c r="EMD79" s="6"/>
      <c r="EME79" s="6"/>
      <c r="EMF79" s="6"/>
      <c r="EMG79" s="6"/>
      <c r="EMH79" s="6"/>
      <c r="EMI79" s="6"/>
      <c r="EMJ79" s="6"/>
      <c r="EMK79" s="6"/>
      <c r="EML79" s="6"/>
      <c r="EMM79" s="6"/>
      <c r="EMN79" s="6"/>
      <c r="EMO79" s="6"/>
      <c r="EMP79" s="6"/>
      <c r="EMQ79" s="6"/>
      <c r="EMR79" s="6"/>
      <c r="EMS79" s="6"/>
      <c r="EMT79" s="6"/>
      <c r="EMU79" s="6"/>
      <c r="EMV79" s="6"/>
      <c r="EMW79" s="6"/>
      <c r="EMX79" s="6"/>
      <c r="EMY79" s="6"/>
      <c r="EMZ79" s="6"/>
      <c r="ENA79" s="6"/>
      <c r="ENB79" s="6"/>
      <c r="ENC79" s="6"/>
      <c r="END79" s="6"/>
      <c r="ENE79" s="6"/>
      <c r="ENF79" s="6"/>
      <c r="ENG79" s="6"/>
      <c r="ENH79" s="6"/>
      <c r="ENI79" s="6"/>
      <c r="ENJ79" s="6"/>
      <c r="ENK79" s="6"/>
      <c r="ENL79" s="6"/>
      <c r="ENM79" s="6"/>
      <c r="ENN79" s="6"/>
      <c r="ENO79" s="6"/>
      <c r="ENP79" s="6"/>
      <c r="ENQ79" s="6"/>
      <c r="ENR79" s="6"/>
      <c r="ENS79" s="6"/>
      <c r="ENT79" s="6"/>
      <c r="ENU79" s="6"/>
      <c r="ENV79" s="6"/>
      <c r="ENW79" s="6"/>
      <c r="ENX79" s="6"/>
      <c r="ENY79" s="6"/>
      <c r="ENZ79" s="6"/>
      <c r="EOA79" s="6"/>
      <c r="EOB79" s="6"/>
      <c r="EOC79" s="6"/>
      <c r="EOD79" s="6"/>
      <c r="EOE79" s="6"/>
      <c r="EOF79" s="6"/>
      <c r="EOG79" s="6"/>
      <c r="EOH79" s="6"/>
      <c r="EOI79" s="6"/>
      <c r="EOJ79" s="6"/>
      <c r="EOK79" s="6"/>
      <c r="EOL79" s="6"/>
      <c r="EOM79" s="6"/>
      <c r="EON79" s="6"/>
      <c r="EOO79" s="6"/>
      <c r="EOP79" s="6"/>
      <c r="EOQ79" s="6"/>
      <c r="EOR79" s="6"/>
      <c r="EOS79" s="6"/>
      <c r="EOT79" s="6"/>
      <c r="EOU79" s="6"/>
      <c r="EOV79" s="6"/>
      <c r="EOW79" s="6"/>
      <c r="EOX79" s="6"/>
      <c r="EOY79" s="6"/>
      <c r="EOZ79" s="6"/>
      <c r="EPA79" s="6"/>
      <c r="EPB79" s="6"/>
      <c r="EPC79" s="6"/>
      <c r="EPD79" s="6"/>
      <c r="EPE79" s="6"/>
      <c r="EPF79" s="6"/>
      <c r="EPG79" s="6"/>
      <c r="EPH79" s="6"/>
      <c r="EPI79" s="6"/>
      <c r="EPJ79" s="6"/>
      <c r="EPK79" s="6"/>
      <c r="EPL79" s="6"/>
      <c r="EPM79" s="6"/>
      <c r="EPN79" s="6"/>
      <c r="EPO79" s="6"/>
      <c r="EPP79" s="6"/>
      <c r="EPQ79" s="6"/>
      <c r="EPR79" s="6"/>
      <c r="EPS79" s="6"/>
      <c r="EPT79" s="6"/>
      <c r="EPU79" s="6"/>
      <c r="EPV79" s="6"/>
      <c r="EPW79" s="6"/>
      <c r="EPX79" s="6"/>
      <c r="EPY79" s="6"/>
      <c r="EPZ79" s="6"/>
      <c r="EQA79" s="6"/>
      <c r="EQB79" s="6"/>
      <c r="EQC79" s="6"/>
      <c r="EQD79" s="6"/>
      <c r="EQE79" s="6"/>
      <c r="EQF79" s="6"/>
      <c r="EQG79" s="6"/>
      <c r="EQH79" s="6"/>
      <c r="EQI79" s="6"/>
      <c r="EQJ79" s="6"/>
      <c r="EQK79" s="6"/>
      <c r="EQL79" s="6"/>
      <c r="EQM79" s="6"/>
      <c r="EQN79" s="6"/>
      <c r="EQO79" s="6"/>
      <c r="EQP79" s="6"/>
      <c r="EQQ79" s="6"/>
      <c r="EQR79" s="6"/>
      <c r="EQS79" s="6"/>
      <c r="EQT79" s="6"/>
      <c r="EQU79" s="6"/>
      <c r="EQV79" s="6"/>
      <c r="EQW79" s="6"/>
      <c r="EQX79" s="6"/>
      <c r="EQY79" s="6"/>
      <c r="EQZ79" s="6"/>
      <c r="ERA79" s="6"/>
      <c r="ERB79" s="6"/>
      <c r="ERC79" s="6"/>
      <c r="ERD79" s="6"/>
      <c r="ERE79" s="6"/>
      <c r="ERF79" s="6"/>
      <c r="ERG79" s="6"/>
      <c r="ERH79" s="6"/>
      <c r="ERI79" s="6"/>
      <c r="ERJ79" s="6"/>
      <c r="ERK79" s="6"/>
      <c r="ERL79" s="6"/>
      <c r="ERM79" s="6"/>
      <c r="ERN79" s="6"/>
      <c r="ERO79" s="6"/>
      <c r="ERP79" s="6"/>
      <c r="ERQ79" s="6"/>
      <c r="ERR79" s="6"/>
      <c r="ERS79" s="6"/>
      <c r="ERT79" s="6"/>
      <c r="ERU79" s="6"/>
      <c r="ERV79" s="6"/>
      <c r="ERW79" s="6"/>
      <c r="ERX79" s="6"/>
      <c r="ERY79" s="6"/>
      <c r="ERZ79" s="6"/>
      <c r="ESA79" s="6"/>
      <c r="ESB79" s="6"/>
      <c r="ESC79" s="6"/>
      <c r="ESD79" s="6"/>
      <c r="ESE79" s="6"/>
      <c r="ESF79" s="6"/>
      <c r="ESG79" s="6"/>
      <c r="ESH79" s="6"/>
      <c r="ESI79" s="6"/>
      <c r="ESJ79" s="6"/>
      <c r="ESK79" s="6"/>
      <c r="ESL79" s="6"/>
      <c r="ESM79" s="6"/>
      <c r="ESN79" s="6"/>
      <c r="ESO79" s="6"/>
      <c r="ESP79" s="6"/>
      <c r="ESQ79" s="6"/>
      <c r="ESR79" s="6"/>
      <c r="ESS79" s="6"/>
      <c r="EST79" s="6"/>
      <c r="ESU79" s="6"/>
      <c r="ESV79" s="6"/>
      <c r="ESW79" s="6"/>
      <c r="ESX79" s="6"/>
      <c r="ESY79" s="6"/>
      <c r="ESZ79" s="6"/>
      <c r="ETA79" s="6"/>
      <c r="ETB79" s="6"/>
      <c r="ETC79" s="6"/>
      <c r="ETD79" s="6"/>
      <c r="ETE79" s="6"/>
      <c r="ETF79" s="6"/>
      <c r="ETG79" s="6"/>
      <c r="ETH79" s="6"/>
      <c r="ETI79" s="6"/>
      <c r="ETJ79" s="6"/>
      <c r="ETK79" s="6"/>
      <c r="ETL79" s="6"/>
      <c r="ETM79" s="6"/>
      <c r="ETN79" s="6"/>
      <c r="ETO79" s="6"/>
      <c r="ETP79" s="6"/>
      <c r="ETQ79" s="6"/>
      <c r="ETR79" s="6"/>
      <c r="ETS79" s="6"/>
      <c r="ETT79" s="6"/>
      <c r="ETU79" s="6"/>
      <c r="ETV79" s="6"/>
      <c r="ETW79" s="6"/>
      <c r="ETX79" s="6"/>
      <c r="ETY79" s="6"/>
      <c r="ETZ79" s="6"/>
      <c r="EUA79" s="6"/>
      <c r="EUB79" s="6"/>
      <c r="EUC79" s="6"/>
      <c r="EUD79" s="6"/>
      <c r="EUE79" s="6"/>
      <c r="EUF79" s="6"/>
      <c r="EUG79" s="6"/>
      <c r="EUH79" s="6"/>
      <c r="EUI79" s="6"/>
      <c r="EUJ79" s="6"/>
      <c r="EUK79" s="6"/>
      <c r="EUL79" s="6"/>
      <c r="EUM79" s="6"/>
      <c r="EUN79" s="6"/>
      <c r="EUO79" s="6"/>
      <c r="EUP79" s="6"/>
      <c r="EUQ79" s="6"/>
      <c r="EUR79" s="6"/>
      <c r="EUS79" s="6"/>
      <c r="EUT79" s="6"/>
      <c r="EUU79" s="6"/>
      <c r="EUV79" s="6"/>
      <c r="EUW79" s="6"/>
      <c r="EUX79" s="6"/>
      <c r="EUY79" s="6"/>
      <c r="EUZ79" s="6"/>
      <c r="EVA79" s="6"/>
      <c r="EVB79" s="6"/>
      <c r="EVC79" s="6"/>
      <c r="EVD79" s="6"/>
      <c r="EVE79" s="6"/>
      <c r="EVF79" s="6"/>
      <c r="EVG79" s="6"/>
      <c r="EVH79" s="6"/>
      <c r="EVI79" s="6"/>
      <c r="EVJ79" s="6"/>
      <c r="EVK79" s="6"/>
      <c r="EVL79" s="6"/>
      <c r="EVM79" s="6"/>
      <c r="EVN79" s="6"/>
      <c r="EVO79" s="6"/>
      <c r="EVP79" s="6"/>
      <c r="EVQ79" s="6"/>
      <c r="EVR79" s="6"/>
      <c r="EVS79" s="6"/>
      <c r="EVT79" s="6"/>
      <c r="EVU79" s="6"/>
      <c r="EVV79" s="6"/>
      <c r="EVW79" s="6"/>
      <c r="EVX79" s="6"/>
      <c r="EVY79" s="6"/>
      <c r="EVZ79" s="6"/>
      <c r="EWA79" s="6"/>
      <c r="EWB79" s="6"/>
      <c r="EWC79" s="6"/>
      <c r="EWD79" s="6"/>
      <c r="EWE79" s="6"/>
      <c r="EWF79" s="6"/>
      <c r="EWG79" s="6"/>
      <c r="EWH79" s="6"/>
      <c r="EWI79" s="6"/>
      <c r="EWJ79" s="6"/>
      <c r="EWK79" s="6"/>
      <c r="EWL79" s="6"/>
      <c r="EWM79" s="6"/>
      <c r="EWN79" s="6"/>
      <c r="EWO79" s="6"/>
      <c r="EWP79" s="6"/>
      <c r="EWQ79" s="6"/>
      <c r="EWR79" s="6"/>
      <c r="EWS79" s="6"/>
      <c r="EWT79" s="6"/>
      <c r="EWU79" s="6"/>
      <c r="EWV79" s="6"/>
      <c r="EWW79" s="6"/>
      <c r="EWX79" s="6"/>
      <c r="EWY79" s="6"/>
      <c r="EWZ79" s="6"/>
      <c r="EXA79" s="6"/>
      <c r="EXB79" s="6"/>
      <c r="EXC79" s="6"/>
      <c r="EXD79" s="6"/>
      <c r="EXE79" s="6"/>
      <c r="EXF79" s="6"/>
      <c r="EXG79" s="6"/>
      <c r="EXH79" s="6"/>
      <c r="EXI79" s="6"/>
      <c r="EXJ79" s="6"/>
      <c r="EXK79" s="6"/>
      <c r="EXL79" s="6"/>
      <c r="EXM79" s="6"/>
      <c r="EXN79" s="6"/>
      <c r="EXO79" s="6"/>
      <c r="EXP79" s="6"/>
      <c r="EXQ79" s="6"/>
      <c r="EXR79" s="6"/>
      <c r="EXS79" s="6"/>
      <c r="EXT79" s="6"/>
      <c r="EXU79" s="6"/>
      <c r="EXV79" s="6"/>
      <c r="EXW79" s="6"/>
      <c r="EXX79" s="6"/>
      <c r="EXY79" s="6"/>
      <c r="EXZ79" s="6"/>
      <c r="EYA79" s="6"/>
      <c r="EYB79" s="6"/>
      <c r="EYC79" s="6"/>
      <c r="EYD79" s="6"/>
      <c r="EYE79" s="6"/>
      <c r="EYF79" s="6"/>
      <c r="EYG79" s="6"/>
      <c r="EYH79" s="6"/>
      <c r="EYI79" s="6"/>
      <c r="EYJ79" s="6"/>
      <c r="EYK79" s="6"/>
      <c r="EYL79" s="6"/>
      <c r="EYM79" s="6"/>
      <c r="EYN79" s="6"/>
      <c r="EYO79" s="6"/>
      <c r="EYP79" s="6"/>
      <c r="EYQ79" s="6"/>
      <c r="EYR79" s="6"/>
      <c r="EYS79" s="6"/>
      <c r="EYT79" s="6"/>
      <c r="EYU79" s="6"/>
      <c r="EYV79" s="6"/>
      <c r="EYW79" s="6"/>
      <c r="EYX79" s="6"/>
      <c r="EYY79" s="6"/>
      <c r="EYZ79" s="6"/>
      <c r="EZA79" s="6"/>
      <c r="EZB79" s="6"/>
      <c r="EZC79" s="6"/>
      <c r="EZD79" s="6"/>
      <c r="EZE79" s="6"/>
      <c r="EZF79" s="6"/>
      <c r="EZG79" s="6"/>
      <c r="EZH79" s="6"/>
      <c r="EZI79" s="6"/>
      <c r="EZJ79" s="6"/>
      <c r="EZK79" s="6"/>
      <c r="EZL79" s="6"/>
      <c r="EZM79" s="6"/>
      <c r="EZN79" s="6"/>
      <c r="EZO79" s="6"/>
      <c r="EZP79" s="6"/>
      <c r="EZQ79" s="6"/>
      <c r="EZR79" s="6"/>
      <c r="EZS79" s="6"/>
      <c r="EZT79" s="6"/>
      <c r="EZU79" s="6"/>
      <c r="EZV79" s="6"/>
      <c r="EZW79" s="6"/>
      <c r="EZX79" s="6"/>
      <c r="EZY79" s="6"/>
      <c r="EZZ79" s="6"/>
      <c r="FAA79" s="6"/>
      <c r="FAB79" s="6"/>
      <c r="FAC79" s="6"/>
      <c r="FAD79" s="6"/>
      <c r="FAE79" s="6"/>
      <c r="FAF79" s="6"/>
      <c r="FAG79" s="6"/>
      <c r="FAH79" s="6"/>
      <c r="FAI79" s="6"/>
      <c r="FAJ79" s="6"/>
      <c r="FAK79" s="6"/>
      <c r="FAL79" s="6"/>
      <c r="FAM79" s="6"/>
      <c r="FAN79" s="6"/>
      <c r="FAO79" s="6"/>
      <c r="FAP79" s="6"/>
      <c r="FAQ79" s="6"/>
      <c r="FAR79" s="6"/>
      <c r="FAS79" s="6"/>
      <c r="FAT79" s="6"/>
      <c r="FAU79" s="6"/>
      <c r="FAV79" s="6"/>
      <c r="FAW79" s="6"/>
      <c r="FAX79" s="6"/>
      <c r="FAY79" s="6"/>
      <c r="FAZ79" s="6"/>
      <c r="FBA79" s="6"/>
      <c r="FBB79" s="6"/>
      <c r="FBC79" s="6"/>
      <c r="FBD79" s="6"/>
      <c r="FBE79" s="6"/>
      <c r="FBF79" s="6"/>
      <c r="FBG79" s="6"/>
      <c r="FBH79" s="6"/>
      <c r="FBI79" s="6"/>
      <c r="FBJ79" s="6"/>
      <c r="FBK79" s="6"/>
      <c r="FBL79" s="6"/>
      <c r="FBM79" s="6"/>
      <c r="FBN79" s="6"/>
      <c r="FBO79" s="6"/>
      <c r="FBP79" s="6"/>
      <c r="FBQ79" s="6"/>
      <c r="FBR79" s="6"/>
      <c r="FBS79" s="6"/>
      <c r="FBT79" s="6"/>
      <c r="FBU79" s="6"/>
      <c r="FBV79" s="6"/>
      <c r="FBW79" s="6"/>
      <c r="FBX79" s="6"/>
      <c r="FBY79" s="6"/>
      <c r="FBZ79" s="6"/>
      <c r="FCA79" s="6"/>
      <c r="FCB79" s="6"/>
      <c r="FCC79" s="6"/>
      <c r="FCD79" s="6"/>
      <c r="FCE79" s="6"/>
      <c r="FCF79" s="6"/>
      <c r="FCG79" s="6"/>
      <c r="FCH79" s="6"/>
      <c r="FCI79" s="6"/>
      <c r="FCJ79" s="6"/>
      <c r="FCK79" s="6"/>
      <c r="FCL79" s="6"/>
      <c r="FCM79" s="6"/>
      <c r="FCN79" s="6"/>
      <c r="FCO79" s="6"/>
      <c r="FCP79" s="6"/>
      <c r="FCQ79" s="6"/>
      <c r="FCR79" s="6"/>
      <c r="FCS79" s="6"/>
      <c r="FCT79" s="6"/>
      <c r="FCU79" s="6"/>
      <c r="FCV79" s="6"/>
      <c r="FCW79" s="6"/>
      <c r="FCX79" s="6"/>
      <c r="FCY79" s="6"/>
      <c r="FCZ79" s="6"/>
      <c r="FDA79" s="6"/>
      <c r="FDB79" s="6"/>
      <c r="FDC79" s="6"/>
      <c r="FDD79" s="6"/>
      <c r="FDE79" s="6"/>
      <c r="FDF79" s="6"/>
      <c r="FDG79" s="6"/>
      <c r="FDH79" s="6"/>
      <c r="FDI79" s="6"/>
      <c r="FDJ79" s="6"/>
      <c r="FDK79" s="6"/>
      <c r="FDL79" s="6"/>
      <c r="FDM79" s="6"/>
      <c r="FDN79" s="6"/>
      <c r="FDO79" s="6"/>
      <c r="FDP79" s="6"/>
      <c r="FDQ79" s="6"/>
      <c r="FDR79" s="6"/>
      <c r="FDS79" s="6"/>
      <c r="FDT79" s="6"/>
      <c r="FDU79" s="6"/>
      <c r="FDV79" s="6"/>
      <c r="FDW79" s="6"/>
      <c r="FDX79" s="6"/>
      <c r="FDY79" s="6"/>
      <c r="FDZ79" s="6"/>
      <c r="FEA79" s="6"/>
      <c r="FEB79" s="6"/>
      <c r="FEC79" s="6"/>
      <c r="FED79" s="6"/>
      <c r="FEE79" s="6"/>
      <c r="FEF79" s="6"/>
      <c r="FEG79" s="6"/>
      <c r="FEH79" s="6"/>
      <c r="FEI79" s="6"/>
      <c r="FEJ79" s="6"/>
      <c r="FEK79" s="6"/>
      <c r="FEL79" s="6"/>
      <c r="FEM79" s="6"/>
      <c r="FEN79" s="6"/>
      <c r="FEO79" s="6"/>
      <c r="FEP79" s="6"/>
      <c r="FEQ79" s="6"/>
      <c r="FER79" s="6"/>
      <c r="FES79" s="6"/>
      <c r="FET79" s="6"/>
      <c r="FEU79" s="6"/>
      <c r="FEV79" s="6"/>
      <c r="FEW79" s="6"/>
      <c r="FEX79" s="6"/>
      <c r="FEY79" s="6"/>
      <c r="FEZ79" s="6"/>
      <c r="FFA79" s="6"/>
      <c r="FFB79" s="6"/>
      <c r="FFC79" s="6"/>
      <c r="FFD79" s="6"/>
      <c r="FFE79" s="6"/>
      <c r="FFF79" s="6"/>
      <c r="FFG79" s="6"/>
      <c r="FFH79" s="6"/>
      <c r="FFI79" s="6"/>
      <c r="FFJ79" s="6"/>
      <c r="FFK79" s="6"/>
      <c r="FFL79" s="6"/>
      <c r="FFM79" s="6"/>
      <c r="FFN79" s="6"/>
      <c r="FFO79" s="6"/>
      <c r="FFP79" s="6"/>
      <c r="FFQ79" s="6"/>
      <c r="FFR79" s="6"/>
      <c r="FFS79" s="6"/>
      <c r="FFT79" s="6"/>
      <c r="FFU79" s="6"/>
      <c r="FFV79" s="6"/>
      <c r="FFW79" s="6"/>
      <c r="FFX79" s="6"/>
      <c r="FFY79" s="6"/>
      <c r="FFZ79" s="6"/>
      <c r="FGA79" s="6"/>
      <c r="FGB79" s="6"/>
      <c r="FGC79" s="6"/>
      <c r="FGD79" s="6"/>
      <c r="FGE79" s="6"/>
      <c r="FGF79" s="6"/>
      <c r="FGG79" s="6"/>
      <c r="FGH79" s="6"/>
      <c r="FGI79" s="6"/>
      <c r="FGJ79" s="6"/>
      <c r="FGK79" s="6"/>
      <c r="FGL79" s="6"/>
      <c r="FGM79" s="6"/>
      <c r="FGN79" s="6"/>
      <c r="FGO79" s="6"/>
      <c r="FGP79" s="6"/>
      <c r="FGQ79" s="6"/>
      <c r="FGR79" s="6"/>
      <c r="FGS79" s="6"/>
      <c r="FGT79" s="6"/>
      <c r="FGU79" s="6"/>
      <c r="FGV79" s="6"/>
      <c r="FGW79" s="6"/>
      <c r="FGX79" s="6"/>
      <c r="FGY79" s="6"/>
      <c r="FGZ79" s="6"/>
      <c r="FHA79" s="6"/>
      <c r="FHB79" s="6"/>
      <c r="FHC79" s="6"/>
      <c r="FHD79" s="6"/>
      <c r="FHE79" s="6"/>
      <c r="FHF79" s="6"/>
      <c r="FHG79" s="6"/>
      <c r="FHH79" s="6"/>
      <c r="FHI79" s="6"/>
      <c r="FHJ79" s="6"/>
      <c r="FHK79" s="6"/>
      <c r="FHL79" s="6"/>
      <c r="FHM79" s="6"/>
      <c r="FHN79" s="6"/>
      <c r="FHO79" s="6"/>
      <c r="FHP79" s="6"/>
      <c r="FHQ79" s="6"/>
      <c r="FHR79" s="6"/>
      <c r="FHS79" s="6"/>
      <c r="FHT79" s="6"/>
      <c r="FHU79" s="6"/>
      <c r="FHV79" s="6"/>
      <c r="FHW79" s="6"/>
      <c r="FHX79" s="6"/>
      <c r="FHY79" s="6"/>
      <c r="FHZ79" s="6"/>
      <c r="FIA79" s="6"/>
      <c r="FIB79" s="6"/>
      <c r="FIC79" s="6"/>
      <c r="FID79" s="6"/>
      <c r="FIE79" s="6"/>
      <c r="FIF79" s="6"/>
      <c r="FIG79" s="6"/>
      <c r="FIH79" s="6"/>
      <c r="FII79" s="6"/>
      <c r="FIJ79" s="6"/>
      <c r="FIK79" s="6"/>
      <c r="FIL79" s="6"/>
      <c r="FIM79" s="6"/>
      <c r="FIN79" s="6"/>
      <c r="FIO79" s="6"/>
      <c r="FIP79" s="6"/>
      <c r="FIQ79" s="6"/>
      <c r="FIR79" s="6"/>
      <c r="FIS79" s="6"/>
      <c r="FIT79" s="6"/>
      <c r="FIU79" s="6"/>
      <c r="FIV79" s="6"/>
      <c r="FIW79" s="6"/>
      <c r="FIX79" s="6"/>
      <c r="FIY79" s="6"/>
      <c r="FIZ79" s="6"/>
      <c r="FJA79" s="6"/>
      <c r="FJB79" s="6"/>
      <c r="FJC79" s="6"/>
      <c r="FJD79" s="6"/>
      <c r="FJE79" s="6"/>
      <c r="FJF79" s="6"/>
      <c r="FJG79" s="6"/>
      <c r="FJH79" s="6"/>
      <c r="FJI79" s="6"/>
      <c r="FJJ79" s="6"/>
      <c r="FJK79" s="6"/>
      <c r="FJL79" s="6"/>
      <c r="FJM79" s="6"/>
      <c r="FJN79" s="6"/>
      <c r="FJO79" s="6"/>
      <c r="FJP79" s="6"/>
      <c r="FJQ79" s="6"/>
      <c r="FJR79" s="6"/>
      <c r="FJS79" s="6"/>
      <c r="FJT79" s="6"/>
      <c r="FJU79" s="6"/>
      <c r="FJV79" s="6"/>
      <c r="FJW79" s="6"/>
      <c r="FJX79" s="6"/>
      <c r="FJY79" s="6"/>
      <c r="FJZ79" s="6"/>
      <c r="FKA79" s="6"/>
      <c r="FKB79" s="6"/>
      <c r="FKC79" s="6"/>
      <c r="FKD79" s="6"/>
      <c r="FKE79" s="6"/>
      <c r="FKF79" s="6"/>
      <c r="FKG79" s="6"/>
      <c r="FKH79" s="6"/>
      <c r="FKI79" s="6"/>
      <c r="FKJ79" s="6"/>
      <c r="FKK79" s="6"/>
      <c r="FKL79" s="6"/>
      <c r="FKM79" s="6"/>
      <c r="FKN79" s="6"/>
      <c r="FKO79" s="6"/>
      <c r="FKP79" s="6"/>
      <c r="FKQ79" s="6"/>
      <c r="FKR79" s="6"/>
      <c r="FKS79" s="6"/>
      <c r="FKT79" s="6"/>
      <c r="FKU79" s="6"/>
      <c r="FKV79" s="6"/>
      <c r="FKW79" s="6"/>
      <c r="FKX79" s="6"/>
      <c r="FKY79" s="6"/>
      <c r="FKZ79" s="6"/>
      <c r="FLA79" s="6"/>
      <c r="FLB79" s="6"/>
      <c r="FLC79" s="6"/>
      <c r="FLD79" s="6"/>
      <c r="FLE79" s="6"/>
      <c r="FLF79" s="6"/>
      <c r="FLG79" s="6"/>
      <c r="FLH79" s="6"/>
      <c r="FLI79" s="6"/>
      <c r="FLJ79" s="6"/>
      <c r="FLK79" s="6"/>
      <c r="FLL79" s="6"/>
      <c r="FLM79" s="6"/>
      <c r="FLN79" s="6"/>
      <c r="FLO79" s="6"/>
      <c r="FLP79" s="6"/>
      <c r="FLQ79" s="6"/>
      <c r="FLR79" s="6"/>
      <c r="FLS79" s="6"/>
      <c r="FLT79" s="6"/>
      <c r="FLU79" s="6"/>
      <c r="FLV79" s="6"/>
      <c r="FLW79" s="6"/>
      <c r="FLX79" s="6"/>
      <c r="FLY79" s="6"/>
      <c r="FLZ79" s="6"/>
      <c r="FMA79" s="6"/>
      <c r="FMB79" s="6"/>
      <c r="FMC79" s="6"/>
      <c r="FMD79" s="6"/>
      <c r="FME79" s="6"/>
      <c r="FMF79" s="6"/>
      <c r="FMG79" s="6"/>
      <c r="FMH79" s="6"/>
      <c r="FMI79" s="6"/>
      <c r="FMJ79" s="6"/>
      <c r="FMK79" s="6"/>
      <c r="FML79" s="6"/>
      <c r="FMM79" s="6"/>
      <c r="FMN79" s="6"/>
      <c r="FMO79" s="6"/>
      <c r="FMP79" s="6"/>
      <c r="FMQ79" s="6"/>
      <c r="FMR79" s="6"/>
      <c r="FMS79" s="6"/>
      <c r="FMT79" s="6"/>
      <c r="FMU79" s="6"/>
      <c r="FMV79" s="6"/>
      <c r="FMW79" s="6"/>
      <c r="FMX79" s="6"/>
      <c r="FMY79" s="6"/>
      <c r="FMZ79" s="6"/>
      <c r="FNA79" s="6"/>
      <c r="FNB79" s="6"/>
      <c r="FNC79" s="6"/>
      <c r="FND79" s="6"/>
      <c r="FNE79" s="6"/>
      <c r="FNF79" s="6"/>
      <c r="FNG79" s="6"/>
      <c r="FNH79" s="6"/>
      <c r="FNI79" s="6"/>
      <c r="FNJ79" s="6"/>
      <c r="FNK79" s="6"/>
      <c r="FNL79" s="6"/>
      <c r="FNM79" s="6"/>
      <c r="FNN79" s="6"/>
      <c r="FNO79" s="6"/>
      <c r="FNP79" s="6"/>
      <c r="FNQ79" s="6"/>
      <c r="FNR79" s="6"/>
      <c r="FNS79" s="6"/>
      <c r="FNT79" s="6"/>
      <c r="FNU79" s="6"/>
      <c r="FNV79" s="6"/>
      <c r="FNW79" s="6"/>
      <c r="FNX79" s="6"/>
      <c r="FNY79" s="6"/>
      <c r="FNZ79" s="6"/>
      <c r="FOA79" s="6"/>
      <c r="FOB79" s="6"/>
      <c r="FOC79" s="6"/>
      <c r="FOD79" s="6"/>
      <c r="FOE79" s="6"/>
      <c r="FOF79" s="6"/>
      <c r="FOG79" s="6"/>
      <c r="FOH79" s="6"/>
      <c r="FOI79" s="6"/>
      <c r="FOJ79" s="6"/>
      <c r="FOK79" s="6"/>
      <c r="FOL79" s="6"/>
      <c r="FOM79" s="6"/>
      <c r="FON79" s="6"/>
      <c r="FOO79" s="6"/>
      <c r="FOP79" s="6"/>
      <c r="FOQ79" s="6"/>
      <c r="FOR79" s="6"/>
      <c r="FOS79" s="6"/>
      <c r="FOT79" s="6"/>
      <c r="FOU79" s="6"/>
      <c r="FOV79" s="6"/>
      <c r="FOW79" s="6"/>
      <c r="FOX79" s="6"/>
      <c r="FOY79" s="6"/>
      <c r="FOZ79" s="6"/>
      <c r="FPA79" s="6"/>
      <c r="FPB79" s="6"/>
      <c r="FPC79" s="6"/>
      <c r="FPD79" s="6"/>
      <c r="FPE79" s="6"/>
      <c r="FPF79" s="6"/>
      <c r="FPG79" s="6"/>
      <c r="FPH79" s="6"/>
      <c r="FPI79" s="6"/>
      <c r="FPJ79" s="6"/>
      <c r="FPK79" s="6"/>
      <c r="FPL79" s="6"/>
      <c r="FPM79" s="6"/>
      <c r="FPN79" s="6"/>
      <c r="FPO79" s="6"/>
      <c r="FPP79" s="6"/>
      <c r="FPQ79" s="6"/>
      <c r="FPR79" s="6"/>
      <c r="FPS79" s="6"/>
      <c r="FPT79" s="6"/>
      <c r="FPU79" s="6"/>
      <c r="FPV79" s="6"/>
      <c r="FPW79" s="6"/>
      <c r="FPX79" s="6"/>
      <c r="FPY79" s="6"/>
      <c r="FPZ79" s="6"/>
      <c r="FQA79" s="6"/>
      <c r="FQB79" s="6"/>
      <c r="FQC79" s="6"/>
      <c r="FQD79" s="6"/>
      <c r="FQE79" s="6"/>
      <c r="FQF79" s="6"/>
      <c r="FQG79" s="6"/>
      <c r="FQH79" s="6"/>
      <c r="FQI79" s="6"/>
      <c r="FQJ79" s="6"/>
      <c r="FQK79" s="6"/>
      <c r="FQL79" s="6"/>
      <c r="FQM79" s="6"/>
      <c r="FQN79" s="6"/>
      <c r="FQO79" s="6"/>
      <c r="FQP79" s="6"/>
      <c r="FQQ79" s="6"/>
      <c r="FQR79" s="6"/>
      <c r="FQS79" s="6"/>
      <c r="FQT79" s="6"/>
      <c r="FQU79" s="6"/>
      <c r="FQV79" s="6"/>
      <c r="FQW79" s="6"/>
      <c r="FQX79" s="6"/>
      <c r="FQY79" s="6"/>
      <c r="FQZ79" s="6"/>
      <c r="FRA79" s="6"/>
      <c r="FRB79" s="6"/>
      <c r="FRC79" s="6"/>
      <c r="FRD79" s="6"/>
      <c r="FRE79" s="6"/>
      <c r="FRF79" s="6"/>
      <c r="FRG79" s="6"/>
      <c r="FRH79" s="6"/>
      <c r="FRI79" s="6"/>
      <c r="FRJ79" s="6"/>
      <c r="FRK79" s="6"/>
      <c r="FRL79" s="6"/>
      <c r="FRM79" s="6"/>
      <c r="FRN79" s="6"/>
      <c r="FRO79" s="6"/>
      <c r="FRP79" s="6"/>
      <c r="FRQ79" s="6"/>
      <c r="FRR79" s="6"/>
      <c r="FRS79" s="6"/>
      <c r="FRT79" s="6"/>
      <c r="FRU79" s="6"/>
      <c r="FRV79" s="6"/>
      <c r="FRW79" s="6"/>
      <c r="FRX79" s="6"/>
      <c r="FRY79" s="6"/>
      <c r="FRZ79" s="6"/>
      <c r="FSA79" s="6"/>
      <c r="FSB79" s="6"/>
      <c r="FSC79" s="6"/>
      <c r="FSD79" s="6"/>
      <c r="FSE79" s="6"/>
      <c r="FSF79" s="6"/>
      <c r="FSG79" s="6"/>
      <c r="FSH79" s="6"/>
      <c r="FSI79" s="6"/>
      <c r="FSJ79" s="6"/>
      <c r="FSK79" s="6"/>
      <c r="FSL79" s="6"/>
      <c r="FSM79" s="6"/>
      <c r="FSN79" s="6"/>
      <c r="FSO79" s="6"/>
      <c r="FSP79" s="6"/>
      <c r="FSQ79" s="6"/>
      <c r="FSR79" s="6"/>
      <c r="FSS79" s="6"/>
      <c r="FST79" s="6"/>
      <c r="FSU79" s="6"/>
      <c r="FSV79" s="6"/>
      <c r="FSW79" s="6"/>
      <c r="FSX79" s="6"/>
      <c r="FSY79" s="6"/>
      <c r="FSZ79" s="6"/>
      <c r="FTA79" s="6"/>
      <c r="FTB79" s="6"/>
      <c r="FTC79" s="6"/>
      <c r="FTD79" s="6"/>
      <c r="FTE79" s="6"/>
      <c r="FTF79" s="6"/>
      <c r="FTG79" s="6"/>
      <c r="FTH79" s="6"/>
      <c r="FTI79" s="6"/>
      <c r="FTJ79" s="6"/>
      <c r="FTK79" s="6"/>
      <c r="FTL79" s="6"/>
      <c r="FTM79" s="6"/>
      <c r="FTN79" s="6"/>
      <c r="FTO79" s="6"/>
      <c r="FTP79" s="6"/>
      <c r="FTQ79" s="6"/>
      <c r="FTR79" s="6"/>
      <c r="FTS79" s="6"/>
      <c r="FTT79" s="6"/>
      <c r="FTU79" s="6"/>
      <c r="FTV79" s="6"/>
      <c r="FTW79" s="6"/>
      <c r="FTX79" s="6"/>
      <c r="FTY79" s="6"/>
      <c r="FTZ79" s="6"/>
      <c r="FUA79" s="6"/>
      <c r="FUB79" s="6"/>
      <c r="FUC79" s="6"/>
      <c r="FUD79" s="6"/>
      <c r="FUE79" s="6"/>
      <c r="FUF79" s="6"/>
      <c r="FUG79" s="6"/>
      <c r="FUH79" s="6"/>
      <c r="FUI79" s="6"/>
      <c r="FUJ79" s="6"/>
      <c r="FUK79" s="6"/>
      <c r="FUL79" s="6"/>
      <c r="FUM79" s="6"/>
      <c r="FUN79" s="6"/>
      <c r="FUO79" s="6"/>
      <c r="FUP79" s="6"/>
      <c r="FUQ79" s="6"/>
      <c r="FUR79" s="6"/>
      <c r="FUS79" s="6"/>
      <c r="FUT79" s="6"/>
      <c r="FUU79" s="6"/>
      <c r="FUV79" s="6"/>
      <c r="FUW79" s="6"/>
      <c r="FUX79" s="6"/>
      <c r="FUY79" s="6"/>
      <c r="FUZ79" s="6"/>
      <c r="FVA79" s="6"/>
      <c r="FVB79" s="6"/>
      <c r="FVC79" s="6"/>
      <c r="FVD79" s="6"/>
      <c r="FVE79" s="6"/>
      <c r="FVF79" s="6"/>
      <c r="FVG79" s="6"/>
      <c r="FVH79" s="6"/>
      <c r="FVI79" s="6"/>
      <c r="FVJ79" s="6"/>
      <c r="FVK79" s="6"/>
      <c r="FVL79" s="6"/>
      <c r="FVM79" s="6"/>
      <c r="FVN79" s="6"/>
      <c r="FVO79" s="6"/>
      <c r="FVP79" s="6"/>
      <c r="FVQ79" s="6"/>
      <c r="FVR79" s="6"/>
      <c r="FVS79" s="6"/>
      <c r="FVT79" s="6"/>
      <c r="FVU79" s="6"/>
      <c r="FVV79" s="6"/>
      <c r="FVW79" s="6"/>
      <c r="FVX79" s="6"/>
      <c r="FVY79" s="6"/>
      <c r="FVZ79" s="6"/>
      <c r="FWA79" s="6"/>
      <c r="FWB79" s="6"/>
      <c r="FWC79" s="6"/>
      <c r="FWD79" s="6"/>
      <c r="FWE79" s="6"/>
      <c r="FWF79" s="6"/>
      <c r="FWG79" s="6"/>
      <c r="FWH79" s="6"/>
      <c r="FWI79" s="6"/>
      <c r="FWJ79" s="6"/>
      <c r="FWK79" s="6"/>
      <c r="FWL79" s="6"/>
      <c r="FWM79" s="6"/>
      <c r="FWN79" s="6"/>
      <c r="FWO79" s="6"/>
      <c r="FWP79" s="6"/>
      <c r="FWQ79" s="6"/>
      <c r="FWR79" s="6"/>
      <c r="FWS79" s="6"/>
      <c r="FWT79" s="6"/>
      <c r="FWU79" s="6"/>
      <c r="FWV79" s="6"/>
      <c r="FWW79" s="6"/>
      <c r="FWX79" s="6"/>
      <c r="FWY79" s="6"/>
      <c r="FWZ79" s="6"/>
      <c r="FXA79" s="6"/>
      <c r="FXB79" s="6"/>
      <c r="FXC79" s="6"/>
      <c r="FXD79" s="6"/>
      <c r="FXE79" s="6"/>
      <c r="FXF79" s="6"/>
      <c r="FXG79" s="6"/>
      <c r="FXH79" s="6"/>
      <c r="FXI79" s="6"/>
      <c r="FXJ79" s="6"/>
      <c r="FXK79" s="6"/>
      <c r="FXL79" s="6"/>
      <c r="FXM79" s="6"/>
      <c r="FXN79" s="6"/>
      <c r="FXO79" s="6"/>
      <c r="FXP79" s="6"/>
      <c r="FXQ79" s="6"/>
      <c r="FXR79" s="6"/>
      <c r="FXS79" s="6"/>
      <c r="FXT79" s="6"/>
      <c r="FXU79" s="6"/>
      <c r="FXV79" s="6"/>
      <c r="FXW79" s="6"/>
      <c r="FXX79" s="6"/>
      <c r="FXY79" s="6"/>
      <c r="FXZ79" s="6"/>
      <c r="FYA79" s="6"/>
      <c r="FYB79" s="6"/>
      <c r="FYC79" s="6"/>
      <c r="FYD79" s="6"/>
      <c r="FYE79" s="6"/>
      <c r="FYF79" s="6"/>
      <c r="FYG79" s="6"/>
      <c r="FYH79" s="6"/>
      <c r="FYI79" s="6"/>
      <c r="FYJ79" s="6"/>
      <c r="FYK79" s="6"/>
      <c r="FYL79" s="6"/>
      <c r="FYM79" s="6"/>
      <c r="FYN79" s="6"/>
      <c r="FYO79" s="6"/>
      <c r="FYP79" s="6"/>
      <c r="FYQ79" s="6"/>
      <c r="FYR79" s="6"/>
      <c r="FYS79" s="6"/>
      <c r="FYT79" s="6"/>
      <c r="FYU79" s="6"/>
      <c r="FYV79" s="6"/>
      <c r="FYW79" s="6"/>
      <c r="FYX79" s="6"/>
      <c r="FYY79" s="6"/>
      <c r="FYZ79" s="6"/>
      <c r="FZA79" s="6"/>
      <c r="FZB79" s="6"/>
      <c r="FZC79" s="6"/>
      <c r="FZD79" s="6"/>
      <c r="FZE79" s="6"/>
      <c r="FZF79" s="6"/>
      <c r="FZG79" s="6"/>
      <c r="FZH79" s="6"/>
      <c r="FZI79" s="6"/>
      <c r="FZJ79" s="6"/>
      <c r="FZK79" s="6"/>
      <c r="FZL79" s="6"/>
      <c r="FZM79" s="6"/>
      <c r="FZN79" s="6"/>
      <c r="FZO79" s="6"/>
      <c r="FZP79" s="6"/>
      <c r="FZQ79" s="6"/>
      <c r="FZR79" s="6"/>
      <c r="FZS79" s="6"/>
      <c r="FZT79" s="6"/>
      <c r="FZU79" s="6"/>
      <c r="FZV79" s="6"/>
      <c r="FZW79" s="6"/>
      <c r="FZX79" s="6"/>
      <c r="FZY79" s="6"/>
      <c r="FZZ79" s="6"/>
      <c r="GAA79" s="6"/>
      <c r="GAB79" s="6"/>
      <c r="GAC79" s="6"/>
      <c r="GAD79" s="6"/>
      <c r="GAE79" s="6"/>
      <c r="GAF79" s="6"/>
      <c r="GAG79" s="6"/>
      <c r="GAH79" s="6"/>
      <c r="GAI79" s="6"/>
      <c r="GAJ79" s="6"/>
      <c r="GAK79" s="6"/>
      <c r="GAL79" s="6"/>
      <c r="GAM79" s="6"/>
      <c r="GAN79" s="6"/>
      <c r="GAO79" s="6"/>
      <c r="GAP79" s="6"/>
      <c r="GAQ79" s="6"/>
      <c r="GAR79" s="6"/>
      <c r="GAS79" s="6"/>
      <c r="GAT79" s="6"/>
      <c r="GAU79" s="6"/>
      <c r="GAV79" s="6"/>
      <c r="GAW79" s="6"/>
      <c r="GAX79" s="6"/>
      <c r="GAY79" s="6"/>
      <c r="GAZ79" s="6"/>
      <c r="GBA79" s="6"/>
      <c r="GBB79" s="6"/>
      <c r="GBC79" s="6"/>
      <c r="GBD79" s="6"/>
      <c r="GBE79" s="6"/>
      <c r="GBF79" s="6"/>
      <c r="GBG79" s="6"/>
      <c r="GBH79" s="6"/>
      <c r="GBI79" s="6"/>
      <c r="GBJ79" s="6"/>
      <c r="GBK79" s="6"/>
      <c r="GBL79" s="6"/>
      <c r="GBM79" s="6"/>
      <c r="GBN79" s="6"/>
      <c r="GBO79" s="6"/>
      <c r="GBP79" s="6"/>
      <c r="GBQ79" s="6"/>
      <c r="GBR79" s="6"/>
      <c r="GBS79" s="6"/>
      <c r="GBT79" s="6"/>
      <c r="GBU79" s="6"/>
      <c r="GBV79" s="6"/>
      <c r="GBW79" s="6"/>
      <c r="GBX79" s="6"/>
      <c r="GBY79" s="6"/>
      <c r="GBZ79" s="6"/>
      <c r="GCA79" s="6"/>
      <c r="GCB79" s="6"/>
      <c r="GCC79" s="6"/>
      <c r="GCD79" s="6"/>
      <c r="GCE79" s="6"/>
      <c r="GCF79" s="6"/>
      <c r="GCG79" s="6"/>
      <c r="GCH79" s="6"/>
      <c r="GCI79" s="6"/>
      <c r="GCJ79" s="6"/>
      <c r="GCK79" s="6"/>
      <c r="GCL79" s="6"/>
      <c r="GCM79" s="6"/>
      <c r="GCN79" s="6"/>
      <c r="GCO79" s="6"/>
      <c r="GCP79" s="6"/>
      <c r="GCQ79" s="6"/>
      <c r="GCR79" s="6"/>
      <c r="GCS79" s="6"/>
      <c r="GCT79" s="6"/>
      <c r="GCU79" s="6"/>
      <c r="GCV79" s="6"/>
      <c r="GCW79" s="6"/>
      <c r="GCX79" s="6"/>
      <c r="GCY79" s="6"/>
      <c r="GCZ79" s="6"/>
      <c r="GDA79" s="6"/>
      <c r="GDB79" s="6"/>
      <c r="GDC79" s="6"/>
      <c r="GDD79" s="6"/>
      <c r="GDE79" s="6"/>
      <c r="GDF79" s="6"/>
      <c r="GDG79" s="6"/>
      <c r="GDH79" s="6"/>
      <c r="GDI79" s="6"/>
      <c r="GDJ79" s="6"/>
      <c r="GDK79" s="6"/>
      <c r="GDL79" s="6"/>
      <c r="GDM79" s="6"/>
      <c r="GDN79" s="6"/>
      <c r="GDO79" s="6"/>
      <c r="GDP79" s="6"/>
      <c r="GDQ79" s="6"/>
      <c r="GDR79" s="6"/>
      <c r="GDS79" s="6"/>
      <c r="GDT79" s="6"/>
      <c r="GDU79" s="6"/>
      <c r="GDV79" s="6"/>
      <c r="GDW79" s="6"/>
      <c r="GDX79" s="6"/>
      <c r="GDY79" s="6"/>
      <c r="GDZ79" s="6"/>
      <c r="GEA79" s="6"/>
      <c r="GEB79" s="6"/>
      <c r="GEC79" s="6"/>
      <c r="GED79" s="6"/>
      <c r="GEE79" s="6"/>
      <c r="GEF79" s="6"/>
      <c r="GEG79" s="6"/>
      <c r="GEH79" s="6"/>
      <c r="GEI79" s="6"/>
      <c r="GEJ79" s="6"/>
      <c r="GEK79" s="6"/>
      <c r="GEL79" s="6"/>
      <c r="GEM79" s="6"/>
      <c r="GEN79" s="6"/>
      <c r="GEO79" s="6"/>
      <c r="GEP79" s="6"/>
      <c r="GEQ79" s="6"/>
      <c r="GER79" s="6"/>
      <c r="GES79" s="6"/>
      <c r="GET79" s="6"/>
      <c r="GEU79" s="6"/>
      <c r="GEV79" s="6"/>
      <c r="GEW79" s="6"/>
      <c r="GEX79" s="6"/>
      <c r="GEY79" s="6"/>
      <c r="GEZ79" s="6"/>
      <c r="GFA79" s="6"/>
      <c r="GFB79" s="6"/>
      <c r="GFC79" s="6"/>
      <c r="GFD79" s="6"/>
      <c r="GFE79" s="6"/>
      <c r="GFF79" s="6"/>
      <c r="GFG79" s="6"/>
      <c r="GFH79" s="6"/>
      <c r="GFI79" s="6"/>
      <c r="GFJ79" s="6"/>
      <c r="GFK79" s="6"/>
      <c r="GFL79" s="6"/>
      <c r="GFM79" s="6"/>
      <c r="GFN79" s="6"/>
      <c r="GFO79" s="6"/>
      <c r="GFP79" s="6"/>
      <c r="GFQ79" s="6"/>
      <c r="GFR79" s="6"/>
      <c r="GFS79" s="6"/>
      <c r="GFT79" s="6"/>
      <c r="GFU79" s="6"/>
      <c r="GFV79" s="6"/>
      <c r="GFW79" s="6"/>
      <c r="GFX79" s="6"/>
      <c r="GFY79" s="6"/>
      <c r="GFZ79" s="6"/>
      <c r="GGA79" s="6"/>
      <c r="GGB79" s="6"/>
      <c r="GGC79" s="6"/>
      <c r="GGD79" s="6"/>
      <c r="GGE79" s="6"/>
      <c r="GGF79" s="6"/>
      <c r="GGG79" s="6"/>
      <c r="GGH79" s="6"/>
      <c r="GGI79" s="6"/>
      <c r="GGJ79" s="6"/>
      <c r="GGK79" s="6"/>
      <c r="GGL79" s="6"/>
      <c r="GGM79" s="6"/>
      <c r="GGN79" s="6"/>
      <c r="GGO79" s="6"/>
      <c r="GGP79" s="6"/>
      <c r="GGQ79" s="6"/>
      <c r="GGR79" s="6"/>
      <c r="GGS79" s="6"/>
      <c r="GGT79" s="6"/>
      <c r="GGU79" s="6"/>
      <c r="GGV79" s="6"/>
      <c r="GGW79" s="6"/>
      <c r="GGX79" s="6"/>
      <c r="GGY79" s="6"/>
      <c r="GGZ79" s="6"/>
      <c r="GHA79" s="6"/>
      <c r="GHB79" s="6"/>
      <c r="GHC79" s="6"/>
      <c r="GHD79" s="6"/>
      <c r="GHE79" s="6"/>
      <c r="GHF79" s="6"/>
      <c r="GHG79" s="6"/>
      <c r="GHH79" s="6"/>
      <c r="GHI79" s="6"/>
      <c r="GHJ79" s="6"/>
      <c r="GHK79" s="6"/>
      <c r="GHL79" s="6"/>
      <c r="GHM79" s="6"/>
      <c r="GHN79" s="6"/>
      <c r="GHO79" s="6"/>
      <c r="GHP79" s="6"/>
      <c r="GHQ79" s="6"/>
      <c r="GHR79" s="6"/>
      <c r="GHS79" s="6"/>
      <c r="GHT79" s="6"/>
      <c r="GHU79" s="6"/>
      <c r="GHV79" s="6"/>
      <c r="GHW79" s="6"/>
      <c r="GHX79" s="6"/>
      <c r="GHY79" s="6"/>
      <c r="GHZ79" s="6"/>
      <c r="GIA79" s="6"/>
      <c r="GIB79" s="6"/>
      <c r="GIC79" s="6"/>
      <c r="GID79" s="6"/>
      <c r="GIE79" s="6"/>
      <c r="GIF79" s="6"/>
      <c r="GIG79" s="6"/>
      <c r="GIH79" s="6"/>
      <c r="GII79" s="6"/>
      <c r="GIJ79" s="6"/>
      <c r="GIK79" s="6"/>
      <c r="GIL79" s="6"/>
      <c r="GIM79" s="6"/>
      <c r="GIN79" s="6"/>
      <c r="GIO79" s="6"/>
      <c r="GIP79" s="6"/>
      <c r="GIQ79" s="6"/>
      <c r="GIR79" s="6"/>
      <c r="GIS79" s="6"/>
      <c r="GIT79" s="6"/>
      <c r="GIU79" s="6"/>
      <c r="GIV79" s="6"/>
      <c r="GIW79" s="6"/>
      <c r="GIX79" s="6"/>
      <c r="GIY79" s="6"/>
      <c r="GIZ79" s="6"/>
      <c r="GJA79" s="6"/>
      <c r="GJB79" s="6"/>
      <c r="GJC79" s="6"/>
      <c r="GJD79" s="6"/>
      <c r="GJE79" s="6"/>
      <c r="GJF79" s="6"/>
      <c r="GJG79" s="6"/>
      <c r="GJH79" s="6"/>
      <c r="GJI79" s="6"/>
      <c r="GJJ79" s="6"/>
      <c r="GJK79" s="6"/>
      <c r="GJL79" s="6"/>
      <c r="GJM79" s="6"/>
      <c r="GJN79" s="6"/>
      <c r="GJO79" s="6"/>
      <c r="GJP79" s="6"/>
      <c r="GJQ79" s="6"/>
      <c r="GJR79" s="6"/>
      <c r="GJS79" s="6"/>
      <c r="GJT79" s="6"/>
      <c r="GJU79" s="6"/>
      <c r="GJV79" s="6"/>
      <c r="GJW79" s="6"/>
      <c r="GJX79" s="6"/>
      <c r="GJY79" s="6"/>
      <c r="GJZ79" s="6"/>
      <c r="GKA79" s="6"/>
      <c r="GKB79" s="6"/>
      <c r="GKC79" s="6"/>
      <c r="GKD79" s="6"/>
      <c r="GKE79" s="6"/>
      <c r="GKF79" s="6"/>
      <c r="GKG79" s="6"/>
      <c r="GKH79" s="6"/>
      <c r="GKI79" s="6"/>
      <c r="GKJ79" s="6"/>
      <c r="GKK79" s="6"/>
      <c r="GKL79" s="6"/>
      <c r="GKM79" s="6"/>
      <c r="GKN79" s="6"/>
      <c r="GKO79" s="6"/>
      <c r="GKP79" s="6"/>
      <c r="GKQ79" s="6"/>
      <c r="GKR79" s="6"/>
      <c r="GKS79" s="6"/>
      <c r="GKT79" s="6"/>
      <c r="GKU79" s="6"/>
      <c r="GKV79" s="6"/>
      <c r="GKW79" s="6"/>
      <c r="GKX79" s="6"/>
      <c r="GKY79" s="6"/>
      <c r="GKZ79" s="6"/>
      <c r="GLA79" s="6"/>
      <c r="GLB79" s="6"/>
      <c r="GLC79" s="6"/>
      <c r="GLD79" s="6"/>
      <c r="GLE79" s="6"/>
      <c r="GLF79" s="6"/>
      <c r="GLG79" s="6"/>
      <c r="GLH79" s="6"/>
      <c r="GLI79" s="6"/>
      <c r="GLJ79" s="6"/>
      <c r="GLK79" s="6"/>
      <c r="GLL79" s="6"/>
      <c r="GLM79" s="6"/>
      <c r="GLN79" s="6"/>
      <c r="GLO79" s="6"/>
      <c r="GLP79" s="6"/>
      <c r="GLQ79" s="6"/>
      <c r="GLR79" s="6"/>
      <c r="GLS79" s="6"/>
      <c r="GLT79" s="6"/>
      <c r="GLU79" s="6"/>
      <c r="GLV79" s="6"/>
      <c r="GLW79" s="6"/>
      <c r="GLX79" s="6"/>
      <c r="GLY79" s="6"/>
      <c r="GLZ79" s="6"/>
      <c r="GMA79" s="6"/>
      <c r="GMB79" s="6"/>
      <c r="GMC79" s="6"/>
      <c r="GMD79" s="6"/>
      <c r="GME79" s="6"/>
      <c r="GMF79" s="6"/>
      <c r="GMG79" s="6"/>
      <c r="GMH79" s="6"/>
      <c r="GMI79" s="6"/>
      <c r="GMJ79" s="6"/>
      <c r="GMK79" s="6"/>
      <c r="GML79" s="6"/>
      <c r="GMM79" s="6"/>
      <c r="GMN79" s="6"/>
      <c r="GMO79" s="6"/>
      <c r="GMP79" s="6"/>
      <c r="GMQ79" s="6"/>
      <c r="GMR79" s="6"/>
      <c r="GMS79" s="6"/>
      <c r="GMT79" s="6"/>
      <c r="GMU79" s="6"/>
      <c r="GMV79" s="6"/>
      <c r="GMW79" s="6"/>
      <c r="GMX79" s="6"/>
      <c r="GMY79" s="6"/>
      <c r="GMZ79" s="6"/>
      <c r="GNA79" s="6"/>
      <c r="GNB79" s="6"/>
      <c r="GNC79" s="6"/>
      <c r="GND79" s="6"/>
      <c r="GNE79" s="6"/>
      <c r="GNF79" s="6"/>
      <c r="GNG79" s="6"/>
      <c r="GNH79" s="6"/>
      <c r="GNI79" s="6"/>
      <c r="GNJ79" s="6"/>
      <c r="GNK79" s="6"/>
      <c r="GNL79" s="6"/>
      <c r="GNM79" s="6"/>
      <c r="GNN79" s="6"/>
      <c r="GNO79" s="6"/>
      <c r="GNP79" s="6"/>
      <c r="GNQ79" s="6"/>
      <c r="GNR79" s="6"/>
      <c r="GNS79" s="6"/>
      <c r="GNT79" s="6"/>
      <c r="GNU79" s="6"/>
      <c r="GNV79" s="6"/>
      <c r="GNW79" s="6"/>
      <c r="GNX79" s="6"/>
      <c r="GNY79" s="6"/>
      <c r="GNZ79" s="6"/>
      <c r="GOA79" s="6"/>
      <c r="GOB79" s="6"/>
      <c r="GOC79" s="6"/>
      <c r="GOD79" s="6"/>
      <c r="GOE79" s="6"/>
      <c r="GOF79" s="6"/>
      <c r="GOG79" s="6"/>
      <c r="GOH79" s="6"/>
      <c r="GOI79" s="6"/>
      <c r="GOJ79" s="6"/>
      <c r="GOK79" s="6"/>
      <c r="GOL79" s="6"/>
      <c r="GOM79" s="6"/>
      <c r="GON79" s="6"/>
      <c r="GOO79" s="6"/>
      <c r="GOP79" s="6"/>
      <c r="GOQ79" s="6"/>
      <c r="GOR79" s="6"/>
      <c r="GOS79" s="6"/>
      <c r="GOT79" s="6"/>
      <c r="GOU79" s="6"/>
      <c r="GOV79" s="6"/>
      <c r="GOW79" s="6"/>
      <c r="GOX79" s="6"/>
      <c r="GOY79" s="6"/>
      <c r="GOZ79" s="6"/>
      <c r="GPA79" s="6"/>
      <c r="GPB79" s="6"/>
      <c r="GPC79" s="6"/>
      <c r="GPD79" s="6"/>
      <c r="GPE79" s="6"/>
      <c r="GPF79" s="6"/>
      <c r="GPG79" s="6"/>
      <c r="GPH79" s="6"/>
      <c r="GPI79" s="6"/>
      <c r="GPJ79" s="6"/>
      <c r="GPK79" s="6"/>
      <c r="GPL79" s="6"/>
      <c r="GPM79" s="6"/>
      <c r="GPN79" s="6"/>
      <c r="GPO79" s="6"/>
      <c r="GPP79" s="6"/>
      <c r="GPQ79" s="6"/>
      <c r="GPR79" s="6"/>
      <c r="GPS79" s="6"/>
      <c r="GPT79" s="6"/>
      <c r="GPU79" s="6"/>
      <c r="GPV79" s="6"/>
      <c r="GPW79" s="6"/>
      <c r="GPX79" s="6"/>
      <c r="GPY79" s="6"/>
      <c r="GPZ79" s="6"/>
      <c r="GQA79" s="6"/>
      <c r="GQB79" s="6"/>
      <c r="GQC79" s="6"/>
      <c r="GQD79" s="6"/>
      <c r="GQE79" s="6"/>
      <c r="GQF79" s="6"/>
      <c r="GQG79" s="6"/>
      <c r="GQH79" s="6"/>
      <c r="GQI79" s="6"/>
      <c r="GQJ79" s="6"/>
      <c r="GQK79" s="6"/>
      <c r="GQL79" s="6"/>
      <c r="GQM79" s="6"/>
      <c r="GQN79" s="6"/>
      <c r="GQO79" s="6"/>
      <c r="GQP79" s="6"/>
      <c r="GQQ79" s="6"/>
      <c r="GQR79" s="6"/>
      <c r="GQS79" s="6"/>
      <c r="GQT79" s="6"/>
      <c r="GQU79" s="6"/>
      <c r="GQV79" s="6"/>
      <c r="GQW79" s="6"/>
      <c r="GQX79" s="6"/>
      <c r="GQY79" s="6"/>
      <c r="GQZ79" s="6"/>
      <c r="GRA79" s="6"/>
      <c r="GRB79" s="6"/>
      <c r="GRC79" s="6"/>
      <c r="GRD79" s="6"/>
      <c r="GRE79" s="6"/>
      <c r="GRF79" s="6"/>
      <c r="GRG79" s="6"/>
      <c r="GRH79" s="6"/>
      <c r="GRI79" s="6"/>
      <c r="GRJ79" s="6"/>
      <c r="GRK79" s="6"/>
      <c r="GRL79" s="6"/>
      <c r="GRM79" s="6"/>
      <c r="GRN79" s="6"/>
      <c r="GRO79" s="6"/>
      <c r="GRP79" s="6"/>
      <c r="GRQ79" s="6"/>
      <c r="GRR79" s="6"/>
      <c r="GRS79" s="6"/>
      <c r="GRT79" s="6"/>
      <c r="GRU79" s="6"/>
      <c r="GRV79" s="6"/>
      <c r="GRW79" s="6"/>
      <c r="GRX79" s="6"/>
      <c r="GRY79" s="6"/>
      <c r="GRZ79" s="6"/>
      <c r="GSA79" s="6"/>
      <c r="GSB79" s="6"/>
      <c r="GSC79" s="6"/>
      <c r="GSD79" s="6"/>
      <c r="GSE79" s="6"/>
      <c r="GSF79" s="6"/>
      <c r="GSG79" s="6"/>
      <c r="GSH79" s="6"/>
      <c r="GSI79" s="6"/>
      <c r="GSJ79" s="6"/>
      <c r="GSK79" s="6"/>
      <c r="GSL79" s="6"/>
      <c r="GSM79" s="6"/>
      <c r="GSN79" s="6"/>
      <c r="GSO79" s="6"/>
      <c r="GSP79" s="6"/>
      <c r="GSQ79" s="6"/>
      <c r="GSR79" s="6"/>
      <c r="GSS79" s="6"/>
      <c r="GST79" s="6"/>
      <c r="GSU79" s="6"/>
      <c r="GSV79" s="6"/>
      <c r="GSW79" s="6"/>
      <c r="GSX79" s="6"/>
      <c r="GSY79" s="6"/>
      <c r="GSZ79" s="6"/>
      <c r="GTA79" s="6"/>
      <c r="GTB79" s="6"/>
      <c r="GTC79" s="6"/>
      <c r="GTD79" s="6"/>
      <c r="GTE79" s="6"/>
      <c r="GTF79" s="6"/>
      <c r="GTG79" s="6"/>
      <c r="GTH79" s="6"/>
      <c r="GTI79" s="6"/>
      <c r="GTJ79" s="6"/>
      <c r="GTK79" s="6"/>
      <c r="GTL79" s="6"/>
      <c r="GTM79" s="6"/>
      <c r="GTN79" s="6"/>
      <c r="GTO79" s="6"/>
      <c r="GTP79" s="6"/>
      <c r="GTQ79" s="6"/>
      <c r="GTR79" s="6"/>
      <c r="GTS79" s="6"/>
      <c r="GTT79" s="6"/>
      <c r="GTU79" s="6"/>
      <c r="GTV79" s="6"/>
      <c r="GTW79" s="6"/>
      <c r="GTX79" s="6"/>
      <c r="GTY79" s="6"/>
      <c r="GTZ79" s="6"/>
      <c r="GUA79" s="6"/>
      <c r="GUB79" s="6"/>
      <c r="GUC79" s="6"/>
      <c r="GUD79" s="6"/>
      <c r="GUE79" s="6"/>
      <c r="GUF79" s="6"/>
      <c r="GUG79" s="6"/>
      <c r="GUH79" s="6"/>
      <c r="GUI79" s="6"/>
      <c r="GUJ79" s="6"/>
      <c r="GUK79" s="6"/>
      <c r="GUL79" s="6"/>
      <c r="GUM79" s="6"/>
      <c r="GUN79" s="6"/>
      <c r="GUO79" s="6"/>
      <c r="GUP79" s="6"/>
      <c r="GUQ79" s="6"/>
      <c r="GUR79" s="6"/>
      <c r="GUS79" s="6"/>
      <c r="GUT79" s="6"/>
      <c r="GUU79" s="6"/>
      <c r="GUV79" s="6"/>
      <c r="GUW79" s="6"/>
      <c r="GUX79" s="6"/>
      <c r="GUY79" s="6"/>
      <c r="GUZ79" s="6"/>
      <c r="GVA79" s="6"/>
      <c r="GVB79" s="6"/>
      <c r="GVC79" s="6"/>
      <c r="GVD79" s="6"/>
      <c r="GVE79" s="6"/>
      <c r="GVF79" s="6"/>
      <c r="GVG79" s="6"/>
      <c r="GVH79" s="6"/>
      <c r="GVI79" s="6"/>
      <c r="GVJ79" s="6"/>
      <c r="GVK79" s="6"/>
      <c r="GVL79" s="6"/>
      <c r="GVM79" s="6"/>
      <c r="GVN79" s="6"/>
      <c r="GVO79" s="6"/>
      <c r="GVP79" s="6"/>
      <c r="GVQ79" s="6"/>
      <c r="GVR79" s="6"/>
      <c r="GVS79" s="6"/>
      <c r="GVT79" s="6"/>
      <c r="GVU79" s="6"/>
      <c r="GVV79" s="6"/>
      <c r="GVW79" s="6"/>
      <c r="GVX79" s="6"/>
      <c r="GVY79" s="6"/>
      <c r="GVZ79" s="6"/>
      <c r="GWA79" s="6"/>
      <c r="GWB79" s="6"/>
      <c r="GWC79" s="6"/>
      <c r="GWD79" s="6"/>
      <c r="GWE79" s="6"/>
      <c r="GWF79" s="6"/>
      <c r="GWG79" s="6"/>
      <c r="GWH79" s="6"/>
      <c r="GWI79" s="6"/>
      <c r="GWJ79" s="6"/>
      <c r="GWK79" s="6"/>
      <c r="GWL79" s="6"/>
      <c r="GWM79" s="6"/>
      <c r="GWN79" s="6"/>
      <c r="GWO79" s="6"/>
      <c r="GWP79" s="6"/>
      <c r="GWQ79" s="6"/>
      <c r="GWR79" s="6"/>
      <c r="GWS79" s="6"/>
      <c r="GWT79" s="6"/>
      <c r="GWU79" s="6"/>
      <c r="GWV79" s="6"/>
      <c r="GWW79" s="6"/>
      <c r="GWX79" s="6"/>
      <c r="GWY79" s="6"/>
      <c r="GWZ79" s="6"/>
      <c r="GXA79" s="6"/>
      <c r="GXB79" s="6"/>
      <c r="GXC79" s="6"/>
      <c r="GXD79" s="6"/>
      <c r="GXE79" s="6"/>
      <c r="GXF79" s="6"/>
      <c r="GXG79" s="6"/>
      <c r="GXH79" s="6"/>
      <c r="GXI79" s="6"/>
      <c r="GXJ79" s="6"/>
      <c r="GXK79" s="6"/>
      <c r="GXL79" s="6"/>
      <c r="GXM79" s="6"/>
      <c r="GXN79" s="6"/>
      <c r="GXO79" s="6"/>
      <c r="GXP79" s="6"/>
      <c r="GXQ79" s="6"/>
      <c r="GXR79" s="6"/>
      <c r="GXS79" s="6"/>
      <c r="GXT79" s="6"/>
      <c r="GXU79" s="6"/>
      <c r="GXV79" s="6"/>
      <c r="GXW79" s="6"/>
      <c r="GXX79" s="6"/>
      <c r="GXY79" s="6"/>
      <c r="GXZ79" s="6"/>
      <c r="GYA79" s="6"/>
      <c r="GYB79" s="6"/>
      <c r="GYC79" s="6"/>
      <c r="GYD79" s="6"/>
      <c r="GYE79" s="6"/>
      <c r="GYF79" s="6"/>
      <c r="GYG79" s="6"/>
      <c r="GYH79" s="6"/>
      <c r="GYI79" s="6"/>
      <c r="GYJ79" s="6"/>
      <c r="GYK79" s="6"/>
      <c r="GYL79" s="6"/>
      <c r="GYM79" s="6"/>
      <c r="GYN79" s="6"/>
      <c r="GYO79" s="6"/>
      <c r="GYP79" s="6"/>
      <c r="GYQ79" s="6"/>
      <c r="GYR79" s="6"/>
      <c r="GYS79" s="6"/>
      <c r="GYT79" s="6"/>
      <c r="GYU79" s="6"/>
      <c r="GYV79" s="6"/>
      <c r="GYW79" s="6"/>
      <c r="GYX79" s="6"/>
      <c r="GYY79" s="6"/>
      <c r="GYZ79" s="6"/>
      <c r="GZA79" s="6"/>
      <c r="GZB79" s="6"/>
      <c r="GZC79" s="6"/>
      <c r="GZD79" s="6"/>
      <c r="GZE79" s="6"/>
      <c r="GZF79" s="6"/>
      <c r="GZG79" s="6"/>
      <c r="GZH79" s="6"/>
      <c r="GZI79" s="6"/>
      <c r="GZJ79" s="6"/>
      <c r="GZK79" s="6"/>
      <c r="GZL79" s="6"/>
      <c r="GZM79" s="6"/>
      <c r="GZN79" s="6"/>
      <c r="GZO79" s="6"/>
      <c r="GZP79" s="6"/>
      <c r="GZQ79" s="6"/>
      <c r="GZR79" s="6"/>
      <c r="GZS79" s="6"/>
      <c r="GZT79" s="6"/>
      <c r="GZU79" s="6"/>
      <c r="GZV79" s="6"/>
      <c r="GZW79" s="6"/>
      <c r="GZX79" s="6"/>
      <c r="GZY79" s="6"/>
      <c r="GZZ79" s="6"/>
      <c r="HAA79" s="6"/>
      <c r="HAB79" s="6"/>
      <c r="HAC79" s="6"/>
      <c r="HAD79" s="6"/>
      <c r="HAE79" s="6"/>
      <c r="HAF79" s="6"/>
      <c r="HAG79" s="6"/>
      <c r="HAH79" s="6"/>
      <c r="HAI79" s="6"/>
      <c r="HAJ79" s="6"/>
      <c r="HAK79" s="6"/>
      <c r="HAL79" s="6"/>
      <c r="HAM79" s="6"/>
      <c r="HAN79" s="6"/>
      <c r="HAO79" s="6"/>
      <c r="HAP79" s="6"/>
      <c r="HAQ79" s="6"/>
      <c r="HAR79" s="6"/>
      <c r="HAS79" s="6"/>
      <c r="HAT79" s="6"/>
      <c r="HAU79" s="6"/>
      <c r="HAV79" s="6"/>
      <c r="HAW79" s="6"/>
      <c r="HAX79" s="6"/>
      <c r="HAY79" s="6"/>
      <c r="HAZ79" s="6"/>
      <c r="HBA79" s="6"/>
      <c r="HBB79" s="6"/>
      <c r="HBC79" s="6"/>
      <c r="HBD79" s="6"/>
      <c r="HBE79" s="6"/>
      <c r="HBF79" s="6"/>
      <c r="HBG79" s="6"/>
      <c r="HBH79" s="6"/>
      <c r="HBI79" s="6"/>
      <c r="HBJ79" s="6"/>
      <c r="HBK79" s="6"/>
      <c r="HBL79" s="6"/>
      <c r="HBM79" s="6"/>
      <c r="HBN79" s="6"/>
      <c r="HBO79" s="6"/>
      <c r="HBP79" s="6"/>
      <c r="HBQ79" s="6"/>
      <c r="HBR79" s="6"/>
      <c r="HBS79" s="6"/>
      <c r="HBT79" s="6"/>
      <c r="HBU79" s="6"/>
      <c r="HBV79" s="6"/>
      <c r="HBW79" s="6"/>
      <c r="HBX79" s="6"/>
      <c r="HBY79" s="6"/>
      <c r="HBZ79" s="6"/>
      <c r="HCA79" s="6"/>
      <c r="HCB79" s="6"/>
      <c r="HCC79" s="6"/>
      <c r="HCD79" s="6"/>
      <c r="HCE79" s="6"/>
      <c r="HCF79" s="6"/>
      <c r="HCG79" s="6"/>
      <c r="HCH79" s="6"/>
      <c r="HCI79" s="6"/>
      <c r="HCJ79" s="6"/>
      <c r="HCK79" s="6"/>
      <c r="HCL79" s="6"/>
      <c r="HCM79" s="6"/>
      <c r="HCN79" s="6"/>
      <c r="HCO79" s="6"/>
      <c r="HCP79" s="6"/>
      <c r="HCQ79" s="6"/>
      <c r="HCR79" s="6"/>
      <c r="HCS79" s="6"/>
      <c r="HCT79" s="6"/>
      <c r="HCU79" s="6"/>
      <c r="HCV79" s="6"/>
      <c r="HCW79" s="6"/>
      <c r="HCX79" s="6"/>
      <c r="HCY79" s="6"/>
      <c r="HCZ79" s="6"/>
      <c r="HDA79" s="6"/>
      <c r="HDB79" s="6"/>
      <c r="HDC79" s="6"/>
      <c r="HDD79" s="6"/>
      <c r="HDE79" s="6"/>
      <c r="HDF79" s="6"/>
      <c r="HDG79" s="6"/>
      <c r="HDH79" s="6"/>
      <c r="HDI79" s="6"/>
      <c r="HDJ79" s="6"/>
      <c r="HDK79" s="6"/>
      <c r="HDL79" s="6"/>
      <c r="HDM79" s="6"/>
      <c r="HDN79" s="6"/>
      <c r="HDO79" s="6"/>
      <c r="HDP79" s="6"/>
      <c r="HDQ79" s="6"/>
      <c r="HDR79" s="6"/>
      <c r="HDS79" s="6"/>
      <c r="HDT79" s="6"/>
      <c r="HDU79" s="6"/>
      <c r="HDV79" s="6"/>
      <c r="HDW79" s="6"/>
      <c r="HDX79" s="6"/>
      <c r="HDY79" s="6"/>
      <c r="HDZ79" s="6"/>
      <c r="HEA79" s="6"/>
      <c r="HEB79" s="6"/>
      <c r="HEC79" s="6"/>
      <c r="HED79" s="6"/>
      <c r="HEE79" s="6"/>
      <c r="HEF79" s="6"/>
      <c r="HEG79" s="6"/>
      <c r="HEH79" s="6"/>
      <c r="HEI79" s="6"/>
      <c r="HEJ79" s="6"/>
      <c r="HEK79" s="6"/>
      <c r="HEL79" s="6"/>
      <c r="HEM79" s="6"/>
      <c r="HEN79" s="6"/>
      <c r="HEO79" s="6"/>
      <c r="HEP79" s="6"/>
      <c r="HEQ79" s="6"/>
      <c r="HER79" s="6"/>
      <c r="HES79" s="6"/>
      <c r="HET79" s="6"/>
      <c r="HEU79" s="6"/>
      <c r="HEV79" s="6"/>
      <c r="HEW79" s="6"/>
      <c r="HEX79" s="6"/>
      <c r="HEY79" s="6"/>
      <c r="HEZ79" s="6"/>
      <c r="HFA79" s="6"/>
      <c r="HFB79" s="6"/>
      <c r="HFC79" s="6"/>
      <c r="HFD79" s="6"/>
      <c r="HFE79" s="6"/>
      <c r="HFF79" s="6"/>
      <c r="HFG79" s="6"/>
      <c r="HFH79" s="6"/>
      <c r="HFI79" s="6"/>
      <c r="HFJ79" s="6"/>
      <c r="HFK79" s="6"/>
      <c r="HFL79" s="6"/>
      <c r="HFM79" s="6"/>
      <c r="HFN79" s="6"/>
      <c r="HFO79" s="6"/>
      <c r="HFP79" s="6"/>
      <c r="HFQ79" s="6"/>
      <c r="HFR79" s="6"/>
      <c r="HFS79" s="6"/>
      <c r="HFT79" s="6"/>
      <c r="HFU79" s="6"/>
      <c r="HFV79" s="6"/>
      <c r="HFW79" s="6"/>
      <c r="HFX79" s="6"/>
      <c r="HFY79" s="6"/>
      <c r="HFZ79" s="6"/>
      <c r="HGA79" s="6"/>
      <c r="HGB79" s="6"/>
      <c r="HGC79" s="6"/>
      <c r="HGD79" s="6"/>
      <c r="HGE79" s="6"/>
      <c r="HGF79" s="6"/>
      <c r="HGG79" s="6"/>
      <c r="HGH79" s="6"/>
      <c r="HGI79" s="6"/>
      <c r="HGJ79" s="6"/>
      <c r="HGK79" s="6"/>
      <c r="HGL79" s="6"/>
      <c r="HGM79" s="6"/>
      <c r="HGN79" s="6"/>
      <c r="HGO79" s="6"/>
      <c r="HGP79" s="6"/>
      <c r="HGQ79" s="6"/>
      <c r="HGR79" s="6"/>
      <c r="HGS79" s="6"/>
      <c r="HGT79" s="6"/>
      <c r="HGU79" s="6"/>
      <c r="HGV79" s="6"/>
      <c r="HGW79" s="6"/>
      <c r="HGX79" s="6"/>
      <c r="HGY79" s="6"/>
      <c r="HGZ79" s="6"/>
      <c r="HHA79" s="6"/>
      <c r="HHB79" s="6"/>
      <c r="HHC79" s="6"/>
      <c r="HHD79" s="6"/>
      <c r="HHE79" s="6"/>
      <c r="HHF79" s="6"/>
      <c r="HHG79" s="6"/>
      <c r="HHH79" s="6"/>
      <c r="HHI79" s="6"/>
      <c r="HHJ79" s="6"/>
      <c r="HHK79" s="6"/>
      <c r="HHL79" s="6"/>
      <c r="HHM79" s="6"/>
      <c r="HHN79" s="6"/>
      <c r="HHO79" s="6"/>
      <c r="HHP79" s="6"/>
      <c r="HHQ79" s="6"/>
      <c r="HHR79" s="6"/>
      <c r="HHS79" s="6"/>
      <c r="HHT79" s="6"/>
      <c r="HHU79" s="6"/>
      <c r="HHV79" s="6"/>
      <c r="HHW79" s="6"/>
      <c r="HHX79" s="6"/>
      <c r="HHY79" s="6"/>
      <c r="HHZ79" s="6"/>
      <c r="HIA79" s="6"/>
      <c r="HIB79" s="6"/>
      <c r="HIC79" s="6"/>
      <c r="HID79" s="6"/>
      <c r="HIE79" s="6"/>
      <c r="HIF79" s="6"/>
      <c r="HIG79" s="6"/>
      <c r="HIH79" s="6"/>
      <c r="HII79" s="6"/>
      <c r="HIJ79" s="6"/>
      <c r="HIK79" s="6"/>
      <c r="HIL79" s="6"/>
      <c r="HIM79" s="6"/>
      <c r="HIN79" s="6"/>
      <c r="HIO79" s="6"/>
      <c r="HIP79" s="6"/>
      <c r="HIQ79" s="6"/>
      <c r="HIR79" s="6"/>
      <c r="HIS79" s="6"/>
      <c r="HIT79" s="6"/>
      <c r="HIU79" s="6"/>
      <c r="HIV79" s="6"/>
      <c r="HIW79" s="6"/>
      <c r="HIX79" s="6"/>
      <c r="HIY79" s="6"/>
      <c r="HIZ79" s="6"/>
      <c r="HJA79" s="6"/>
      <c r="HJB79" s="6"/>
      <c r="HJC79" s="6"/>
      <c r="HJD79" s="6"/>
      <c r="HJE79" s="6"/>
      <c r="HJF79" s="6"/>
      <c r="HJG79" s="6"/>
      <c r="HJH79" s="6"/>
      <c r="HJI79" s="6"/>
      <c r="HJJ79" s="6"/>
      <c r="HJK79" s="6"/>
      <c r="HJL79" s="6"/>
      <c r="HJM79" s="6"/>
      <c r="HJN79" s="6"/>
      <c r="HJO79" s="6"/>
      <c r="HJP79" s="6"/>
      <c r="HJQ79" s="6"/>
      <c r="HJR79" s="6"/>
      <c r="HJS79" s="6"/>
      <c r="HJT79" s="6"/>
      <c r="HJU79" s="6"/>
      <c r="HJV79" s="6"/>
      <c r="HJW79" s="6"/>
      <c r="HJX79" s="6"/>
      <c r="HJY79" s="6"/>
      <c r="HJZ79" s="6"/>
      <c r="HKA79" s="6"/>
      <c r="HKB79" s="6"/>
      <c r="HKC79" s="6"/>
      <c r="HKD79" s="6"/>
      <c r="HKE79" s="6"/>
      <c r="HKF79" s="6"/>
      <c r="HKG79" s="6"/>
      <c r="HKH79" s="6"/>
      <c r="HKI79" s="6"/>
      <c r="HKJ79" s="6"/>
      <c r="HKK79" s="6"/>
      <c r="HKL79" s="6"/>
      <c r="HKM79" s="6"/>
      <c r="HKN79" s="6"/>
      <c r="HKO79" s="6"/>
      <c r="HKP79" s="6"/>
      <c r="HKQ79" s="6"/>
      <c r="HKR79" s="6"/>
      <c r="HKS79" s="6"/>
      <c r="HKT79" s="6"/>
      <c r="HKU79" s="6"/>
      <c r="HKV79" s="6"/>
      <c r="HKW79" s="6"/>
      <c r="HKX79" s="6"/>
      <c r="HKY79" s="6"/>
      <c r="HKZ79" s="6"/>
      <c r="HLA79" s="6"/>
      <c r="HLB79" s="6"/>
      <c r="HLC79" s="6"/>
      <c r="HLD79" s="6"/>
      <c r="HLE79" s="6"/>
      <c r="HLF79" s="6"/>
      <c r="HLG79" s="6"/>
      <c r="HLH79" s="6"/>
      <c r="HLI79" s="6"/>
      <c r="HLJ79" s="6"/>
      <c r="HLK79" s="6"/>
      <c r="HLL79" s="6"/>
      <c r="HLM79" s="6"/>
      <c r="HLN79" s="6"/>
      <c r="HLO79" s="6"/>
      <c r="HLP79" s="6"/>
      <c r="HLQ79" s="6"/>
      <c r="HLR79" s="6"/>
      <c r="HLS79" s="6"/>
      <c r="HLT79" s="6"/>
      <c r="HLU79" s="6"/>
      <c r="HLV79" s="6"/>
      <c r="HLW79" s="6"/>
      <c r="HLX79" s="6"/>
      <c r="HLY79" s="6"/>
      <c r="HLZ79" s="6"/>
      <c r="HMA79" s="6"/>
      <c r="HMB79" s="6"/>
      <c r="HMC79" s="6"/>
      <c r="HMD79" s="6"/>
      <c r="HME79" s="6"/>
      <c r="HMF79" s="6"/>
      <c r="HMG79" s="6"/>
      <c r="HMH79" s="6"/>
      <c r="HMI79" s="6"/>
      <c r="HMJ79" s="6"/>
      <c r="HMK79" s="6"/>
      <c r="HML79" s="6"/>
      <c r="HMM79" s="6"/>
      <c r="HMN79" s="6"/>
      <c r="HMO79" s="6"/>
      <c r="HMP79" s="6"/>
      <c r="HMQ79" s="6"/>
      <c r="HMR79" s="6"/>
      <c r="HMS79" s="6"/>
      <c r="HMT79" s="6"/>
      <c r="HMU79" s="6"/>
      <c r="HMV79" s="6"/>
      <c r="HMW79" s="6"/>
      <c r="HMX79" s="6"/>
      <c r="HMY79" s="6"/>
      <c r="HMZ79" s="6"/>
      <c r="HNA79" s="6"/>
      <c r="HNB79" s="6"/>
      <c r="HNC79" s="6"/>
      <c r="HND79" s="6"/>
      <c r="HNE79" s="6"/>
      <c r="HNF79" s="6"/>
      <c r="HNG79" s="6"/>
      <c r="HNH79" s="6"/>
      <c r="HNI79" s="6"/>
      <c r="HNJ79" s="6"/>
      <c r="HNK79" s="6"/>
      <c r="HNL79" s="6"/>
      <c r="HNM79" s="6"/>
      <c r="HNN79" s="6"/>
      <c r="HNO79" s="6"/>
      <c r="HNP79" s="6"/>
      <c r="HNQ79" s="6"/>
      <c r="HNR79" s="6"/>
      <c r="HNS79" s="6"/>
      <c r="HNT79" s="6"/>
      <c r="HNU79" s="6"/>
      <c r="HNV79" s="6"/>
      <c r="HNW79" s="6"/>
      <c r="HNX79" s="6"/>
      <c r="HNY79" s="6"/>
      <c r="HNZ79" s="6"/>
      <c r="HOA79" s="6"/>
      <c r="HOB79" s="6"/>
      <c r="HOC79" s="6"/>
      <c r="HOD79" s="6"/>
      <c r="HOE79" s="6"/>
      <c r="HOF79" s="6"/>
      <c r="HOG79" s="6"/>
      <c r="HOH79" s="6"/>
      <c r="HOI79" s="6"/>
      <c r="HOJ79" s="6"/>
      <c r="HOK79" s="6"/>
      <c r="HOL79" s="6"/>
      <c r="HOM79" s="6"/>
      <c r="HON79" s="6"/>
      <c r="HOO79" s="6"/>
      <c r="HOP79" s="6"/>
      <c r="HOQ79" s="6"/>
      <c r="HOR79" s="6"/>
      <c r="HOS79" s="6"/>
      <c r="HOT79" s="6"/>
      <c r="HOU79" s="6"/>
      <c r="HOV79" s="6"/>
      <c r="HOW79" s="6"/>
      <c r="HOX79" s="6"/>
      <c r="HOY79" s="6"/>
      <c r="HOZ79" s="6"/>
      <c r="HPA79" s="6"/>
      <c r="HPB79" s="6"/>
      <c r="HPC79" s="6"/>
      <c r="HPD79" s="6"/>
      <c r="HPE79" s="6"/>
      <c r="HPF79" s="6"/>
      <c r="HPG79" s="6"/>
      <c r="HPH79" s="6"/>
      <c r="HPI79" s="6"/>
      <c r="HPJ79" s="6"/>
      <c r="HPK79" s="6"/>
      <c r="HPL79" s="6"/>
      <c r="HPM79" s="6"/>
      <c r="HPN79" s="6"/>
      <c r="HPO79" s="6"/>
      <c r="HPP79" s="6"/>
      <c r="HPQ79" s="6"/>
      <c r="HPR79" s="6"/>
      <c r="HPS79" s="6"/>
      <c r="HPT79" s="6"/>
      <c r="HPU79" s="6"/>
      <c r="HPV79" s="6"/>
      <c r="HPW79" s="6"/>
      <c r="HPX79" s="6"/>
      <c r="HPY79" s="6"/>
      <c r="HPZ79" s="6"/>
      <c r="HQA79" s="6"/>
      <c r="HQB79" s="6"/>
      <c r="HQC79" s="6"/>
      <c r="HQD79" s="6"/>
      <c r="HQE79" s="6"/>
      <c r="HQF79" s="6"/>
      <c r="HQG79" s="6"/>
      <c r="HQH79" s="6"/>
      <c r="HQI79" s="6"/>
      <c r="HQJ79" s="6"/>
      <c r="HQK79" s="6"/>
      <c r="HQL79" s="6"/>
      <c r="HQM79" s="6"/>
      <c r="HQN79" s="6"/>
      <c r="HQO79" s="6"/>
      <c r="HQP79" s="6"/>
      <c r="HQQ79" s="6"/>
      <c r="HQR79" s="6"/>
      <c r="HQS79" s="6"/>
      <c r="HQT79" s="6"/>
      <c r="HQU79" s="6"/>
      <c r="HQV79" s="6"/>
      <c r="HQW79" s="6"/>
      <c r="HQX79" s="6"/>
      <c r="HQY79" s="6"/>
      <c r="HQZ79" s="6"/>
      <c r="HRA79" s="6"/>
      <c r="HRB79" s="6"/>
      <c r="HRC79" s="6"/>
      <c r="HRD79" s="6"/>
      <c r="HRE79" s="6"/>
      <c r="HRF79" s="6"/>
      <c r="HRG79" s="6"/>
      <c r="HRH79" s="6"/>
      <c r="HRI79" s="6"/>
      <c r="HRJ79" s="6"/>
      <c r="HRK79" s="6"/>
      <c r="HRL79" s="6"/>
      <c r="HRM79" s="6"/>
      <c r="HRN79" s="6"/>
      <c r="HRO79" s="6"/>
      <c r="HRP79" s="6"/>
      <c r="HRQ79" s="6"/>
      <c r="HRR79" s="6"/>
      <c r="HRS79" s="6"/>
      <c r="HRT79" s="6"/>
      <c r="HRU79" s="6"/>
      <c r="HRV79" s="6"/>
      <c r="HRW79" s="6"/>
      <c r="HRX79" s="6"/>
      <c r="HRY79" s="6"/>
      <c r="HRZ79" s="6"/>
      <c r="HSA79" s="6"/>
      <c r="HSB79" s="6"/>
      <c r="HSC79" s="6"/>
      <c r="HSD79" s="6"/>
      <c r="HSE79" s="6"/>
      <c r="HSF79" s="6"/>
      <c r="HSG79" s="6"/>
      <c r="HSH79" s="6"/>
      <c r="HSI79" s="6"/>
      <c r="HSJ79" s="6"/>
      <c r="HSK79" s="6"/>
      <c r="HSL79" s="6"/>
      <c r="HSM79" s="6"/>
      <c r="HSN79" s="6"/>
      <c r="HSO79" s="6"/>
      <c r="HSP79" s="6"/>
      <c r="HSQ79" s="6"/>
      <c r="HSR79" s="6"/>
      <c r="HSS79" s="6"/>
      <c r="HST79" s="6"/>
      <c r="HSU79" s="6"/>
      <c r="HSV79" s="6"/>
      <c r="HSW79" s="6"/>
      <c r="HSX79" s="6"/>
      <c r="HSY79" s="6"/>
      <c r="HSZ79" s="6"/>
      <c r="HTA79" s="6"/>
      <c r="HTB79" s="6"/>
      <c r="HTC79" s="6"/>
      <c r="HTD79" s="6"/>
      <c r="HTE79" s="6"/>
      <c r="HTF79" s="6"/>
      <c r="HTG79" s="6"/>
      <c r="HTH79" s="6"/>
      <c r="HTI79" s="6"/>
      <c r="HTJ79" s="6"/>
      <c r="HTK79" s="6"/>
      <c r="HTL79" s="6"/>
      <c r="HTM79" s="6"/>
      <c r="HTN79" s="6"/>
      <c r="HTO79" s="6"/>
      <c r="HTP79" s="6"/>
      <c r="HTQ79" s="6"/>
      <c r="HTR79" s="6"/>
      <c r="HTS79" s="6"/>
      <c r="HTT79" s="6"/>
      <c r="HTU79" s="6"/>
      <c r="HTV79" s="6"/>
      <c r="HTW79" s="6"/>
      <c r="HTX79" s="6"/>
      <c r="HTY79" s="6"/>
      <c r="HTZ79" s="6"/>
      <c r="HUA79" s="6"/>
      <c r="HUB79" s="6"/>
      <c r="HUC79" s="6"/>
      <c r="HUD79" s="6"/>
      <c r="HUE79" s="6"/>
      <c r="HUF79" s="6"/>
      <c r="HUG79" s="6"/>
      <c r="HUH79" s="6"/>
      <c r="HUI79" s="6"/>
      <c r="HUJ79" s="6"/>
      <c r="HUK79" s="6"/>
      <c r="HUL79" s="6"/>
      <c r="HUM79" s="6"/>
      <c r="HUN79" s="6"/>
      <c r="HUO79" s="6"/>
      <c r="HUP79" s="6"/>
      <c r="HUQ79" s="6"/>
      <c r="HUR79" s="6"/>
      <c r="HUS79" s="6"/>
      <c r="HUT79" s="6"/>
      <c r="HUU79" s="6"/>
      <c r="HUV79" s="6"/>
      <c r="HUW79" s="6"/>
      <c r="HUX79" s="6"/>
      <c r="HUY79" s="6"/>
      <c r="HUZ79" s="6"/>
      <c r="HVA79" s="6"/>
      <c r="HVB79" s="6"/>
      <c r="HVC79" s="6"/>
      <c r="HVD79" s="6"/>
      <c r="HVE79" s="6"/>
      <c r="HVF79" s="6"/>
      <c r="HVG79" s="6"/>
      <c r="HVH79" s="6"/>
      <c r="HVI79" s="6"/>
      <c r="HVJ79" s="6"/>
      <c r="HVK79" s="6"/>
      <c r="HVL79" s="6"/>
      <c r="HVM79" s="6"/>
      <c r="HVN79" s="6"/>
      <c r="HVO79" s="6"/>
      <c r="HVP79" s="6"/>
      <c r="HVQ79" s="6"/>
      <c r="HVR79" s="6"/>
      <c r="HVS79" s="6"/>
      <c r="HVT79" s="6"/>
      <c r="HVU79" s="6"/>
      <c r="HVV79" s="6"/>
      <c r="HVW79" s="6"/>
      <c r="HVX79" s="6"/>
      <c r="HVY79" s="6"/>
      <c r="HVZ79" s="6"/>
      <c r="HWA79" s="6"/>
      <c r="HWB79" s="6"/>
      <c r="HWC79" s="6"/>
      <c r="HWD79" s="6"/>
      <c r="HWE79" s="6"/>
      <c r="HWF79" s="6"/>
      <c r="HWG79" s="6"/>
      <c r="HWH79" s="6"/>
      <c r="HWI79" s="6"/>
      <c r="HWJ79" s="6"/>
      <c r="HWK79" s="6"/>
      <c r="HWL79" s="6"/>
      <c r="HWM79" s="6"/>
      <c r="HWN79" s="6"/>
      <c r="HWO79" s="6"/>
      <c r="HWP79" s="6"/>
      <c r="HWQ79" s="6"/>
      <c r="HWR79" s="6"/>
      <c r="HWS79" s="6"/>
      <c r="HWT79" s="6"/>
      <c r="HWU79" s="6"/>
      <c r="HWV79" s="6"/>
      <c r="HWW79" s="6"/>
      <c r="HWX79" s="6"/>
      <c r="HWY79" s="6"/>
      <c r="HWZ79" s="6"/>
      <c r="HXA79" s="6"/>
      <c r="HXB79" s="6"/>
      <c r="HXC79" s="6"/>
      <c r="HXD79" s="6"/>
      <c r="HXE79" s="6"/>
      <c r="HXF79" s="6"/>
      <c r="HXG79" s="6"/>
      <c r="HXH79" s="6"/>
      <c r="HXI79" s="6"/>
      <c r="HXJ79" s="6"/>
      <c r="HXK79" s="6"/>
      <c r="HXL79" s="6"/>
      <c r="HXM79" s="6"/>
      <c r="HXN79" s="6"/>
      <c r="HXO79" s="6"/>
      <c r="HXP79" s="6"/>
      <c r="HXQ79" s="6"/>
      <c r="HXR79" s="6"/>
      <c r="HXS79" s="6"/>
      <c r="HXT79" s="6"/>
      <c r="HXU79" s="6"/>
      <c r="HXV79" s="6"/>
      <c r="HXW79" s="6"/>
      <c r="HXX79" s="6"/>
      <c r="HXY79" s="6"/>
      <c r="HXZ79" s="6"/>
      <c r="HYA79" s="6"/>
      <c r="HYB79" s="6"/>
      <c r="HYC79" s="6"/>
      <c r="HYD79" s="6"/>
      <c r="HYE79" s="6"/>
      <c r="HYF79" s="6"/>
      <c r="HYG79" s="6"/>
      <c r="HYH79" s="6"/>
      <c r="HYI79" s="6"/>
      <c r="HYJ79" s="6"/>
      <c r="HYK79" s="6"/>
      <c r="HYL79" s="6"/>
      <c r="HYM79" s="6"/>
      <c r="HYN79" s="6"/>
      <c r="HYO79" s="6"/>
      <c r="HYP79" s="6"/>
      <c r="HYQ79" s="6"/>
      <c r="HYR79" s="6"/>
      <c r="HYS79" s="6"/>
      <c r="HYT79" s="6"/>
      <c r="HYU79" s="6"/>
      <c r="HYV79" s="6"/>
      <c r="HYW79" s="6"/>
      <c r="HYX79" s="6"/>
      <c r="HYY79" s="6"/>
      <c r="HYZ79" s="6"/>
      <c r="HZA79" s="6"/>
      <c r="HZB79" s="6"/>
      <c r="HZC79" s="6"/>
      <c r="HZD79" s="6"/>
      <c r="HZE79" s="6"/>
      <c r="HZF79" s="6"/>
      <c r="HZG79" s="6"/>
      <c r="HZH79" s="6"/>
      <c r="HZI79" s="6"/>
      <c r="HZJ79" s="6"/>
      <c r="HZK79" s="6"/>
      <c r="HZL79" s="6"/>
      <c r="HZM79" s="6"/>
      <c r="HZN79" s="6"/>
      <c r="HZO79" s="6"/>
      <c r="HZP79" s="6"/>
      <c r="HZQ79" s="6"/>
      <c r="HZR79" s="6"/>
      <c r="HZS79" s="6"/>
      <c r="HZT79" s="6"/>
      <c r="HZU79" s="6"/>
      <c r="HZV79" s="6"/>
      <c r="HZW79" s="6"/>
      <c r="HZX79" s="6"/>
      <c r="HZY79" s="6"/>
      <c r="HZZ79" s="6"/>
      <c r="IAA79" s="6"/>
      <c r="IAB79" s="6"/>
      <c r="IAC79" s="6"/>
      <c r="IAD79" s="6"/>
      <c r="IAE79" s="6"/>
      <c r="IAF79" s="6"/>
      <c r="IAG79" s="6"/>
      <c r="IAH79" s="6"/>
      <c r="IAI79" s="6"/>
      <c r="IAJ79" s="6"/>
      <c r="IAK79" s="6"/>
      <c r="IAL79" s="6"/>
      <c r="IAM79" s="6"/>
      <c r="IAN79" s="6"/>
      <c r="IAO79" s="6"/>
      <c r="IAP79" s="6"/>
      <c r="IAQ79" s="6"/>
      <c r="IAR79" s="6"/>
      <c r="IAS79" s="6"/>
      <c r="IAT79" s="6"/>
      <c r="IAU79" s="6"/>
      <c r="IAV79" s="6"/>
      <c r="IAW79" s="6"/>
      <c r="IAX79" s="6"/>
      <c r="IAY79" s="6"/>
      <c r="IAZ79" s="6"/>
      <c r="IBA79" s="6"/>
      <c r="IBB79" s="6"/>
      <c r="IBC79" s="6"/>
      <c r="IBD79" s="6"/>
      <c r="IBE79" s="6"/>
      <c r="IBF79" s="6"/>
      <c r="IBG79" s="6"/>
      <c r="IBH79" s="6"/>
      <c r="IBI79" s="6"/>
      <c r="IBJ79" s="6"/>
      <c r="IBK79" s="6"/>
      <c r="IBL79" s="6"/>
      <c r="IBM79" s="6"/>
      <c r="IBN79" s="6"/>
      <c r="IBO79" s="6"/>
      <c r="IBP79" s="6"/>
      <c r="IBQ79" s="6"/>
      <c r="IBR79" s="6"/>
      <c r="IBS79" s="6"/>
      <c r="IBT79" s="6"/>
      <c r="IBU79" s="6"/>
      <c r="IBV79" s="6"/>
      <c r="IBW79" s="6"/>
      <c r="IBX79" s="6"/>
      <c r="IBY79" s="6"/>
      <c r="IBZ79" s="6"/>
      <c r="ICA79" s="6"/>
      <c r="ICB79" s="6"/>
      <c r="ICC79" s="6"/>
      <c r="ICD79" s="6"/>
      <c r="ICE79" s="6"/>
      <c r="ICF79" s="6"/>
      <c r="ICG79" s="6"/>
      <c r="ICH79" s="6"/>
      <c r="ICI79" s="6"/>
      <c r="ICJ79" s="6"/>
      <c r="ICK79" s="6"/>
      <c r="ICL79" s="6"/>
      <c r="ICM79" s="6"/>
      <c r="ICN79" s="6"/>
      <c r="ICO79" s="6"/>
      <c r="ICP79" s="6"/>
      <c r="ICQ79" s="6"/>
      <c r="ICR79" s="6"/>
      <c r="ICS79" s="6"/>
      <c r="ICT79" s="6"/>
      <c r="ICU79" s="6"/>
      <c r="ICV79" s="6"/>
      <c r="ICW79" s="6"/>
      <c r="ICX79" s="6"/>
      <c r="ICY79" s="6"/>
      <c r="ICZ79" s="6"/>
      <c r="IDA79" s="6"/>
      <c r="IDB79" s="6"/>
      <c r="IDC79" s="6"/>
      <c r="IDD79" s="6"/>
      <c r="IDE79" s="6"/>
      <c r="IDF79" s="6"/>
      <c r="IDG79" s="6"/>
      <c r="IDH79" s="6"/>
      <c r="IDI79" s="6"/>
      <c r="IDJ79" s="6"/>
      <c r="IDK79" s="6"/>
      <c r="IDL79" s="6"/>
      <c r="IDM79" s="6"/>
      <c r="IDN79" s="6"/>
      <c r="IDO79" s="6"/>
      <c r="IDP79" s="6"/>
      <c r="IDQ79" s="6"/>
      <c r="IDR79" s="6"/>
      <c r="IDS79" s="6"/>
      <c r="IDT79" s="6"/>
      <c r="IDU79" s="6"/>
      <c r="IDV79" s="6"/>
      <c r="IDW79" s="6"/>
      <c r="IDX79" s="6"/>
      <c r="IDY79" s="6"/>
      <c r="IDZ79" s="6"/>
      <c r="IEA79" s="6"/>
      <c r="IEB79" s="6"/>
      <c r="IEC79" s="6"/>
      <c r="IED79" s="6"/>
      <c r="IEE79" s="6"/>
      <c r="IEF79" s="6"/>
      <c r="IEG79" s="6"/>
      <c r="IEH79" s="6"/>
      <c r="IEI79" s="6"/>
      <c r="IEJ79" s="6"/>
      <c r="IEK79" s="6"/>
      <c r="IEL79" s="6"/>
      <c r="IEM79" s="6"/>
      <c r="IEN79" s="6"/>
      <c r="IEO79" s="6"/>
      <c r="IEP79" s="6"/>
      <c r="IEQ79" s="6"/>
      <c r="IER79" s="6"/>
      <c r="IES79" s="6"/>
      <c r="IET79" s="6"/>
      <c r="IEU79" s="6"/>
      <c r="IEV79" s="6"/>
      <c r="IEW79" s="6"/>
      <c r="IEX79" s="6"/>
      <c r="IEY79" s="6"/>
      <c r="IEZ79" s="6"/>
      <c r="IFA79" s="6"/>
      <c r="IFB79" s="6"/>
      <c r="IFC79" s="6"/>
      <c r="IFD79" s="6"/>
      <c r="IFE79" s="6"/>
      <c r="IFF79" s="6"/>
      <c r="IFG79" s="6"/>
      <c r="IFH79" s="6"/>
      <c r="IFI79" s="6"/>
      <c r="IFJ79" s="6"/>
      <c r="IFK79" s="6"/>
      <c r="IFL79" s="6"/>
      <c r="IFM79" s="6"/>
      <c r="IFN79" s="6"/>
      <c r="IFO79" s="6"/>
      <c r="IFP79" s="6"/>
      <c r="IFQ79" s="6"/>
      <c r="IFR79" s="6"/>
      <c r="IFS79" s="6"/>
      <c r="IFT79" s="6"/>
      <c r="IFU79" s="6"/>
      <c r="IFV79" s="6"/>
      <c r="IFW79" s="6"/>
      <c r="IFX79" s="6"/>
      <c r="IFY79" s="6"/>
      <c r="IFZ79" s="6"/>
      <c r="IGA79" s="6"/>
      <c r="IGB79" s="6"/>
      <c r="IGC79" s="6"/>
      <c r="IGD79" s="6"/>
      <c r="IGE79" s="6"/>
      <c r="IGF79" s="6"/>
      <c r="IGG79" s="6"/>
      <c r="IGH79" s="6"/>
      <c r="IGI79" s="6"/>
      <c r="IGJ79" s="6"/>
      <c r="IGK79" s="6"/>
      <c r="IGL79" s="6"/>
      <c r="IGM79" s="6"/>
      <c r="IGN79" s="6"/>
      <c r="IGO79" s="6"/>
      <c r="IGP79" s="6"/>
      <c r="IGQ79" s="6"/>
      <c r="IGR79" s="6"/>
      <c r="IGS79" s="6"/>
      <c r="IGT79" s="6"/>
      <c r="IGU79" s="6"/>
      <c r="IGV79" s="6"/>
      <c r="IGW79" s="6"/>
      <c r="IGX79" s="6"/>
      <c r="IGY79" s="6"/>
      <c r="IGZ79" s="6"/>
      <c r="IHA79" s="6"/>
      <c r="IHB79" s="6"/>
      <c r="IHC79" s="6"/>
      <c r="IHD79" s="6"/>
      <c r="IHE79" s="6"/>
      <c r="IHF79" s="6"/>
      <c r="IHG79" s="6"/>
      <c r="IHH79" s="6"/>
      <c r="IHI79" s="6"/>
      <c r="IHJ79" s="6"/>
      <c r="IHK79" s="6"/>
      <c r="IHL79" s="6"/>
      <c r="IHM79" s="6"/>
      <c r="IHN79" s="6"/>
      <c r="IHO79" s="6"/>
      <c r="IHP79" s="6"/>
      <c r="IHQ79" s="6"/>
      <c r="IHR79" s="6"/>
      <c r="IHS79" s="6"/>
      <c r="IHT79" s="6"/>
      <c r="IHU79" s="6"/>
      <c r="IHV79" s="6"/>
      <c r="IHW79" s="6"/>
      <c r="IHX79" s="6"/>
      <c r="IHY79" s="6"/>
      <c r="IHZ79" s="6"/>
      <c r="IIA79" s="6"/>
      <c r="IIB79" s="6"/>
      <c r="IIC79" s="6"/>
      <c r="IID79" s="6"/>
      <c r="IIE79" s="6"/>
      <c r="IIF79" s="6"/>
      <c r="IIG79" s="6"/>
      <c r="IIH79" s="6"/>
      <c r="III79" s="6"/>
      <c r="IIJ79" s="6"/>
      <c r="IIK79" s="6"/>
      <c r="IIL79" s="6"/>
      <c r="IIM79" s="6"/>
      <c r="IIN79" s="6"/>
      <c r="IIO79" s="6"/>
      <c r="IIP79" s="6"/>
      <c r="IIQ79" s="6"/>
      <c r="IIR79" s="6"/>
      <c r="IIS79" s="6"/>
      <c r="IIT79" s="6"/>
      <c r="IIU79" s="6"/>
      <c r="IIV79" s="6"/>
      <c r="IIW79" s="6"/>
      <c r="IIX79" s="6"/>
      <c r="IIY79" s="6"/>
      <c r="IIZ79" s="6"/>
      <c r="IJA79" s="6"/>
      <c r="IJB79" s="6"/>
      <c r="IJC79" s="6"/>
      <c r="IJD79" s="6"/>
      <c r="IJE79" s="6"/>
      <c r="IJF79" s="6"/>
      <c r="IJG79" s="6"/>
      <c r="IJH79" s="6"/>
      <c r="IJI79" s="6"/>
      <c r="IJJ79" s="6"/>
      <c r="IJK79" s="6"/>
      <c r="IJL79" s="6"/>
      <c r="IJM79" s="6"/>
      <c r="IJN79" s="6"/>
      <c r="IJO79" s="6"/>
      <c r="IJP79" s="6"/>
      <c r="IJQ79" s="6"/>
      <c r="IJR79" s="6"/>
      <c r="IJS79" s="6"/>
      <c r="IJT79" s="6"/>
      <c r="IJU79" s="6"/>
      <c r="IJV79" s="6"/>
      <c r="IJW79" s="6"/>
      <c r="IJX79" s="6"/>
      <c r="IJY79" s="6"/>
      <c r="IJZ79" s="6"/>
      <c r="IKA79" s="6"/>
      <c r="IKB79" s="6"/>
      <c r="IKC79" s="6"/>
      <c r="IKD79" s="6"/>
      <c r="IKE79" s="6"/>
      <c r="IKF79" s="6"/>
      <c r="IKG79" s="6"/>
      <c r="IKH79" s="6"/>
      <c r="IKI79" s="6"/>
      <c r="IKJ79" s="6"/>
      <c r="IKK79" s="6"/>
      <c r="IKL79" s="6"/>
      <c r="IKM79" s="6"/>
      <c r="IKN79" s="6"/>
      <c r="IKO79" s="6"/>
      <c r="IKP79" s="6"/>
      <c r="IKQ79" s="6"/>
      <c r="IKR79" s="6"/>
      <c r="IKS79" s="6"/>
      <c r="IKT79" s="6"/>
      <c r="IKU79" s="6"/>
      <c r="IKV79" s="6"/>
      <c r="IKW79" s="6"/>
      <c r="IKX79" s="6"/>
      <c r="IKY79" s="6"/>
      <c r="IKZ79" s="6"/>
      <c r="ILA79" s="6"/>
      <c r="ILB79" s="6"/>
      <c r="ILC79" s="6"/>
      <c r="ILD79" s="6"/>
      <c r="ILE79" s="6"/>
      <c r="ILF79" s="6"/>
      <c r="ILG79" s="6"/>
      <c r="ILH79" s="6"/>
      <c r="ILI79" s="6"/>
      <c r="ILJ79" s="6"/>
      <c r="ILK79" s="6"/>
      <c r="ILL79" s="6"/>
      <c r="ILM79" s="6"/>
      <c r="ILN79" s="6"/>
      <c r="ILO79" s="6"/>
      <c r="ILP79" s="6"/>
      <c r="ILQ79" s="6"/>
      <c r="ILR79" s="6"/>
      <c r="ILS79" s="6"/>
      <c r="ILT79" s="6"/>
      <c r="ILU79" s="6"/>
      <c r="ILV79" s="6"/>
      <c r="ILW79" s="6"/>
      <c r="ILX79" s="6"/>
      <c r="ILY79" s="6"/>
      <c r="ILZ79" s="6"/>
      <c r="IMA79" s="6"/>
      <c r="IMB79" s="6"/>
      <c r="IMC79" s="6"/>
      <c r="IMD79" s="6"/>
      <c r="IME79" s="6"/>
      <c r="IMF79" s="6"/>
      <c r="IMG79" s="6"/>
      <c r="IMH79" s="6"/>
      <c r="IMI79" s="6"/>
      <c r="IMJ79" s="6"/>
      <c r="IMK79" s="6"/>
      <c r="IML79" s="6"/>
      <c r="IMM79" s="6"/>
      <c r="IMN79" s="6"/>
      <c r="IMO79" s="6"/>
      <c r="IMP79" s="6"/>
      <c r="IMQ79" s="6"/>
      <c r="IMR79" s="6"/>
      <c r="IMS79" s="6"/>
      <c r="IMT79" s="6"/>
      <c r="IMU79" s="6"/>
      <c r="IMV79" s="6"/>
      <c r="IMW79" s="6"/>
      <c r="IMX79" s="6"/>
      <c r="IMY79" s="6"/>
      <c r="IMZ79" s="6"/>
      <c r="INA79" s="6"/>
      <c r="INB79" s="6"/>
      <c r="INC79" s="6"/>
      <c r="IND79" s="6"/>
      <c r="INE79" s="6"/>
      <c r="INF79" s="6"/>
      <c r="ING79" s="6"/>
      <c r="INH79" s="6"/>
      <c r="INI79" s="6"/>
      <c r="INJ79" s="6"/>
      <c r="INK79" s="6"/>
      <c r="INL79" s="6"/>
      <c r="INM79" s="6"/>
      <c r="INN79" s="6"/>
      <c r="INO79" s="6"/>
      <c r="INP79" s="6"/>
      <c r="INQ79" s="6"/>
      <c r="INR79" s="6"/>
      <c r="INS79" s="6"/>
      <c r="INT79" s="6"/>
      <c r="INU79" s="6"/>
      <c r="INV79" s="6"/>
      <c r="INW79" s="6"/>
      <c r="INX79" s="6"/>
      <c r="INY79" s="6"/>
      <c r="INZ79" s="6"/>
      <c r="IOA79" s="6"/>
      <c r="IOB79" s="6"/>
      <c r="IOC79" s="6"/>
      <c r="IOD79" s="6"/>
      <c r="IOE79" s="6"/>
      <c r="IOF79" s="6"/>
      <c r="IOG79" s="6"/>
      <c r="IOH79" s="6"/>
      <c r="IOI79" s="6"/>
      <c r="IOJ79" s="6"/>
      <c r="IOK79" s="6"/>
      <c r="IOL79" s="6"/>
      <c r="IOM79" s="6"/>
      <c r="ION79" s="6"/>
      <c r="IOO79" s="6"/>
      <c r="IOP79" s="6"/>
      <c r="IOQ79" s="6"/>
      <c r="IOR79" s="6"/>
      <c r="IOS79" s="6"/>
      <c r="IOT79" s="6"/>
      <c r="IOU79" s="6"/>
      <c r="IOV79" s="6"/>
      <c r="IOW79" s="6"/>
      <c r="IOX79" s="6"/>
      <c r="IOY79" s="6"/>
      <c r="IOZ79" s="6"/>
      <c r="IPA79" s="6"/>
      <c r="IPB79" s="6"/>
      <c r="IPC79" s="6"/>
      <c r="IPD79" s="6"/>
      <c r="IPE79" s="6"/>
      <c r="IPF79" s="6"/>
      <c r="IPG79" s="6"/>
      <c r="IPH79" s="6"/>
      <c r="IPI79" s="6"/>
      <c r="IPJ79" s="6"/>
      <c r="IPK79" s="6"/>
      <c r="IPL79" s="6"/>
      <c r="IPM79" s="6"/>
      <c r="IPN79" s="6"/>
      <c r="IPO79" s="6"/>
      <c r="IPP79" s="6"/>
      <c r="IPQ79" s="6"/>
      <c r="IPR79" s="6"/>
      <c r="IPS79" s="6"/>
      <c r="IPT79" s="6"/>
      <c r="IPU79" s="6"/>
      <c r="IPV79" s="6"/>
      <c r="IPW79" s="6"/>
      <c r="IPX79" s="6"/>
      <c r="IPY79" s="6"/>
      <c r="IPZ79" s="6"/>
      <c r="IQA79" s="6"/>
      <c r="IQB79" s="6"/>
      <c r="IQC79" s="6"/>
      <c r="IQD79" s="6"/>
      <c r="IQE79" s="6"/>
      <c r="IQF79" s="6"/>
      <c r="IQG79" s="6"/>
      <c r="IQH79" s="6"/>
      <c r="IQI79" s="6"/>
      <c r="IQJ79" s="6"/>
      <c r="IQK79" s="6"/>
      <c r="IQL79" s="6"/>
      <c r="IQM79" s="6"/>
      <c r="IQN79" s="6"/>
      <c r="IQO79" s="6"/>
      <c r="IQP79" s="6"/>
      <c r="IQQ79" s="6"/>
      <c r="IQR79" s="6"/>
      <c r="IQS79" s="6"/>
      <c r="IQT79" s="6"/>
      <c r="IQU79" s="6"/>
      <c r="IQV79" s="6"/>
      <c r="IQW79" s="6"/>
      <c r="IQX79" s="6"/>
      <c r="IQY79" s="6"/>
      <c r="IQZ79" s="6"/>
      <c r="IRA79" s="6"/>
      <c r="IRB79" s="6"/>
      <c r="IRC79" s="6"/>
      <c r="IRD79" s="6"/>
      <c r="IRE79" s="6"/>
      <c r="IRF79" s="6"/>
      <c r="IRG79" s="6"/>
      <c r="IRH79" s="6"/>
      <c r="IRI79" s="6"/>
      <c r="IRJ79" s="6"/>
      <c r="IRK79" s="6"/>
      <c r="IRL79" s="6"/>
      <c r="IRM79" s="6"/>
      <c r="IRN79" s="6"/>
      <c r="IRO79" s="6"/>
      <c r="IRP79" s="6"/>
      <c r="IRQ79" s="6"/>
      <c r="IRR79" s="6"/>
      <c r="IRS79" s="6"/>
      <c r="IRT79" s="6"/>
      <c r="IRU79" s="6"/>
      <c r="IRV79" s="6"/>
      <c r="IRW79" s="6"/>
      <c r="IRX79" s="6"/>
      <c r="IRY79" s="6"/>
      <c r="IRZ79" s="6"/>
      <c r="ISA79" s="6"/>
      <c r="ISB79" s="6"/>
      <c r="ISC79" s="6"/>
      <c r="ISD79" s="6"/>
      <c r="ISE79" s="6"/>
      <c r="ISF79" s="6"/>
      <c r="ISG79" s="6"/>
      <c r="ISH79" s="6"/>
      <c r="ISI79" s="6"/>
      <c r="ISJ79" s="6"/>
      <c r="ISK79" s="6"/>
      <c r="ISL79" s="6"/>
      <c r="ISM79" s="6"/>
      <c r="ISN79" s="6"/>
      <c r="ISO79" s="6"/>
      <c r="ISP79" s="6"/>
      <c r="ISQ79" s="6"/>
      <c r="ISR79" s="6"/>
      <c r="ISS79" s="6"/>
      <c r="IST79" s="6"/>
      <c r="ISU79" s="6"/>
      <c r="ISV79" s="6"/>
      <c r="ISW79" s="6"/>
      <c r="ISX79" s="6"/>
      <c r="ISY79" s="6"/>
      <c r="ISZ79" s="6"/>
      <c r="ITA79" s="6"/>
      <c r="ITB79" s="6"/>
      <c r="ITC79" s="6"/>
      <c r="ITD79" s="6"/>
      <c r="ITE79" s="6"/>
      <c r="ITF79" s="6"/>
      <c r="ITG79" s="6"/>
      <c r="ITH79" s="6"/>
      <c r="ITI79" s="6"/>
      <c r="ITJ79" s="6"/>
      <c r="ITK79" s="6"/>
      <c r="ITL79" s="6"/>
      <c r="ITM79" s="6"/>
      <c r="ITN79" s="6"/>
      <c r="ITO79" s="6"/>
      <c r="ITP79" s="6"/>
      <c r="ITQ79" s="6"/>
      <c r="ITR79" s="6"/>
      <c r="ITS79" s="6"/>
      <c r="ITT79" s="6"/>
      <c r="ITU79" s="6"/>
      <c r="ITV79" s="6"/>
      <c r="ITW79" s="6"/>
      <c r="ITX79" s="6"/>
      <c r="ITY79" s="6"/>
      <c r="ITZ79" s="6"/>
      <c r="IUA79" s="6"/>
      <c r="IUB79" s="6"/>
      <c r="IUC79" s="6"/>
      <c r="IUD79" s="6"/>
      <c r="IUE79" s="6"/>
      <c r="IUF79" s="6"/>
      <c r="IUG79" s="6"/>
      <c r="IUH79" s="6"/>
      <c r="IUI79" s="6"/>
      <c r="IUJ79" s="6"/>
      <c r="IUK79" s="6"/>
      <c r="IUL79" s="6"/>
      <c r="IUM79" s="6"/>
      <c r="IUN79" s="6"/>
      <c r="IUO79" s="6"/>
      <c r="IUP79" s="6"/>
      <c r="IUQ79" s="6"/>
      <c r="IUR79" s="6"/>
      <c r="IUS79" s="6"/>
      <c r="IUT79" s="6"/>
      <c r="IUU79" s="6"/>
      <c r="IUV79" s="6"/>
      <c r="IUW79" s="6"/>
      <c r="IUX79" s="6"/>
      <c r="IUY79" s="6"/>
      <c r="IUZ79" s="6"/>
      <c r="IVA79" s="6"/>
      <c r="IVB79" s="6"/>
      <c r="IVC79" s="6"/>
      <c r="IVD79" s="6"/>
      <c r="IVE79" s="6"/>
      <c r="IVF79" s="6"/>
      <c r="IVG79" s="6"/>
      <c r="IVH79" s="6"/>
      <c r="IVI79" s="6"/>
      <c r="IVJ79" s="6"/>
      <c r="IVK79" s="6"/>
      <c r="IVL79" s="6"/>
      <c r="IVM79" s="6"/>
      <c r="IVN79" s="6"/>
      <c r="IVO79" s="6"/>
      <c r="IVP79" s="6"/>
      <c r="IVQ79" s="6"/>
      <c r="IVR79" s="6"/>
      <c r="IVS79" s="6"/>
      <c r="IVT79" s="6"/>
      <c r="IVU79" s="6"/>
      <c r="IVV79" s="6"/>
      <c r="IVW79" s="6"/>
      <c r="IVX79" s="6"/>
      <c r="IVY79" s="6"/>
      <c r="IVZ79" s="6"/>
      <c r="IWA79" s="6"/>
      <c r="IWB79" s="6"/>
      <c r="IWC79" s="6"/>
      <c r="IWD79" s="6"/>
      <c r="IWE79" s="6"/>
      <c r="IWF79" s="6"/>
      <c r="IWG79" s="6"/>
      <c r="IWH79" s="6"/>
      <c r="IWI79" s="6"/>
      <c r="IWJ79" s="6"/>
      <c r="IWK79" s="6"/>
      <c r="IWL79" s="6"/>
      <c r="IWM79" s="6"/>
      <c r="IWN79" s="6"/>
      <c r="IWO79" s="6"/>
      <c r="IWP79" s="6"/>
      <c r="IWQ79" s="6"/>
      <c r="IWR79" s="6"/>
      <c r="IWS79" s="6"/>
      <c r="IWT79" s="6"/>
      <c r="IWU79" s="6"/>
      <c r="IWV79" s="6"/>
      <c r="IWW79" s="6"/>
      <c r="IWX79" s="6"/>
      <c r="IWY79" s="6"/>
      <c r="IWZ79" s="6"/>
      <c r="IXA79" s="6"/>
      <c r="IXB79" s="6"/>
      <c r="IXC79" s="6"/>
      <c r="IXD79" s="6"/>
      <c r="IXE79" s="6"/>
      <c r="IXF79" s="6"/>
      <c r="IXG79" s="6"/>
      <c r="IXH79" s="6"/>
      <c r="IXI79" s="6"/>
      <c r="IXJ79" s="6"/>
      <c r="IXK79" s="6"/>
      <c r="IXL79" s="6"/>
      <c r="IXM79" s="6"/>
      <c r="IXN79" s="6"/>
      <c r="IXO79" s="6"/>
      <c r="IXP79" s="6"/>
      <c r="IXQ79" s="6"/>
      <c r="IXR79" s="6"/>
      <c r="IXS79" s="6"/>
      <c r="IXT79" s="6"/>
      <c r="IXU79" s="6"/>
      <c r="IXV79" s="6"/>
      <c r="IXW79" s="6"/>
      <c r="IXX79" s="6"/>
      <c r="IXY79" s="6"/>
      <c r="IXZ79" s="6"/>
      <c r="IYA79" s="6"/>
      <c r="IYB79" s="6"/>
      <c r="IYC79" s="6"/>
      <c r="IYD79" s="6"/>
      <c r="IYE79" s="6"/>
      <c r="IYF79" s="6"/>
      <c r="IYG79" s="6"/>
      <c r="IYH79" s="6"/>
      <c r="IYI79" s="6"/>
      <c r="IYJ79" s="6"/>
      <c r="IYK79" s="6"/>
      <c r="IYL79" s="6"/>
      <c r="IYM79" s="6"/>
      <c r="IYN79" s="6"/>
      <c r="IYO79" s="6"/>
      <c r="IYP79" s="6"/>
      <c r="IYQ79" s="6"/>
      <c r="IYR79" s="6"/>
      <c r="IYS79" s="6"/>
      <c r="IYT79" s="6"/>
      <c r="IYU79" s="6"/>
      <c r="IYV79" s="6"/>
      <c r="IYW79" s="6"/>
      <c r="IYX79" s="6"/>
      <c r="IYY79" s="6"/>
      <c r="IYZ79" s="6"/>
      <c r="IZA79" s="6"/>
      <c r="IZB79" s="6"/>
      <c r="IZC79" s="6"/>
      <c r="IZD79" s="6"/>
      <c r="IZE79" s="6"/>
      <c r="IZF79" s="6"/>
      <c r="IZG79" s="6"/>
      <c r="IZH79" s="6"/>
      <c r="IZI79" s="6"/>
      <c r="IZJ79" s="6"/>
      <c r="IZK79" s="6"/>
      <c r="IZL79" s="6"/>
      <c r="IZM79" s="6"/>
      <c r="IZN79" s="6"/>
      <c r="IZO79" s="6"/>
      <c r="IZP79" s="6"/>
      <c r="IZQ79" s="6"/>
      <c r="IZR79" s="6"/>
      <c r="IZS79" s="6"/>
      <c r="IZT79" s="6"/>
      <c r="IZU79" s="6"/>
      <c r="IZV79" s="6"/>
      <c r="IZW79" s="6"/>
      <c r="IZX79" s="6"/>
      <c r="IZY79" s="6"/>
      <c r="IZZ79" s="6"/>
      <c r="JAA79" s="6"/>
      <c r="JAB79" s="6"/>
      <c r="JAC79" s="6"/>
      <c r="JAD79" s="6"/>
      <c r="JAE79" s="6"/>
      <c r="JAF79" s="6"/>
      <c r="JAG79" s="6"/>
      <c r="JAH79" s="6"/>
      <c r="JAI79" s="6"/>
      <c r="JAJ79" s="6"/>
      <c r="JAK79" s="6"/>
      <c r="JAL79" s="6"/>
      <c r="JAM79" s="6"/>
      <c r="JAN79" s="6"/>
      <c r="JAO79" s="6"/>
      <c r="JAP79" s="6"/>
      <c r="JAQ79" s="6"/>
      <c r="JAR79" s="6"/>
      <c r="JAS79" s="6"/>
      <c r="JAT79" s="6"/>
      <c r="JAU79" s="6"/>
      <c r="JAV79" s="6"/>
      <c r="JAW79" s="6"/>
      <c r="JAX79" s="6"/>
      <c r="JAY79" s="6"/>
      <c r="JAZ79" s="6"/>
      <c r="JBA79" s="6"/>
      <c r="JBB79" s="6"/>
      <c r="JBC79" s="6"/>
      <c r="JBD79" s="6"/>
      <c r="JBE79" s="6"/>
      <c r="JBF79" s="6"/>
      <c r="JBG79" s="6"/>
      <c r="JBH79" s="6"/>
      <c r="JBI79" s="6"/>
      <c r="JBJ79" s="6"/>
      <c r="JBK79" s="6"/>
      <c r="JBL79" s="6"/>
      <c r="JBM79" s="6"/>
      <c r="JBN79" s="6"/>
      <c r="JBO79" s="6"/>
      <c r="JBP79" s="6"/>
      <c r="JBQ79" s="6"/>
      <c r="JBR79" s="6"/>
      <c r="JBS79" s="6"/>
      <c r="JBT79" s="6"/>
      <c r="JBU79" s="6"/>
      <c r="JBV79" s="6"/>
      <c r="JBW79" s="6"/>
      <c r="JBX79" s="6"/>
      <c r="JBY79" s="6"/>
      <c r="JBZ79" s="6"/>
      <c r="JCA79" s="6"/>
      <c r="JCB79" s="6"/>
      <c r="JCC79" s="6"/>
      <c r="JCD79" s="6"/>
      <c r="JCE79" s="6"/>
      <c r="JCF79" s="6"/>
      <c r="JCG79" s="6"/>
      <c r="JCH79" s="6"/>
      <c r="JCI79" s="6"/>
      <c r="JCJ79" s="6"/>
      <c r="JCK79" s="6"/>
      <c r="JCL79" s="6"/>
      <c r="JCM79" s="6"/>
      <c r="JCN79" s="6"/>
      <c r="JCO79" s="6"/>
      <c r="JCP79" s="6"/>
      <c r="JCQ79" s="6"/>
      <c r="JCR79" s="6"/>
      <c r="JCS79" s="6"/>
      <c r="JCT79" s="6"/>
      <c r="JCU79" s="6"/>
      <c r="JCV79" s="6"/>
      <c r="JCW79" s="6"/>
      <c r="JCX79" s="6"/>
      <c r="JCY79" s="6"/>
      <c r="JCZ79" s="6"/>
      <c r="JDA79" s="6"/>
      <c r="JDB79" s="6"/>
      <c r="JDC79" s="6"/>
      <c r="JDD79" s="6"/>
      <c r="JDE79" s="6"/>
      <c r="JDF79" s="6"/>
      <c r="JDG79" s="6"/>
      <c r="JDH79" s="6"/>
      <c r="JDI79" s="6"/>
      <c r="JDJ79" s="6"/>
      <c r="JDK79" s="6"/>
      <c r="JDL79" s="6"/>
      <c r="JDM79" s="6"/>
      <c r="JDN79" s="6"/>
      <c r="JDO79" s="6"/>
      <c r="JDP79" s="6"/>
      <c r="JDQ79" s="6"/>
      <c r="JDR79" s="6"/>
      <c r="JDS79" s="6"/>
      <c r="JDT79" s="6"/>
      <c r="JDU79" s="6"/>
      <c r="JDV79" s="6"/>
      <c r="JDW79" s="6"/>
      <c r="JDX79" s="6"/>
      <c r="JDY79" s="6"/>
      <c r="JDZ79" s="6"/>
      <c r="JEA79" s="6"/>
      <c r="JEB79" s="6"/>
      <c r="JEC79" s="6"/>
      <c r="JED79" s="6"/>
      <c r="JEE79" s="6"/>
      <c r="JEF79" s="6"/>
      <c r="JEG79" s="6"/>
      <c r="JEH79" s="6"/>
      <c r="JEI79" s="6"/>
      <c r="JEJ79" s="6"/>
      <c r="JEK79" s="6"/>
      <c r="JEL79" s="6"/>
      <c r="JEM79" s="6"/>
      <c r="JEN79" s="6"/>
      <c r="JEO79" s="6"/>
      <c r="JEP79" s="6"/>
      <c r="JEQ79" s="6"/>
      <c r="JER79" s="6"/>
      <c r="JES79" s="6"/>
      <c r="JET79" s="6"/>
      <c r="JEU79" s="6"/>
      <c r="JEV79" s="6"/>
      <c r="JEW79" s="6"/>
      <c r="JEX79" s="6"/>
      <c r="JEY79" s="6"/>
      <c r="JEZ79" s="6"/>
      <c r="JFA79" s="6"/>
      <c r="JFB79" s="6"/>
      <c r="JFC79" s="6"/>
      <c r="JFD79" s="6"/>
      <c r="JFE79" s="6"/>
      <c r="JFF79" s="6"/>
      <c r="JFG79" s="6"/>
      <c r="JFH79" s="6"/>
      <c r="JFI79" s="6"/>
      <c r="JFJ79" s="6"/>
      <c r="JFK79" s="6"/>
      <c r="JFL79" s="6"/>
      <c r="JFM79" s="6"/>
      <c r="JFN79" s="6"/>
      <c r="JFO79" s="6"/>
      <c r="JFP79" s="6"/>
      <c r="JFQ79" s="6"/>
      <c r="JFR79" s="6"/>
      <c r="JFS79" s="6"/>
      <c r="JFT79" s="6"/>
      <c r="JFU79" s="6"/>
      <c r="JFV79" s="6"/>
      <c r="JFW79" s="6"/>
      <c r="JFX79" s="6"/>
      <c r="JFY79" s="6"/>
      <c r="JFZ79" s="6"/>
      <c r="JGA79" s="6"/>
      <c r="JGB79" s="6"/>
      <c r="JGC79" s="6"/>
      <c r="JGD79" s="6"/>
      <c r="JGE79" s="6"/>
      <c r="JGF79" s="6"/>
      <c r="JGG79" s="6"/>
      <c r="JGH79" s="6"/>
      <c r="JGI79" s="6"/>
      <c r="JGJ79" s="6"/>
      <c r="JGK79" s="6"/>
      <c r="JGL79" s="6"/>
      <c r="JGM79" s="6"/>
      <c r="JGN79" s="6"/>
      <c r="JGO79" s="6"/>
      <c r="JGP79" s="6"/>
      <c r="JGQ79" s="6"/>
      <c r="JGR79" s="6"/>
      <c r="JGS79" s="6"/>
      <c r="JGT79" s="6"/>
      <c r="JGU79" s="6"/>
      <c r="JGV79" s="6"/>
      <c r="JGW79" s="6"/>
      <c r="JGX79" s="6"/>
      <c r="JGY79" s="6"/>
      <c r="JGZ79" s="6"/>
      <c r="JHA79" s="6"/>
      <c r="JHB79" s="6"/>
      <c r="JHC79" s="6"/>
      <c r="JHD79" s="6"/>
      <c r="JHE79" s="6"/>
      <c r="JHF79" s="6"/>
      <c r="JHG79" s="6"/>
      <c r="JHH79" s="6"/>
      <c r="JHI79" s="6"/>
      <c r="JHJ79" s="6"/>
      <c r="JHK79" s="6"/>
      <c r="JHL79" s="6"/>
      <c r="JHM79" s="6"/>
      <c r="JHN79" s="6"/>
      <c r="JHO79" s="6"/>
      <c r="JHP79" s="6"/>
      <c r="JHQ79" s="6"/>
      <c r="JHR79" s="6"/>
      <c r="JHS79" s="6"/>
      <c r="JHT79" s="6"/>
      <c r="JHU79" s="6"/>
      <c r="JHV79" s="6"/>
      <c r="JHW79" s="6"/>
      <c r="JHX79" s="6"/>
      <c r="JHY79" s="6"/>
      <c r="JHZ79" s="6"/>
      <c r="JIA79" s="6"/>
      <c r="JIB79" s="6"/>
      <c r="JIC79" s="6"/>
      <c r="JID79" s="6"/>
      <c r="JIE79" s="6"/>
      <c r="JIF79" s="6"/>
      <c r="JIG79" s="6"/>
      <c r="JIH79" s="6"/>
      <c r="JII79" s="6"/>
      <c r="JIJ79" s="6"/>
      <c r="JIK79" s="6"/>
      <c r="JIL79" s="6"/>
      <c r="JIM79" s="6"/>
      <c r="JIN79" s="6"/>
      <c r="JIO79" s="6"/>
      <c r="JIP79" s="6"/>
      <c r="JIQ79" s="6"/>
      <c r="JIR79" s="6"/>
      <c r="JIS79" s="6"/>
      <c r="JIT79" s="6"/>
      <c r="JIU79" s="6"/>
      <c r="JIV79" s="6"/>
      <c r="JIW79" s="6"/>
      <c r="JIX79" s="6"/>
      <c r="JIY79" s="6"/>
      <c r="JIZ79" s="6"/>
      <c r="JJA79" s="6"/>
      <c r="JJB79" s="6"/>
      <c r="JJC79" s="6"/>
      <c r="JJD79" s="6"/>
      <c r="JJE79" s="6"/>
      <c r="JJF79" s="6"/>
      <c r="JJG79" s="6"/>
      <c r="JJH79" s="6"/>
      <c r="JJI79" s="6"/>
      <c r="JJJ79" s="6"/>
      <c r="JJK79" s="6"/>
      <c r="JJL79" s="6"/>
      <c r="JJM79" s="6"/>
      <c r="JJN79" s="6"/>
      <c r="JJO79" s="6"/>
      <c r="JJP79" s="6"/>
      <c r="JJQ79" s="6"/>
      <c r="JJR79" s="6"/>
      <c r="JJS79" s="6"/>
      <c r="JJT79" s="6"/>
      <c r="JJU79" s="6"/>
      <c r="JJV79" s="6"/>
      <c r="JJW79" s="6"/>
      <c r="JJX79" s="6"/>
      <c r="JJY79" s="6"/>
      <c r="JJZ79" s="6"/>
      <c r="JKA79" s="6"/>
      <c r="JKB79" s="6"/>
      <c r="JKC79" s="6"/>
      <c r="JKD79" s="6"/>
      <c r="JKE79" s="6"/>
      <c r="JKF79" s="6"/>
      <c r="JKG79" s="6"/>
      <c r="JKH79" s="6"/>
      <c r="JKI79" s="6"/>
      <c r="JKJ79" s="6"/>
      <c r="JKK79" s="6"/>
      <c r="JKL79" s="6"/>
      <c r="JKM79" s="6"/>
      <c r="JKN79" s="6"/>
      <c r="JKO79" s="6"/>
      <c r="JKP79" s="6"/>
      <c r="JKQ79" s="6"/>
      <c r="JKR79" s="6"/>
      <c r="JKS79" s="6"/>
      <c r="JKT79" s="6"/>
      <c r="JKU79" s="6"/>
      <c r="JKV79" s="6"/>
      <c r="JKW79" s="6"/>
      <c r="JKX79" s="6"/>
      <c r="JKY79" s="6"/>
      <c r="JKZ79" s="6"/>
      <c r="JLA79" s="6"/>
      <c r="JLB79" s="6"/>
      <c r="JLC79" s="6"/>
      <c r="JLD79" s="6"/>
      <c r="JLE79" s="6"/>
      <c r="JLF79" s="6"/>
      <c r="JLG79" s="6"/>
      <c r="JLH79" s="6"/>
      <c r="JLI79" s="6"/>
      <c r="JLJ79" s="6"/>
      <c r="JLK79" s="6"/>
      <c r="JLL79" s="6"/>
      <c r="JLM79" s="6"/>
      <c r="JLN79" s="6"/>
      <c r="JLO79" s="6"/>
      <c r="JLP79" s="6"/>
      <c r="JLQ79" s="6"/>
      <c r="JLR79" s="6"/>
      <c r="JLS79" s="6"/>
      <c r="JLT79" s="6"/>
      <c r="JLU79" s="6"/>
      <c r="JLV79" s="6"/>
      <c r="JLW79" s="6"/>
      <c r="JLX79" s="6"/>
      <c r="JLY79" s="6"/>
      <c r="JLZ79" s="6"/>
      <c r="JMA79" s="6"/>
      <c r="JMB79" s="6"/>
      <c r="JMC79" s="6"/>
      <c r="JMD79" s="6"/>
      <c r="JME79" s="6"/>
      <c r="JMF79" s="6"/>
      <c r="JMG79" s="6"/>
      <c r="JMH79" s="6"/>
      <c r="JMI79" s="6"/>
      <c r="JMJ79" s="6"/>
      <c r="JMK79" s="6"/>
      <c r="JML79" s="6"/>
      <c r="JMM79" s="6"/>
      <c r="JMN79" s="6"/>
      <c r="JMO79" s="6"/>
      <c r="JMP79" s="6"/>
      <c r="JMQ79" s="6"/>
      <c r="JMR79" s="6"/>
      <c r="JMS79" s="6"/>
      <c r="JMT79" s="6"/>
      <c r="JMU79" s="6"/>
      <c r="JMV79" s="6"/>
      <c r="JMW79" s="6"/>
      <c r="JMX79" s="6"/>
      <c r="JMY79" s="6"/>
      <c r="JMZ79" s="6"/>
      <c r="JNA79" s="6"/>
      <c r="JNB79" s="6"/>
      <c r="JNC79" s="6"/>
      <c r="JND79" s="6"/>
      <c r="JNE79" s="6"/>
      <c r="JNF79" s="6"/>
      <c r="JNG79" s="6"/>
      <c r="JNH79" s="6"/>
      <c r="JNI79" s="6"/>
      <c r="JNJ79" s="6"/>
      <c r="JNK79" s="6"/>
      <c r="JNL79" s="6"/>
      <c r="JNM79" s="6"/>
      <c r="JNN79" s="6"/>
      <c r="JNO79" s="6"/>
      <c r="JNP79" s="6"/>
      <c r="JNQ79" s="6"/>
      <c r="JNR79" s="6"/>
      <c r="JNS79" s="6"/>
      <c r="JNT79" s="6"/>
      <c r="JNU79" s="6"/>
      <c r="JNV79" s="6"/>
      <c r="JNW79" s="6"/>
      <c r="JNX79" s="6"/>
      <c r="JNY79" s="6"/>
      <c r="JNZ79" s="6"/>
      <c r="JOA79" s="6"/>
      <c r="JOB79" s="6"/>
      <c r="JOC79" s="6"/>
      <c r="JOD79" s="6"/>
      <c r="JOE79" s="6"/>
      <c r="JOF79" s="6"/>
      <c r="JOG79" s="6"/>
      <c r="JOH79" s="6"/>
      <c r="JOI79" s="6"/>
      <c r="JOJ79" s="6"/>
      <c r="JOK79" s="6"/>
      <c r="JOL79" s="6"/>
      <c r="JOM79" s="6"/>
      <c r="JON79" s="6"/>
      <c r="JOO79" s="6"/>
      <c r="JOP79" s="6"/>
      <c r="JOQ79" s="6"/>
      <c r="JOR79" s="6"/>
      <c r="JOS79" s="6"/>
      <c r="JOT79" s="6"/>
      <c r="JOU79" s="6"/>
      <c r="JOV79" s="6"/>
      <c r="JOW79" s="6"/>
      <c r="JOX79" s="6"/>
      <c r="JOY79" s="6"/>
      <c r="JOZ79" s="6"/>
      <c r="JPA79" s="6"/>
      <c r="JPB79" s="6"/>
      <c r="JPC79" s="6"/>
      <c r="JPD79" s="6"/>
      <c r="JPE79" s="6"/>
      <c r="JPF79" s="6"/>
      <c r="JPG79" s="6"/>
      <c r="JPH79" s="6"/>
      <c r="JPI79" s="6"/>
      <c r="JPJ79" s="6"/>
      <c r="JPK79" s="6"/>
      <c r="JPL79" s="6"/>
      <c r="JPM79" s="6"/>
      <c r="JPN79" s="6"/>
      <c r="JPO79" s="6"/>
      <c r="JPP79" s="6"/>
      <c r="JPQ79" s="6"/>
      <c r="JPR79" s="6"/>
      <c r="JPS79" s="6"/>
      <c r="JPT79" s="6"/>
      <c r="JPU79" s="6"/>
      <c r="JPV79" s="6"/>
      <c r="JPW79" s="6"/>
      <c r="JPX79" s="6"/>
      <c r="JPY79" s="6"/>
      <c r="JPZ79" s="6"/>
      <c r="JQA79" s="6"/>
      <c r="JQB79" s="6"/>
      <c r="JQC79" s="6"/>
      <c r="JQD79" s="6"/>
      <c r="JQE79" s="6"/>
      <c r="JQF79" s="6"/>
      <c r="JQG79" s="6"/>
      <c r="JQH79" s="6"/>
      <c r="JQI79" s="6"/>
      <c r="JQJ79" s="6"/>
      <c r="JQK79" s="6"/>
      <c r="JQL79" s="6"/>
      <c r="JQM79" s="6"/>
      <c r="JQN79" s="6"/>
      <c r="JQO79" s="6"/>
      <c r="JQP79" s="6"/>
      <c r="JQQ79" s="6"/>
      <c r="JQR79" s="6"/>
      <c r="JQS79" s="6"/>
      <c r="JQT79" s="6"/>
      <c r="JQU79" s="6"/>
      <c r="JQV79" s="6"/>
      <c r="JQW79" s="6"/>
      <c r="JQX79" s="6"/>
      <c r="JQY79" s="6"/>
      <c r="JQZ79" s="6"/>
      <c r="JRA79" s="6"/>
      <c r="JRB79" s="6"/>
      <c r="JRC79" s="6"/>
      <c r="JRD79" s="6"/>
      <c r="JRE79" s="6"/>
      <c r="JRF79" s="6"/>
      <c r="JRG79" s="6"/>
      <c r="JRH79" s="6"/>
      <c r="JRI79" s="6"/>
      <c r="JRJ79" s="6"/>
      <c r="JRK79" s="6"/>
      <c r="JRL79" s="6"/>
      <c r="JRM79" s="6"/>
      <c r="JRN79" s="6"/>
      <c r="JRO79" s="6"/>
      <c r="JRP79" s="6"/>
      <c r="JRQ79" s="6"/>
      <c r="JRR79" s="6"/>
      <c r="JRS79" s="6"/>
      <c r="JRT79" s="6"/>
      <c r="JRU79" s="6"/>
      <c r="JRV79" s="6"/>
      <c r="JRW79" s="6"/>
      <c r="JRX79" s="6"/>
      <c r="JRY79" s="6"/>
      <c r="JRZ79" s="6"/>
      <c r="JSA79" s="6"/>
      <c r="JSB79" s="6"/>
      <c r="JSC79" s="6"/>
      <c r="JSD79" s="6"/>
      <c r="JSE79" s="6"/>
      <c r="JSF79" s="6"/>
      <c r="JSG79" s="6"/>
      <c r="JSH79" s="6"/>
      <c r="JSI79" s="6"/>
      <c r="JSJ79" s="6"/>
      <c r="JSK79" s="6"/>
      <c r="JSL79" s="6"/>
      <c r="JSM79" s="6"/>
      <c r="JSN79" s="6"/>
      <c r="JSO79" s="6"/>
      <c r="JSP79" s="6"/>
      <c r="JSQ79" s="6"/>
      <c r="JSR79" s="6"/>
      <c r="JSS79" s="6"/>
      <c r="JST79" s="6"/>
      <c r="JSU79" s="6"/>
      <c r="JSV79" s="6"/>
      <c r="JSW79" s="6"/>
      <c r="JSX79" s="6"/>
      <c r="JSY79" s="6"/>
      <c r="JSZ79" s="6"/>
      <c r="JTA79" s="6"/>
      <c r="JTB79" s="6"/>
      <c r="JTC79" s="6"/>
      <c r="JTD79" s="6"/>
      <c r="JTE79" s="6"/>
      <c r="JTF79" s="6"/>
      <c r="JTG79" s="6"/>
      <c r="JTH79" s="6"/>
      <c r="JTI79" s="6"/>
      <c r="JTJ79" s="6"/>
      <c r="JTK79" s="6"/>
      <c r="JTL79" s="6"/>
      <c r="JTM79" s="6"/>
      <c r="JTN79" s="6"/>
      <c r="JTO79" s="6"/>
      <c r="JTP79" s="6"/>
      <c r="JTQ79" s="6"/>
      <c r="JTR79" s="6"/>
      <c r="JTS79" s="6"/>
      <c r="JTT79" s="6"/>
      <c r="JTU79" s="6"/>
      <c r="JTV79" s="6"/>
      <c r="JTW79" s="6"/>
      <c r="JTX79" s="6"/>
      <c r="JTY79" s="6"/>
      <c r="JTZ79" s="6"/>
      <c r="JUA79" s="6"/>
      <c r="JUB79" s="6"/>
      <c r="JUC79" s="6"/>
      <c r="JUD79" s="6"/>
      <c r="JUE79" s="6"/>
      <c r="JUF79" s="6"/>
      <c r="JUG79" s="6"/>
      <c r="JUH79" s="6"/>
      <c r="JUI79" s="6"/>
      <c r="JUJ79" s="6"/>
      <c r="JUK79" s="6"/>
      <c r="JUL79" s="6"/>
      <c r="JUM79" s="6"/>
      <c r="JUN79" s="6"/>
      <c r="JUO79" s="6"/>
      <c r="JUP79" s="6"/>
      <c r="JUQ79" s="6"/>
      <c r="JUR79" s="6"/>
      <c r="JUS79" s="6"/>
      <c r="JUT79" s="6"/>
      <c r="JUU79" s="6"/>
      <c r="JUV79" s="6"/>
      <c r="JUW79" s="6"/>
      <c r="JUX79" s="6"/>
      <c r="JUY79" s="6"/>
      <c r="JUZ79" s="6"/>
      <c r="JVA79" s="6"/>
      <c r="JVB79" s="6"/>
      <c r="JVC79" s="6"/>
      <c r="JVD79" s="6"/>
      <c r="JVE79" s="6"/>
      <c r="JVF79" s="6"/>
      <c r="JVG79" s="6"/>
      <c r="JVH79" s="6"/>
      <c r="JVI79" s="6"/>
      <c r="JVJ79" s="6"/>
      <c r="JVK79" s="6"/>
      <c r="JVL79" s="6"/>
      <c r="JVM79" s="6"/>
      <c r="JVN79" s="6"/>
      <c r="JVO79" s="6"/>
      <c r="JVP79" s="6"/>
      <c r="JVQ79" s="6"/>
      <c r="JVR79" s="6"/>
      <c r="JVS79" s="6"/>
      <c r="JVT79" s="6"/>
      <c r="JVU79" s="6"/>
      <c r="JVV79" s="6"/>
      <c r="JVW79" s="6"/>
      <c r="JVX79" s="6"/>
      <c r="JVY79" s="6"/>
      <c r="JVZ79" s="6"/>
      <c r="JWA79" s="6"/>
      <c r="JWB79" s="6"/>
      <c r="JWC79" s="6"/>
      <c r="JWD79" s="6"/>
      <c r="JWE79" s="6"/>
      <c r="JWF79" s="6"/>
      <c r="JWG79" s="6"/>
      <c r="JWH79" s="6"/>
      <c r="JWI79" s="6"/>
      <c r="JWJ79" s="6"/>
      <c r="JWK79" s="6"/>
      <c r="JWL79" s="6"/>
      <c r="JWM79" s="6"/>
      <c r="JWN79" s="6"/>
      <c r="JWO79" s="6"/>
      <c r="JWP79" s="6"/>
      <c r="JWQ79" s="6"/>
      <c r="JWR79" s="6"/>
      <c r="JWS79" s="6"/>
      <c r="JWT79" s="6"/>
      <c r="JWU79" s="6"/>
      <c r="JWV79" s="6"/>
      <c r="JWW79" s="6"/>
      <c r="JWX79" s="6"/>
      <c r="JWY79" s="6"/>
      <c r="JWZ79" s="6"/>
      <c r="JXA79" s="6"/>
      <c r="JXB79" s="6"/>
      <c r="JXC79" s="6"/>
      <c r="JXD79" s="6"/>
      <c r="JXE79" s="6"/>
      <c r="JXF79" s="6"/>
      <c r="JXG79" s="6"/>
      <c r="JXH79" s="6"/>
      <c r="JXI79" s="6"/>
      <c r="JXJ79" s="6"/>
      <c r="JXK79" s="6"/>
      <c r="JXL79" s="6"/>
      <c r="JXM79" s="6"/>
      <c r="JXN79" s="6"/>
      <c r="JXO79" s="6"/>
      <c r="JXP79" s="6"/>
      <c r="JXQ79" s="6"/>
      <c r="JXR79" s="6"/>
      <c r="JXS79" s="6"/>
      <c r="JXT79" s="6"/>
      <c r="JXU79" s="6"/>
      <c r="JXV79" s="6"/>
      <c r="JXW79" s="6"/>
      <c r="JXX79" s="6"/>
      <c r="JXY79" s="6"/>
      <c r="JXZ79" s="6"/>
      <c r="JYA79" s="6"/>
      <c r="JYB79" s="6"/>
      <c r="JYC79" s="6"/>
      <c r="JYD79" s="6"/>
      <c r="JYE79" s="6"/>
      <c r="JYF79" s="6"/>
      <c r="JYG79" s="6"/>
      <c r="JYH79" s="6"/>
      <c r="JYI79" s="6"/>
      <c r="JYJ79" s="6"/>
      <c r="JYK79" s="6"/>
      <c r="JYL79" s="6"/>
      <c r="JYM79" s="6"/>
      <c r="JYN79" s="6"/>
      <c r="JYO79" s="6"/>
      <c r="JYP79" s="6"/>
      <c r="JYQ79" s="6"/>
      <c r="JYR79" s="6"/>
      <c r="JYS79" s="6"/>
      <c r="JYT79" s="6"/>
      <c r="JYU79" s="6"/>
      <c r="JYV79" s="6"/>
      <c r="JYW79" s="6"/>
      <c r="JYX79" s="6"/>
      <c r="JYY79" s="6"/>
      <c r="JYZ79" s="6"/>
      <c r="JZA79" s="6"/>
      <c r="JZB79" s="6"/>
      <c r="JZC79" s="6"/>
      <c r="JZD79" s="6"/>
      <c r="JZE79" s="6"/>
      <c r="JZF79" s="6"/>
      <c r="JZG79" s="6"/>
      <c r="JZH79" s="6"/>
      <c r="JZI79" s="6"/>
      <c r="JZJ79" s="6"/>
      <c r="JZK79" s="6"/>
      <c r="JZL79" s="6"/>
      <c r="JZM79" s="6"/>
      <c r="JZN79" s="6"/>
      <c r="JZO79" s="6"/>
      <c r="JZP79" s="6"/>
      <c r="JZQ79" s="6"/>
      <c r="JZR79" s="6"/>
      <c r="JZS79" s="6"/>
      <c r="JZT79" s="6"/>
      <c r="JZU79" s="6"/>
      <c r="JZV79" s="6"/>
      <c r="JZW79" s="6"/>
      <c r="JZX79" s="6"/>
      <c r="JZY79" s="6"/>
      <c r="JZZ79" s="6"/>
      <c r="KAA79" s="6"/>
      <c r="KAB79" s="6"/>
      <c r="KAC79" s="6"/>
      <c r="KAD79" s="6"/>
      <c r="KAE79" s="6"/>
      <c r="KAF79" s="6"/>
      <c r="KAG79" s="6"/>
      <c r="KAH79" s="6"/>
      <c r="KAI79" s="6"/>
      <c r="KAJ79" s="6"/>
      <c r="KAK79" s="6"/>
      <c r="KAL79" s="6"/>
      <c r="KAM79" s="6"/>
      <c r="KAN79" s="6"/>
      <c r="KAO79" s="6"/>
      <c r="KAP79" s="6"/>
      <c r="KAQ79" s="6"/>
      <c r="KAR79" s="6"/>
      <c r="KAS79" s="6"/>
      <c r="KAT79" s="6"/>
      <c r="KAU79" s="6"/>
      <c r="KAV79" s="6"/>
      <c r="KAW79" s="6"/>
      <c r="KAX79" s="6"/>
      <c r="KAY79" s="6"/>
      <c r="KAZ79" s="6"/>
      <c r="KBA79" s="6"/>
      <c r="KBB79" s="6"/>
      <c r="KBC79" s="6"/>
      <c r="KBD79" s="6"/>
      <c r="KBE79" s="6"/>
      <c r="KBF79" s="6"/>
      <c r="KBG79" s="6"/>
      <c r="KBH79" s="6"/>
      <c r="KBI79" s="6"/>
      <c r="KBJ79" s="6"/>
      <c r="KBK79" s="6"/>
      <c r="KBL79" s="6"/>
      <c r="KBM79" s="6"/>
      <c r="KBN79" s="6"/>
      <c r="KBO79" s="6"/>
      <c r="KBP79" s="6"/>
      <c r="KBQ79" s="6"/>
      <c r="KBR79" s="6"/>
      <c r="KBS79" s="6"/>
      <c r="KBT79" s="6"/>
      <c r="KBU79" s="6"/>
      <c r="KBV79" s="6"/>
      <c r="KBW79" s="6"/>
      <c r="KBX79" s="6"/>
      <c r="KBY79" s="6"/>
      <c r="KBZ79" s="6"/>
      <c r="KCA79" s="6"/>
      <c r="KCB79" s="6"/>
      <c r="KCC79" s="6"/>
      <c r="KCD79" s="6"/>
      <c r="KCE79" s="6"/>
      <c r="KCF79" s="6"/>
      <c r="KCG79" s="6"/>
      <c r="KCH79" s="6"/>
      <c r="KCI79" s="6"/>
      <c r="KCJ79" s="6"/>
      <c r="KCK79" s="6"/>
      <c r="KCL79" s="6"/>
      <c r="KCM79" s="6"/>
      <c r="KCN79" s="6"/>
      <c r="KCO79" s="6"/>
      <c r="KCP79" s="6"/>
      <c r="KCQ79" s="6"/>
      <c r="KCR79" s="6"/>
      <c r="KCS79" s="6"/>
      <c r="KCT79" s="6"/>
      <c r="KCU79" s="6"/>
      <c r="KCV79" s="6"/>
      <c r="KCW79" s="6"/>
      <c r="KCX79" s="6"/>
      <c r="KCY79" s="6"/>
      <c r="KCZ79" s="6"/>
      <c r="KDA79" s="6"/>
      <c r="KDB79" s="6"/>
      <c r="KDC79" s="6"/>
      <c r="KDD79" s="6"/>
      <c r="KDE79" s="6"/>
      <c r="KDF79" s="6"/>
      <c r="KDG79" s="6"/>
      <c r="KDH79" s="6"/>
      <c r="KDI79" s="6"/>
      <c r="KDJ79" s="6"/>
      <c r="KDK79" s="6"/>
      <c r="KDL79" s="6"/>
      <c r="KDM79" s="6"/>
      <c r="KDN79" s="6"/>
      <c r="KDO79" s="6"/>
      <c r="KDP79" s="6"/>
      <c r="KDQ79" s="6"/>
      <c r="KDR79" s="6"/>
      <c r="KDS79" s="6"/>
      <c r="KDT79" s="6"/>
      <c r="KDU79" s="6"/>
      <c r="KDV79" s="6"/>
      <c r="KDW79" s="6"/>
      <c r="KDX79" s="6"/>
      <c r="KDY79" s="6"/>
      <c r="KDZ79" s="6"/>
      <c r="KEA79" s="6"/>
      <c r="KEB79" s="6"/>
      <c r="KEC79" s="6"/>
      <c r="KED79" s="6"/>
      <c r="KEE79" s="6"/>
      <c r="KEF79" s="6"/>
      <c r="KEG79" s="6"/>
      <c r="KEH79" s="6"/>
      <c r="KEI79" s="6"/>
      <c r="KEJ79" s="6"/>
      <c r="KEK79" s="6"/>
      <c r="KEL79" s="6"/>
      <c r="KEM79" s="6"/>
      <c r="KEN79" s="6"/>
      <c r="KEO79" s="6"/>
      <c r="KEP79" s="6"/>
      <c r="KEQ79" s="6"/>
      <c r="KER79" s="6"/>
      <c r="KES79" s="6"/>
      <c r="KET79" s="6"/>
      <c r="KEU79" s="6"/>
      <c r="KEV79" s="6"/>
      <c r="KEW79" s="6"/>
      <c r="KEX79" s="6"/>
      <c r="KEY79" s="6"/>
      <c r="KEZ79" s="6"/>
      <c r="KFA79" s="6"/>
      <c r="KFB79" s="6"/>
      <c r="KFC79" s="6"/>
      <c r="KFD79" s="6"/>
      <c r="KFE79" s="6"/>
      <c r="KFF79" s="6"/>
      <c r="KFG79" s="6"/>
      <c r="KFH79" s="6"/>
      <c r="KFI79" s="6"/>
      <c r="KFJ79" s="6"/>
      <c r="KFK79" s="6"/>
      <c r="KFL79" s="6"/>
      <c r="KFM79" s="6"/>
      <c r="KFN79" s="6"/>
      <c r="KFO79" s="6"/>
      <c r="KFP79" s="6"/>
      <c r="KFQ79" s="6"/>
      <c r="KFR79" s="6"/>
      <c r="KFS79" s="6"/>
      <c r="KFT79" s="6"/>
      <c r="KFU79" s="6"/>
      <c r="KFV79" s="6"/>
      <c r="KFW79" s="6"/>
      <c r="KFX79" s="6"/>
      <c r="KFY79" s="6"/>
      <c r="KFZ79" s="6"/>
      <c r="KGA79" s="6"/>
      <c r="KGB79" s="6"/>
      <c r="KGC79" s="6"/>
      <c r="KGD79" s="6"/>
      <c r="KGE79" s="6"/>
      <c r="KGF79" s="6"/>
      <c r="KGG79" s="6"/>
      <c r="KGH79" s="6"/>
      <c r="KGI79" s="6"/>
      <c r="KGJ79" s="6"/>
      <c r="KGK79" s="6"/>
      <c r="KGL79" s="6"/>
      <c r="KGM79" s="6"/>
      <c r="KGN79" s="6"/>
      <c r="KGO79" s="6"/>
      <c r="KGP79" s="6"/>
      <c r="KGQ79" s="6"/>
      <c r="KGR79" s="6"/>
      <c r="KGS79" s="6"/>
      <c r="KGT79" s="6"/>
      <c r="KGU79" s="6"/>
      <c r="KGV79" s="6"/>
      <c r="KGW79" s="6"/>
      <c r="KGX79" s="6"/>
      <c r="KGY79" s="6"/>
      <c r="KGZ79" s="6"/>
      <c r="KHA79" s="6"/>
      <c r="KHB79" s="6"/>
      <c r="KHC79" s="6"/>
      <c r="KHD79" s="6"/>
      <c r="KHE79" s="6"/>
      <c r="KHF79" s="6"/>
      <c r="KHG79" s="6"/>
      <c r="KHH79" s="6"/>
      <c r="KHI79" s="6"/>
      <c r="KHJ79" s="6"/>
      <c r="KHK79" s="6"/>
      <c r="KHL79" s="6"/>
      <c r="KHM79" s="6"/>
      <c r="KHN79" s="6"/>
      <c r="KHO79" s="6"/>
      <c r="KHP79" s="6"/>
      <c r="KHQ79" s="6"/>
      <c r="KHR79" s="6"/>
      <c r="KHS79" s="6"/>
      <c r="KHT79" s="6"/>
      <c r="KHU79" s="6"/>
      <c r="KHV79" s="6"/>
      <c r="KHW79" s="6"/>
      <c r="KHX79" s="6"/>
      <c r="KHY79" s="6"/>
      <c r="KHZ79" s="6"/>
      <c r="KIA79" s="6"/>
      <c r="KIB79" s="6"/>
      <c r="KIC79" s="6"/>
      <c r="KID79" s="6"/>
      <c r="KIE79" s="6"/>
      <c r="KIF79" s="6"/>
      <c r="KIG79" s="6"/>
      <c r="KIH79" s="6"/>
      <c r="KII79" s="6"/>
      <c r="KIJ79" s="6"/>
      <c r="KIK79" s="6"/>
      <c r="KIL79" s="6"/>
      <c r="KIM79" s="6"/>
      <c r="KIN79" s="6"/>
      <c r="KIO79" s="6"/>
      <c r="KIP79" s="6"/>
      <c r="KIQ79" s="6"/>
      <c r="KIR79" s="6"/>
      <c r="KIS79" s="6"/>
      <c r="KIT79" s="6"/>
      <c r="KIU79" s="6"/>
      <c r="KIV79" s="6"/>
      <c r="KIW79" s="6"/>
      <c r="KIX79" s="6"/>
      <c r="KIY79" s="6"/>
      <c r="KIZ79" s="6"/>
      <c r="KJA79" s="6"/>
      <c r="KJB79" s="6"/>
      <c r="KJC79" s="6"/>
      <c r="KJD79" s="6"/>
      <c r="KJE79" s="6"/>
      <c r="KJF79" s="6"/>
      <c r="KJG79" s="6"/>
      <c r="KJH79" s="6"/>
      <c r="KJI79" s="6"/>
      <c r="KJJ79" s="6"/>
      <c r="KJK79" s="6"/>
      <c r="KJL79" s="6"/>
      <c r="KJM79" s="6"/>
      <c r="KJN79" s="6"/>
      <c r="KJO79" s="6"/>
      <c r="KJP79" s="6"/>
      <c r="KJQ79" s="6"/>
      <c r="KJR79" s="6"/>
      <c r="KJS79" s="6"/>
      <c r="KJT79" s="6"/>
      <c r="KJU79" s="6"/>
      <c r="KJV79" s="6"/>
      <c r="KJW79" s="6"/>
      <c r="KJX79" s="6"/>
      <c r="KJY79" s="6"/>
      <c r="KJZ79" s="6"/>
      <c r="KKA79" s="6"/>
      <c r="KKB79" s="6"/>
      <c r="KKC79" s="6"/>
      <c r="KKD79" s="6"/>
      <c r="KKE79" s="6"/>
      <c r="KKF79" s="6"/>
      <c r="KKG79" s="6"/>
      <c r="KKH79" s="6"/>
      <c r="KKI79" s="6"/>
      <c r="KKJ79" s="6"/>
      <c r="KKK79" s="6"/>
      <c r="KKL79" s="6"/>
      <c r="KKM79" s="6"/>
      <c r="KKN79" s="6"/>
      <c r="KKO79" s="6"/>
      <c r="KKP79" s="6"/>
      <c r="KKQ79" s="6"/>
      <c r="KKR79" s="6"/>
      <c r="KKS79" s="6"/>
      <c r="KKT79" s="6"/>
      <c r="KKU79" s="6"/>
      <c r="KKV79" s="6"/>
      <c r="KKW79" s="6"/>
      <c r="KKX79" s="6"/>
      <c r="KKY79" s="6"/>
      <c r="KKZ79" s="6"/>
      <c r="KLA79" s="6"/>
      <c r="KLB79" s="6"/>
      <c r="KLC79" s="6"/>
      <c r="KLD79" s="6"/>
      <c r="KLE79" s="6"/>
      <c r="KLF79" s="6"/>
      <c r="KLG79" s="6"/>
      <c r="KLH79" s="6"/>
      <c r="KLI79" s="6"/>
      <c r="KLJ79" s="6"/>
      <c r="KLK79" s="6"/>
      <c r="KLL79" s="6"/>
      <c r="KLM79" s="6"/>
      <c r="KLN79" s="6"/>
      <c r="KLO79" s="6"/>
      <c r="KLP79" s="6"/>
      <c r="KLQ79" s="6"/>
      <c r="KLR79" s="6"/>
      <c r="KLS79" s="6"/>
      <c r="KLT79" s="6"/>
      <c r="KLU79" s="6"/>
      <c r="KLV79" s="6"/>
      <c r="KLW79" s="6"/>
      <c r="KLX79" s="6"/>
      <c r="KLY79" s="6"/>
      <c r="KLZ79" s="6"/>
      <c r="KMA79" s="6"/>
      <c r="KMB79" s="6"/>
      <c r="KMC79" s="6"/>
      <c r="KMD79" s="6"/>
      <c r="KME79" s="6"/>
      <c r="KMF79" s="6"/>
      <c r="KMG79" s="6"/>
      <c r="KMH79" s="6"/>
      <c r="KMI79" s="6"/>
      <c r="KMJ79" s="6"/>
      <c r="KMK79" s="6"/>
      <c r="KML79" s="6"/>
      <c r="KMM79" s="6"/>
      <c r="KMN79" s="6"/>
      <c r="KMO79" s="6"/>
      <c r="KMP79" s="6"/>
      <c r="KMQ79" s="6"/>
      <c r="KMR79" s="6"/>
      <c r="KMS79" s="6"/>
      <c r="KMT79" s="6"/>
      <c r="KMU79" s="6"/>
      <c r="KMV79" s="6"/>
      <c r="KMW79" s="6"/>
      <c r="KMX79" s="6"/>
      <c r="KMY79" s="6"/>
      <c r="KMZ79" s="6"/>
      <c r="KNA79" s="6"/>
      <c r="KNB79" s="6"/>
      <c r="KNC79" s="6"/>
      <c r="KND79" s="6"/>
      <c r="KNE79" s="6"/>
      <c r="KNF79" s="6"/>
      <c r="KNG79" s="6"/>
      <c r="KNH79" s="6"/>
      <c r="KNI79" s="6"/>
      <c r="KNJ79" s="6"/>
      <c r="KNK79" s="6"/>
      <c r="KNL79" s="6"/>
      <c r="KNM79" s="6"/>
      <c r="KNN79" s="6"/>
      <c r="KNO79" s="6"/>
      <c r="KNP79" s="6"/>
      <c r="KNQ79" s="6"/>
      <c r="KNR79" s="6"/>
      <c r="KNS79" s="6"/>
      <c r="KNT79" s="6"/>
      <c r="KNU79" s="6"/>
      <c r="KNV79" s="6"/>
      <c r="KNW79" s="6"/>
      <c r="KNX79" s="6"/>
      <c r="KNY79" s="6"/>
      <c r="KNZ79" s="6"/>
      <c r="KOA79" s="6"/>
      <c r="KOB79" s="6"/>
      <c r="KOC79" s="6"/>
      <c r="KOD79" s="6"/>
      <c r="KOE79" s="6"/>
      <c r="KOF79" s="6"/>
      <c r="KOG79" s="6"/>
      <c r="KOH79" s="6"/>
      <c r="KOI79" s="6"/>
      <c r="KOJ79" s="6"/>
      <c r="KOK79" s="6"/>
      <c r="KOL79" s="6"/>
      <c r="KOM79" s="6"/>
      <c r="KON79" s="6"/>
      <c r="KOO79" s="6"/>
      <c r="KOP79" s="6"/>
      <c r="KOQ79" s="6"/>
      <c r="KOR79" s="6"/>
      <c r="KOS79" s="6"/>
      <c r="KOT79" s="6"/>
      <c r="KOU79" s="6"/>
      <c r="KOV79" s="6"/>
      <c r="KOW79" s="6"/>
      <c r="KOX79" s="6"/>
      <c r="KOY79" s="6"/>
      <c r="KOZ79" s="6"/>
      <c r="KPA79" s="6"/>
      <c r="KPB79" s="6"/>
      <c r="KPC79" s="6"/>
      <c r="KPD79" s="6"/>
      <c r="KPE79" s="6"/>
      <c r="KPF79" s="6"/>
      <c r="KPG79" s="6"/>
      <c r="KPH79" s="6"/>
      <c r="KPI79" s="6"/>
      <c r="KPJ79" s="6"/>
      <c r="KPK79" s="6"/>
      <c r="KPL79" s="6"/>
      <c r="KPM79" s="6"/>
      <c r="KPN79" s="6"/>
      <c r="KPO79" s="6"/>
      <c r="KPP79" s="6"/>
      <c r="KPQ79" s="6"/>
      <c r="KPR79" s="6"/>
      <c r="KPS79" s="6"/>
      <c r="KPT79" s="6"/>
      <c r="KPU79" s="6"/>
      <c r="KPV79" s="6"/>
      <c r="KPW79" s="6"/>
      <c r="KPX79" s="6"/>
      <c r="KPY79" s="6"/>
      <c r="KPZ79" s="6"/>
      <c r="KQA79" s="6"/>
      <c r="KQB79" s="6"/>
      <c r="KQC79" s="6"/>
      <c r="KQD79" s="6"/>
      <c r="KQE79" s="6"/>
      <c r="KQF79" s="6"/>
      <c r="KQG79" s="6"/>
      <c r="KQH79" s="6"/>
      <c r="KQI79" s="6"/>
      <c r="KQJ79" s="6"/>
      <c r="KQK79" s="6"/>
      <c r="KQL79" s="6"/>
      <c r="KQM79" s="6"/>
      <c r="KQN79" s="6"/>
      <c r="KQO79" s="6"/>
      <c r="KQP79" s="6"/>
      <c r="KQQ79" s="6"/>
      <c r="KQR79" s="6"/>
      <c r="KQS79" s="6"/>
      <c r="KQT79" s="6"/>
      <c r="KQU79" s="6"/>
      <c r="KQV79" s="6"/>
      <c r="KQW79" s="6"/>
      <c r="KQX79" s="6"/>
      <c r="KQY79" s="6"/>
      <c r="KQZ79" s="6"/>
      <c r="KRA79" s="6"/>
      <c r="KRB79" s="6"/>
      <c r="KRC79" s="6"/>
      <c r="KRD79" s="6"/>
      <c r="KRE79" s="6"/>
      <c r="KRF79" s="6"/>
      <c r="KRG79" s="6"/>
      <c r="KRH79" s="6"/>
      <c r="KRI79" s="6"/>
      <c r="KRJ79" s="6"/>
      <c r="KRK79" s="6"/>
      <c r="KRL79" s="6"/>
      <c r="KRM79" s="6"/>
      <c r="KRN79" s="6"/>
      <c r="KRO79" s="6"/>
      <c r="KRP79" s="6"/>
      <c r="KRQ79" s="6"/>
      <c r="KRR79" s="6"/>
      <c r="KRS79" s="6"/>
      <c r="KRT79" s="6"/>
      <c r="KRU79" s="6"/>
      <c r="KRV79" s="6"/>
      <c r="KRW79" s="6"/>
      <c r="KRX79" s="6"/>
      <c r="KRY79" s="6"/>
      <c r="KRZ79" s="6"/>
      <c r="KSA79" s="6"/>
      <c r="KSB79" s="6"/>
      <c r="KSC79" s="6"/>
      <c r="KSD79" s="6"/>
      <c r="KSE79" s="6"/>
      <c r="KSF79" s="6"/>
      <c r="KSG79" s="6"/>
      <c r="KSH79" s="6"/>
      <c r="KSI79" s="6"/>
      <c r="KSJ79" s="6"/>
      <c r="KSK79" s="6"/>
      <c r="KSL79" s="6"/>
      <c r="KSM79" s="6"/>
      <c r="KSN79" s="6"/>
      <c r="KSO79" s="6"/>
      <c r="KSP79" s="6"/>
      <c r="KSQ79" s="6"/>
      <c r="KSR79" s="6"/>
      <c r="KSS79" s="6"/>
      <c r="KST79" s="6"/>
      <c r="KSU79" s="6"/>
      <c r="KSV79" s="6"/>
      <c r="KSW79" s="6"/>
      <c r="KSX79" s="6"/>
      <c r="KSY79" s="6"/>
      <c r="KSZ79" s="6"/>
      <c r="KTA79" s="6"/>
      <c r="KTB79" s="6"/>
      <c r="KTC79" s="6"/>
      <c r="KTD79" s="6"/>
      <c r="KTE79" s="6"/>
      <c r="KTF79" s="6"/>
      <c r="KTG79" s="6"/>
      <c r="KTH79" s="6"/>
      <c r="KTI79" s="6"/>
      <c r="KTJ79" s="6"/>
      <c r="KTK79" s="6"/>
      <c r="KTL79" s="6"/>
      <c r="KTM79" s="6"/>
      <c r="KTN79" s="6"/>
      <c r="KTO79" s="6"/>
      <c r="KTP79" s="6"/>
      <c r="KTQ79" s="6"/>
      <c r="KTR79" s="6"/>
      <c r="KTS79" s="6"/>
      <c r="KTT79" s="6"/>
      <c r="KTU79" s="6"/>
      <c r="KTV79" s="6"/>
      <c r="KTW79" s="6"/>
      <c r="KTX79" s="6"/>
      <c r="KTY79" s="6"/>
      <c r="KTZ79" s="6"/>
      <c r="KUA79" s="6"/>
      <c r="KUB79" s="6"/>
      <c r="KUC79" s="6"/>
      <c r="KUD79" s="6"/>
      <c r="KUE79" s="6"/>
      <c r="KUF79" s="6"/>
      <c r="KUG79" s="6"/>
      <c r="KUH79" s="6"/>
      <c r="KUI79" s="6"/>
      <c r="KUJ79" s="6"/>
      <c r="KUK79" s="6"/>
      <c r="KUL79" s="6"/>
      <c r="KUM79" s="6"/>
      <c r="KUN79" s="6"/>
      <c r="KUO79" s="6"/>
      <c r="KUP79" s="6"/>
      <c r="KUQ79" s="6"/>
      <c r="KUR79" s="6"/>
      <c r="KUS79" s="6"/>
      <c r="KUT79" s="6"/>
      <c r="KUU79" s="6"/>
      <c r="KUV79" s="6"/>
      <c r="KUW79" s="6"/>
      <c r="KUX79" s="6"/>
      <c r="KUY79" s="6"/>
      <c r="KUZ79" s="6"/>
      <c r="KVA79" s="6"/>
      <c r="KVB79" s="6"/>
      <c r="KVC79" s="6"/>
      <c r="KVD79" s="6"/>
      <c r="KVE79" s="6"/>
      <c r="KVF79" s="6"/>
      <c r="KVG79" s="6"/>
      <c r="KVH79" s="6"/>
      <c r="KVI79" s="6"/>
      <c r="KVJ79" s="6"/>
      <c r="KVK79" s="6"/>
      <c r="KVL79" s="6"/>
      <c r="KVM79" s="6"/>
      <c r="KVN79" s="6"/>
      <c r="KVO79" s="6"/>
      <c r="KVP79" s="6"/>
      <c r="KVQ79" s="6"/>
      <c r="KVR79" s="6"/>
      <c r="KVS79" s="6"/>
      <c r="KVT79" s="6"/>
      <c r="KVU79" s="6"/>
      <c r="KVV79" s="6"/>
      <c r="KVW79" s="6"/>
      <c r="KVX79" s="6"/>
      <c r="KVY79" s="6"/>
      <c r="KVZ79" s="6"/>
      <c r="KWA79" s="6"/>
      <c r="KWB79" s="6"/>
      <c r="KWC79" s="6"/>
      <c r="KWD79" s="6"/>
      <c r="KWE79" s="6"/>
      <c r="KWF79" s="6"/>
      <c r="KWG79" s="6"/>
      <c r="KWH79" s="6"/>
      <c r="KWI79" s="6"/>
      <c r="KWJ79" s="6"/>
      <c r="KWK79" s="6"/>
      <c r="KWL79" s="6"/>
      <c r="KWM79" s="6"/>
      <c r="KWN79" s="6"/>
      <c r="KWO79" s="6"/>
      <c r="KWP79" s="6"/>
      <c r="KWQ79" s="6"/>
      <c r="KWR79" s="6"/>
      <c r="KWS79" s="6"/>
      <c r="KWT79" s="6"/>
      <c r="KWU79" s="6"/>
      <c r="KWV79" s="6"/>
      <c r="KWW79" s="6"/>
      <c r="KWX79" s="6"/>
      <c r="KWY79" s="6"/>
      <c r="KWZ79" s="6"/>
      <c r="KXA79" s="6"/>
      <c r="KXB79" s="6"/>
      <c r="KXC79" s="6"/>
      <c r="KXD79" s="6"/>
      <c r="KXE79" s="6"/>
      <c r="KXF79" s="6"/>
      <c r="KXG79" s="6"/>
      <c r="KXH79" s="6"/>
      <c r="KXI79" s="6"/>
      <c r="KXJ79" s="6"/>
      <c r="KXK79" s="6"/>
      <c r="KXL79" s="6"/>
      <c r="KXM79" s="6"/>
      <c r="KXN79" s="6"/>
      <c r="KXO79" s="6"/>
      <c r="KXP79" s="6"/>
      <c r="KXQ79" s="6"/>
      <c r="KXR79" s="6"/>
      <c r="KXS79" s="6"/>
      <c r="KXT79" s="6"/>
      <c r="KXU79" s="6"/>
      <c r="KXV79" s="6"/>
      <c r="KXW79" s="6"/>
      <c r="KXX79" s="6"/>
      <c r="KXY79" s="6"/>
      <c r="KXZ79" s="6"/>
      <c r="KYA79" s="6"/>
      <c r="KYB79" s="6"/>
      <c r="KYC79" s="6"/>
      <c r="KYD79" s="6"/>
      <c r="KYE79" s="6"/>
      <c r="KYF79" s="6"/>
      <c r="KYG79" s="6"/>
      <c r="KYH79" s="6"/>
      <c r="KYI79" s="6"/>
      <c r="KYJ79" s="6"/>
      <c r="KYK79" s="6"/>
      <c r="KYL79" s="6"/>
      <c r="KYM79" s="6"/>
      <c r="KYN79" s="6"/>
      <c r="KYO79" s="6"/>
      <c r="KYP79" s="6"/>
      <c r="KYQ79" s="6"/>
      <c r="KYR79" s="6"/>
      <c r="KYS79" s="6"/>
      <c r="KYT79" s="6"/>
      <c r="KYU79" s="6"/>
      <c r="KYV79" s="6"/>
      <c r="KYW79" s="6"/>
      <c r="KYX79" s="6"/>
      <c r="KYY79" s="6"/>
      <c r="KYZ79" s="6"/>
      <c r="KZA79" s="6"/>
      <c r="KZB79" s="6"/>
      <c r="KZC79" s="6"/>
      <c r="KZD79" s="6"/>
      <c r="KZE79" s="6"/>
      <c r="KZF79" s="6"/>
      <c r="KZG79" s="6"/>
      <c r="KZH79" s="6"/>
      <c r="KZI79" s="6"/>
      <c r="KZJ79" s="6"/>
      <c r="KZK79" s="6"/>
      <c r="KZL79" s="6"/>
      <c r="KZM79" s="6"/>
      <c r="KZN79" s="6"/>
      <c r="KZO79" s="6"/>
      <c r="KZP79" s="6"/>
      <c r="KZQ79" s="6"/>
      <c r="KZR79" s="6"/>
      <c r="KZS79" s="6"/>
      <c r="KZT79" s="6"/>
      <c r="KZU79" s="6"/>
      <c r="KZV79" s="6"/>
      <c r="KZW79" s="6"/>
      <c r="KZX79" s="6"/>
      <c r="KZY79" s="6"/>
      <c r="KZZ79" s="6"/>
      <c r="LAA79" s="6"/>
      <c r="LAB79" s="6"/>
      <c r="LAC79" s="6"/>
      <c r="LAD79" s="6"/>
      <c r="LAE79" s="6"/>
      <c r="LAF79" s="6"/>
      <c r="LAG79" s="6"/>
      <c r="LAH79" s="6"/>
      <c r="LAI79" s="6"/>
      <c r="LAJ79" s="6"/>
      <c r="LAK79" s="6"/>
      <c r="LAL79" s="6"/>
      <c r="LAM79" s="6"/>
      <c r="LAN79" s="6"/>
      <c r="LAO79" s="6"/>
      <c r="LAP79" s="6"/>
      <c r="LAQ79" s="6"/>
      <c r="LAR79" s="6"/>
      <c r="LAS79" s="6"/>
      <c r="LAT79" s="6"/>
      <c r="LAU79" s="6"/>
      <c r="LAV79" s="6"/>
      <c r="LAW79" s="6"/>
      <c r="LAX79" s="6"/>
      <c r="LAY79" s="6"/>
      <c r="LAZ79" s="6"/>
      <c r="LBA79" s="6"/>
      <c r="LBB79" s="6"/>
      <c r="LBC79" s="6"/>
      <c r="LBD79" s="6"/>
      <c r="LBE79" s="6"/>
      <c r="LBF79" s="6"/>
      <c r="LBG79" s="6"/>
      <c r="LBH79" s="6"/>
      <c r="LBI79" s="6"/>
      <c r="LBJ79" s="6"/>
      <c r="LBK79" s="6"/>
      <c r="LBL79" s="6"/>
      <c r="LBM79" s="6"/>
      <c r="LBN79" s="6"/>
      <c r="LBO79" s="6"/>
      <c r="LBP79" s="6"/>
      <c r="LBQ79" s="6"/>
      <c r="LBR79" s="6"/>
      <c r="LBS79" s="6"/>
      <c r="LBT79" s="6"/>
      <c r="LBU79" s="6"/>
      <c r="LBV79" s="6"/>
      <c r="LBW79" s="6"/>
      <c r="LBX79" s="6"/>
      <c r="LBY79" s="6"/>
      <c r="LBZ79" s="6"/>
      <c r="LCA79" s="6"/>
      <c r="LCB79" s="6"/>
      <c r="LCC79" s="6"/>
      <c r="LCD79" s="6"/>
      <c r="LCE79" s="6"/>
      <c r="LCF79" s="6"/>
      <c r="LCG79" s="6"/>
      <c r="LCH79" s="6"/>
      <c r="LCI79" s="6"/>
      <c r="LCJ79" s="6"/>
      <c r="LCK79" s="6"/>
      <c r="LCL79" s="6"/>
      <c r="LCM79" s="6"/>
      <c r="LCN79" s="6"/>
      <c r="LCO79" s="6"/>
      <c r="LCP79" s="6"/>
      <c r="LCQ79" s="6"/>
      <c r="LCR79" s="6"/>
      <c r="LCS79" s="6"/>
      <c r="LCT79" s="6"/>
      <c r="LCU79" s="6"/>
      <c r="LCV79" s="6"/>
      <c r="LCW79" s="6"/>
      <c r="LCX79" s="6"/>
      <c r="LCY79" s="6"/>
      <c r="LCZ79" s="6"/>
      <c r="LDA79" s="6"/>
      <c r="LDB79" s="6"/>
      <c r="LDC79" s="6"/>
      <c r="LDD79" s="6"/>
      <c r="LDE79" s="6"/>
      <c r="LDF79" s="6"/>
      <c r="LDG79" s="6"/>
      <c r="LDH79" s="6"/>
      <c r="LDI79" s="6"/>
      <c r="LDJ79" s="6"/>
      <c r="LDK79" s="6"/>
      <c r="LDL79" s="6"/>
      <c r="LDM79" s="6"/>
      <c r="LDN79" s="6"/>
      <c r="LDO79" s="6"/>
      <c r="LDP79" s="6"/>
      <c r="LDQ79" s="6"/>
      <c r="LDR79" s="6"/>
      <c r="LDS79" s="6"/>
      <c r="LDT79" s="6"/>
      <c r="LDU79" s="6"/>
      <c r="LDV79" s="6"/>
      <c r="LDW79" s="6"/>
      <c r="LDX79" s="6"/>
      <c r="LDY79" s="6"/>
      <c r="LDZ79" s="6"/>
      <c r="LEA79" s="6"/>
      <c r="LEB79" s="6"/>
      <c r="LEC79" s="6"/>
      <c r="LED79" s="6"/>
      <c r="LEE79" s="6"/>
      <c r="LEF79" s="6"/>
      <c r="LEG79" s="6"/>
      <c r="LEH79" s="6"/>
      <c r="LEI79" s="6"/>
      <c r="LEJ79" s="6"/>
      <c r="LEK79" s="6"/>
      <c r="LEL79" s="6"/>
      <c r="LEM79" s="6"/>
      <c r="LEN79" s="6"/>
      <c r="LEO79" s="6"/>
      <c r="LEP79" s="6"/>
      <c r="LEQ79" s="6"/>
      <c r="LER79" s="6"/>
      <c r="LES79" s="6"/>
      <c r="LET79" s="6"/>
      <c r="LEU79" s="6"/>
      <c r="LEV79" s="6"/>
      <c r="LEW79" s="6"/>
      <c r="LEX79" s="6"/>
      <c r="LEY79" s="6"/>
      <c r="LEZ79" s="6"/>
      <c r="LFA79" s="6"/>
      <c r="LFB79" s="6"/>
      <c r="LFC79" s="6"/>
      <c r="LFD79" s="6"/>
      <c r="LFE79" s="6"/>
      <c r="LFF79" s="6"/>
      <c r="LFG79" s="6"/>
      <c r="LFH79" s="6"/>
      <c r="LFI79" s="6"/>
      <c r="LFJ79" s="6"/>
      <c r="LFK79" s="6"/>
      <c r="LFL79" s="6"/>
      <c r="LFM79" s="6"/>
      <c r="LFN79" s="6"/>
      <c r="LFO79" s="6"/>
      <c r="LFP79" s="6"/>
      <c r="LFQ79" s="6"/>
      <c r="LFR79" s="6"/>
      <c r="LFS79" s="6"/>
      <c r="LFT79" s="6"/>
      <c r="LFU79" s="6"/>
      <c r="LFV79" s="6"/>
      <c r="LFW79" s="6"/>
      <c r="LFX79" s="6"/>
      <c r="LFY79" s="6"/>
      <c r="LFZ79" s="6"/>
      <c r="LGA79" s="6"/>
      <c r="LGB79" s="6"/>
      <c r="LGC79" s="6"/>
      <c r="LGD79" s="6"/>
      <c r="LGE79" s="6"/>
      <c r="LGF79" s="6"/>
      <c r="LGG79" s="6"/>
      <c r="LGH79" s="6"/>
      <c r="LGI79" s="6"/>
      <c r="LGJ79" s="6"/>
      <c r="LGK79" s="6"/>
      <c r="LGL79" s="6"/>
      <c r="LGM79" s="6"/>
      <c r="LGN79" s="6"/>
      <c r="LGO79" s="6"/>
      <c r="LGP79" s="6"/>
      <c r="LGQ79" s="6"/>
      <c r="LGR79" s="6"/>
      <c r="LGS79" s="6"/>
      <c r="LGT79" s="6"/>
      <c r="LGU79" s="6"/>
      <c r="LGV79" s="6"/>
      <c r="LGW79" s="6"/>
      <c r="LGX79" s="6"/>
      <c r="LGY79" s="6"/>
      <c r="LGZ79" s="6"/>
      <c r="LHA79" s="6"/>
      <c r="LHB79" s="6"/>
      <c r="LHC79" s="6"/>
      <c r="LHD79" s="6"/>
      <c r="LHE79" s="6"/>
      <c r="LHF79" s="6"/>
      <c r="LHG79" s="6"/>
      <c r="LHH79" s="6"/>
      <c r="LHI79" s="6"/>
      <c r="LHJ79" s="6"/>
      <c r="LHK79" s="6"/>
      <c r="LHL79" s="6"/>
      <c r="LHM79" s="6"/>
      <c r="LHN79" s="6"/>
      <c r="LHO79" s="6"/>
      <c r="LHP79" s="6"/>
      <c r="LHQ79" s="6"/>
      <c r="LHR79" s="6"/>
      <c r="LHS79" s="6"/>
      <c r="LHT79" s="6"/>
      <c r="LHU79" s="6"/>
      <c r="LHV79" s="6"/>
      <c r="LHW79" s="6"/>
      <c r="LHX79" s="6"/>
      <c r="LHY79" s="6"/>
      <c r="LHZ79" s="6"/>
      <c r="LIA79" s="6"/>
      <c r="LIB79" s="6"/>
      <c r="LIC79" s="6"/>
      <c r="LID79" s="6"/>
      <c r="LIE79" s="6"/>
      <c r="LIF79" s="6"/>
      <c r="LIG79" s="6"/>
      <c r="LIH79" s="6"/>
      <c r="LII79" s="6"/>
      <c r="LIJ79" s="6"/>
      <c r="LIK79" s="6"/>
      <c r="LIL79" s="6"/>
      <c r="LIM79" s="6"/>
      <c r="LIN79" s="6"/>
      <c r="LIO79" s="6"/>
      <c r="LIP79" s="6"/>
      <c r="LIQ79" s="6"/>
      <c r="LIR79" s="6"/>
      <c r="LIS79" s="6"/>
      <c r="LIT79" s="6"/>
      <c r="LIU79" s="6"/>
      <c r="LIV79" s="6"/>
      <c r="LIW79" s="6"/>
      <c r="LIX79" s="6"/>
      <c r="LIY79" s="6"/>
      <c r="LIZ79" s="6"/>
      <c r="LJA79" s="6"/>
      <c r="LJB79" s="6"/>
      <c r="LJC79" s="6"/>
      <c r="LJD79" s="6"/>
      <c r="LJE79" s="6"/>
      <c r="LJF79" s="6"/>
      <c r="LJG79" s="6"/>
      <c r="LJH79" s="6"/>
      <c r="LJI79" s="6"/>
      <c r="LJJ79" s="6"/>
      <c r="LJK79" s="6"/>
      <c r="LJL79" s="6"/>
      <c r="LJM79" s="6"/>
      <c r="LJN79" s="6"/>
      <c r="LJO79" s="6"/>
      <c r="LJP79" s="6"/>
      <c r="LJQ79" s="6"/>
      <c r="LJR79" s="6"/>
      <c r="LJS79" s="6"/>
      <c r="LJT79" s="6"/>
      <c r="LJU79" s="6"/>
      <c r="LJV79" s="6"/>
      <c r="LJW79" s="6"/>
      <c r="LJX79" s="6"/>
      <c r="LJY79" s="6"/>
      <c r="LJZ79" s="6"/>
      <c r="LKA79" s="6"/>
      <c r="LKB79" s="6"/>
      <c r="LKC79" s="6"/>
      <c r="LKD79" s="6"/>
      <c r="LKE79" s="6"/>
      <c r="LKF79" s="6"/>
      <c r="LKG79" s="6"/>
      <c r="LKH79" s="6"/>
      <c r="LKI79" s="6"/>
      <c r="LKJ79" s="6"/>
      <c r="LKK79" s="6"/>
      <c r="LKL79" s="6"/>
      <c r="LKM79" s="6"/>
      <c r="LKN79" s="6"/>
      <c r="LKO79" s="6"/>
      <c r="LKP79" s="6"/>
      <c r="LKQ79" s="6"/>
      <c r="LKR79" s="6"/>
      <c r="LKS79" s="6"/>
      <c r="LKT79" s="6"/>
      <c r="LKU79" s="6"/>
      <c r="LKV79" s="6"/>
      <c r="LKW79" s="6"/>
      <c r="LKX79" s="6"/>
      <c r="LKY79" s="6"/>
      <c r="LKZ79" s="6"/>
      <c r="LLA79" s="6"/>
      <c r="LLB79" s="6"/>
      <c r="LLC79" s="6"/>
      <c r="LLD79" s="6"/>
      <c r="LLE79" s="6"/>
      <c r="LLF79" s="6"/>
      <c r="LLG79" s="6"/>
      <c r="LLH79" s="6"/>
      <c r="LLI79" s="6"/>
      <c r="LLJ79" s="6"/>
      <c r="LLK79" s="6"/>
      <c r="LLL79" s="6"/>
      <c r="LLM79" s="6"/>
      <c r="LLN79" s="6"/>
      <c r="LLO79" s="6"/>
      <c r="LLP79" s="6"/>
      <c r="LLQ79" s="6"/>
      <c r="LLR79" s="6"/>
      <c r="LLS79" s="6"/>
      <c r="LLT79" s="6"/>
      <c r="LLU79" s="6"/>
      <c r="LLV79" s="6"/>
      <c r="LLW79" s="6"/>
      <c r="LLX79" s="6"/>
      <c r="LLY79" s="6"/>
      <c r="LLZ79" s="6"/>
      <c r="LMA79" s="6"/>
      <c r="LMB79" s="6"/>
      <c r="LMC79" s="6"/>
      <c r="LMD79" s="6"/>
      <c r="LME79" s="6"/>
      <c r="LMF79" s="6"/>
      <c r="LMG79" s="6"/>
      <c r="LMH79" s="6"/>
      <c r="LMI79" s="6"/>
      <c r="LMJ79" s="6"/>
      <c r="LMK79" s="6"/>
      <c r="LML79" s="6"/>
      <c r="LMM79" s="6"/>
      <c r="LMN79" s="6"/>
      <c r="LMO79" s="6"/>
      <c r="LMP79" s="6"/>
      <c r="LMQ79" s="6"/>
      <c r="LMR79" s="6"/>
      <c r="LMS79" s="6"/>
      <c r="LMT79" s="6"/>
      <c r="LMU79" s="6"/>
      <c r="LMV79" s="6"/>
      <c r="LMW79" s="6"/>
      <c r="LMX79" s="6"/>
      <c r="LMY79" s="6"/>
      <c r="LMZ79" s="6"/>
      <c r="LNA79" s="6"/>
      <c r="LNB79" s="6"/>
      <c r="LNC79" s="6"/>
      <c r="LND79" s="6"/>
      <c r="LNE79" s="6"/>
      <c r="LNF79" s="6"/>
      <c r="LNG79" s="6"/>
      <c r="LNH79" s="6"/>
      <c r="LNI79" s="6"/>
      <c r="LNJ79" s="6"/>
      <c r="LNK79" s="6"/>
      <c r="LNL79" s="6"/>
      <c r="LNM79" s="6"/>
      <c r="LNN79" s="6"/>
      <c r="LNO79" s="6"/>
      <c r="LNP79" s="6"/>
      <c r="LNQ79" s="6"/>
      <c r="LNR79" s="6"/>
      <c r="LNS79" s="6"/>
      <c r="LNT79" s="6"/>
      <c r="LNU79" s="6"/>
      <c r="LNV79" s="6"/>
      <c r="LNW79" s="6"/>
      <c r="LNX79" s="6"/>
      <c r="LNY79" s="6"/>
      <c r="LNZ79" s="6"/>
      <c r="LOA79" s="6"/>
      <c r="LOB79" s="6"/>
      <c r="LOC79" s="6"/>
      <c r="LOD79" s="6"/>
      <c r="LOE79" s="6"/>
      <c r="LOF79" s="6"/>
      <c r="LOG79" s="6"/>
      <c r="LOH79" s="6"/>
      <c r="LOI79" s="6"/>
      <c r="LOJ79" s="6"/>
      <c r="LOK79" s="6"/>
      <c r="LOL79" s="6"/>
      <c r="LOM79" s="6"/>
      <c r="LON79" s="6"/>
      <c r="LOO79" s="6"/>
      <c r="LOP79" s="6"/>
      <c r="LOQ79" s="6"/>
      <c r="LOR79" s="6"/>
      <c r="LOS79" s="6"/>
      <c r="LOT79" s="6"/>
      <c r="LOU79" s="6"/>
      <c r="LOV79" s="6"/>
      <c r="LOW79" s="6"/>
      <c r="LOX79" s="6"/>
      <c r="LOY79" s="6"/>
      <c r="LOZ79" s="6"/>
      <c r="LPA79" s="6"/>
      <c r="LPB79" s="6"/>
      <c r="LPC79" s="6"/>
      <c r="LPD79" s="6"/>
      <c r="LPE79" s="6"/>
      <c r="LPF79" s="6"/>
      <c r="LPG79" s="6"/>
      <c r="LPH79" s="6"/>
      <c r="LPI79" s="6"/>
      <c r="LPJ79" s="6"/>
      <c r="LPK79" s="6"/>
      <c r="LPL79" s="6"/>
      <c r="LPM79" s="6"/>
      <c r="LPN79" s="6"/>
      <c r="LPO79" s="6"/>
      <c r="LPP79" s="6"/>
      <c r="LPQ79" s="6"/>
      <c r="LPR79" s="6"/>
      <c r="LPS79" s="6"/>
      <c r="LPT79" s="6"/>
      <c r="LPU79" s="6"/>
      <c r="LPV79" s="6"/>
      <c r="LPW79" s="6"/>
      <c r="LPX79" s="6"/>
      <c r="LPY79" s="6"/>
      <c r="LPZ79" s="6"/>
      <c r="LQA79" s="6"/>
      <c r="LQB79" s="6"/>
      <c r="LQC79" s="6"/>
      <c r="LQD79" s="6"/>
      <c r="LQE79" s="6"/>
      <c r="LQF79" s="6"/>
      <c r="LQG79" s="6"/>
      <c r="LQH79" s="6"/>
      <c r="LQI79" s="6"/>
      <c r="LQJ79" s="6"/>
      <c r="LQK79" s="6"/>
      <c r="LQL79" s="6"/>
      <c r="LQM79" s="6"/>
      <c r="LQN79" s="6"/>
      <c r="LQO79" s="6"/>
      <c r="LQP79" s="6"/>
      <c r="LQQ79" s="6"/>
      <c r="LQR79" s="6"/>
      <c r="LQS79" s="6"/>
      <c r="LQT79" s="6"/>
      <c r="LQU79" s="6"/>
      <c r="LQV79" s="6"/>
      <c r="LQW79" s="6"/>
      <c r="LQX79" s="6"/>
      <c r="LQY79" s="6"/>
      <c r="LQZ79" s="6"/>
      <c r="LRA79" s="6"/>
      <c r="LRB79" s="6"/>
      <c r="LRC79" s="6"/>
      <c r="LRD79" s="6"/>
      <c r="LRE79" s="6"/>
      <c r="LRF79" s="6"/>
      <c r="LRG79" s="6"/>
      <c r="LRH79" s="6"/>
      <c r="LRI79" s="6"/>
      <c r="LRJ79" s="6"/>
      <c r="LRK79" s="6"/>
      <c r="LRL79" s="6"/>
      <c r="LRM79" s="6"/>
      <c r="LRN79" s="6"/>
      <c r="LRO79" s="6"/>
      <c r="LRP79" s="6"/>
      <c r="LRQ79" s="6"/>
      <c r="LRR79" s="6"/>
      <c r="LRS79" s="6"/>
      <c r="LRT79" s="6"/>
      <c r="LRU79" s="6"/>
      <c r="LRV79" s="6"/>
      <c r="LRW79" s="6"/>
      <c r="LRX79" s="6"/>
      <c r="LRY79" s="6"/>
      <c r="LRZ79" s="6"/>
      <c r="LSA79" s="6"/>
      <c r="LSB79" s="6"/>
      <c r="LSC79" s="6"/>
      <c r="LSD79" s="6"/>
      <c r="LSE79" s="6"/>
      <c r="LSF79" s="6"/>
      <c r="LSG79" s="6"/>
      <c r="LSH79" s="6"/>
      <c r="LSI79" s="6"/>
      <c r="LSJ79" s="6"/>
      <c r="LSK79" s="6"/>
      <c r="LSL79" s="6"/>
      <c r="LSM79" s="6"/>
      <c r="LSN79" s="6"/>
      <c r="LSO79" s="6"/>
      <c r="LSP79" s="6"/>
      <c r="LSQ79" s="6"/>
      <c r="LSR79" s="6"/>
      <c r="LSS79" s="6"/>
      <c r="LST79" s="6"/>
      <c r="LSU79" s="6"/>
      <c r="LSV79" s="6"/>
      <c r="LSW79" s="6"/>
      <c r="LSX79" s="6"/>
      <c r="LSY79" s="6"/>
      <c r="LSZ79" s="6"/>
      <c r="LTA79" s="6"/>
      <c r="LTB79" s="6"/>
      <c r="LTC79" s="6"/>
      <c r="LTD79" s="6"/>
      <c r="LTE79" s="6"/>
      <c r="LTF79" s="6"/>
      <c r="LTG79" s="6"/>
      <c r="LTH79" s="6"/>
      <c r="LTI79" s="6"/>
      <c r="LTJ79" s="6"/>
      <c r="LTK79" s="6"/>
      <c r="LTL79" s="6"/>
      <c r="LTM79" s="6"/>
      <c r="LTN79" s="6"/>
      <c r="LTO79" s="6"/>
      <c r="LTP79" s="6"/>
      <c r="LTQ79" s="6"/>
      <c r="LTR79" s="6"/>
      <c r="LTS79" s="6"/>
      <c r="LTT79" s="6"/>
      <c r="LTU79" s="6"/>
      <c r="LTV79" s="6"/>
      <c r="LTW79" s="6"/>
      <c r="LTX79" s="6"/>
      <c r="LTY79" s="6"/>
      <c r="LTZ79" s="6"/>
      <c r="LUA79" s="6"/>
      <c r="LUB79" s="6"/>
      <c r="LUC79" s="6"/>
      <c r="LUD79" s="6"/>
      <c r="LUE79" s="6"/>
      <c r="LUF79" s="6"/>
      <c r="LUG79" s="6"/>
      <c r="LUH79" s="6"/>
      <c r="LUI79" s="6"/>
      <c r="LUJ79" s="6"/>
      <c r="LUK79" s="6"/>
      <c r="LUL79" s="6"/>
      <c r="LUM79" s="6"/>
      <c r="LUN79" s="6"/>
      <c r="LUO79" s="6"/>
      <c r="LUP79" s="6"/>
      <c r="LUQ79" s="6"/>
      <c r="LUR79" s="6"/>
      <c r="LUS79" s="6"/>
      <c r="LUT79" s="6"/>
      <c r="LUU79" s="6"/>
      <c r="LUV79" s="6"/>
      <c r="LUW79" s="6"/>
      <c r="LUX79" s="6"/>
      <c r="LUY79" s="6"/>
      <c r="LUZ79" s="6"/>
      <c r="LVA79" s="6"/>
      <c r="LVB79" s="6"/>
      <c r="LVC79" s="6"/>
      <c r="LVD79" s="6"/>
      <c r="LVE79" s="6"/>
      <c r="LVF79" s="6"/>
      <c r="LVG79" s="6"/>
      <c r="LVH79" s="6"/>
      <c r="LVI79" s="6"/>
      <c r="LVJ79" s="6"/>
      <c r="LVK79" s="6"/>
      <c r="LVL79" s="6"/>
      <c r="LVM79" s="6"/>
      <c r="LVN79" s="6"/>
      <c r="LVO79" s="6"/>
      <c r="LVP79" s="6"/>
      <c r="LVQ79" s="6"/>
      <c r="LVR79" s="6"/>
      <c r="LVS79" s="6"/>
      <c r="LVT79" s="6"/>
      <c r="LVU79" s="6"/>
      <c r="LVV79" s="6"/>
      <c r="LVW79" s="6"/>
      <c r="LVX79" s="6"/>
      <c r="LVY79" s="6"/>
      <c r="LVZ79" s="6"/>
      <c r="LWA79" s="6"/>
      <c r="LWB79" s="6"/>
      <c r="LWC79" s="6"/>
      <c r="LWD79" s="6"/>
      <c r="LWE79" s="6"/>
      <c r="LWF79" s="6"/>
      <c r="LWG79" s="6"/>
      <c r="LWH79" s="6"/>
      <c r="LWI79" s="6"/>
      <c r="LWJ79" s="6"/>
      <c r="LWK79" s="6"/>
      <c r="LWL79" s="6"/>
      <c r="LWM79" s="6"/>
      <c r="LWN79" s="6"/>
      <c r="LWO79" s="6"/>
      <c r="LWP79" s="6"/>
      <c r="LWQ79" s="6"/>
      <c r="LWR79" s="6"/>
      <c r="LWS79" s="6"/>
      <c r="LWT79" s="6"/>
      <c r="LWU79" s="6"/>
      <c r="LWV79" s="6"/>
      <c r="LWW79" s="6"/>
      <c r="LWX79" s="6"/>
      <c r="LWY79" s="6"/>
      <c r="LWZ79" s="6"/>
      <c r="LXA79" s="6"/>
      <c r="LXB79" s="6"/>
      <c r="LXC79" s="6"/>
      <c r="LXD79" s="6"/>
      <c r="LXE79" s="6"/>
      <c r="LXF79" s="6"/>
      <c r="LXG79" s="6"/>
      <c r="LXH79" s="6"/>
      <c r="LXI79" s="6"/>
      <c r="LXJ79" s="6"/>
      <c r="LXK79" s="6"/>
      <c r="LXL79" s="6"/>
      <c r="LXM79" s="6"/>
      <c r="LXN79" s="6"/>
      <c r="LXO79" s="6"/>
      <c r="LXP79" s="6"/>
      <c r="LXQ79" s="6"/>
      <c r="LXR79" s="6"/>
      <c r="LXS79" s="6"/>
      <c r="LXT79" s="6"/>
      <c r="LXU79" s="6"/>
      <c r="LXV79" s="6"/>
      <c r="LXW79" s="6"/>
      <c r="LXX79" s="6"/>
      <c r="LXY79" s="6"/>
      <c r="LXZ79" s="6"/>
      <c r="LYA79" s="6"/>
      <c r="LYB79" s="6"/>
      <c r="LYC79" s="6"/>
      <c r="LYD79" s="6"/>
      <c r="LYE79" s="6"/>
      <c r="LYF79" s="6"/>
      <c r="LYG79" s="6"/>
      <c r="LYH79" s="6"/>
      <c r="LYI79" s="6"/>
      <c r="LYJ79" s="6"/>
      <c r="LYK79" s="6"/>
      <c r="LYL79" s="6"/>
      <c r="LYM79" s="6"/>
      <c r="LYN79" s="6"/>
      <c r="LYO79" s="6"/>
      <c r="LYP79" s="6"/>
      <c r="LYQ79" s="6"/>
      <c r="LYR79" s="6"/>
      <c r="LYS79" s="6"/>
      <c r="LYT79" s="6"/>
      <c r="LYU79" s="6"/>
      <c r="LYV79" s="6"/>
      <c r="LYW79" s="6"/>
      <c r="LYX79" s="6"/>
      <c r="LYY79" s="6"/>
      <c r="LYZ79" s="6"/>
      <c r="LZA79" s="6"/>
      <c r="LZB79" s="6"/>
      <c r="LZC79" s="6"/>
      <c r="LZD79" s="6"/>
      <c r="LZE79" s="6"/>
      <c r="LZF79" s="6"/>
      <c r="LZG79" s="6"/>
      <c r="LZH79" s="6"/>
      <c r="LZI79" s="6"/>
      <c r="LZJ79" s="6"/>
      <c r="LZK79" s="6"/>
      <c r="LZL79" s="6"/>
      <c r="LZM79" s="6"/>
      <c r="LZN79" s="6"/>
      <c r="LZO79" s="6"/>
      <c r="LZP79" s="6"/>
      <c r="LZQ79" s="6"/>
      <c r="LZR79" s="6"/>
      <c r="LZS79" s="6"/>
      <c r="LZT79" s="6"/>
      <c r="LZU79" s="6"/>
      <c r="LZV79" s="6"/>
      <c r="LZW79" s="6"/>
      <c r="LZX79" s="6"/>
      <c r="LZY79" s="6"/>
      <c r="LZZ79" s="6"/>
      <c r="MAA79" s="6"/>
      <c r="MAB79" s="6"/>
      <c r="MAC79" s="6"/>
      <c r="MAD79" s="6"/>
      <c r="MAE79" s="6"/>
      <c r="MAF79" s="6"/>
      <c r="MAG79" s="6"/>
      <c r="MAH79" s="6"/>
      <c r="MAI79" s="6"/>
      <c r="MAJ79" s="6"/>
      <c r="MAK79" s="6"/>
      <c r="MAL79" s="6"/>
      <c r="MAM79" s="6"/>
      <c r="MAN79" s="6"/>
      <c r="MAO79" s="6"/>
      <c r="MAP79" s="6"/>
      <c r="MAQ79" s="6"/>
      <c r="MAR79" s="6"/>
      <c r="MAS79" s="6"/>
      <c r="MAT79" s="6"/>
      <c r="MAU79" s="6"/>
      <c r="MAV79" s="6"/>
      <c r="MAW79" s="6"/>
      <c r="MAX79" s="6"/>
      <c r="MAY79" s="6"/>
      <c r="MAZ79" s="6"/>
      <c r="MBA79" s="6"/>
      <c r="MBB79" s="6"/>
      <c r="MBC79" s="6"/>
      <c r="MBD79" s="6"/>
      <c r="MBE79" s="6"/>
      <c r="MBF79" s="6"/>
      <c r="MBG79" s="6"/>
      <c r="MBH79" s="6"/>
      <c r="MBI79" s="6"/>
      <c r="MBJ79" s="6"/>
      <c r="MBK79" s="6"/>
      <c r="MBL79" s="6"/>
      <c r="MBM79" s="6"/>
      <c r="MBN79" s="6"/>
      <c r="MBO79" s="6"/>
      <c r="MBP79" s="6"/>
      <c r="MBQ79" s="6"/>
      <c r="MBR79" s="6"/>
      <c r="MBS79" s="6"/>
      <c r="MBT79" s="6"/>
      <c r="MBU79" s="6"/>
      <c r="MBV79" s="6"/>
      <c r="MBW79" s="6"/>
      <c r="MBX79" s="6"/>
      <c r="MBY79" s="6"/>
      <c r="MBZ79" s="6"/>
      <c r="MCA79" s="6"/>
      <c r="MCB79" s="6"/>
      <c r="MCC79" s="6"/>
      <c r="MCD79" s="6"/>
      <c r="MCE79" s="6"/>
      <c r="MCF79" s="6"/>
      <c r="MCG79" s="6"/>
      <c r="MCH79" s="6"/>
      <c r="MCI79" s="6"/>
      <c r="MCJ79" s="6"/>
      <c r="MCK79" s="6"/>
      <c r="MCL79" s="6"/>
      <c r="MCM79" s="6"/>
      <c r="MCN79" s="6"/>
      <c r="MCO79" s="6"/>
      <c r="MCP79" s="6"/>
      <c r="MCQ79" s="6"/>
      <c r="MCR79" s="6"/>
      <c r="MCS79" s="6"/>
      <c r="MCT79" s="6"/>
      <c r="MCU79" s="6"/>
      <c r="MCV79" s="6"/>
      <c r="MCW79" s="6"/>
      <c r="MCX79" s="6"/>
      <c r="MCY79" s="6"/>
      <c r="MCZ79" s="6"/>
      <c r="MDA79" s="6"/>
      <c r="MDB79" s="6"/>
      <c r="MDC79" s="6"/>
      <c r="MDD79" s="6"/>
      <c r="MDE79" s="6"/>
      <c r="MDF79" s="6"/>
      <c r="MDG79" s="6"/>
      <c r="MDH79" s="6"/>
      <c r="MDI79" s="6"/>
      <c r="MDJ79" s="6"/>
      <c r="MDK79" s="6"/>
      <c r="MDL79" s="6"/>
      <c r="MDM79" s="6"/>
      <c r="MDN79" s="6"/>
      <c r="MDO79" s="6"/>
      <c r="MDP79" s="6"/>
      <c r="MDQ79" s="6"/>
      <c r="MDR79" s="6"/>
      <c r="MDS79" s="6"/>
      <c r="MDT79" s="6"/>
      <c r="MDU79" s="6"/>
      <c r="MDV79" s="6"/>
      <c r="MDW79" s="6"/>
      <c r="MDX79" s="6"/>
      <c r="MDY79" s="6"/>
      <c r="MDZ79" s="6"/>
      <c r="MEA79" s="6"/>
      <c r="MEB79" s="6"/>
      <c r="MEC79" s="6"/>
      <c r="MED79" s="6"/>
      <c r="MEE79" s="6"/>
      <c r="MEF79" s="6"/>
      <c r="MEG79" s="6"/>
      <c r="MEH79" s="6"/>
      <c r="MEI79" s="6"/>
      <c r="MEJ79" s="6"/>
      <c r="MEK79" s="6"/>
      <c r="MEL79" s="6"/>
      <c r="MEM79" s="6"/>
      <c r="MEN79" s="6"/>
      <c r="MEO79" s="6"/>
      <c r="MEP79" s="6"/>
      <c r="MEQ79" s="6"/>
      <c r="MER79" s="6"/>
      <c r="MES79" s="6"/>
      <c r="MET79" s="6"/>
      <c r="MEU79" s="6"/>
      <c r="MEV79" s="6"/>
      <c r="MEW79" s="6"/>
      <c r="MEX79" s="6"/>
      <c r="MEY79" s="6"/>
      <c r="MEZ79" s="6"/>
      <c r="MFA79" s="6"/>
      <c r="MFB79" s="6"/>
      <c r="MFC79" s="6"/>
      <c r="MFD79" s="6"/>
      <c r="MFE79" s="6"/>
      <c r="MFF79" s="6"/>
      <c r="MFG79" s="6"/>
      <c r="MFH79" s="6"/>
      <c r="MFI79" s="6"/>
      <c r="MFJ79" s="6"/>
      <c r="MFK79" s="6"/>
      <c r="MFL79" s="6"/>
      <c r="MFM79" s="6"/>
      <c r="MFN79" s="6"/>
      <c r="MFO79" s="6"/>
      <c r="MFP79" s="6"/>
      <c r="MFQ79" s="6"/>
      <c r="MFR79" s="6"/>
      <c r="MFS79" s="6"/>
      <c r="MFT79" s="6"/>
      <c r="MFU79" s="6"/>
      <c r="MFV79" s="6"/>
      <c r="MFW79" s="6"/>
      <c r="MFX79" s="6"/>
      <c r="MFY79" s="6"/>
      <c r="MFZ79" s="6"/>
      <c r="MGA79" s="6"/>
      <c r="MGB79" s="6"/>
      <c r="MGC79" s="6"/>
      <c r="MGD79" s="6"/>
      <c r="MGE79" s="6"/>
      <c r="MGF79" s="6"/>
      <c r="MGG79" s="6"/>
      <c r="MGH79" s="6"/>
      <c r="MGI79" s="6"/>
      <c r="MGJ79" s="6"/>
      <c r="MGK79" s="6"/>
      <c r="MGL79" s="6"/>
      <c r="MGM79" s="6"/>
      <c r="MGN79" s="6"/>
      <c r="MGO79" s="6"/>
      <c r="MGP79" s="6"/>
      <c r="MGQ79" s="6"/>
      <c r="MGR79" s="6"/>
      <c r="MGS79" s="6"/>
      <c r="MGT79" s="6"/>
      <c r="MGU79" s="6"/>
      <c r="MGV79" s="6"/>
      <c r="MGW79" s="6"/>
      <c r="MGX79" s="6"/>
      <c r="MGY79" s="6"/>
      <c r="MGZ79" s="6"/>
      <c r="MHA79" s="6"/>
      <c r="MHB79" s="6"/>
      <c r="MHC79" s="6"/>
      <c r="MHD79" s="6"/>
      <c r="MHE79" s="6"/>
      <c r="MHF79" s="6"/>
      <c r="MHG79" s="6"/>
      <c r="MHH79" s="6"/>
      <c r="MHI79" s="6"/>
      <c r="MHJ79" s="6"/>
      <c r="MHK79" s="6"/>
      <c r="MHL79" s="6"/>
      <c r="MHM79" s="6"/>
      <c r="MHN79" s="6"/>
      <c r="MHO79" s="6"/>
      <c r="MHP79" s="6"/>
      <c r="MHQ79" s="6"/>
      <c r="MHR79" s="6"/>
      <c r="MHS79" s="6"/>
      <c r="MHT79" s="6"/>
      <c r="MHU79" s="6"/>
      <c r="MHV79" s="6"/>
      <c r="MHW79" s="6"/>
      <c r="MHX79" s="6"/>
      <c r="MHY79" s="6"/>
      <c r="MHZ79" s="6"/>
      <c r="MIA79" s="6"/>
      <c r="MIB79" s="6"/>
      <c r="MIC79" s="6"/>
      <c r="MID79" s="6"/>
      <c r="MIE79" s="6"/>
      <c r="MIF79" s="6"/>
      <c r="MIG79" s="6"/>
      <c r="MIH79" s="6"/>
      <c r="MII79" s="6"/>
      <c r="MIJ79" s="6"/>
      <c r="MIK79" s="6"/>
      <c r="MIL79" s="6"/>
      <c r="MIM79" s="6"/>
      <c r="MIN79" s="6"/>
      <c r="MIO79" s="6"/>
      <c r="MIP79" s="6"/>
      <c r="MIQ79" s="6"/>
      <c r="MIR79" s="6"/>
      <c r="MIS79" s="6"/>
      <c r="MIT79" s="6"/>
      <c r="MIU79" s="6"/>
      <c r="MIV79" s="6"/>
      <c r="MIW79" s="6"/>
      <c r="MIX79" s="6"/>
      <c r="MIY79" s="6"/>
      <c r="MIZ79" s="6"/>
      <c r="MJA79" s="6"/>
      <c r="MJB79" s="6"/>
      <c r="MJC79" s="6"/>
      <c r="MJD79" s="6"/>
      <c r="MJE79" s="6"/>
      <c r="MJF79" s="6"/>
      <c r="MJG79" s="6"/>
      <c r="MJH79" s="6"/>
      <c r="MJI79" s="6"/>
      <c r="MJJ79" s="6"/>
      <c r="MJK79" s="6"/>
      <c r="MJL79" s="6"/>
      <c r="MJM79" s="6"/>
      <c r="MJN79" s="6"/>
      <c r="MJO79" s="6"/>
      <c r="MJP79" s="6"/>
      <c r="MJQ79" s="6"/>
      <c r="MJR79" s="6"/>
      <c r="MJS79" s="6"/>
      <c r="MJT79" s="6"/>
      <c r="MJU79" s="6"/>
      <c r="MJV79" s="6"/>
      <c r="MJW79" s="6"/>
      <c r="MJX79" s="6"/>
      <c r="MJY79" s="6"/>
      <c r="MJZ79" s="6"/>
      <c r="MKA79" s="6"/>
      <c r="MKB79" s="6"/>
      <c r="MKC79" s="6"/>
      <c r="MKD79" s="6"/>
      <c r="MKE79" s="6"/>
      <c r="MKF79" s="6"/>
      <c r="MKG79" s="6"/>
      <c r="MKH79" s="6"/>
      <c r="MKI79" s="6"/>
      <c r="MKJ79" s="6"/>
      <c r="MKK79" s="6"/>
      <c r="MKL79" s="6"/>
      <c r="MKM79" s="6"/>
      <c r="MKN79" s="6"/>
      <c r="MKO79" s="6"/>
      <c r="MKP79" s="6"/>
      <c r="MKQ79" s="6"/>
      <c r="MKR79" s="6"/>
      <c r="MKS79" s="6"/>
      <c r="MKT79" s="6"/>
      <c r="MKU79" s="6"/>
      <c r="MKV79" s="6"/>
      <c r="MKW79" s="6"/>
      <c r="MKX79" s="6"/>
      <c r="MKY79" s="6"/>
      <c r="MKZ79" s="6"/>
      <c r="MLA79" s="6"/>
      <c r="MLB79" s="6"/>
      <c r="MLC79" s="6"/>
      <c r="MLD79" s="6"/>
      <c r="MLE79" s="6"/>
      <c r="MLF79" s="6"/>
      <c r="MLG79" s="6"/>
      <c r="MLH79" s="6"/>
      <c r="MLI79" s="6"/>
      <c r="MLJ79" s="6"/>
      <c r="MLK79" s="6"/>
      <c r="MLL79" s="6"/>
      <c r="MLM79" s="6"/>
      <c r="MLN79" s="6"/>
      <c r="MLO79" s="6"/>
      <c r="MLP79" s="6"/>
      <c r="MLQ79" s="6"/>
      <c r="MLR79" s="6"/>
      <c r="MLS79" s="6"/>
      <c r="MLT79" s="6"/>
      <c r="MLU79" s="6"/>
      <c r="MLV79" s="6"/>
      <c r="MLW79" s="6"/>
      <c r="MLX79" s="6"/>
      <c r="MLY79" s="6"/>
      <c r="MLZ79" s="6"/>
      <c r="MMA79" s="6"/>
      <c r="MMB79" s="6"/>
      <c r="MMC79" s="6"/>
      <c r="MMD79" s="6"/>
      <c r="MME79" s="6"/>
      <c r="MMF79" s="6"/>
      <c r="MMG79" s="6"/>
      <c r="MMH79" s="6"/>
      <c r="MMI79" s="6"/>
      <c r="MMJ79" s="6"/>
      <c r="MMK79" s="6"/>
      <c r="MML79" s="6"/>
      <c r="MMM79" s="6"/>
      <c r="MMN79" s="6"/>
      <c r="MMO79" s="6"/>
      <c r="MMP79" s="6"/>
      <c r="MMQ79" s="6"/>
      <c r="MMR79" s="6"/>
      <c r="MMS79" s="6"/>
      <c r="MMT79" s="6"/>
      <c r="MMU79" s="6"/>
      <c r="MMV79" s="6"/>
      <c r="MMW79" s="6"/>
      <c r="MMX79" s="6"/>
      <c r="MMY79" s="6"/>
      <c r="MMZ79" s="6"/>
      <c r="MNA79" s="6"/>
      <c r="MNB79" s="6"/>
      <c r="MNC79" s="6"/>
      <c r="MND79" s="6"/>
      <c r="MNE79" s="6"/>
      <c r="MNF79" s="6"/>
      <c r="MNG79" s="6"/>
      <c r="MNH79" s="6"/>
      <c r="MNI79" s="6"/>
      <c r="MNJ79" s="6"/>
      <c r="MNK79" s="6"/>
      <c r="MNL79" s="6"/>
      <c r="MNM79" s="6"/>
      <c r="MNN79" s="6"/>
      <c r="MNO79" s="6"/>
      <c r="MNP79" s="6"/>
      <c r="MNQ79" s="6"/>
      <c r="MNR79" s="6"/>
      <c r="MNS79" s="6"/>
      <c r="MNT79" s="6"/>
      <c r="MNU79" s="6"/>
      <c r="MNV79" s="6"/>
      <c r="MNW79" s="6"/>
      <c r="MNX79" s="6"/>
      <c r="MNY79" s="6"/>
      <c r="MNZ79" s="6"/>
      <c r="MOA79" s="6"/>
      <c r="MOB79" s="6"/>
      <c r="MOC79" s="6"/>
      <c r="MOD79" s="6"/>
      <c r="MOE79" s="6"/>
      <c r="MOF79" s="6"/>
      <c r="MOG79" s="6"/>
      <c r="MOH79" s="6"/>
      <c r="MOI79" s="6"/>
      <c r="MOJ79" s="6"/>
      <c r="MOK79" s="6"/>
      <c r="MOL79" s="6"/>
      <c r="MOM79" s="6"/>
      <c r="MON79" s="6"/>
      <c r="MOO79" s="6"/>
      <c r="MOP79" s="6"/>
      <c r="MOQ79" s="6"/>
      <c r="MOR79" s="6"/>
      <c r="MOS79" s="6"/>
      <c r="MOT79" s="6"/>
      <c r="MOU79" s="6"/>
      <c r="MOV79" s="6"/>
      <c r="MOW79" s="6"/>
      <c r="MOX79" s="6"/>
      <c r="MOY79" s="6"/>
      <c r="MOZ79" s="6"/>
      <c r="MPA79" s="6"/>
      <c r="MPB79" s="6"/>
      <c r="MPC79" s="6"/>
      <c r="MPD79" s="6"/>
      <c r="MPE79" s="6"/>
      <c r="MPF79" s="6"/>
      <c r="MPG79" s="6"/>
      <c r="MPH79" s="6"/>
      <c r="MPI79" s="6"/>
      <c r="MPJ79" s="6"/>
      <c r="MPK79" s="6"/>
      <c r="MPL79" s="6"/>
      <c r="MPM79" s="6"/>
      <c r="MPN79" s="6"/>
      <c r="MPO79" s="6"/>
      <c r="MPP79" s="6"/>
      <c r="MPQ79" s="6"/>
      <c r="MPR79" s="6"/>
      <c r="MPS79" s="6"/>
      <c r="MPT79" s="6"/>
      <c r="MPU79" s="6"/>
      <c r="MPV79" s="6"/>
      <c r="MPW79" s="6"/>
      <c r="MPX79" s="6"/>
      <c r="MPY79" s="6"/>
      <c r="MPZ79" s="6"/>
      <c r="MQA79" s="6"/>
      <c r="MQB79" s="6"/>
      <c r="MQC79" s="6"/>
      <c r="MQD79" s="6"/>
      <c r="MQE79" s="6"/>
      <c r="MQF79" s="6"/>
      <c r="MQG79" s="6"/>
      <c r="MQH79" s="6"/>
      <c r="MQI79" s="6"/>
      <c r="MQJ79" s="6"/>
      <c r="MQK79" s="6"/>
      <c r="MQL79" s="6"/>
      <c r="MQM79" s="6"/>
      <c r="MQN79" s="6"/>
      <c r="MQO79" s="6"/>
      <c r="MQP79" s="6"/>
      <c r="MQQ79" s="6"/>
      <c r="MQR79" s="6"/>
      <c r="MQS79" s="6"/>
      <c r="MQT79" s="6"/>
      <c r="MQU79" s="6"/>
      <c r="MQV79" s="6"/>
      <c r="MQW79" s="6"/>
      <c r="MQX79" s="6"/>
      <c r="MQY79" s="6"/>
      <c r="MQZ79" s="6"/>
      <c r="MRA79" s="6"/>
      <c r="MRB79" s="6"/>
      <c r="MRC79" s="6"/>
      <c r="MRD79" s="6"/>
      <c r="MRE79" s="6"/>
      <c r="MRF79" s="6"/>
      <c r="MRG79" s="6"/>
      <c r="MRH79" s="6"/>
      <c r="MRI79" s="6"/>
      <c r="MRJ79" s="6"/>
      <c r="MRK79" s="6"/>
      <c r="MRL79" s="6"/>
      <c r="MRM79" s="6"/>
      <c r="MRN79" s="6"/>
      <c r="MRO79" s="6"/>
      <c r="MRP79" s="6"/>
      <c r="MRQ79" s="6"/>
      <c r="MRR79" s="6"/>
      <c r="MRS79" s="6"/>
      <c r="MRT79" s="6"/>
      <c r="MRU79" s="6"/>
      <c r="MRV79" s="6"/>
      <c r="MRW79" s="6"/>
      <c r="MRX79" s="6"/>
      <c r="MRY79" s="6"/>
      <c r="MRZ79" s="6"/>
      <c r="MSA79" s="6"/>
      <c r="MSB79" s="6"/>
      <c r="MSC79" s="6"/>
      <c r="MSD79" s="6"/>
      <c r="MSE79" s="6"/>
      <c r="MSF79" s="6"/>
      <c r="MSG79" s="6"/>
      <c r="MSH79" s="6"/>
      <c r="MSI79" s="6"/>
      <c r="MSJ79" s="6"/>
      <c r="MSK79" s="6"/>
      <c r="MSL79" s="6"/>
      <c r="MSM79" s="6"/>
      <c r="MSN79" s="6"/>
      <c r="MSO79" s="6"/>
      <c r="MSP79" s="6"/>
      <c r="MSQ79" s="6"/>
      <c r="MSR79" s="6"/>
      <c r="MSS79" s="6"/>
      <c r="MST79" s="6"/>
      <c r="MSU79" s="6"/>
      <c r="MSV79" s="6"/>
      <c r="MSW79" s="6"/>
      <c r="MSX79" s="6"/>
      <c r="MSY79" s="6"/>
      <c r="MSZ79" s="6"/>
      <c r="MTA79" s="6"/>
      <c r="MTB79" s="6"/>
      <c r="MTC79" s="6"/>
      <c r="MTD79" s="6"/>
      <c r="MTE79" s="6"/>
      <c r="MTF79" s="6"/>
      <c r="MTG79" s="6"/>
      <c r="MTH79" s="6"/>
      <c r="MTI79" s="6"/>
      <c r="MTJ79" s="6"/>
      <c r="MTK79" s="6"/>
      <c r="MTL79" s="6"/>
      <c r="MTM79" s="6"/>
      <c r="MTN79" s="6"/>
      <c r="MTO79" s="6"/>
      <c r="MTP79" s="6"/>
      <c r="MTQ79" s="6"/>
      <c r="MTR79" s="6"/>
      <c r="MTS79" s="6"/>
      <c r="MTT79" s="6"/>
      <c r="MTU79" s="6"/>
      <c r="MTV79" s="6"/>
      <c r="MTW79" s="6"/>
      <c r="MTX79" s="6"/>
      <c r="MTY79" s="6"/>
      <c r="MTZ79" s="6"/>
      <c r="MUA79" s="6"/>
      <c r="MUB79" s="6"/>
      <c r="MUC79" s="6"/>
      <c r="MUD79" s="6"/>
      <c r="MUE79" s="6"/>
      <c r="MUF79" s="6"/>
      <c r="MUG79" s="6"/>
      <c r="MUH79" s="6"/>
      <c r="MUI79" s="6"/>
      <c r="MUJ79" s="6"/>
      <c r="MUK79" s="6"/>
      <c r="MUL79" s="6"/>
      <c r="MUM79" s="6"/>
      <c r="MUN79" s="6"/>
      <c r="MUO79" s="6"/>
      <c r="MUP79" s="6"/>
      <c r="MUQ79" s="6"/>
      <c r="MUR79" s="6"/>
      <c r="MUS79" s="6"/>
      <c r="MUT79" s="6"/>
      <c r="MUU79" s="6"/>
      <c r="MUV79" s="6"/>
      <c r="MUW79" s="6"/>
      <c r="MUX79" s="6"/>
      <c r="MUY79" s="6"/>
      <c r="MUZ79" s="6"/>
      <c r="MVA79" s="6"/>
      <c r="MVB79" s="6"/>
      <c r="MVC79" s="6"/>
      <c r="MVD79" s="6"/>
      <c r="MVE79" s="6"/>
      <c r="MVF79" s="6"/>
      <c r="MVG79" s="6"/>
      <c r="MVH79" s="6"/>
      <c r="MVI79" s="6"/>
      <c r="MVJ79" s="6"/>
      <c r="MVK79" s="6"/>
      <c r="MVL79" s="6"/>
      <c r="MVM79" s="6"/>
      <c r="MVN79" s="6"/>
      <c r="MVO79" s="6"/>
      <c r="MVP79" s="6"/>
      <c r="MVQ79" s="6"/>
      <c r="MVR79" s="6"/>
      <c r="MVS79" s="6"/>
      <c r="MVT79" s="6"/>
      <c r="MVU79" s="6"/>
      <c r="MVV79" s="6"/>
      <c r="MVW79" s="6"/>
      <c r="MVX79" s="6"/>
      <c r="MVY79" s="6"/>
      <c r="MVZ79" s="6"/>
      <c r="MWA79" s="6"/>
      <c r="MWB79" s="6"/>
      <c r="MWC79" s="6"/>
      <c r="MWD79" s="6"/>
      <c r="MWE79" s="6"/>
      <c r="MWF79" s="6"/>
      <c r="MWG79" s="6"/>
      <c r="MWH79" s="6"/>
      <c r="MWI79" s="6"/>
      <c r="MWJ79" s="6"/>
      <c r="MWK79" s="6"/>
      <c r="MWL79" s="6"/>
      <c r="MWM79" s="6"/>
      <c r="MWN79" s="6"/>
      <c r="MWO79" s="6"/>
      <c r="MWP79" s="6"/>
      <c r="MWQ79" s="6"/>
      <c r="MWR79" s="6"/>
      <c r="MWS79" s="6"/>
      <c r="MWT79" s="6"/>
      <c r="MWU79" s="6"/>
      <c r="MWV79" s="6"/>
      <c r="MWW79" s="6"/>
      <c r="MWX79" s="6"/>
      <c r="MWY79" s="6"/>
      <c r="MWZ79" s="6"/>
      <c r="MXA79" s="6"/>
      <c r="MXB79" s="6"/>
      <c r="MXC79" s="6"/>
      <c r="MXD79" s="6"/>
      <c r="MXE79" s="6"/>
      <c r="MXF79" s="6"/>
      <c r="MXG79" s="6"/>
      <c r="MXH79" s="6"/>
      <c r="MXI79" s="6"/>
      <c r="MXJ79" s="6"/>
      <c r="MXK79" s="6"/>
      <c r="MXL79" s="6"/>
      <c r="MXM79" s="6"/>
      <c r="MXN79" s="6"/>
      <c r="MXO79" s="6"/>
      <c r="MXP79" s="6"/>
      <c r="MXQ79" s="6"/>
      <c r="MXR79" s="6"/>
      <c r="MXS79" s="6"/>
      <c r="MXT79" s="6"/>
      <c r="MXU79" s="6"/>
      <c r="MXV79" s="6"/>
      <c r="MXW79" s="6"/>
      <c r="MXX79" s="6"/>
      <c r="MXY79" s="6"/>
      <c r="MXZ79" s="6"/>
      <c r="MYA79" s="6"/>
      <c r="MYB79" s="6"/>
      <c r="MYC79" s="6"/>
      <c r="MYD79" s="6"/>
      <c r="MYE79" s="6"/>
      <c r="MYF79" s="6"/>
      <c r="MYG79" s="6"/>
      <c r="MYH79" s="6"/>
      <c r="MYI79" s="6"/>
      <c r="MYJ79" s="6"/>
      <c r="MYK79" s="6"/>
      <c r="MYL79" s="6"/>
      <c r="MYM79" s="6"/>
      <c r="MYN79" s="6"/>
      <c r="MYO79" s="6"/>
      <c r="MYP79" s="6"/>
      <c r="MYQ79" s="6"/>
      <c r="MYR79" s="6"/>
      <c r="MYS79" s="6"/>
      <c r="MYT79" s="6"/>
      <c r="MYU79" s="6"/>
      <c r="MYV79" s="6"/>
      <c r="MYW79" s="6"/>
      <c r="MYX79" s="6"/>
      <c r="MYY79" s="6"/>
      <c r="MYZ79" s="6"/>
      <c r="MZA79" s="6"/>
      <c r="MZB79" s="6"/>
      <c r="MZC79" s="6"/>
      <c r="MZD79" s="6"/>
      <c r="MZE79" s="6"/>
      <c r="MZF79" s="6"/>
      <c r="MZG79" s="6"/>
      <c r="MZH79" s="6"/>
      <c r="MZI79" s="6"/>
      <c r="MZJ79" s="6"/>
      <c r="MZK79" s="6"/>
      <c r="MZL79" s="6"/>
      <c r="MZM79" s="6"/>
      <c r="MZN79" s="6"/>
      <c r="MZO79" s="6"/>
      <c r="MZP79" s="6"/>
      <c r="MZQ79" s="6"/>
      <c r="MZR79" s="6"/>
      <c r="MZS79" s="6"/>
      <c r="MZT79" s="6"/>
      <c r="MZU79" s="6"/>
      <c r="MZV79" s="6"/>
      <c r="MZW79" s="6"/>
      <c r="MZX79" s="6"/>
      <c r="MZY79" s="6"/>
      <c r="MZZ79" s="6"/>
      <c r="NAA79" s="6"/>
      <c r="NAB79" s="6"/>
      <c r="NAC79" s="6"/>
      <c r="NAD79" s="6"/>
      <c r="NAE79" s="6"/>
      <c r="NAF79" s="6"/>
      <c r="NAG79" s="6"/>
      <c r="NAH79" s="6"/>
      <c r="NAI79" s="6"/>
      <c r="NAJ79" s="6"/>
      <c r="NAK79" s="6"/>
      <c r="NAL79" s="6"/>
      <c r="NAM79" s="6"/>
      <c r="NAN79" s="6"/>
      <c r="NAO79" s="6"/>
      <c r="NAP79" s="6"/>
      <c r="NAQ79" s="6"/>
      <c r="NAR79" s="6"/>
      <c r="NAS79" s="6"/>
      <c r="NAT79" s="6"/>
      <c r="NAU79" s="6"/>
      <c r="NAV79" s="6"/>
      <c r="NAW79" s="6"/>
      <c r="NAX79" s="6"/>
      <c r="NAY79" s="6"/>
      <c r="NAZ79" s="6"/>
      <c r="NBA79" s="6"/>
      <c r="NBB79" s="6"/>
      <c r="NBC79" s="6"/>
      <c r="NBD79" s="6"/>
      <c r="NBE79" s="6"/>
      <c r="NBF79" s="6"/>
      <c r="NBG79" s="6"/>
      <c r="NBH79" s="6"/>
      <c r="NBI79" s="6"/>
      <c r="NBJ79" s="6"/>
      <c r="NBK79" s="6"/>
      <c r="NBL79" s="6"/>
      <c r="NBM79" s="6"/>
      <c r="NBN79" s="6"/>
      <c r="NBO79" s="6"/>
      <c r="NBP79" s="6"/>
      <c r="NBQ79" s="6"/>
      <c r="NBR79" s="6"/>
      <c r="NBS79" s="6"/>
      <c r="NBT79" s="6"/>
      <c r="NBU79" s="6"/>
      <c r="NBV79" s="6"/>
      <c r="NBW79" s="6"/>
      <c r="NBX79" s="6"/>
      <c r="NBY79" s="6"/>
      <c r="NBZ79" s="6"/>
      <c r="NCA79" s="6"/>
      <c r="NCB79" s="6"/>
      <c r="NCC79" s="6"/>
      <c r="NCD79" s="6"/>
      <c r="NCE79" s="6"/>
      <c r="NCF79" s="6"/>
      <c r="NCG79" s="6"/>
      <c r="NCH79" s="6"/>
      <c r="NCI79" s="6"/>
      <c r="NCJ79" s="6"/>
      <c r="NCK79" s="6"/>
      <c r="NCL79" s="6"/>
      <c r="NCM79" s="6"/>
      <c r="NCN79" s="6"/>
      <c r="NCO79" s="6"/>
      <c r="NCP79" s="6"/>
      <c r="NCQ79" s="6"/>
      <c r="NCR79" s="6"/>
      <c r="NCS79" s="6"/>
      <c r="NCT79" s="6"/>
      <c r="NCU79" s="6"/>
      <c r="NCV79" s="6"/>
      <c r="NCW79" s="6"/>
      <c r="NCX79" s="6"/>
      <c r="NCY79" s="6"/>
      <c r="NCZ79" s="6"/>
      <c r="NDA79" s="6"/>
      <c r="NDB79" s="6"/>
      <c r="NDC79" s="6"/>
      <c r="NDD79" s="6"/>
      <c r="NDE79" s="6"/>
      <c r="NDF79" s="6"/>
      <c r="NDG79" s="6"/>
      <c r="NDH79" s="6"/>
      <c r="NDI79" s="6"/>
      <c r="NDJ79" s="6"/>
      <c r="NDK79" s="6"/>
      <c r="NDL79" s="6"/>
      <c r="NDM79" s="6"/>
      <c r="NDN79" s="6"/>
      <c r="NDO79" s="6"/>
      <c r="NDP79" s="6"/>
      <c r="NDQ79" s="6"/>
      <c r="NDR79" s="6"/>
      <c r="NDS79" s="6"/>
      <c r="NDT79" s="6"/>
      <c r="NDU79" s="6"/>
      <c r="NDV79" s="6"/>
      <c r="NDW79" s="6"/>
      <c r="NDX79" s="6"/>
      <c r="NDY79" s="6"/>
      <c r="NDZ79" s="6"/>
      <c r="NEA79" s="6"/>
      <c r="NEB79" s="6"/>
      <c r="NEC79" s="6"/>
      <c r="NED79" s="6"/>
      <c r="NEE79" s="6"/>
      <c r="NEF79" s="6"/>
      <c r="NEG79" s="6"/>
      <c r="NEH79" s="6"/>
      <c r="NEI79" s="6"/>
      <c r="NEJ79" s="6"/>
      <c r="NEK79" s="6"/>
      <c r="NEL79" s="6"/>
      <c r="NEM79" s="6"/>
      <c r="NEN79" s="6"/>
      <c r="NEO79" s="6"/>
      <c r="NEP79" s="6"/>
      <c r="NEQ79" s="6"/>
      <c r="NER79" s="6"/>
      <c r="NES79" s="6"/>
      <c r="NET79" s="6"/>
      <c r="NEU79" s="6"/>
      <c r="NEV79" s="6"/>
      <c r="NEW79" s="6"/>
      <c r="NEX79" s="6"/>
      <c r="NEY79" s="6"/>
      <c r="NEZ79" s="6"/>
      <c r="NFA79" s="6"/>
      <c r="NFB79" s="6"/>
      <c r="NFC79" s="6"/>
      <c r="NFD79" s="6"/>
      <c r="NFE79" s="6"/>
      <c r="NFF79" s="6"/>
      <c r="NFG79" s="6"/>
      <c r="NFH79" s="6"/>
      <c r="NFI79" s="6"/>
      <c r="NFJ79" s="6"/>
      <c r="NFK79" s="6"/>
      <c r="NFL79" s="6"/>
      <c r="NFM79" s="6"/>
      <c r="NFN79" s="6"/>
      <c r="NFO79" s="6"/>
      <c r="NFP79" s="6"/>
      <c r="NFQ79" s="6"/>
      <c r="NFR79" s="6"/>
      <c r="NFS79" s="6"/>
      <c r="NFT79" s="6"/>
      <c r="NFU79" s="6"/>
      <c r="NFV79" s="6"/>
      <c r="NFW79" s="6"/>
      <c r="NFX79" s="6"/>
      <c r="NFY79" s="6"/>
      <c r="NFZ79" s="6"/>
      <c r="NGA79" s="6"/>
      <c r="NGB79" s="6"/>
      <c r="NGC79" s="6"/>
      <c r="NGD79" s="6"/>
      <c r="NGE79" s="6"/>
      <c r="NGF79" s="6"/>
      <c r="NGG79" s="6"/>
      <c r="NGH79" s="6"/>
      <c r="NGI79" s="6"/>
      <c r="NGJ79" s="6"/>
      <c r="NGK79" s="6"/>
      <c r="NGL79" s="6"/>
      <c r="NGM79" s="6"/>
      <c r="NGN79" s="6"/>
      <c r="NGO79" s="6"/>
      <c r="NGP79" s="6"/>
      <c r="NGQ79" s="6"/>
      <c r="NGR79" s="6"/>
      <c r="NGS79" s="6"/>
      <c r="NGT79" s="6"/>
      <c r="NGU79" s="6"/>
      <c r="NGV79" s="6"/>
      <c r="NGW79" s="6"/>
      <c r="NGX79" s="6"/>
      <c r="NGY79" s="6"/>
      <c r="NGZ79" s="6"/>
      <c r="NHA79" s="6"/>
      <c r="NHB79" s="6"/>
      <c r="NHC79" s="6"/>
      <c r="NHD79" s="6"/>
      <c r="NHE79" s="6"/>
      <c r="NHF79" s="6"/>
      <c r="NHG79" s="6"/>
      <c r="NHH79" s="6"/>
      <c r="NHI79" s="6"/>
      <c r="NHJ79" s="6"/>
      <c r="NHK79" s="6"/>
      <c r="NHL79" s="6"/>
      <c r="NHM79" s="6"/>
      <c r="NHN79" s="6"/>
      <c r="NHO79" s="6"/>
      <c r="NHP79" s="6"/>
      <c r="NHQ79" s="6"/>
      <c r="NHR79" s="6"/>
      <c r="NHS79" s="6"/>
      <c r="NHT79" s="6"/>
      <c r="NHU79" s="6"/>
      <c r="NHV79" s="6"/>
      <c r="NHW79" s="6"/>
      <c r="NHX79" s="6"/>
      <c r="NHY79" s="6"/>
      <c r="NHZ79" s="6"/>
      <c r="NIA79" s="6"/>
      <c r="NIB79" s="6"/>
      <c r="NIC79" s="6"/>
      <c r="NID79" s="6"/>
      <c r="NIE79" s="6"/>
      <c r="NIF79" s="6"/>
      <c r="NIG79" s="6"/>
      <c r="NIH79" s="6"/>
      <c r="NII79" s="6"/>
      <c r="NIJ79" s="6"/>
      <c r="NIK79" s="6"/>
      <c r="NIL79" s="6"/>
      <c r="NIM79" s="6"/>
      <c r="NIN79" s="6"/>
      <c r="NIO79" s="6"/>
      <c r="NIP79" s="6"/>
      <c r="NIQ79" s="6"/>
      <c r="NIR79" s="6"/>
      <c r="NIS79" s="6"/>
      <c r="NIT79" s="6"/>
      <c r="NIU79" s="6"/>
      <c r="NIV79" s="6"/>
      <c r="NIW79" s="6"/>
      <c r="NIX79" s="6"/>
      <c r="NIY79" s="6"/>
      <c r="NIZ79" s="6"/>
      <c r="NJA79" s="6"/>
      <c r="NJB79" s="6"/>
      <c r="NJC79" s="6"/>
      <c r="NJD79" s="6"/>
      <c r="NJE79" s="6"/>
      <c r="NJF79" s="6"/>
      <c r="NJG79" s="6"/>
      <c r="NJH79" s="6"/>
      <c r="NJI79" s="6"/>
      <c r="NJJ79" s="6"/>
      <c r="NJK79" s="6"/>
      <c r="NJL79" s="6"/>
      <c r="NJM79" s="6"/>
      <c r="NJN79" s="6"/>
      <c r="NJO79" s="6"/>
      <c r="NJP79" s="6"/>
      <c r="NJQ79" s="6"/>
      <c r="NJR79" s="6"/>
      <c r="NJS79" s="6"/>
      <c r="NJT79" s="6"/>
      <c r="NJU79" s="6"/>
      <c r="NJV79" s="6"/>
      <c r="NJW79" s="6"/>
      <c r="NJX79" s="6"/>
      <c r="NJY79" s="6"/>
      <c r="NJZ79" s="6"/>
      <c r="NKA79" s="6"/>
      <c r="NKB79" s="6"/>
      <c r="NKC79" s="6"/>
      <c r="NKD79" s="6"/>
      <c r="NKE79" s="6"/>
      <c r="NKF79" s="6"/>
      <c r="NKG79" s="6"/>
      <c r="NKH79" s="6"/>
      <c r="NKI79" s="6"/>
      <c r="NKJ79" s="6"/>
      <c r="NKK79" s="6"/>
      <c r="NKL79" s="6"/>
      <c r="NKM79" s="6"/>
      <c r="NKN79" s="6"/>
      <c r="NKO79" s="6"/>
      <c r="NKP79" s="6"/>
      <c r="NKQ79" s="6"/>
      <c r="NKR79" s="6"/>
      <c r="NKS79" s="6"/>
      <c r="NKT79" s="6"/>
      <c r="NKU79" s="6"/>
      <c r="NKV79" s="6"/>
      <c r="NKW79" s="6"/>
      <c r="NKX79" s="6"/>
      <c r="NKY79" s="6"/>
      <c r="NKZ79" s="6"/>
      <c r="NLA79" s="6"/>
      <c r="NLB79" s="6"/>
      <c r="NLC79" s="6"/>
      <c r="NLD79" s="6"/>
      <c r="NLE79" s="6"/>
      <c r="NLF79" s="6"/>
      <c r="NLG79" s="6"/>
      <c r="NLH79" s="6"/>
      <c r="NLI79" s="6"/>
      <c r="NLJ79" s="6"/>
      <c r="NLK79" s="6"/>
      <c r="NLL79" s="6"/>
      <c r="NLM79" s="6"/>
      <c r="NLN79" s="6"/>
      <c r="NLO79" s="6"/>
      <c r="NLP79" s="6"/>
      <c r="NLQ79" s="6"/>
      <c r="NLR79" s="6"/>
      <c r="NLS79" s="6"/>
      <c r="NLT79" s="6"/>
      <c r="NLU79" s="6"/>
      <c r="NLV79" s="6"/>
      <c r="NLW79" s="6"/>
      <c r="NLX79" s="6"/>
      <c r="NLY79" s="6"/>
      <c r="NLZ79" s="6"/>
      <c r="NMA79" s="6"/>
      <c r="NMB79" s="6"/>
      <c r="NMC79" s="6"/>
      <c r="NMD79" s="6"/>
      <c r="NME79" s="6"/>
      <c r="NMF79" s="6"/>
      <c r="NMG79" s="6"/>
      <c r="NMH79" s="6"/>
      <c r="NMI79" s="6"/>
      <c r="NMJ79" s="6"/>
      <c r="NMK79" s="6"/>
      <c r="NML79" s="6"/>
      <c r="NMM79" s="6"/>
      <c r="NMN79" s="6"/>
      <c r="NMO79" s="6"/>
      <c r="NMP79" s="6"/>
      <c r="NMQ79" s="6"/>
      <c r="NMR79" s="6"/>
      <c r="NMS79" s="6"/>
      <c r="NMT79" s="6"/>
      <c r="NMU79" s="6"/>
      <c r="NMV79" s="6"/>
      <c r="NMW79" s="6"/>
      <c r="NMX79" s="6"/>
      <c r="NMY79" s="6"/>
      <c r="NMZ79" s="6"/>
      <c r="NNA79" s="6"/>
      <c r="NNB79" s="6"/>
      <c r="NNC79" s="6"/>
      <c r="NND79" s="6"/>
      <c r="NNE79" s="6"/>
      <c r="NNF79" s="6"/>
      <c r="NNG79" s="6"/>
      <c r="NNH79" s="6"/>
      <c r="NNI79" s="6"/>
      <c r="NNJ79" s="6"/>
      <c r="NNK79" s="6"/>
      <c r="NNL79" s="6"/>
      <c r="NNM79" s="6"/>
      <c r="NNN79" s="6"/>
      <c r="NNO79" s="6"/>
      <c r="NNP79" s="6"/>
      <c r="NNQ79" s="6"/>
      <c r="NNR79" s="6"/>
      <c r="NNS79" s="6"/>
      <c r="NNT79" s="6"/>
      <c r="NNU79" s="6"/>
      <c r="NNV79" s="6"/>
      <c r="NNW79" s="6"/>
      <c r="NNX79" s="6"/>
      <c r="NNY79" s="6"/>
      <c r="NNZ79" s="6"/>
      <c r="NOA79" s="6"/>
      <c r="NOB79" s="6"/>
      <c r="NOC79" s="6"/>
      <c r="NOD79" s="6"/>
      <c r="NOE79" s="6"/>
      <c r="NOF79" s="6"/>
      <c r="NOG79" s="6"/>
      <c r="NOH79" s="6"/>
      <c r="NOI79" s="6"/>
      <c r="NOJ79" s="6"/>
      <c r="NOK79" s="6"/>
      <c r="NOL79" s="6"/>
      <c r="NOM79" s="6"/>
      <c r="NON79" s="6"/>
      <c r="NOO79" s="6"/>
      <c r="NOP79" s="6"/>
      <c r="NOQ79" s="6"/>
      <c r="NOR79" s="6"/>
      <c r="NOS79" s="6"/>
      <c r="NOT79" s="6"/>
      <c r="NOU79" s="6"/>
      <c r="NOV79" s="6"/>
      <c r="NOW79" s="6"/>
      <c r="NOX79" s="6"/>
      <c r="NOY79" s="6"/>
      <c r="NOZ79" s="6"/>
      <c r="NPA79" s="6"/>
      <c r="NPB79" s="6"/>
      <c r="NPC79" s="6"/>
      <c r="NPD79" s="6"/>
      <c r="NPE79" s="6"/>
      <c r="NPF79" s="6"/>
      <c r="NPG79" s="6"/>
      <c r="NPH79" s="6"/>
      <c r="NPI79" s="6"/>
      <c r="NPJ79" s="6"/>
      <c r="NPK79" s="6"/>
      <c r="NPL79" s="6"/>
      <c r="NPM79" s="6"/>
      <c r="NPN79" s="6"/>
      <c r="NPO79" s="6"/>
      <c r="NPP79" s="6"/>
      <c r="NPQ79" s="6"/>
      <c r="NPR79" s="6"/>
      <c r="NPS79" s="6"/>
      <c r="NPT79" s="6"/>
      <c r="NPU79" s="6"/>
      <c r="NPV79" s="6"/>
      <c r="NPW79" s="6"/>
      <c r="NPX79" s="6"/>
      <c r="NPY79" s="6"/>
      <c r="NPZ79" s="6"/>
      <c r="NQA79" s="6"/>
      <c r="NQB79" s="6"/>
      <c r="NQC79" s="6"/>
      <c r="NQD79" s="6"/>
      <c r="NQE79" s="6"/>
      <c r="NQF79" s="6"/>
      <c r="NQG79" s="6"/>
      <c r="NQH79" s="6"/>
      <c r="NQI79" s="6"/>
      <c r="NQJ79" s="6"/>
      <c r="NQK79" s="6"/>
      <c r="NQL79" s="6"/>
      <c r="NQM79" s="6"/>
      <c r="NQN79" s="6"/>
      <c r="NQO79" s="6"/>
      <c r="NQP79" s="6"/>
      <c r="NQQ79" s="6"/>
      <c r="NQR79" s="6"/>
      <c r="NQS79" s="6"/>
      <c r="NQT79" s="6"/>
      <c r="NQU79" s="6"/>
      <c r="NQV79" s="6"/>
      <c r="NQW79" s="6"/>
      <c r="NQX79" s="6"/>
      <c r="NQY79" s="6"/>
      <c r="NQZ79" s="6"/>
      <c r="NRA79" s="6"/>
      <c r="NRB79" s="6"/>
      <c r="NRC79" s="6"/>
      <c r="NRD79" s="6"/>
      <c r="NRE79" s="6"/>
      <c r="NRF79" s="6"/>
      <c r="NRG79" s="6"/>
      <c r="NRH79" s="6"/>
      <c r="NRI79" s="6"/>
      <c r="NRJ79" s="6"/>
      <c r="NRK79" s="6"/>
      <c r="NRL79" s="6"/>
      <c r="NRM79" s="6"/>
      <c r="NRN79" s="6"/>
      <c r="NRO79" s="6"/>
      <c r="NRP79" s="6"/>
      <c r="NRQ79" s="6"/>
      <c r="NRR79" s="6"/>
      <c r="NRS79" s="6"/>
      <c r="NRT79" s="6"/>
      <c r="NRU79" s="6"/>
      <c r="NRV79" s="6"/>
      <c r="NRW79" s="6"/>
      <c r="NRX79" s="6"/>
      <c r="NRY79" s="6"/>
      <c r="NRZ79" s="6"/>
      <c r="NSA79" s="6"/>
      <c r="NSB79" s="6"/>
      <c r="NSC79" s="6"/>
      <c r="NSD79" s="6"/>
      <c r="NSE79" s="6"/>
      <c r="NSF79" s="6"/>
      <c r="NSG79" s="6"/>
      <c r="NSH79" s="6"/>
      <c r="NSI79" s="6"/>
      <c r="NSJ79" s="6"/>
      <c r="NSK79" s="6"/>
      <c r="NSL79" s="6"/>
      <c r="NSM79" s="6"/>
      <c r="NSN79" s="6"/>
      <c r="NSO79" s="6"/>
      <c r="NSP79" s="6"/>
      <c r="NSQ79" s="6"/>
      <c r="NSR79" s="6"/>
      <c r="NSS79" s="6"/>
      <c r="NST79" s="6"/>
      <c r="NSU79" s="6"/>
      <c r="NSV79" s="6"/>
      <c r="NSW79" s="6"/>
      <c r="NSX79" s="6"/>
      <c r="NSY79" s="6"/>
      <c r="NSZ79" s="6"/>
      <c r="NTA79" s="6"/>
      <c r="NTB79" s="6"/>
      <c r="NTC79" s="6"/>
      <c r="NTD79" s="6"/>
      <c r="NTE79" s="6"/>
      <c r="NTF79" s="6"/>
      <c r="NTG79" s="6"/>
      <c r="NTH79" s="6"/>
      <c r="NTI79" s="6"/>
      <c r="NTJ79" s="6"/>
      <c r="NTK79" s="6"/>
      <c r="NTL79" s="6"/>
      <c r="NTM79" s="6"/>
      <c r="NTN79" s="6"/>
      <c r="NTO79" s="6"/>
      <c r="NTP79" s="6"/>
      <c r="NTQ79" s="6"/>
      <c r="NTR79" s="6"/>
      <c r="NTS79" s="6"/>
      <c r="NTT79" s="6"/>
      <c r="NTU79" s="6"/>
      <c r="NTV79" s="6"/>
      <c r="NTW79" s="6"/>
      <c r="NTX79" s="6"/>
      <c r="NTY79" s="6"/>
      <c r="NTZ79" s="6"/>
      <c r="NUA79" s="6"/>
      <c r="NUB79" s="6"/>
      <c r="NUC79" s="6"/>
      <c r="NUD79" s="6"/>
      <c r="NUE79" s="6"/>
      <c r="NUF79" s="6"/>
      <c r="NUG79" s="6"/>
      <c r="NUH79" s="6"/>
      <c r="NUI79" s="6"/>
      <c r="NUJ79" s="6"/>
      <c r="NUK79" s="6"/>
      <c r="NUL79" s="6"/>
      <c r="NUM79" s="6"/>
      <c r="NUN79" s="6"/>
      <c r="NUO79" s="6"/>
      <c r="NUP79" s="6"/>
      <c r="NUQ79" s="6"/>
      <c r="NUR79" s="6"/>
      <c r="NUS79" s="6"/>
      <c r="NUT79" s="6"/>
      <c r="NUU79" s="6"/>
      <c r="NUV79" s="6"/>
      <c r="NUW79" s="6"/>
      <c r="NUX79" s="6"/>
      <c r="NUY79" s="6"/>
      <c r="NUZ79" s="6"/>
      <c r="NVA79" s="6"/>
      <c r="NVB79" s="6"/>
      <c r="NVC79" s="6"/>
      <c r="NVD79" s="6"/>
      <c r="NVE79" s="6"/>
      <c r="NVF79" s="6"/>
      <c r="NVG79" s="6"/>
      <c r="NVH79" s="6"/>
      <c r="NVI79" s="6"/>
      <c r="NVJ79" s="6"/>
      <c r="NVK79" s="6"/>
      <c r="NVL79" s="6"/>
      <c r="NVM79" s="6"/>
      <c r="NVN79" s="6"/>
      <c r="NVO79" s="6"/>
      <c r="NVP79" s="6"/>
      <c r="NVQ79" s="6"/>
      <c r="NVR79" s="6"/>
      <c r="NVS79" s="6"/>
      <c r="NVT79" s="6"/>
      <c r="NVU79" s="6"/>
      <c r="NVV79" s="6"/>
      <c r="NVW79" s="6"/>
      <c r="NVX79" s="6"/>
      <c r="NVY79" s="6"/>
      <c r="NVZ79" s="6"/>
      <c r="NWA79" s="6"/>
      <c r="NWB79" s="6"/>
      <c r="NWC79" s="6"/>
      <c r="NWD79" s="6"/>
      <c r="NWE79" s="6"/>
      <c r="NWF79" s="6"/>
      <c r="NWG79" s="6"/>
      <c r="NWH79" s="6"/>
      <c r="NWI79" s="6"/>
      <c r="NWJ79" s="6"/>
      <c r="NWK79" s="6"/>
      <c r="NWL79" s="6"/>
      <c r="NWM79" s="6"/>
      <c r="NWN79" s="6"/>
      <c r="NWO79" s="6"/>
      <c r="NWP79" s="6"/>
      <c r="NWQ79" s="6"/>
      <c r="NWR79" s="6"/>
      <c r="NWS79" s="6"/>
      <c r="NWT79" s="6"/>
      <c r="NWU79" s="6"/>
      <c r="NWV79" s="6"/>
      <c r="NWW79" s="6"/>
      <c r="NWX79" s="6"/>
      <c r="NWY79" s="6"/>
      <c r="NWZ79" s="6"/>
      <c r="NXA79" s="6"/>
      <c r="NXB79" s="6"/>
      <c r="NXC79" s="6"/>
      <c r="NXD79" s="6"/>
      <c r="NXE79" s="6"/>
      <c r="NXF79" s="6"/>
      <c r="NXG79" s="6"/>
      <c r="NXH79" s="6"/>
      <c r="NXI79" s="6"/>
      <c r="NXJ79" s="6"/>
      <c r="NXK79" s="6"/>
      <c r="NXL79" s="6"/>
      <c r="NXM79" s="6"/>
      <c r="NXN79" s="6"/>
      <c r="NXO79" s="6"/>
      <c r="NXP79" s="6"/>
      <c r="NXQ79" s="6"/>
      <c r="NXR79" s="6"/>
      <c r="NXS79" s="6"/>
      <c r="NXT79" s="6"/>
      <c r="NXU79" s="6"/>
      <c r="NXV79" s="6"/>
      <c r="NXW79" s="6"/>
      <c r="NXX79" s="6"/>
      <c r="NXY79" s="6"/>
      <c r="NXZ79" s="6"/>
      <c r="NYA79" s="6"/>
      <c r="NYB79" s="6"/>
      <c r="NYC79" s="6"/>
      <c r="NYD79" s="6"/>
      <c r="NYE79" s="6"/>
      <c r="NYF79" s="6"/>
      <c r="NYG79" s="6"/>
      <c r="NYH79" s="6"/>
      <c r="NYI79" s="6"/>
      <c r="NYJ79" s="6"/>
      <c r="NYK79" s="6"/>
      <c r="NYL79" s="6"/>
      <c r="NYM79" s="6"/>
      <c r="NYN79" s="6"/>
      <c r="NYO79" s="6"/>
      <c r="NYP79" s="6"/>
      <c r="NYQ79" s="6"/>
      <c r="NYR79" s="6"/>
      <c r="NYS79" s="6"/>
      <c r="NYT79" s="6"/>
      <c r="NYU79" s="6"/>
      <c r="NYV79" s="6"/>
      <c r="NYW79" s="6"/>
      <c r="NYX79" s="6"/>
      <c r="NYY79" s="6"/>
      <c r="NYZ79" s="6"/>
      <c r="NZA79" s="6"/>
      <c r="NZB79" s="6"/>
      <c r="NZC79" s="6"/>
      <c r="NZD79" s="6"/>
      <c r="NZE79" s="6"/>
      <c r="NZF79" s="6"/>
      <c r="NZG79" s="6"/>
      <c r="NZH79" s="6"/>
      <c r="NZI79" s="6"/>
      <c r="NZJ79" s="6"/>
      <c r="NZK79" s="6"/>
      <c r="NZL79" s="6"/>
      <c r="NZM79" s="6"/>
      <c r="NZN79" s="6"/>
      <c r="NZO79" s="6"/>
      <c r="NZP79" s="6"/>
      <c r="NZQ79" s="6"/>
      <c r="NZR79" s="6"/>
      <c r="NZS79" s="6"/>
      <c r="NZT79" s="6"/>
      <c r="NZU79" s="6"/>
      <c r="NZV79" s="6"/>
      <c r="NZW79" s="6"/>
      <c r="NZX79" s="6"/>
      <c r="NZY79" s="6"/>
      <c r="NZZ79" s="6"/>
      <c r="OAA79" s="6"/>
      <c r="OAB79" s="6"/>
      <c r="OAC79" s="6"/>
      <c r="OAD79" s="6"/>
      <c r="OAE79" s="6"/>
      <c r="OAF79" s="6"/>
      <c r="OAG79" s="6"/>
      <c r="OAH79" s="6"/>
      <c r="OAI79" s="6"/>
      <c r="OAJ79" s="6"/>
      <c r="OAK79" s="6"/>
      <c r="OAL79" s="6"/>
      <c r="OAM79" s="6"/>
      <c r="OAN79" s="6"/>
      <c r="OAO79" s="6"/>
      <c r="OAP79" s="6"/>
      <c r="OAQ79" s="6"/>
      <c r="OAR79" s="6"/>
      <c r="OAS79" s="6"/>
      <c r="OAT79" s="6"/>
      <c r="OAU79" s="6"/>
      <c r="OAV79" s="6"/>
      <c r="OAW79" s="6"/>
      <c r="OAX79" s="6"/>
      <c r="OAY79" s="6"/>
      <c r="OAZ79" s="6"/>
      <c r="OBA79" s="6"/>
      <c r="OBB79" s="6"/>
      <c r="OBC79" s="6"/>
      <c r="OBD79" s="6"/>
      <c r="OBE79" s="6"/>
      <c r="OBF79" s="6"/>
      <c r="OBG79" s="6"/>
      <c r="OBH79" s="6"/>
      <c r="OBI79" s="6"/>
      <c r="OBJ79" s="6"/>
      <c r="OBK79" s="6"/>
      <c r="OBL79" s="6"/>
      <c r="OBM79" s="6"/>
      <c r="OBN79" s="6"/>
      <c r="OBO79" s="6"/>
      <c r="OBP79" s="6"/>
      <c r="OBQ79" s="6"/>
      <c r="OBR79" s="6"/>
      <c r="OBS79" s="6"/>
      <c r="OBT79" s="6"/>
      <c r="OBU79" s="6"/>
      <c r="OBV79" s="6"/>
      <c r="OBW79" s="6"/>
      <c r="OBX79" s="6"/>
      <c r="OBY79" s="6"/>
      <c r="OBZ79" s="6"/>
      <c r="OCA79" s="6"/>
      <c r="OCB79" s="6"/>
      <c r="OCC79" s="6"/>
      <c r="OCD79" s="6"/>
      <c r="OCE79" s="6"/>
      <c r="OCF79" s="6"/>
      <c r="OCG79" s="6"/>
      <c r="OCH79" s="6"/>
      <c r="OCI79" s="6"/>
      <c r="OCJ79" s="6"/>
      <c r="OCK79" s="6"/>
      <c r="OCL79" s="6"/>
      <c r="OCM79" s="6"/>
      <c r="OCN79" s="6"/>
      <c r="OCO79" s="6"/>
      <c r="OCP79" s="6"/>
      <c r="OCQ79" s="6"/>
      <c r="OCR79" s="6"/>
      <c r="OCS79" s="6"/>
      <c r="OCT79" s="6"/>
      <c r="OCU79" s="6"/>
      <c r="OCV79" s="6"/>
      <c r="OCW79" s="6"/>
      <c r="OCX79" s="6"/>
      <c r="OCY79" s="6"/>
      <c r="OCZ79" s="6"/>
      <c r="ODA79" s="6"/>
      <c r="ODB79" s="6"/>
      <c r="ODC79" s="6"/>
      <c r="ODD79" s="6"/>
      <c r="ODE79" s="6"/>
      <c r="ODF79" s="6"/>
      <c r="ODG79" s="6"/>
      <c r="ODH79" s="6"/>
      <c r="ODI79" s="6"/>
      <c r="ODJ79" s="6"/>
      <c r="ODK79" s="6"/>
      <c r="ODL79" s="6"/>
      <c r="ODM79" s="6"/>
      <c r="ODN79" s="6"/>
      <c r="ODO79" s="6"/>
      <c r="ODP79" s="6"/>
      <c r="ODQ79" s="6"/>
      <c r="ODR79" s="6"/>
      <c r="ODS79" s="6"/>
      <c r="ODT79" s="6"/>
      <c r="ODU79" s="6"/>
      <c r="ODV79" s="6"/>
      <c r="ODW79" s="6"/>
      <c r="ODX79" s="6"/>
      <c r="ODY79" s="6"/>
      <c r="ODZ79" s="6"/>
      <c r="OEA79" s="6"/>
      <c r="OEB79" s="6"/>
      <c r="OEC79" s="6"/>
      <c r="OED79" s="6"/>
      <c r="OEE79" s="6"/>
      <c r="OEF79" s="6"/>
      <c r="OEG79" s="6"/>
      <c r="OEH79" s="6"/>
      <c r="OEI79" s="6"/>
      <c r="OEJ79" s="6"/>
      <c r="OEK79" s="6"/>
      <c r="OEL79" s="6"/>
      <c r="OEM79" s="6"/>
      <c r="OEN79" s="6"/>
      <c r="OEO79" s="6"/>
      <c r="OEP79" s="6"/>
      <c r="OEQ79" s="6"/>
      <c r="OER79" s="6"/>
      <c r="OES79" s="6"/>
      <c r="OET79" s="6"/>
      <c r="OEU79" s="6"/>
      <c r="OEV79" s="6"/>
      <c r="OEW79" s="6"/>
      <c r="OEX79" s="6"/>
      <c r="OEY79" s="6"/>
      <c r="OEZ79" s="6"/>
      <c r="OFA79" s="6"/>
      <c r="OFB79" s="6"/>
      <c r="OFC79" s="6"/>
      <c r="OFD79" s="6"/>
      <c r="OFE79" s="6"/>
      <c r="OFF79" s="6"/>
      <c r="OFG79" s="6"/>
      <c r="OFH79" s="6"/>
      <c r="OFI79" s="6"/>
      <c r="OFJ79" s="6"/>
      <c r="OFK79" s="6"/>
      <c r="OFL79" s="6"/>
      <c r="OFM79" s="6"/>
      <c r="OFN79" s="6"/>
      <c r="OFO79" s="6"/>
      <c r="OFP79" s="6"/>
      <c r="OFQ79" s="6"/>
      <c r="OFR79" s="6"/>
      <c r="OFS79" s="6"/>
      <c r="OFT79" s="6"/>
      <c r="OFU79" s="6"/>
      <c r="OFV79" s="6"/>
      <c r="OFW79" s="6"/>
      <c r="OFX79" s="6"/>
      <c r="OFY79" s="6"/>
      <c r="OFZ79" s="6"/>
      <c r="OGA79" s="6"/>
      <c r="OGB79" s="6"/>
      <c r="OGC79" s="6"/>
      <c r="OGD79" s="6"/>
      <c r="OGE79" s="6"/>
      <c r="OGF79" s="6"/>
      <c r="OGG79" s="6"/>
      <c r="OGH79" s="6"/>
      <c r="OGI79" s="6"/>
      <c r="OGJ79" s="6"/>
      <c r="OGK79" s="6"/>
      <c r="OGL79" s="6"/>
      <c r="OGM79" s="6"/>
      <c r="OGN79" s="6"/>
      <c r="OGO79" s="6"/>
      <c r="OGP79" s="6"/>
      <c r="OGQ79" s="6"/>
      <c r="OGR79" s="6"/>
      <c r="OGS79" s="6"/>
      <c r="OGT79" s="6"/>
      <c r="OGU79" s="6"/>
      <c r="OGV79" s="6"/>
      <c r="OGW79" s="6"/>
      <c r="OGX79" s="6"/>
      <c r="OGY79" s="6"/>
      <c r="OGZ79" s="6"/>
      <c r="OHA79" s="6"/>
      <c r="OHB79" s="6"/>
      <c r="OHC79" s="6"/>
      <c r="OHD79" s="6"/>
      <c r="OHE79" s="6"/>
      <c r="OHF79" s="6"/>
      <c r="OHG79" s="6"/>
      <c r="OHH79" s="6"/>
      <c r="OHI79" s="6"/>
      <c r="OHJ79" s="6"/>
      <c r="OHK79" s="6"/>
      <c r="OHL79" s="6"/>
      <c r="OHM79" s="6"/>
      <c r="OHN79" s="6"/>
      <c r="OHO79" s="6"/>
      <c r="OHP79" s="6"/>
      <c r="OHQ79" s="6"/>
      <c r="OHR79" s="6"/>
      <c r="OHS79" s="6"/>
      <c r="OHT79" s="6"/>
      <c r="OHU79" s="6"/>
      <c r="OHV79" s="6"/>
      <c r="OHW79" s="6"/>
      <c r="OHX79" s="6"/>
      <c r="OHY79" s="6"/>
      <c r="OHZ79" s="6"/>
      <c r="OIA79" s="6"/>
      <c r="OIB79" s="6"/>
      <c r="OIC79" s="6"/>
      <c r="OID79" s="6"/>
      <c r="OIE79" s="6"/>
      <c r="OIF79" s="6"/>
      <c r="OIG79" s="6"/>
      <c r="OIH79" s="6"/>
      <c r="OII79" s="6"/>
      <c r="OIJ79" s="6"/>
      <c r="OIK79" s="6"/>
      <c r="OIL79" s="6"/>
      <c r="OIM79" s="6"/>
      <c r="OIN79" s="6"/>
      <c r="OIO79" s="6"/>
      <c r="OIP79" s="6"/>
      <c r="OIQ79" s="6"/>
      <c r="OIR79" s="6"/>
      <c r="OIS79" s="6"/>
      <c r="OIT79" s="6"/>
      <c r="OIU79" s="6"/>
      <c r="OIV79" s="6"/>
      <c r="OIW79" s="6"/>
      <c r="OIX79" s="6"/>
      <c r="OIY79" s="6"/>
      <c r="OIZ79" s="6"/>
      <c r="OJA79" s="6"/>
      <c r="OJB79" s="6"/>
      <c r="OJC79" s="6"/>
      <c r="OJD79" s="6"/>
      <c r="OJE79" s="6"/>
      <c r="OJF79" s="6"/>
      <c r="OJG79" s="6"/>
      <c r="OJH79" s="6"/>
      <c r="OJI79" s="6"/>
      <c r="OJJ79" s="6"/>
      <c r="OJK79" s="6"/>
      <c r="OJL79" s="6"/>
      <c r="OJM79" s="6"/>
      <c r="OJN79" s="6"/>
      <c r="OJO79" s="6"/>
      <c r="OJP79" s="6"/>
      <c r="OJQ79" s="6"/>
      <c r="OJR79" s="6"/>
      <c r="OJS79" s="6"/>
      <c r="OJT79" s="6"/>
      <c r="OJU79" s="6"/>
      <c r="OJV79" s="6"/>
      <c r="OJW79" s="6"/>
      <c r="OJX79" s="6"/>
      <c r="OJY79" s="6"/>
      <c r="OJZ79" s="6"/>
      <c r="OKA79" s="6"/>
      <c r="OKB79" s="6"/>
      <c r="OKC79" s="6"/>
      <c r="OKD79" s="6"/>
      <c r="OKE79" s="6"/>
      <c r="OKF79" s="6"/>
      <c r="OKG79" s="6"/>
      <c r="OKH79" s="6"/>
      <c r="OKI79" s="6"/>
      <c r="OKJ79" s="6"/>
      <c r="OKK79" s="6"/>
      <c r="OKL79" s="6"/>
      <c r="OKM79" s="6"/>
      <c r="OKN79" s="6"/>
      <c r="OKO79" s="6"/>
      <c r="OKP79" s="6"/>
      <c r="OKQ79" s="6"/>
      <c r="OKR79" s="6"/>
      <c r="OKS79" s="6"/>
      <c r="OKT79" s="6"/>
      <c r="OKU79" s="6"/>
      <c r="OKV79" s="6"/>
      <c r="OKW79" s="6"/>
      <c r="OKX79" s="6"/>
      <c r="OKY79" s="6"/>
      <c r="OKZ79" s="6"/>
      <c r="OLA79" s="6"/>
      <c r="OLB79" s="6"/>
      <c r="OLC79" s="6"/>
      <c r="OLD79" s="6"/>
      <c r="OLE79" s="6"/>
      <c r="OLF79" s="6"/>
      <c r="OLG79" s="6"/>
      <c r="OLH79" s="6"/>
      <c r="OLI79" s="6"/>
      <c r="OLJ79" s="6"/>
      <c r="OLK79" s="6"/>
      <c r="OLL79" s="6"/>
      <c r="OLM79" s="6"/>
      <c r="OLN79" s="6"/>
      <c r="OLO79" s="6"/>
      <c r="OLP79" s="6"/>
      <c r="OLQ79" s="6"/>
      <c r="OLR79" s="6"/>
      <c r="OLS79" s="6"/>
      <c r="OLT79" s="6"/>
      <c r="OLU79" s="6"/>
      <c r="OLV79" s="6"/>
      <c r="OLW79" s="6"/>
      <c r="OLX79" s="6"/>
      <c r="OLY79" s="6"/>
      <c r="OLZ79" s="6"/>
      <c r="OMA79" s="6"/>
      <c r="OMB79" s="6"/>
      <c r="OMC79" s="6"/>
      <c r="OMD79" s="6"/>
      <c r="OME79" s="6"/>
      <c r="OMF79" s="6"/>
      <c r="OMG79" s="6"/>
      <c r="OMH79" s="6"/>
      <c r="OMI79" s="6"/>
      <c r="OMJ79" s="6"/>
      <c r="OMK79" s="6"/>
      <c r="OML79" s="6"/>
      <c r="OMM79" s="6"/>
      <c r="OMN79" s="6"/>
      <c r="OMO79" s="6"/>
      <c r="OMP79" s="6"/>
      <c r="OMQ79" s="6"/>
      <c r="OMR79" s="6"/>
      <c r="OMS79" s="6"/>
      <c r="OMT79" s="6"/>
      <c r="OMU79" s="6"/>
      <c r="OMV79" s="6"/>
      <c r="OMW79" s="6"/>
      <c r="OMX79" s="6"/>
      <c r="OMY79" s="6"/>
      <c r="OMZ79" s="6"/>
      <c r="ONA79" s="6"/>
      <c r="ONB79" s="6"/>
      <c r="ONC79" s="6"/>
      <c r="OND79" s="6"/>
      <c r="ONE79" s="6"/>
      <c r="ONF79" s="6"/>
      <c r="ONG79" s="6"/>
      <c r="ONH79" s="6"/>
      <c r="ONI79" s="6"/>
      <c r="ONJ79" s="6"/>
      <c r="ONK79" s="6"/>
      <c r="ONL79" s="6"/>
      <c r="ONM79" s="6"/>
      <c r="ONN79" s="6"/>
      <c r="ONO79" s="6"/>
      <c r="ONP79" s="6"/>
      <c r="ONQ79" s="6"/>
      <c r="ONR79" s="6"/>
      <c r="ONS79" s="6"/>
      <c r="ONT79" s="6"/>
      <c r="ONU79" s="6"/>
      <c r="ONV79" s="6"/>
      <c r="ONW79" s="6"/>
      <c r="ONX79" s="6"/>
      <c r="ONY79" s="6"/>
      <c r="ONZ79" s="6"/>
      <c r="OOA79" s="6"/>
      <c r="OOB79" s="6"/>
      <c r="OOC79" s="6"/>
      <c r="OOD79" s="6"/>
      <c r="OOE79" s="6"/>
      <c r="OOF79" s="6"/>
      <c r="OOG79" s="6"/>
      <c r="OOH79" s="6"/>
      <c r="OOI79" s="6"/>
      <c r="OOJ79" s="6"/>
      <c r="OOK79" s="6"/>
      <c r="OOL79" s="6"/>
      <c r="OOM79" s="6"/>
      <c r="OON79" s="6"/>
      <c r="OOO79" s="6"/>
      <c r="OOP79" s="6"/>
      <c r="OOQ79" s="6"/>
      <c r="OOR79" s="6"/>
      <c r="OOS79" s="6"/>
      <c r="OOT79" s="6"/>
      <c r="OOU79" s="6"/>
      <c r="OOV79" s="6"/>
      <c r="OOW79" s="6"/>
      <c r="OOX79" s="6"/>
      <c r="OOY79" s="6"/>
      <c r="OOZ79" s="6"/>
      <c r="OPA79" s="6"/>
      <c r="OPB79" s="6"/>
      <c r="OPC79" s="6"/>
      <c r="OPD79" s="6"/>
      <c r="OPE79" s="6"/>
      <c r="OPF79" s="6"/>
      <c r="OPG79" s="6"/>
      <c r="OPH79" s="6"/>
      <c r="OPI79" s="6"/>
      <c r="OPJ79" s="6"/>
      <c r="OPK79" s="6"/>
      <c r="OPL79" s="6"/>
      <c r="OPM79" s="6"/>
      <c r="OPN79" s="6"/>
      <c r="OPO79" s="6"/>
      <c r="OPP79" s="6"/>
      <c r="OPQ79" s="6"/>
      <c r="OPR79" s="6"/>
      <c r="OPS79" s="6"/>
      <c r="OPT79" s="6"/>
      <c r="OPU79" s="6"/>
      <c r="OPV79" s="6"/>
      <c r="OPW79" s="6"/>
      <c r="OPX79" s="6"/>
      <c r="OPY79" s="6"/>
      <c r="OPZ79" s="6"/>
      <c r="OQA79" s="6"/>
      <c r="OQB79" s="6"/>
      <c r="OQC79" s="6"/>
      <c r="OQD79" s="6"/>
      <c r="OQE79" s="6"/>
      <c r="OQF79" s="6"/>
      <c r="OQG79" s="6"/>
      <c r="OQH79" s="6"/>
      <c r="OQI79" s="6"/>
      <c r="OQJ79" s="6"/>
      <c r="OQK79" s="6"/>
      <c r="OQL79" s="6"/>
      <c r="OQM79" s="6"/>
      <c r="OQN79" s="6"/>
      <c r="OQO79" s="6"/>
      <c r="OQP79" s="6"/>
      <c r="OQQ79" s="6"/>
      <c r="OQR79" s="6"/>
      <c r="OQS79" s="6"/>
      <c r="OQT79" s="6"/>
      <c r="OQU79" s="6"/>
      <c r="OQV79" s="6"/>
      <c r="OQW79" s="6"/>
      <c r="OQX79" s="6"/>
      <c r="OQY79" s="6"/>
      <c r="OQZ79" s="6"/>
      <c r="ORA79" s="6"/>
      <c r="ORB79" s="6"/>
      <c r="ORC79" s="6"/>
      <c r="ORD79" s="6"/>
      <c r="ORE79" s="6"/>
      <c r="ORF79" s="6"/>
      <c r="ORG79" s="6"/>
      <c r="ORH79" s="6"/>
      <c r="ORI79" s="6"/>
      <c r="ORJ79" s="6"/>
      <c r="ORK79" s="6"/>
      <c r="ORL79" s="6"/>
      <c r="ORM79" s="6"/>
      <c r="ORN79" s="6"/>
      <c r="ORO79" s="6"/>
      <c r="ORP79" s="6"/>
      <c r="ORQ79" s="6"/>
      <c r="ORR79" s="6"/>
      <c r="ORS79" s="6"/>
      <c r="ORT79" s="6"/>
      <c r="ORU79" s="6"/>
      <c r="ORV79" s="6"/>
      <c r="ORW79" s="6"/>
      <c r="ORX79" s="6"/>
      <c r="ORY79" s="6"/>
      <c r="ORZ79" s="6"/>
      <c r="OSA79" s="6"/>
      <c r="OSB79" s="6"/>
      <c r="OSC79" s="6"/>
      <c r="OSD79" s="6"/>
      <c r="OSE79" s="6"/>
      <c r="OSF79" s="6"/>
      <c r="OSG79" s="6"/>
      <c r="OSH79" s="6"/>
      <c r="OSI79" s="6"/>
      <c r="OSJ79" s="6"/>
      <c r="OSK79" s="6"/>
      <c r="OSL79" s="6"/>
      <c r="OSM79" s="6"/>
      <c r="OSN79" s="6"/>
      <c r="OSO79" s="6"/>
      <c r="OSP79" s="6"/>
      <c r="OSQ79" s="6"/>
      <c r="OSR79" s="6"/>
      <c r="OSS79" s="6"/>
      <c r="OST79" s="6"/>
      <c r="OSU79" s="6"/>
      <c r="OSV79" s="6"/>
      <c r="OSW79" s="6"/>
      <c r="OSX79" s="6"/>
      <c r="OSY79" s="6"/>
      <c r="OSZ79" s="6"/>
      <c r="OTA79" s="6"/>
      <c r="OTB79" s="6"/>
      <c r="OTC79" s="6"/>
      <c r="OTD79" s="6"/>
      <c r="OTE79" s="6"/>
      <c r="OTF79" s="6"/>
      <c r="OTG79" s="6"/>
      <c r="OTH79" s="6"/>
      <c r="OTI79" s="6"/>
      <c r="OTJ79" s="6"/>
      <c r="OTK79" s="6"/>
      <c r="OTL79" s="6"/>
      <c r="OTM79" s="6"/>
      <c r="OTN79" s="6"/>
      <c r="OTO79" s="6"/>
      <c r="OTP79" s="6"/>
      <c r="OTQ79" s="6"/>
      <c r="OTR79" s="6"/>
      <c r="OTS79" s="6"/>
      <c r="OTT79" s="6"/>
      <c r="OTU79" s="6"/>
      <c r="OTV79" s="6"/>
      <c r="OTW79" s="6"/>
      <c r="OTX79" s="6"/>
      <c r="OTY79" s="6"/>
      <c r="OTZ79" s="6"/>
      <c r="OUA79" s="6"/>
      <c r="OUB79" s="6"/>
      <c r="OUC79" s="6"/>
      <c r="OUD79" s="6"/>
      <c r="OUE79" s="6"/>
      <c r="OUF79" s="6"/>
      <c r="OUG79" s="6"/>
      <c r="OUH79" s="6"/>
      <c r="OUI79" s="6"/>
      <c r="OUJ79" s="6"/>
      <c r="OUK79" s="6"/>
      <c r="OUL79" s="6"/>
      <c r="OUM79" s="6"/>
      <c r="OUN79" s="6"/>
      <c r="OUO79" s="6"/>
      <c r="OUP79" s="6"/>
      <c r="OUQ79" s="6"/>
      <c r="OUR79" s="6"/>
      <c r="OUS79" s="6"/>
      <c r="OUT79" s="6"/>
      <c r="OUU79" s="6"/>
      <c r="OUV79" s="6"/>
      <c r="OUW79" s="6"/>
      <c r="OUX79" s="6"/>
      <c r="OUY79" s="6"/>
      <c r="OUZ79" s="6"/>
      <c r="OVA79" s="6"/>
      <c r="OVB79" s="6"/>
      <c r="OVC79" s="6"/>
      <c r="OVD79" s="6"/>
      <c r="OVE79" s="6"/>
      <c r="OVF79" s="6"/>
      <c r="OVG79" s="6"/>
      <c r="OVH79" s="6"/>
      <c r="OVI79" s="6"/>
      <c r="OVJ79" s="6"/>
      <c r="OVK79" s="6"/>
      <c r="OVL79" s="6"/>
      <c r="OVM79" s="6"/>
      <c r="OVN79" s="6"/>
      <c r="OVO79" s="6"/>
      <c r="OVP79" s="6"/>
      <c r="OVQ79" s="6"/>
      <c r="OVR79" s="6"/>
      <c r="OVS79" s="6"/>
      <c r="OVT79" s="6"/>
      <c r="OVU79" s="6"/>
      <c r="OVV79" s="6"/>
      <c r="OVW79" s="6"/>
      <c r="OVX79" s="6"/>
      <c r="OVY79" s="6"/>
      <c r="OVZ79" s="6"/>
      <c r="OWA79" s="6"/>
      <c r="OWB79" s="6"/>
      <c r="OWC79" s="6"/>
      <c r="OWD79" s="6"/>
      <c r="OWE79" s="6"/>
      <c r="OWF79" s="6"/>
      <c r="OWG79" s="6"/>
      <c r="OWH79" s="6"/>
      <c r="OWI79" s="6"/>
      <c r="OWJ79" s="6"/>
      <c r="OWK79" s="6"/>
      <c r="OWL79" s="6"/>
      <c r="OWM79" s="6"/>
      <c r="OWN79" s="6"/>
      <c r="OWO79" s="6"/>
      <c r="OWP79" s="6"/>
      <c r="OWQ79" s="6"/>
      <c r="OWR79" s="6"/>
      <c r="OWS79" s="6"/>
      <c r="OWT79" s="6"/>
      <c r="OWU79" s="6"/>
      <c r="OWV79" s="6"/>
      <c r="OWW79" s="6"/>
      <c r="OWX79" s="6"/>
      <c r="OWY79" s="6"/>
      <c r="OWZ79" s="6"/>
      <c r="OXA79" s="6"/>
      <c r="OXB79" s="6"/>
      <c r="OXC79" s="6"/>
      <c r="OXD79" s="6"/>
      <c r="OXE79" s="6"/>
      <c r="OXF79" s="6"/>
      <c r="OXG79" s="6"/>
      <c r="OXH79" s="6"/>
      <c r="OXI79" s="6"/>
      <c r="OXJ79" s="6"/>
      <c r="OXK79" s="6"/>
      <c r="OXL79" s="6"/>
      <c r="OXM79" s="6"/>
      <c r="OXN79" s="6"/>
      <c r="OXO79" s="6"/>
      <c r="OXP79" s="6"/>
      <c r="OXQ79" s="6"/>
      <c r="OXR79" s="6"/>
      <c r="OXS79" s="6"/>
      <c r="OXT79" s="6"/>
      <c r="OXU79" s="6"/>
      <c r="OXV79" s="6"/>
      <c r="OXW79" s="6"/>
      <c r="OXX79" s="6"/>
      <c r="OXY79" s="6"/>
      <c r="OXZ79" s="6"/>
      <c r="OYA79" s="6"/>
      <c r="OYB79" s="6"/>
      <c r="OYC79" s="6"/>
      <c r="OYD79" s="6"/>
      <c r="OYE79" s="6"/>
      <c r="OYF79" s="6"/>
      <c r="OYG79" s="6"/>
      <c r="OYH79" s="6"/>
      <c r="OYI79" s="6"/>
      <c r="OYJ79" s="6"/>
      <c r="OYK79" s="6"/>
      <c r="OYL79" s="6"/>
      <c r="OYM79" s="6"/>
      <c r="OYN79" s="6"/>
      <c r="OYO79" s="6"/>
      <c r="OYP79" s="6"/>
      <c r="OYQ79" s="6"/>
      <c r="OYR79" s="6"/>
      <c r="OYS79" s="6"/>
      <c r="OYT79" s="6"/>
      <c r="OYU79" s="6"/>
      <c r="OYV79" s="6"/>
      <c r="OYW79" s="6"/>
      <c r="OYX79" s="6"/>
      <c r="OYY79" s="6"/>
      <c r="OYZ79" s="6"/>
      <c r="OZA79" s="6"/>
      <c r="OZB79" s="6"/>
      <c r="OZC79" s="6"/>
      <c r="OZD79" s="6"/>
      <c r="OZE79" s="6"/>
      <c r="OZF79" s="6"/>
      <c r="OZG79" s="6"/>
      <c r="OZH79" s="6"/>
      <c r="OZI79" s="6"/>
      <c r="OZJ79" s="6"/>
      <c r="OZK79" s="6"/>
      <c r="OZL79" s="6"/>
      <c r="OZM79" s="6"/>
      <c r="OZN79" s="6"/>
      <c r="OZO79" s="6"/>
      <c r="OZP79" s="6"/>
      <c r="OZQ79" s="6"/>
      <c r="OZR79" s="6"/>
      <c r="OZS79" s="6"/>
      <c r="OZT79" s="6"/>
      <c r="OZU79" s="6"/>
      <c r="OZV79" s="6"/>
      <c r="OZW79" s="6"/>
      <c r="OZX79" s="6"/>
      <c r="OZY79" s="6"/>
      <c r="OZZ79" s="6"/>
      <c r="PAA79" s="6"/>
      <c r="PAB79" s="6"/>
      <c r="PAC79" s="6"/>
      <c r="PAD79" s="6"/>
      <c r="PAE79" s="6"/>
      <c r="PAF79" s="6"/>
      <c r="PAG79" s="6"/>
      <c r="PAH79" s="6"/>
      <c r="PAI79" s="6"/>
      <c r="PAJ79" s="6"/>
      <c r="PAK79" s="6"/>
      <c r="PAL79" s="6"/>
      <c r="PAM79" s="6"/>
      <c r="PAN79" s="6"/>
      <c r="PAO79" s="6"/>
      <c r="PAP79" s="6"/>
      <c r="PAQ79" s="6"/>
      <c r="PAR79" s="6"/>
      <c r="PAS79" s="6"/>
      <c r="PAT79" s="6"/>
      <c r="PAU79" s="6"/>
      <c r="PAV79" s="6"/>
      <c r="PAW79" s="6"/>
      <c r="PAX79" s="6"/>
      <c r="PAY79" s="6"/>
      <c r="PAZ79" s="6"/>
      <c r="PBA79" s="6"/>
      <c r="PBB79" s="6"/>
      <c r="PBC79" s="6"/>
      <c r="PBD79" s="6"/>
      <c r="PBE79" s="6"/>
      <c r="PBF79" s="6"/>
      <c r="PBG79" s="6"/>
      <c r="PBH79" s="6"/>
      <c r="PBI79" s="6"/>
      <c r="PBJ79" s="6"/>
      <c r="PBK79" s="6"/>
      <c r="PBL79" s="6"/>
      <c r="PBM79" s="6"/>
      <c r="PBN79" s="6"/>
      <c r="PBO79" s="6"/>
      <c r="PBP79" s="6"/>
      <c r="PBQ79" s="6"/>
      <c r="PBR79" s="6"/>
      <c r="PBS79" s="6"/>
      <c r="PBT79" s="6"/>
      <c r="PBU79" s="6"/>
      <c r="PBV79" s="6"/>
      <c r="PBW79" s="6"/>
      <c r="PBX79" s="6"/>
      <c r="PBY79" s="6"/>
      <c r="PBZ79" s="6"/>
      <c r="PCA79" s="6"/>
      <c r="PCB79" s="6"/>
      <c r="PCC79" s="6"/>
      <c r="PCD79" s="6"/>
      <c r="PCE79" s="6"/>
      <c r="PCF79" s="6"/>
      <c r="PCG79" s="6"/>
      <c r="PCH79" s="6"/>
      <c r="PCI79" s="6"/>
      <c r="PCJ79" s="6"/>
      <c r="PCK79" s="6"/>
      <c r="PCL79" s="6"/>
      <c r="PCM79" s="6"/>
      <c r="PCN79" s="6"/>
      <c r="PCO79" s="6"/>
      <c r="PCP79" s="6"/>
      <c r="PCQ79" s="6"/>
      <c r="PCR79" s="6"/>
      <c r="PCS79" s="6"/>
      <c r="PCT79" s="6"/>
      <c r="PCU79" s="6"/>
      <c r="PCV79" s="6"/>
      <c r="PCW79" s="6"/>
      <c r="PCX79" s="6"/>
      <c r="PCY79" s="6"/>
      <c r="PCZ79" s="6"/>
      <c r="PDA79" s="6"/>
      <c r="PDB79" s="6"/>
      <c r="PDC79" s="6"/>
      <c r="PDD79" s="6"/>
      <c r="PDE79" s="6"/>
      <c r="PDF79" s="6"/>
      <c r="PDG79" s="6"/>
      <c r="PDH79" s="6"/>
      <c r="PDI79" s="6"/>
      <c r="PDJ79" s="6"/>
      <c r="PDK79" s="6"/>
      <c r="PDL79" s="6"/>
      <c r="PDM79" s="6"/>
      <c r="PDN79" s="6"/>
      <c r="PDO79" s="6"/>
      <c r="PDP79" s="6"/>
      <c r="PDQ79" s="6"/>
      <c r="PDR79" s="6"/>
      <c r="PDS79" s="6"/>
      <c r="PDT79" s="6"/>
      <c r="PDU79" s="6"/>
      <c r="PDV79" s="6"/>
      <c r="PDW79" s="6"/>
      <c r="PDX79" s="6"/>
      <c r="PDY79" s="6"/>
      <c r="PDZ79" s="6"/>
      <c r="PEA79" s="6"/>
      <c r="PEB79" s="6"/>
      <c r="PEC79" s="6"/>
      <c r="PED79" s="6"/>
      <c r="PEE79" s="6"/>
      <c r="PEF79" s="6"/>
      <c r="PEG79" s="6"/>
      <c r="PEH79" s="6"/>
      <c r="PEI79" s="6"/>
      <c r="PEJ79" s="6"/>
      <c r="PEK79" s="6"/>
      <c r="PEL79" s="6"/>
      <c r="PEM79" s="6"/>
      <c r="PEN79" s="6"/>
      <c r="PEO79" s="6"/>
      <c r="PEP79" s="6"/>
      <c r="PEQ79" s="6"/>
      <c r="PER79" s="6"/>
      <c r="PES79" s="6"/>
      <c r="PET79" s="6"/>
      <c r="PEU79" s="6"/>
      <c r="PEV79" s="6"/>
      <c r="PEW79" s="6"/>
      <c r="PEX79" s="6"/>
      <c r="PEY79" s="6"/>
      <c r="PEZ79" s="6"/>
      <c r="PFA79" s="6"/>
      <c r="PFB79" s="6"/>
      <c r="PFC79" s="6"/>
      <c r="PFD79" s="6"/>
      <c r="PFE79" s="6"/>
      <c r="PFF79" s="6"/>
      <c r="PFG79" s="6"/>
      <c r="PFH79" s="6"/>
      <c r="PFI79" s="6"/>
      <c r="PFJ79" s="6"/>
      <c r="PFK79" s="6"/>
      <c r="PFL79" s="6"/>
      <c r="PFM79" s="6"/>
      <c r="PFN79" s="6"/>
      <c r="PFO79" s="6"/>
      <c r="PFP79" s="6"/>
      <c r="PFQ79" s="6"/>
      <c r="PFR79" s="6"/>
      <c r="PFS79" s="6"/>
      <c r="PFT79" s="6"/>
      <c r="PFU79" s="6"/>
      <c r="PFV79" s="6"/>
      <c r="PFW79" s="6"/>
      <c r="PFX79" s="6"/>
      <c r="PFY79" s="6"/>
      <c r="PFZ79" s="6"/>
      <c r="PGA79" s="6"/>
      <c r="PGB79" s="6"/>
      <c r="PGC79" s="6"/>
      <c r="PGD79" s="6"/>
      <c r="PGE79" s="6"/>
      <c r="PGF79" s="6"/>
      <c r="PGG79" s="6"/>
      <c r="PGH79" s="6"/>
      <c r="PGI79" s="6"/>
      <c r="PGJ79" s="6"/>
      <c r="PGK79" s="6"/>
      <c r="PGL79" s="6"/>
      <c r="PGM79" s="6"/>
      <c r="PGN79" s="6"/>
      <c r="PGO79" s="6"/>
      <c r="PGP79" s="6"/>
      <c r="PGQ79" s="6"/>
      <c r="PGR79" s="6"/>
      <c r="PGS79" s="6"/>
      <c r="PGT79" s="6"/>
      <c r="PGU79" s="6"/>
      <c r="PGV79" s="6"/>
      <c r="PGW79" s="6"/>
      <c r="PGX79" s="6"/>
      <c r="PGY79" s="6"/>
      <c r="PGZ79" s="6"/>
      <c r="PHA79" s="6"/>
      <c r="PHB79" s="6"/>
      <c r="PHC79" s="6"/>
      <c r="PHD79" s="6"/>
      <c r="PHE79" s="6"/>
      <c r="PHF79" s="6"/>
      <c r="PHG79" s="6"/>
      <c r="PHH79" s="6"/>
      <c r="PHI79" s="6"/>
      <c r="PHJ79" s="6"/>
      <c r="PHK79" s="6"/>
      <c r="PHL79" s="6"/>
      <c r="PHM79" s="6"/>
      <c r="PHN79" s="6"/>
      <c r="PHO79" s="6"/>
      <c r="PHP79" s="6"/>
      <c r="PHQ79" s="6"/>
      <c r="PHR79" s="6"/>
      <c r="PHS79" s="6"/>
      <c r="PHT79" s="6"/>
      <c r="PHU79" s="6"/>
      <c r="PHV79" s="6"/>
      <c r="PHW79" s="6"/>
      <c r="PHX79" s="6"/>
      <c r="PHY79" s="6"/>
      <c r="PHZ79" s="6"/>
      <c r="PIA79" s="6"/>
      <c r="PIB79" s="6"/>
      <c r="PIC79" s="6"/>
      <c r="PID79" s="6"/>
      <c r="PIE79" s="6"/>
      <c r="PIF79" s="6"/>
      <c r="PIG79" s="6"/>
      <c r="PIH79" s="6"/>
      <c r="PII79" s="6"/>
      <c r="PIJ79" s="6"/>
      <c r="PIK79" s="6"/>
      <c r="PIL79" s="6"/>
      <c r="PIM79" s="6"/>
      <c r="PIN79" s="6"/>
      <c r="PIO79" s="6"/>
      <c r="PIP79" s="6"/>
      <c r="PIQ79" s="6"/>
      <c r="PIR79" s="6"/>
      <c r="PIS79" s="6"/>
      <c r="PIT79" s="6"/>
      <c r="PIU79" s="6"/>
      <c r="PIV79" s="6"/>
      <c r="PIW79" s="6"/>
      <c r="PIX79" s="6"/>
      <c r="PIY79" s="6"/>
      <c r="PIZ79" s="6"/>
      <c r="PJA79" s="6"/>
      <c r="PJB79" s="6"/>
      <c r="PJC79" s="6"/>
      <c r="PJD79" s="6"/>
      <c r="PJE79" s="6"/>
      <c r="PJF79" s="6"/>
      <c r="PJG79" s="6"/>
      <c r="PJH79" s="6"/>
      <c r="PJI79" s="6"/>
      <c r="PJJ79" s="6"/>
      <c r="PJK79" s="6"/>
      <c r="PJL79" s="6"/>
      <c r="PJM79" s="6"/>
      <c r="PJN79" s="6"/>
      <c r="PJO79" s="6"/>
      <c r="PJP79" s="6"/>
      <c r="PJQ79" s="6"/>
      <c r="PJR79" s="6"/>
      <c r="PJS79" s="6"/>
      <c r="PJT79" s="6"/>
      <c r="PJU79" s="6"/>
      <c r="PJV79" s="6"/>
      <c r="PJW79" s="6"/>
      <c r="PJX79" s="6"/>
      <c r="PJY79" s="6"/>
      <c r="PJZ79" s="6"/>
      <c r="PKA79" s="6"/>
      <c r="PKB79" s="6"/>
      <c r="PKC79" s="6"/>
      <c r="PKD79" s="6"/>
      <c r="PKE79" s="6"/>
      <c r="PKF79" s="6"/>
      <c r="PKG79" s="6"/>
      <c r="PKH79" s="6"/>
      <c r="PKI79" s="6"/>
      <c r="PKJ79" s="6"/>
      <c r="PKK79" s="6"/>
      <c r="PKL79" s="6"/>
      <c r="PKM79" s="6"/>
      <c r="PKN79" s="6"/>
      <c r="PKO79" s="6"/>
      <c r="PKP79" s="6"/>
      <c r="PKQ79" s="6"/>
      <c r="PKR79" s="6"/>
      <c r="PKS79" s="6"/>
      <c r="PKT79" s="6"/>
      <c r="PKU79" s="6"/>
      <c r="PKV79" s="6"/>
      <c r="PKW79" s="6"/>
      <c r="PKX79" s="6"/>
      <c r="PKY79" s="6"/>
      <c r="PKZ79" s="6"/>
      <c r="PLA79" s="6"/>
      <c r="PLB79" s="6"/>
      <c r="PLC79" s="6"/>
      <c r="PLD79" s="6"/>
      <c r="PLE79" s="6"/>
      <c r="PLF79" s="6"/>
      <c r="PLG79" s="6"/>
      <c r="PLH79" s="6"/>
      <c r="PLI79" s="6"/>
      <c r="PLJ79" s="6"/>
      <c r="PLK79" s="6"/>
      <c r="PLL79" s="6"/>
      <c r="PLM79" s="6"/>
      <c r="PLN79" s="6"/>
      <c r="PLO79" s="6"/>
      <c r="PLP79" s="6"/>
      <c r="PLQ79" s="6"/>
      <c r="PLR79" s="6"/>
      <c r="PLS79" s="6"/>
      <c r="PLT79" s="6"/>
      <c r="PLU79" s="6"/>
      <c r="PLV79" s="6"/>
      <c r="PLW79" s="6"/>
      <c r="PLX79" s="6"/>
      <c r="PLY79" s="6"/>
      <c r="PLZ79" s="6"/>
      <c r="PMA79" s="6"/>
      <c r="PMB79" s="6"/>
      <c r="PMC79" s="6"/>
      <c r="PMD79" s="6"/>
      <c r="PME79" s="6"/>
      <c r="PMF79" s="6"/>
      <c r="PMG79" s="6"/>
      <c r="PMH79" s="6"/>
      <c r="PMI79" s="6"/>
      <c r="PMJ79" s="6"/>
      <c r="PMK79" s="6"/>
      <c r="PML79" s="6"/>
      <c r="PMM79" s="6"/>
      <c r="PMN79" s="6"/>
      <c r="PMO79" s="6"/>
      <c r="PMP79" s="6"/>
      <c r="PMQ79" s="6"/>
      <c r="PMR79" s="6"/>
      <c r="PMS79" s="6"/>
      <c r="PMT79" s="6"/>
      <c r="PMU79" s="6"/>
      <c r="PMV79" s="6"/>
      <c r="PMW79" s="6"/>
      <c r="PMX79" s="6"/>
      <c r="PMY79" s="6"/>
      <c r="PMZ79" s="6"/>
      <c r="PNA79" s="6"/>
      <c r="PNB79" s="6"/>
      <c r="PNC79" s="6"/>
      <c r="PND79" s="6"/>
      <c r="PNE79" s="6"/>
      <c r="PNF79" s="6"/>
      <c r="PNG79" s="6"/>
      <c r="PNH79" s="6"/>
      <c r="PNI79" s="6"/>
      <c r="PNJ79" s="6"/>
      <c r="PNK79" s="6"/>
      <c r="PNL79" s="6"/>
      <c r="PNM79" s="6"/>
      <c r="PNN79" s="6"/>
      <c r="PNO79" s="6"/>
      <c r="PNP79" s="6"/>
      <c r="PNQ79" s="6"/>
      <c r="PNR79" s="6"/>
      <c r="PNS79" s="6"/>
      <c r="PNT79" s="6"/>
      <c r="PNU79" s="6"/>
      <c r="PNV79" s="6"/>
      <c r="PNW79" s="6"/>
      <c r="PNX79" s="6"/>
      <c r="PNY79" s="6"/>
      <c r="PNZ79" s="6"/>
      <c r="POA79" s="6"/>
      <c r="POB79" s="6"/>
      <c r="POC79" s="6"/>
      <c r="POD79" s="6"/>
      <c r="POE79" s="6"/>
      <c r="POF79" s="6"/>
      <c r="POG79" s="6"/>
      <c r="POH79" s="6"/>
      <c r="POI79" s="6"/>
      <c r="POJ79" s="6"/>
      <c r="POK79" s="6"/>
      <c r="POL79" s="6"/>
      <c r="POM79" s="6"/>
      <c r="PON79" s="6"/>
      <c r="POO79" s="6"/>
      <c r="POP79" s="6"/>
      <c r="POQ79" s="6"/>
      <c r="POR79" s="6"/>
      <c r="POS79" s="6"/>
      <c r="POT79" s="6"/>
      <c r="POU79" s="6"/>
      <c r="POV79" s="6"/>
      <c r="POW79" s="6"/>
      <c r="POX79" s="6"/>
      <c r="POY79" s="6"/>
      <c r="POZ79" s="6"/>
      <c r="PPA79" s="6"/>
      <c r="PPB79" s="6"/>
      <c r="PPC79" s="6"/>
      <c r="PPD79" s="6"/>
      <c r="PPE79" s="6"/>
      <c r="PPF79" s="6"/>
      <c r="PPG79" s="6"/>
      <c r="PPH79" s="6"/>
      <c r="PPI79" s="6"/>
      <c r="PPJ79" s="6"/>
      <c r="PPK79" s="6"/>
      <c r="PPL79" s="6"/>
      <c r="PPM79" s="6"/>
      <c r="PPN79" s="6"/>
      <c r="PPO79" s="6"/>
      <c r="PPP79" s="6"/>
      <c r="PPQ79" s="6"/>
      <c r="PPR79" s="6"/>
      <c r="PPS79" s="6"/>
      <c r="PPT79" s="6"/>
      <c r="PPU79" s="6"/>
      <c r="PPV79" s="6"/>
      <c r="PPW79" s="6"/>
      <c r="PPX79" s="6"/>
      <c r="PPY79" s="6"/>
      <c r="PPZ79" s="6"/>
      <c r="PQA79" s="6"/>
      <c r="PQB79" s="6"/>
      <c r="PQC79" s="6"/>
      <c r="PQD79" s="6"/>
      <c r="PQE79" s="6"/>
      <c r="PQF79" s="6"/>
      <c r="PQG79" s="6"/>
      <c r="PQH79" s="6"/>
      <c r="PQI79" s="6"/>
      <c r="PQJ79" s="6"/>
      <c r="PQK79" s="6"/>
      <c r="PQL79" s="6"/>
      <c r="PQM79" s="6"/>
      <c r="PQN79" s="6"/>
      <c r="PQO79" s="6"/>
      <c r="PQP79" s="6"/>
      <c r="PQQ79" s="6"/>
      <c r="PQR79" s="6"/>
      <c r="PQS79" s="6"/>
      <c r="PQT79" s="6"/>
      <c r="PQU79" s="6"/>
      <c r="PQV79" s="6"/>
      <c r="PQW79" s="6"/>
      <c r="PQX79" s="6"/>
      <c r="PQY79" s="6"/>
      <c r="PQZ79" s="6"/>
      <c r="PRA79" s="6"/>
      <c r="PRB79" s="6"/>
      <c r="PRC79" s="6"/>
      <c r="PRD79" s="6"/>
      <c r="PRE79" s="6"/>
      <c r="PRF79" s="6"/>
      <c r="PRG79" s="6"/>
      <c r="PRH79" s="6"/>
      <c r="PRI79" s="6"/>
      <c r="PRJ79" s="6"/>
      <c r="PRK79" s="6"/>
      <c r="PRL79" s="6"/>
      <c r="PRM79" s="6"/>
      <c r="PRN79" s="6"/>
      <c r="PRO79" s="6"/>
      <c r="PRP79" s="6"/>
      <c r="PRQ79" s="6"/>
      <c r="PRR79" s="6"/>
      <c r="PRS79" s="6"/>
      <c r="PRT79" s="6"/>
      <c r="PRU79" s="6"/>
      <c r="PRV79" s="6"/>
      <c r="PRW79" s="6"/>
      <c r="PRX79" s="6"/>
      <c r="PRY79" s="6"/>
      <c r="PRZ79" s="6"/>
      <c r="PSA79" s="6"/>
      <c r="PSB79" s="6"/>
      <c r="PSC79" s="6"/>
      <c r="PSD79" s="6"/>
      <c r="PSE79" s="6"/>
      <c r="PSF79" s="6"/>
      <c r="PSG79" s="6"/>
      <c r="PSH79" s="6"/>
      <c r="PSI79" s="6"/>
      <c r="PSJ79" s="6"/>
      <c r="PSK79" s="6"/>
      <c r="PSL79" s="6"/>
      <c r="PSM79" s="6"/>
      <c r="PSN79" s="6"/>
      <c r="PSO79" s="6"/>
      <c r="PSP79" s="6"/>
      <c r="PSQ79" s="6"/>
      <c r="PSR79" s="6"/>
      <c r="PSS79" s="6"/>
      <c r="PST79" s="6"/>
      <c r="PSU79" s="6"/>
      <c r="PSV79" s="6"/>
      <c r="PSW79" s="6"/>
      <c r="PSX79" s="6"/>
      <c r="PSY79" s="6"/>
      <c r="PSZ79" s="6"/>
      <c r="PTA79" s="6"/>
      <c r="PTB79" s="6"/>
      <c r="PTC79" s="6"/>
      <c r="PTD79" s="6"/>
      <c r="PTE79" s="6"/>
      <c r="PTF79" s="6"/>
      <c r="PTG79" s="6"/>
      <c r="PTH79" s="6"/>
      <c r="PTI79" s="6"/>
      <c r="PTJ79" s="6"/>
      <c r="PTK79" s="6"/>
      <c r="PTL79" s="6"/>
      <c r="PTM79" s="6"/>
      <c r="PTN79" s="6"/>
      <c r="PTO79" s="6"/>
      <c r="PTP79" s="6"/>
      <c r="PTQ79" s="6"/>
      <c r="PTR79" s="6"/>
      <c r="PTS79" s="6"/>
      <c r="PTT79" s="6"/>
      <c r="PTU79" s="6"/>
      <c r="PTV79" s="6"/>
      <c r="PTW79" s="6"/>
      <c r="PTX79" s="6"/>
      <c r="PTY79" s="6"/>
      <c r="PTZ79" s="6"/>
      <c r="PUA79" s="6"/>
      <c r="PUB79" s="6"/>
      <c r="PUC79" s="6"/>
      <c r="PUD79" s="6"/>
      <c r="PUE79" s="6"/>
      <c r="PUF79" s="6"/>
      <c r="PUG79" s="6"/>
      <c r="PUH79" s="6"/>
      <c r="PUI79" s="6"/>
      <c r="PUJ79" s="6"/>
      <c r="PUK79" s="6"/>
      <c r="PUL79" s="6"/>
      <c r="PUM79" s="6"/>
      <c r="PUN79" s="6"/>
      <c r="PUO79" s="6"/>
      <c r="PUP79" s="6"/>
      <c r="PUQ79" s="6"/>
      <c r="PUR79" s="6"/>
      <c r="PUS79" s="6"/>
      <c r="PUT79" s="6"/>
      <c r="PUU79" s="6"/>
      <c r="PUV79" s="6"/>
      <c r="PUW79" s="6"/>
      <c r="PUX79" s="6"/>
      <c r="PUY79" s="6"/>
      <c r="PUZ79" s="6"/>
      <c r="PVA79" s="6"/>
      <c r="PVB79" s="6"/>
      <c r="PVC79" s="6"/>
      <c r="PVD79" s="6"/>
      <c r="PVE79" s="6"/>
      <c r="PVF79" s="6"/>
      <c r="PVG79" s="6"/>
      <c r="PVH79" s="6"/>
      <c r="PVI79" s="6"/>
      <c r="PVJ79" s="6"/>
      <c r="PVK79" s="6"/>
      <c r="PVL79" s="6"/>
      <c r="PVM79" s="6"/>
      <c r="PVN79" s="6"/>
      <c r="PVO79" s="6"/>
      <c r="PVP79" s="6"/>
      <c r="PVQ79" s="6"/>
      <c r="PVR79" s="6"/>
      <c r="PVS79" s="6"/>
      <c r="PVT79" s="6"/>
      <c r="PVU79" s="6"/>
      <c r="PVV79" s="6"/>
      <c r="PVW79" s="6"/>
      <c r="PVX79" s="6"/>
      <c r="PVY79" s="6"/>
      <c r="PVZ79" s="6"/>
      <c r="PWA79" s="6"/>
      <c r="PWB79" s="6"/>
      <c r="PWC79" s="6"/>
      <c r="PWD79" s="6"/>
      <c r="PWE79" s="6"/>
      <c r="PWF79" s="6"/>
      <c r="PWG79" s="6"/>
      <c r="PWH79" s="6"/>
      <c r="PWI79" s="6"/>
      <c r="PWJ79" s="6"/>
      <c r="PWK79" s="6"/>
      <c r="PWL79" s="6"/>
      <c r="PWM79" s="6"/>
      <c r="PWN79" s="6"/>
      <c r="PWO79" s="6"/>
      <c r="PWP79" s="6"/>
      <c r="PWQ79" s="6"/>
      <c r="PWR79" s="6"/>
      <c r="PWS79" s="6"/>
      <c r="PWT79" s="6"/>
      <c r="PWU79" s="6"/>
      <c r="PWV79" s="6"/>
      <c r="PWW79" s="6"/>
      <c r="PWX79" s="6"/>
      <c r="PWY79" s="6"/>
      <c r="PWZ79" s="6"/>
      <c r="PXA79" s="6"/>
      <c r="PXB79" s="6"/>
      <c r="PXC79" s="6"/>
      <c r="PXD79" s="6"/>
      <c r="PXE79" s="6"/>
      <c r="PXF79" s="6"/>
      <c r="PXG79" s="6"/>
      <c r="PXH79" s="6"/>
      <c r="PXI79" s="6"/>
      <c r="PXJ79" s="6"/>
      <c r="PXK79" s="6"/>
      <c r="PXL79" s="6"/>
      <c r="PXM79" s="6"/>
      <c r="PXN79" s="6"/>
      <c r="PXO79" s="6"/>
      <c r="PXP79" s="6"/>
      <c r="PXQ79" s="6"/>
      <c r="PXR79" s="6"/>
      <c r="PXS79" s="6"/>
      <c r="PXT79" s="6"/>
      <c r="PXU79" s="6"/>
      <c r="PXV79" s="6"/>
      <c r="PXW79" s="6"/>
      <c r="PXX79" s="6"/>
      <c r="PXY79" s="6"/>
      <c r="PXZ79" s="6"/>
      <c r="PYA79" s="6"/>
      <c r="PYB79" s="6"/>
      <c r="PYC79" s="6"/>
      <c r="PYD79" s="6"/>
      <c r="PYE79" s="6"/>
      <c r="PYF79" s="6"/>
      <c r="PYG79" s="6"/>
      <c r="PYH79" s="6"/>
      <c r="PYI79" s="6"/>
      <c r="PYJ79" s="6"/>
      <c r="PYK79" s="6"/>
      <c r="PYL79" s="6"/>
      <c r="PYM79" s="6"/>
      <c r="PYN79" s="6"/>
      <c r="PYO79" s="6"/>
      <c r="PYP79" s="6"/>
      <c r="PYQ79" s="6"/>
      <c r="PYR79" s="6"/>
      <c r="PYS79" s="6"/>
      <c r="PYT79" s="6"/>
      <c r="PYU79" s="6"/>
      <c r="PYV79" s="6"/>
      <c r="PYW79" s="6"/>
      <c r="PYX79" s="6"/>
      <c r="PYY79" s="6"/>
      <c r="PYZ79" s="6"/>
      <c r="PZA79" s="6"/>
      <c r="PZB79" s="6"/>
      <c r="PZC79" s="6"/>
      <c r="PZD79" s="6"/>
      <c r="PZE79" s="6"/>
      <c r="PZF79" s="6"/>
      <c r="PZG79" s="6"/>
      <c r="PZH79" s="6"/>
      <c r="PZI79" s="6"/>
      <c r="PZJ79" s="6"/>
      <c r="PZK79" s="6"/>
      <c r="PZL79" s="6"/>
      <c r="PZM79" s="6"/>
      <c r="PZN79" s="6"/>
      <c r="PZO79" s="6"/>
      <c r="PZP79" s="6"/>
      <c r="PZQ79" s="6"/>
      <c r="PZR79" s="6"/>
      <c r="PZS79" s="6"/>
      <c r="PZT79" s="6"/>
      <c r="PZU79" s="6"/>
      <c r="PZV79" s="6"/>
      <c r="PZW79" s="6"/>
      <c r="PZX79" s="6"/>
      <c r="PZY79" s="6"/>
      <c r="PZZ79" s="6"/>
      <c r="QAA79" s="6"/>
      <c r="QAB79" s="6"/>
      <c r="QAC79" s="6"/>
      <c r="QAD79" s="6"/>
      <c r="QAE79" s="6"/>
      <c r="QAF79" s="6"/>
      <c r="QAG79" s="6"/>
      <c r="QAH79" s="6"/>
      <c r="QAI79" s="6"/>
      <c r="QAJ79" s="6"/>
      <c r="QAK79" s="6"/>
      <c r="QAL79" s="6"/>
      <c r="QAM79" s="6"/>
      <c r="QAN79" s="6"/>
      <c r="QAO79" s="6"/>
      <c r="QAP79" s="6"/>
      <c r="QAQ79" s="6"/>
      <c r="QAR79" s="6"/>
      <c r="QAS79" s="6"/>
      <c r="QAT79" s="6"/>
      <c r="QAU79" s="6"/>
      <c r="QAV79" s="6"/>
      <c r="QAW79" s="6"/>
      <c r="QAX79" s="6"/>
      <c r="QAY79" s="6"/>
      <c r="QAZ79" s="6"/>
      <c r="QBA79" s="6"/>
      <c r="QBB79" s="6"/>
      <c r="QBC79" s="6"/>
      <c r="QBD79" s="6"/>
      <c r="QBE79" s="6"/>
      <c r="QBF79" s="6"/>
      <c r="QBG79" s="6"/>
      <c r="QBH79" s="6"/>
      <c r="QBI79" s="6"/>
      <c r="QBJ79" s="6"/>
      <c r="QBK79" s="6"/>
      <c r="QBL79" s="6"/>
      <c r="QBM79" s="6"/>
      <c r="QBN79" s="6"/>
      <c r="QBO79" s="6"/>
      <c r="QBP79" s="6"/>
      <c r="QBQ79" s="6"/>
      <c r="QBR79" s="6"/>
      <c r="QBS79" s="6"/>
      <c r="QBT79" s="6"/>
      <c r="QBU79" s="6"/>
      <c r="QBV79" s="6"/>
      <c r="QBW79" s="6"/>
      <c r="QBX79" s="6"/>
      <c r="QBY79" s="6"/>
      <c r="QBZ79" s="6"/>
      <c r="QCA79" s="6"/>
      <c r="QCB79" s="6"/>
      <c r="QCC79" s="6"/>
      <c r="QCD79" s="6"/>
      <c r="QCE79" s="6"/>
      <c r="QCF79" s="6"/>
      <c r="QCG79" s="6"/>
      <c r="QCH79" s="6"/>
      <c r="QCI79" s="6"/>
      <c r="QCJ79" s="6"/>
      <c r="QCK79" s="6"/>
      <c r="QCL79" s="6"/>
      <c r="QCM79" s="6"/>
      <c r="QCN79" s="6"/>
      <c r="QCO79" s="6"/>
      <c r="QCP79" s="6"/>
      <c r="QCQ79" s="6"/>
      <c r="QCR79" s="6"/>
      <c r="QCS79" s="6"/>
      <c r="QCT79" s="6"/>
      <c r="QCU79" s="6"/>
      <c r="QCV79" s="6"/>
      <c r="QCW79" s="6"/>
      <c r="QCX79" s="6"/>
      <c r="QCY79" s="6"/>
      <c r="QCZ79" s="6"/>
      <c r="QDA79" s="6"/>
      <c r="QDB79" s="6"/>
      <c r="QDC79" s="6"/>
      <c r="QDD79" s="6"/>
      <c r="QDE79" s="6"/>
      <c r="QDF79" s="6"/>
      <c r="QDG79" s="6"/>
      <c r="QDH79" s="6"/>
      <c r="QDI79" s="6"/>
      <c r="QDJ79" s="6"/>
      <c r="QDK79" s="6"/>
      <c r="QDL79" s="6"/>
      <c r="QDM79" s="6"/>
      <c r="QDN79" s="6"/>
      <c r="QDO79" s="6"/>
      <c r="QDP79" s="6"/>
      <c r="QDQ79" s="6"/>
      <c r="QDR79" s="6"/>
      <c r="QDS79" s="6"/>
      <c r="QDT79" s="6"/>
      <c r="QDU79" s="6"/>
      <c r="QDV79" s="6"/>
      <c r="QDW79" s="6"/>
      <c r="QDX79" s="6"/>
      <c r="QDY79" s="6"/>
      <c r="QDZ79" s="6"/>
      <c r="QEA79" s="6"/>
      <c r="QEB79" s="6"/>
      <c r="QEC79" s="6"/>
      <c r="QED79" s="6"/>
      <c r="QEE79" s="6"/>
      <c r="QEF79" s="6"/>
      <c r="QEG79" s="6"/>
      <c r="QEH79" s="6"/>
      <c r="QEI79" s="6"/>
      <c r="QEJ79" s="6"/>
      <c r="QEK79" s="6"/>
      <c r="QEL79" s="6"/>
      <c r="QEM79" s="6"/>
      <c r="QEN79" s="6"/>
      <c r="QEO79" s="6"/>
      <c r="QEP79" s="6"/>
      <c r="QEQ79" s="6"/>
      <c r="QER79" s="6"/>
      <c r="QES79" s="6"/>
      <c r="QET79" s="6"/>
      <c r="QEU79" s="6"/>
      <c r="QEV79" s="6"/>
      <c r="QEW79" s="6"/>
      <c r="QEX79" s="6"/>
      <c r="QEY79" s="6"/>
      <c r="QEZ79" s="6"/>
      <c r="QFA79" s="6"/>
      <c r="QFB79" s="6"/>
      <c r="QFC79" s="6"/>
      <c r="QFD79" s="6"/>
      <c r="QFE79" s="6"/>
      <c r="QFF79" s="6"/>
      <c r="QFG79" s="6"/>
      <c r="QFH79" s="6"/>
      <c r="QFI79" s="6"/>
      <c r="QFJ79" s="6"/>
      <c r="QFK79" s="6"/>
      <c r="QFL79" s="6"/>
      <c r="QFM79" s="6"/>
      <c r="QFN79" s="6"/>
      <c r="QFO79" s="6"/>
      <c r="QFP79" s="6"/>
      <c r="QFQ79" s="6"/>
      <c r="QFR79" s="6"/>
      <c r="QFS79" s="6"/>
      <c r="QFT79" s="6"/>
      <c r="QFU79" s="6"/>
      <c r="QFV79" s="6"/>
      <c r="QFW79" s="6"/>
      <c r="QFX79" s="6"/>
      <c r="QFY79" s="6"/>
      <c r="QFZ79" s="6"/>
      <c r="QGA79" s="6"/>
      <c r="QGB79" s="6"/>
      <c r="QGC79" s="6"/>
      <c r="QGD79" s="6"/>
      <c r="QGE79" s="6"/>
      <c r="QGF79" s="6"/>
      <c r="QGG79" s="6"/>
      <c r="QGH79" s="6"/>
      <c r="QGI79" s="6"/>
      <c r="QGJ79" s="6"/>
      <c r="QGK79" s="6"/>
      <c r="QGL79" s="6"/>
      <c r="QGM79" s="6"/>
      <c r="QGN79" s="6"/>
      <c r="QGO79" s="6"/>
      <c r="QGP79" s="6"/>
      <c r="QGQ79" s="6"/>
      <c r="QGR79" s="6"/>
      <c r="QGS79" s="6"/>
      <c r="QGT79" s="6"/>
      <c r="QGU79" s="6"/>
      <c r="QGV79" s="6"/>
      <c r="QGW79" s="6"/>
      <c r="QGX79" s="6"/>
      <c r="QGY79" s="6"/>
      <c r="QGZ79" s="6"/>
      <c r="QHA79" s="6"/>
      <c r="QHB79" s="6"/>
      <c r="QHC79" s="6"/>
      <c r="QHD79" s="6"/>
      <c r="QHE79" s="6"/>
      <c r="QHF79" s="6"/>
      <c r="QHG79" s="6"/>
      <c r="QHH79" s="6"/>
      <c r="QHI79" s="6"/>
      <c r="QHJ79" s="6"/>
      <c r="QHK79" s="6"/>
      <c r="QHL79" s="6"/>
      <c r="QHM79" s="6"/>
      <c r="QHN79" s="6"/>
      <c r="QHO79" s="6"/>
      <c r="QHP79" s="6"/>
      <c r="QHQ79" s="6"/>
      <c r="QHR79" s="6"/>
      <c r="QHS79" s="6"/>
      <c r="QHT79" s="6"/>
      <c r="QHU79" s="6"/>
      <c r="QHV79" s="6"/>
      <c r="QHW79" s="6"/>
      <c r="QHX79" s="6"/>
      <c r="QHY79" s="6"/>
      <c r="QHZ79" s="6"/>
      <c r="QIA79" s="6"/>
      <c r="QIB79" s="6"/>
      <c r="QIC79" s="6"/>
      <c r="QID79" s="6"/>
      <c r="QIE79" s="6"/>
      <c r="QIF79" s="6"/>
      <c r="QIG79" s="6"/>
      <c r="QIH79" s="6"/>
      <c r="QII79" s="6"/>
      <c r="QIJ79" s="6"/>
      <c r="QIK79" s="6"/>
      <c r="QIL79" s="6"/>
      <c r="QIM79" s="6"/>
      <c r="QIN79" s="6"/>
      <c r="QIO79" s="6"/>
      <c r="QIP79" s="6"/>
      <c r="QIQ79" s="6"/>
      <c r="QIR79" s="6"/>
      <c r="QIS79" s="6"/>
      <c r="QIT79" s="6"/>
      <c r="QIU79" s="6"/>
      <c r="QIV79" s="6"/>
      <c r="QIW79" s="6"/>
      <c r="QIX79" s="6"/>
      <c r="QIY79" s="6"/>
      <c r="QIZ79" s="6"/>
      <c r="QJA79" s="6"/>
      <c r="QJB79" s="6"/>
      <c r="QJC79" s="6"/>
      <c r="QJD79" s="6"/>
      <c r="QJE79" s="6"/>
      <c r="QJF79" s="6"/>
      <c r="QJG79" s="6"/>
      <c r="QJH79" s="6"/>
      <c r="QJI79" s="6"/>
      <c r="QJJ79" s="6"/>
      <c r="QJK79" s="6"/>
      <c r="QJL79" s="6"/>
      <c r="QJM79" s="6"/>
      <c r="QJN79" s="6"/>
      <c r="QJO79" s="6"/>
      <c r="QJP79" s="6"/>
      <c r="QJQ79" s="6"/>
      <c r="QJR79" s="6"/>
      <c r="QJS79" s="6"/>
      <c r="QJT79" s="6"/>
      <c r="QJU79" s="6"/>
      <c r="QJV79" s="6"/>
      <c r="QJW79" s="6"/>
      <c r="QJX79" s="6"/>
      <c r="QJY79" s="6"/>
      <c r="QJZ79" s="6"/>
      <c r="QKA79" s="6"/>
      <c r="QKB79" s="6"/>
      <c r="QKC79" s="6"/>
      <c r="QKD79" s="6"/>
      <c r="QKE79" s="6"/>
      <c r="QKF79" s="6"/>
      <c r="QKG79" s="6"/>
      <c r="QKH79" s="6"/>
      <c r="QKI79" s="6"/>
      <c r="QKJ79" s="6"/>
      <c r="QKK79" s="6"/>
      <c r="QKL79" s="6"/>
      <c r="QKM79" s="6"/>
      <c r="QKN79" s="6"/>
      <c r="QKO79" s="6"/>
      <c r="QKP79" s="6"/>
      <c r="QKQ79" s="6"/>
      <c r="QKR79" s="6"/>
      <c r="QKS79" s="6"/>
      <c r="QKT79" s="6"/>
      <c r="QKU79" s="6"/>
      <c r="QKV79" s="6"/>
      <c r="QKW79" s="6"/>
      <c r="QKX79" s="6"/>
      <c r="QKY79" s="6"/>
      <c r="QKZ79" s="6"/>
      <c r="QLA79" s="6"/>
      <c r="QLB79" s="6"/>
      <c r="QLC79" s="6"/>
      <c r="QLD79" s="6"/>
      <c r="QLE79" s="6"/>
      <c r="QLF79" s="6"/>
      <c r="QLG79" s="6"/>
      <c r="QLH79" s="6"/>
      <c r="QLI79" s="6"/>
      <c r="QLJ79" s="6"/>
      <c r="QLK79" s="6"/>
      <c r="QLL79" s="6"/>
      <c r="QLM79" s="6"/>
      <c r="QLN79" s="6"/>
      <c r="QLO79" s="6"/>
      <c r="QLP79" s="6"/>
      <c r="QLQ79" s="6"/>
      <c r="QLR79" s="6"/>
      <c r="QLS79" s="6"/>
      <c r="QLT79" s="6"/>
      <c r="QLU79" s="6"/>
      <c r="QLV79" s="6"/>
      <c r="QLW79" s="6"/>
      <c r="QLX79" s="6"/>
      <c r="QLY79" s="6"/>
      <c r="QLZ79" s="6"/>
      <c r="QMA79" s="6"/>
      <c r="QMB79" s="6"/>
      <c r="QMC79" s="6"/>
      <c r="QMD79" s="6"/>
      <c r="QME79" s="6"/>
      <c r="QMF79" s="6"/>
      <c r="QMG79" s="6"/>
      <c r="QMH79" s="6"/>
      <c r="QMI79" s="6"/>
      <c r="QMJ79" s="6"/>
      <c r="QMK79" s="6"/>
      <c r="QML79" s="6"/>
      <c r="QMM79" s="6"/>
      <c r="QMN79" s="6"/>
      <c r="QMO79" s="6"/>
      <c r="QMP79" s="6"/>
      <c r="QMQ79" s="6"/>
      <c r="QMR79" s="6"/>
      <c r="QMS79" s="6"/>
      <c r="QMT79" s="6"/>
      <c r="QMU79" s="6"/>
      <c r="QMV79" s="6"/>
      <c r="QMW79" s="6"/>
      <c r="QMX79" s="6"/>
      <c r="QMY79" s="6"/>
      <c r="QMZ79" s="6"/>
      <c r="QNA79" s="6"/>
      <c r="QNB79" s="6"/>
      <c r="QNC79" s="6"/>
      <c r="QND79" s="6"/>
      <c r="QNE79" s="6"/>
      <c r="QNF79" s="6"/>
      <c r="QNG79" s="6"/>
      <c r="QNH79" s="6"/>
      <c r="QNI79" s="6"/>
      <c r="QNJ79" s="6"/>
      <c r="QNK79" s="6"/>
      <c r="QNL79" s="6"/>
      <c r="QNM79" s="6"/>
      <c r="QNN79" s="6"/>
      <c r="QNO79" s="6"/>
      <c r="QNP79" s="6"/>
      <c r="QNQ79" s="6"/>
      <c r="QNR79" s="6"/>
      <c r="QNS79" s="6"/>
      <c r="QNT79" s="6"/>
      <c r="QNU79" s="6"/>
      <c r="QNV79" s="6"/>
      <c r="QNW79" s="6"/>
      <c r="QNX79" s="6"/>
      <c r="QNY79" s="6"/>
      <c r="QNZ79" s="6"/>
      <c r="QOA79" s="6"/>
      <c r="QOB79" s="6"/>
      <c r="QOC79" s="6"/>
      <c r="QOD79" s="6"/>
      <c r="QOE79" s="6"/>
      <c r="QOF79" s="6"/>
      <c r="QOG79" s="6"/>
      <c r="QOH79" s="6"/>
      <c r="QOI79" s="6"/>
      <c r="QOJ79" s="6"/>
      <c r="QOK79" s="6"/>
      <c r="QOL79" s="6"/>
      <c r="QOM79" s="6"/>
      <c r="QON79" s="6"/>
      <c r="QOO79" s="6"/>
      <c r="QOP79" s="6"/>
      <c r="QOQ79" s="6"/>
      <c r="QOR79" s="6"/>
      <c r="QOS79" s="6"/>
      <c r="QOT79" s="6"/>
      <c r="QOU79" s="6"/>
      <c r="QOV79" s="6"/>
      <c r="QOW79" s="6"/>
      <c r="QOX79" s="6"/>
      <c r="QOY79" s="6"/>
      <c r="QOZ79" s="6"/>
      <c r="QPA79" s="6"/>
      <c r="QPB79" s="6"/>
      <c r="QPC79" s="6"/>
      <c r="QPD79" s="6"/>
      <c r="QPE79" s="6"/>
      <c r="QPF79" s="6"/>
      <c r="QPG79" s="6"/>
      <c r="QPH79" s="6"/>
      <c r="QPI79" s="6"/>
      <c r="QPJ79" s="6"/>
      <c r="QPK79" s="6"/>
      <c r="QPL79" s="6"/>
      <c r="QPM79" s="6"/>
      <c r="QPN79" s="6"/>
      <c r="QPO79" s="6"/>
      <c r="QPP79" s="6"/>
      <c r="QPQ79" s="6"/>
      <c r="QPR79" s="6"/>
      <c r="QPS79" s="6"/>
      <c r="QPT79" s="6"/>
      <c r="QPU79" s="6"/>
      <c r="QPV79" s="6"/>
      <c r="QPW79" s="6"/>
      <c r="QPX79" s="6"/>
      <c r="QPY79" s="6"/>
      <c r="QPZ79" s="6"/>
      <c r="QQA79" s="6"/>
      <c r="QQB79" s="6"/>
      <c r="QQC79" s="6"/>
      <c r="QQD79" s="6"/>
      <c r="QQE79" s="6"/>
      <c r="QQF79" s="6"/>
      <c r="QQG79" s="6"/>
      <c r="QQH79" s="6"/>
      <c r="QQI79" s="6"/>
      <c r="QQJ79" s="6"/>
      <c r="QQK79" s="6"/>
      <c r="QQL79" s="6"/>
      <c r="QQM79" s="6"/>
      <c r="QQN79" s="6"/>
      <c r="QQO79" s="6"/>
      <c r="QQP79" s="6"/>
      <c r="QQQ79" s="6"/>
      <c r="QQR79" s="6"/>
      <c r="QQS79" s="6"/>
      <c r="QQT79" s="6"/>
      <c r="QQU79" s="6"/>
      <c r="QQV79" s="6"/>
      <c r="QQW79" s="6"/>
      <c r="QQX79" s="6"/>
      <c r="QQY79" s="6"/>
      <c r="QQZ79" s="6"/>
      <c r="QRA79" s="6"/>
      <c r="QRB79" s="6"/>
      <c r="QRC79" s="6"/>
      <c r="QRD79" s="6"/>
      <c r="QRE79" s="6"/>
      <c r="QRF79" s="6"/>
      <c r="QRG79" s="6"/>
      <c r="QRH79" s="6"/>
      <c r="QRI79" s="6"/>
      <c r="QRJ79" s="6"/>
      <c r="QRK79" s="6"/>
      <c r="QRL79" s="6"/>
      <c r="QRM79" s="6"/>
      <c r="QRN79" s="6"/>
      <c r="QRO79" s="6"/>
      <c r="QRP79" s="6"/>
      <c r="QRQ79" s="6"/>
      <c r="QRR79" s="6"/>
      <c r="QRS79" s="6"/>
      <c r="QRT79" s="6"/>
      <c r="QRU79" s="6"/>
      <c r="QRV79" s="6"/>
      <c r="QRW79" s="6"/>
      <c r="QRX79" s="6"/>
      <c r="QRY79" s="6"/>
      <c r="QRZ79" s="6"/>
      <c r="QSA79" s="6"/>
      <c r="QSB79" s="6"/>
      <c r="QSC79" s="6"/>
      <c r="QSD79" s="6"/>
      <c r="QSE79" s="6"/>
      <c r="QSF79" s="6"/>
      <c r="QSG79" s="6"/>
      <c r="QSH79" s="6"/>
      <c r="QSI79" s="6"/>
      <c r="QSJ79" s="6"/>
      <c r="QSK79" s="6"/>
      <c r="QSL79" s="6"/>
      <c r="QSM79" s="6"/>
      <c r="QSN79" s="6"/>
      <c r="QSO79" s="6"/>
      <c r="QSP79" s="6"/>
      <c r="QSQ79" s="6"/>
      <c r="QSR79" s="6"/>
      <c r="QSS79" s="6"/>
      <c r="QST79" s="6"/>
      <c r="QSU79" s="6"/>
      <c r="QSV79" s="6"/>
      <c r="QSW79" s="6"/>
      <c r="QSX79" s="6"/>
      <c r="QSY79" s="6"/>
      <c r="QSZ79" s="6"/>
      <c r="QTA79" s="6"/>
      <c r="QTB79" s="6"/>
      <c r="QTC79" s="6"/>
      <c r="QTD79" s="6"/>
      <c r="QTE79" s="6"/>
      <c r="QTF79" s="6"/>
      <c r="QTG79" s="6"/>
      <c r="QTH79" s="6"/>
      <c r="QTI79" s="6"/>
      <c r="QTJ79" s="6"/>
      <c r="QTK79" s="6"/>
      <c r="QTL79" s="6"/>
      <c r="QTM79" s="6"/>
      <c r="QTN79" s="6"/>
      <c r="QTO79" s="6"/>
      <c r="QTP79" s="6"/>
      <c r="QTQ79" s="6"/>
      <c r="QTR79" s="6"/>
      <c r="QTS79" s="6"/>
      <c r="QTT79" s="6"/>
      <c r="QTU79" s="6"/>
      <c r="QTV79" s="6"/>
      <c r="QTW79" s="6"/>
      <c r="QTX79" s="6"/>
      <c r="QTY79" s="6"/>
      <c r="QTZ79" s="6"/>
      <c r="QUA79" s="6"/>
      <c r="QUB79" s="6"/>
      <c r="QUC79" s="6"/>
      <c r="QUD79" s="6"/>
      <c r="QUE79" s="6"/>
      <c r="QUF79" s="6"/>
      <c r="QUG79" s="6"/>
      <c r="QUH79" s="6"/>
      <c r="QUI79" s="6"/>
      <c r="QUJ79" s="6"/>
      <c r="QUK79" s="6"/>
      <c r="QUL79" s="6"/>
      <c r="QUM79" s="6"/>
      <c r="QUN79" s="6"/>
      <c r="QUO79" s="6"/>
      <c r="QUP79" s="6"/>
      <c r="QUQ79" s="6"/>
      <c r="QUR79" s="6"/>
      <c r="QUS79" s="6"/>
      <c r="QUT79" s="6"/>
      <c r="QUU79" s="6"/>
      <c r="QUV79" s="6"/>
      <c r="QUW79" s="6"/>
      <c r="QUX79" s="6"/>
      <c r="QUY79" s="6"/>
      <c r="QUZ79" s="6"/>
      <c r="QVA79" s="6"/>
      <c r="QVB79" s="6"/>
      <c r="QVC79" s="6"/>
      <c r="QVD79" s="6"/>
      <c r="QVE79" s="6"/>
      <c r="QVF79" s="6"/>
      <c r="QVG79" s="6"/>
      <c r="QVH79" s="6"/>
      <c r="QVI79" s="6"/>
      <c r="QVJ79" s="6"/>
      <c r="QVK79" s="6"/>
      <c r="QVL79" s="6"/>
      <c r="QVM79" s="6"/>
      <c r="QVN79" s="6"/>
      <c r="QVO79" s="6"/>
      <c r="QVP79" s="6"/>
      <c r="QVQ79" s="6"/>
      <c r="QVR79" s="6"/>
      <c r="QVS79" s="6"/>
      <c r="QVT79" s="6"/>
      <c r="QVU79" s="6"/>
      <c r="QVV79" s="6"/>
      <c r="QVW79" s="6"/>
      <c r="QVX79" s="6"/>
      <c r="QVY79" s="6"/>
      <c r="QVZ79" s="6"/>
      <c r="QWA79" s="6"/>
      <c r="QWB79" s="6"/>
      <c r="QWC79" s="6"/>
      <c r="QWD79" s="6"/>
      <c r="QWE79" s="6"/>
      <c r="QWF79" s="6"/>
      <c r="QWG79" s="6"/>
      <c r="QWH79" s="6"/>
      <c r="QWI79" s="6"/>
      <c r="QWJ79" s="6"/>
      <c r="QWK79" s="6"/>
      <c r="QWL79" s="6"/>
      <c r="QWM79" s="6"/>
      <c r="QWN79" s="6"/>
      <c r="QWO79" s="6"/>
      <c r="QWP79" s="6"/>
      <c r="QWQ79" s="6"/>
      <c r="QWR79" s="6"/>
      <c r="QWS79" s="6"/>
      <c r="QWT79" s="6"/>
      <c r="QWU79" s="6"/>
      <c r="QWV79" s="6"/>
      <c r="QWW79" s="6"/>
      <c r="QWX79" s="6"/>
      <c r="QWY79" s="6"/>
      <c r="QWZ79" s="6"/>
      <c r="QXA79" s="6"/>
      <c r="QXB79" s="6"/>
      <c r="QXC79" s="6"/>
      <c r="QXD79" s="6"/>
      <c r="QXE79" s="6"/>
      <c r="QXF79" s="6"/>
      <c r="QXG79" s="6"/>
      <c r="QXH79" s="6"/>
      <c r="QXI79" s="6"/>
      <c r="QXJ79" s="6"/>
      <c r="QXK79" s="6"/>
      <c r="QXL79" s="6"/>
      <c r="QXM79" s="6"/>
      <c r="QXN79" s="6"/>
      <c r="QXO79" s="6"/>
      <c r="QXP79" s="6"/>
      <c r="QXQ79" s="6"/>
      <c r="QXR79" s="6"/>
      <c r="QXS79" s="6"/>
      <c r="QXT79" s="6"/>
      <c r="QXU79" s="6"/>
      <c r="QXV79" s="6"/>
      <c r="QXW79" s="6"/>
      <c r="QXX79" s="6"/>
      <c r="QXY79" s="6"/>
      <c r="QXZ79" s="6"/>
      <c r="QYA79" s="6"/>
      <c r="QYB79" s="6"/>
      <c r="QYC79" s="6"/>
      <c r="QYD79" s="6"/>
      <c r="QYE79" s="6"/>
      <c r="QYF79" s="6"/>
      <c r="QYG79" s="6"/>
      <c r="QYH79" s="6"/>
      <c r="QYI79" s="6"/>
      <c r="QYJ79" s="6"/>
      <c r="QYK79" s="6"/>
      <c r="QYL79" s="6"/>
      <c r="QYM79" s="6"/>
      <c r="QYN79" s="6"/>
      <c r="QYO79" s="6"/>
      <c r="QYP79" s="6"/>
      <c r="QYQ79" s="6"/>
      <c r="QYR79" s="6"/>
      <c r="QYS79" s="6"/>
      <c r="QYT79" s="6"/>
      <c r="QYU79" s="6"/>
      <c r="QYV79" s="6"/>
      <c r="QYW79" s="6"/>
      <c r="QYX79" s="6"/>
      <c r="QYY79" s="6"/>
      <c r="QYZ79" s="6"/>
      <c r="QZA79" s="6"/>
      <c r="QZB79" s="6"/>
      <c r="QZC79" s="6"/>
      <c r="QZD79" s="6"/>
      <c r="QZE79" s="6"/>
      <c r="QZF79" s="6"/>
      <c r="QZG79" s="6"/>
      <c r="QZH79" s="6"/>
      <c r="QZI79" s="6"/>
      <c r="QZJ79" s="6"/>
      <c r="QZK79" s="6"/>
      <c r="QZL79" s="6"/>
      <c r="QZM79" s="6"/>
      <c r="QZN79" s="6"/>
      <c r="QZO79" s="6"/>
      <c r="QZP79" s="6"/>
      <c r="QZQ79" s="6"/>
      <c r="QZR79" s="6"/>
      <c r="QZS79" s="6"/>
      <c r="QZT79" s="6"/>
      <c r="QZU79" s="6"/>
      <c r="QZV79" s="6"/>
      <c r="QZW79" s="6"/>
      <c r="QZX79" s="6"/>
      <c r="QZY79" s="6"/>
      <c r="QZZ79" s="6"/>
      <c r="RAA79" s="6"/>
      <c r="RAB79" s="6"/>
      <c r="RAC79" s="6"/>
      <c r="RAD79" s="6"/>
      <c r="RAE79" s="6"/>
      <c r="RAF79" s="6"/>
      <c r="RAG79" s="6"/>
      <c r="RAH79" s="6"/>
      <c r="RAI79" s="6"/>
      <c r="RAJ79" s="6"/>
      <c r="RAK79" s="6"/>
      <c r="RAL79" s="6"/>
      <c r="RAM79" s="6"/>
      <c r="RAN79" s="6"/>
      <c r="RAO79" s="6"/>
      <c r="RAP79" s="6"/>
      <c r="RAQ79" s="6"/>
      <c r="RAR79" s="6"/>
      <c r="RAS79" s="6"/>
      <c r="RAT79" s="6"/>
      <c r="RAU79" s="6"/>
      <c r="RAV79" s="6"/>
      <c r="RAW79" s="6"/>
      <c r="RAX79" s="6"/>
      <c r="RAY79" s="6"/>
      <c r="RAZ79" s="6"/>
      <c r="RBA79" s="6"/>
      <c r="RBB79" s="6"/>
      <c r="RBC79" s="6"/>
      <c r="RBD79" s="6"/>
      <c r="RBE79" s="6"/>
      <c r="RBF79" s="6"/>
      <c r="RBG79" s="6"/>
      <c r="RBH79" s="6"/>
      <c r="RBI79" s="6"/>
      <c r="RBJ79" s="6"/>
      <c r="RBK79" s="6"/>
      <c r="RBL79" s="6"/>
      <c r="RBM79" s="6"/>
      <c r="RBN79" s="6"/>
      <c r="RBO79" s="6"/>
      <c r="RBP79" s="6"/>
      <c r="RBQ79" s="6"/>
      <c r="RBR79" s="6"/>
      <c r="RBS79" s="6"/>
      <c r="RBT79" s="6"/>
      <c r="RBU79" s="6"/>
      <c r="RBV79" s="6"/>
      <c r="RBW79" s="6"/>
      <c r="RBX79" s="6"/>
      <c r="RBY79" s="6"/>
      <c r="RBZ79" s="6"/>
      <c r="RCA79" s="6"/>
      <c r="RCB79" s="6"/>
      <c r="RCC79" s="6"/>
      <c r="RCD79" s="6"/>
      <c r="RCE79" s="6"/>
      <c r="RCF79" s="6"/>
      <c r="RCG79" s="6"/>
      <c r="RCH79" s="6"/>
      <c r="RCI79" s="6"/>
      <c r="RCJ79" s="6"/>
      <c r="RCK79" s="6"/>
      <c r="RCL79" s="6"/>
      <c r="RCM79" s="6"/>
      <c r="RCN79" s="6"/>
      <c r="RCO79" s="6"/>
      <c r="RCP79" s="6"/>
      <c r="RCQ79" s="6"/>
      <c r="RCR79" s="6"/>
      <c r="RCS79" s="6"/>
      <c r="RCT79" s="6"/>
      <c r="RCU79" s="6"/>
      <c r="RCV79" s="6"/>
      <c r="RCW79" s="6"/>
      <c r="RCX79" s="6"/>
      <c r="RCY79" s="6"/>
      <c r="RCZ79" s="6"/>
      <c r="RDA79" s="6"/>
      <c r="RDB79" s="6"/>
      <c r="RDC79" s="6"/>
      <c r="RDD79" s="6"/>
      <c r="RDE79" s="6"/>
      <c r="RDF79" s="6"/>
      <c r="RDG79" s="6"/>
      <c r="RDH79" s="6"/>
      <c r="RDI79" s="6"/>
      <c r="RDJ79" s="6"/>
      <c r="RDK79" s="6"/>
      <c r="RDL79" s="6"/>
      <c r="RDM79" s="6"/>
      <c r="RDN79" s="6"/>
      <c r="RDO79" s="6"/>
      <c r="RDP79" s="6"/>
      <c r="RDQ79" s="6"/>
      <c r="RDR79" s="6"/>
      <c r="RDS79" s="6"/>
      <c r="RDT79" s="6"/>
      <c r="RDU79" s="6"/>
      <c r="RDV79" s="6"/>
      <c r="RDW79" s="6"/>
      <c r="RDX79" s="6"/>
      <c r="RDY79" s="6"/>
      <c r="RDZ79" s="6"/>
      <c r="REA79" s="6"/>
      <c r="REB79" s="6"/>
      <c r="REC79" s="6"/>
      <c r="RED79" s="6"/>
      <c r="REE79" s="6"/>
      <c r="REF79" s="6"/>
      <c r="REG79" s="6"/>
      <c r="REH79" s="6"/>
      <c r="REI79" s="6"/>
      <c r="REJ79" s="6"/>
      <c r="REK79" s="6"/>
      <c r="REL79" s="6"/>
      <c r="REM79" s="6"/>
      <c r="REN79" s="6"/>
      <c r="REO79" s="6"/>
      <c r="REP79" s="6"/>
      <c r="REQ79" s="6"/>
      <c r="RER79" s="6"/>
      <c r="RES79" s="6"/>
      <c r="RET79" s="6"/>
      <c r="REU79" s="6"/>
      <c r="REV79" s="6"/>
      <c r="REW79" s="6"/>
      <c r="REX79" s="6"/>
      <c r="REY79" s="6"/>
      <c r="REZ79" s="6"/>
      <c r="RFA79" s="6"/>
      <c r="RFB79" s="6"/>
      <c r="RFC79" s="6"/>
      <c r="RFD79" s="6"/>
      <c r="RFE79" s="6"/>
      <c r="RFF79" s="6"/>
      <c r="RFG79" s="6"/>
      <c r="RFH79" s="6"/>
      <c r="RFI79" s="6"/>
      <c r="RFJ79" s="6"/>
      <c r="RFK79" s="6"/>
      <c r="RFL79" s="6"/>
      <c r="RFM79" s="6"/>
      <c r="RFN79" s="6"/>
      <c r="RFO79" s="6"/>
      <c r="RFP79" s="6"/>
      <c r="RFQ79" s="6"/>
      <c r="RFR79" s="6"/>
      <c r="RFS79" s="6"/>
      <c r="RFT79" s="6"/>
      <c r="RFU79" s="6"/>
      <c r="RFV79" s="6"/>
      <c r="RFW79" s="6"/>
      <c r="RFX79" s="6"/>
      <c r="RFY79" s="6"/>
      <c r="RFZ79" s="6"/>
      <c r="RGA79" s="6"/>
      <c r="RGB79" s="6"/>
      <c r="RGC79" s="6"/>
      <c r="RGD79" s="6"/>
      <c r="RGE79" s="6"/>
      <c r="RGF79" s="6"/>
      <c r="RGG79" s="6"/>
      <c r="RGH79" s="6"/>
      <c r="RGI79" s="6"/>
      <c r="RGJ79" s="6"/>
      <c r="RGK79" s="6"/>
      <c r="RGL79" s="6"/>
      <c r="RGM79" s="6"/>
      <c r="RGN79" s="6"/>
      <c r="RGO79" s="6"/>
      <c r="RGP79" s="6"/>
      <c r="RGQ79" s="6"/>
      <c r="RGR79" s="6"/>
      <c r="RGS79" s="6"/>
      <c r="RGT79" s="6"/>
      <c r="RGU79" s="6"/>
      <c r="RGV79" s="6"/>
      <c r="RGW79" s="6"/>
      <c r="RGX79" s="6"/>
      <c r="RGY79" s="6"/>
      <c r="RGZ79" s="6"/>
      <c r="RHA79" s="6"/>
      <c r="RHB79" s="6"/>
      <c r="RHC79" s="6"/>
      <c r="RHD79" s="6"/>
      <c r="RHE79" s="6"/>
      <c r="RHF79" s="6"/>
      <c r="RHG79" s="6"/>
      <c r="RHH79" s="6"/>
      <c r="RHI79" s="6"/>
      <c r="RHJ79" s="6"/>
      <c r="RHK79" s="6"/>
      <c r="RHL79" s="6"/>
      <c r="RHM79" s="6"/>
      <c r="RHN79" s="6"/>
      <c r="RHO79" s="6"/>
      <c r="RHP79" s="6"/>
      <c r="RHQ79" s="6"/>
      <c r="RHR79" s="6"/>
      <c r="RHS79" s="6"/>
      <c r="RHT79" s="6"/>
      <c r="RHU79" s="6"/>
      <c r="RHV79" s="6"/>
      <c r="RHW79" s="6"/>
      <c r="RHX79" s="6"/>
      <c r="RHY79" s="6"/>
      <c r="RHZ79" s="6"/>
      <c r="RIA79" s="6"/>
      <c r="RIB79" s="6"/>
      <c r="RIC79" s="6"/>
      <c r="RID79" s="6"/>
      <c r="RIE79" s="6"/>
      <c r="RIF79" s="6"/>
      <c r="RIG79" s="6"/>
      <c r="RIH79" s="6"/>
      <c r="RII79" s="6"/>
      <c r="RIJ79" s="6"/>
      <c r="RIK79" s="6"/>
      <c r="RIL79" s="6"/>
      <c r="RIM79" s="6"/>
      <c r="RIN79" s="6"/>
      <c r="RIO79" s="6"/>
      <c r="RIP79" s="6"/>
      <c r="RIQ79" s="6"/>
      <c r="RIR79" s="6"/>
      <c r="RIS79" s="6"/>
      <c r="RIT79" s="6"/>
      <c r="RIU79" s="6"/>
      <c r="RIV79" s="6"/>
      <c r="RIW79" s="6"/>
      <c r="RIX79" s="6"/>
      <c r="RIY79" s="6"/>
      <c r="RIZ79" s="6"/>
      <c r="RJA79" s="6"/>
      <c r="RJB79" s="6"/>
      <c r="RJC79" s="6"/>
      <c r="RJD79" s="6"/>
      <c r="RJE79" s="6"/>
      <c r="RJF79" s="6"/>
      <c r="RJG79" s="6"/>
      <c r="RJH79" s="6"/>
      <c r="RJI79" s="6"/>
      <c r="RJJ79" s="6"/>
      <c r="RJK79" s="6"/>
      <c r="RJL79" s="6"/>
      <c r="RJM79" s="6"/>
      <c r="RJN79" s="6"/>
      <c r="RJO79" s="6"/>
      <c r="RJP79" s="6"/>
      <c r="RJQ79" s="6"/>
      <c r="RJR79" s="6"/>
      <c r="RJS79" s="6"/>
      <c r="RJT79" s="6"/>
      <c r="RJU79" s="6"/>
      <c r="RJV79" s="6"/>
      <c r="RJW79" s="6"/>
      <c r="RJX79" s="6"/>
      <c r="RJY79" s="6"/>
      <c r="RJZ79" s="6"/>
      <c r="RKA79" s="6"/>
      <c r="RKB79" s="6"/>
      <c r="RKC79" s="6"/>
      <c r="RKD79" s="6"/>
      <c r="RKE79" s="6"/>
      <c r="RKF79" s="6"/>
      <c r="RKG79" s="6"/>
      <c r="RKH79" s="6"/>
      <c r="RKI79" s="6"/>
      <c r="RKJ79" s="6"/>
      <c r="RKK79" s="6"/>
      <c r="RKL79" s="6"/>
      <c r="RKM79" s="6"/>
      <c r="RKN79" s="6"/>
      <c r="RKO79" s="6"/>
      <c r="RKP79" s="6"/>
      <c r="RKQ79" s="6"/>
      <c r="RKR79" s="6"/>
      <c r="RKS79" s="6"/>
      <c r="RKT79" s="6"/>
      <c r="RKU79" s="6"/>
      <c r="RKV79" s="6"/>
      <c r="RKW79" s="6"/>
      <c r="RKX79" s="6"/>
      <c r="RKY79" s="6"/>
      <c r="RKZ79" s="6"/>
      <c r="RLA79" s="6"/>
      <c r="RLB79" s="6"/>
      <c r="RLC79" s="6"/>
      <c r="RLD79" s="6"/>
      <c r="RLE79" s="6"/>
      <c r="RLF79" s="6"/>
      <c r="RLG79" s="6"/>
      <c r="RLH79" s="6"/>
      <c r="RLI79" s="6"/>
      <c r="RLJ79" s="6"/>
      <c r="RLK79" s="6"/>
      <c r="RLL79" s="6"/>
      <c r="RLM79" s="6"/>
      <c r="RLN79" s="6"/>
      <c r="RLO79" s="6"/>
      <c r="RLP79" s="6"/>
      <c r="RLQ79" s="6"/>
      <c r="RLR79" s="6"/>
      <c r="RLS79" s="6"/>
      <c r="RLT79" s="6"/>
      <c r="RLU79" s="6"/>
      <c r="RLV79" s="6"/>
      <c r="RLW79" s="6"/>
      <c r="RLX79" s="6"/>
      <c r="RLY79" s="6"/>
      <c r="RLZ79" s="6"/>
      <c r="RMA79" s="6"/>
      <c r="RMB79" s="6"/>
      <c r="RMC79" s="6"/>
      <c r="RMD79" s="6"/>
      <c r="RME79" s="6"/>
      <c r="RMF79" s="6"/>
      <c r="RMG79" s="6"/>
      <c r="RMH79" s="6"/>
      <c r="RMI79" s="6"/>
      <c r="RMJ79" s="6"/>
      <c r="RMK79" s="6"/>
      <c r="RML79" s="6"/>
      <c r="RMM79" s="6"/>
      <c r="RMN79" s="6"/>
      <c r="RMO79" s="6"/>
      <c r="RMP79" s="6"/>
      <c r="RMQ79" s="6"/>
      <c r="RMR79" s="6"/>
      <c r="RMS79" s="6"/>
      <c r="RMT79" s="6"/>
      <c r="RMU79" s="6"/>
      <c r="RMV79" s="6"/>
      <c r="RMW79" s="6"/>
      <c r="RMX79" s="6"/>
      <c r="RMY79" s="6"/>
      <c r="RMZ79" s="6"/>
      <c r="RNA79" s="6"/>
      <c r="RNB79" s="6"/>
      <c r="RNC79" s="6"/>
      <c r="RND79" s="6"/>
      <c r="RNE79" s="6"/>
      <c r="RNF79" s="6"/>
      <c r="RNG79" s="6"/>
      <c r="RNH79" s="6"/>
      <c r="RNI79" s="6"/>
      <c r="RNJ79" s="6"/>
      <c r="RNK79" s="6"/>
      <c r="RNL79" s="6"/>
      <c r="RNM79" s="6"/>
      <c r="RNN79" s="6"/>
      <c r="RNO79" s="6"/>
      <c r="RNP79" s="6"/>
      <c r="RNQ79" s="6"/>
      <c r="RNR79" s="6"/>
      <c r="RNS79" s="6"/>
      <c r="RNT79" s="6"/>
      <c r="RNU79" s="6"/>
      <c r="RNV79" s="6"/>
      <c r="RNW79" s="6"/>
      <c r="RNX79" s="6"/>
      <c r="RNY79" s="6"/>
      <c r="RNZ79" s="6"/>
      <c r="ROA79" s="6"/>
      <c r="ROB79" s="6"/>
      <c r="ROC79" s="6"/>
      <c r="ROD79" s="6"/>
      <c r="ROE79" s="6"/>
      <c r="ROF79" s="6"/>
      <c r="ROG79" s="6"/>
      <c r="ROH79" s="6"/>
      <c r="ROI79" s="6"/>
      <c r="ROJ79" s="6"/>
      <c r="ROK79" s="6"/>
      <c r="ROL79" s="6"/>
      <c r="ROM79" s="6"/>
      <c r="RON79" s="6"/>
      <c r="ROO79" s="6"/>
      <c r="ROP79" s="6"/>
      <c r="ROQ79" s="6"/>
      <c r="ROR79" s="6"/>
      <c r="ROS79" s="6"/>
      <c r="ROT79" s="6"/>
      <c r="ROU79" s="6"/>
      <c r="ROV79" s="6"/>
      <c r="ROW79" s="6"/>
      <c r="ROX79" s="6"/>
      <c r="ROY79" s="6"/>
      <c r="ROZ79" s="6"/>
      <c r="RPA79" s="6"/>
      <c r="RPB79" s="6"/>
      <c r="RPC79" s="6"/>
      <c r="RPD79" s="6"/>
      <c r="RPE79" s="6"/>
      <c r="RPF79" s="6"/>
      <c r="RPG79" s="6"/>
      <c r="RPH79" s="6"/>
      <c r="RPI79" s="6"/>
      <c r="RPJ79" s="6"/>
      <c r="RPK79" s="6"/>
      <c r="RPL79" s="6"/>
      <c r="RPM79" s="6"/>
      <c r="RPN79" s="6"/>
      <c r="RPO79" s="6"/>
      <c r="RPP79" s="6"/>
      <c r="RPQ79" s="6"/>
      <c r="RPR79" s="6"/>
      <c r="RPS79" s="6"/>
      <c r="RPT79" s="6"/>
      <c r="RPU79" s="6"/>
      <c r="RPV79" s="6"/>
      <c r="RPW79" s="6"/>
      <c r="RPX79" s="6"/>
      <c r="RPY79" s="6"/>
      <c r="RPZ79" s="6"/>
      <c r="RQA79" s="6"/>
      <c r="RQB79" s="6"/>
      <c r="RQC79" s="6"/>
      <c r="RQD79" s="6"/>
      <c r="RQE79" s="6"/>
      <c r="RQF79" s="6"/>
      <c r="RQG79" s="6"/>
      <c r="RQH79" s="6"/>
      <c r="RQI79" s="6"/>
      <c r="RQJ79" s="6"/>
      <c r="RQK79" s="6"/>
      <c r="RQL79" s="6"/>
      <c r="RQM79" s="6"/>
      <c r="RQN79" s="6"/>
      <c r="RQO79" s="6"/>
      <c r="RQP79" s="6"/>
      <c r="RQQ79" s="6"/>
      <c r="RQR79" s="6"/>
      <c r="RQS79" s="6"/>
      <c r="RQT79" s="6"/>
      <c r="RQU79" s="6"/>
      <c r="RQV79" s="6"/>
      <c r="RQW79" s="6"/>
      <c r="RQX79" s="6"/>
      <c r="RQY79" s="6"/>
      <c r="RQZ79" s="6"/>
      <c r="RRA79" s="6"/>
      <c r="RRB79" s="6"/>
      <c r="RRC79" s="6"/>
      <c r="RRD79" s="6"/>
      <c r="RRE79" s="6"/>
      <c r="RRF79" s="6"/>
      <c r="RRG79" s="6"/>
      <c r="RRH79" s="6"/>
      <c r="RRI79" s="6"/>
      <c r="RRJ79" s="6"/>
      <c r="RRK79" s="6"/>
      <c r="RRL79" s="6"/>
      <c r="RRM79" s="6"/>
      <c r="RRN79" s="6"/>
      <c r="RRO79" s="6"/>
      <c r="RRP79" s="6"/>
      <c r="RRQ79" s="6"/>
      <c r="RRR79" s="6"/>
      <c r="RRS79" s="6"/>
      <c r="RRT79" s="6"/>
      <c r="RRU79" s="6"/>
      <c r="RRV79" s="6"/>
      <c r="RRW79" s="6"/>
      <c r="RRX79" s="6"/>
      <c r="RRY79" s="6"/>
      <c r="RRZ79" s="6"/>
      <c r="RSA79" s="6"/>
      <c r="RSB79" s="6"/>
      <c r="RSC79" s="6"/>
      <c r="RSD79" s="6"/>
      <c r="RSE79" s="6"/>
      <c r="RSF79" s="6"/>
      <c r="RSG79" s="6"/>
      <c r="RSH79" s="6"/>
      <c r="RSI79" s="6"/>
      <c r="RSJ79" s="6"/>
      <c r="RSK79" s="6"/>
      <c r="RSL79" s="6"/>
      <c r="RSM79" s="6"/>
      <c r="RSN79" s="6"/>
      <c r="RSO79" s="6"/>
      <c r="RSP79" s="6"/>
      <c r="RSQ79" s="6"/>
      <c r="RSR79" s="6"/>
      <c r="RSS79" s="6"/>
      <c r="RST79" s="6"/>
      <c r="RSU79" s="6"/>
      <c r="RSV79" s="6"/>
      <c r="RSW79" s="6"/>
      <c r="RSX79" s="6"/>
      <c r="RSY79" s="6"/>
      <c r="RSZ79" s="6"/>
      <c r="RTA79" s="6"/>
      <c r="RTB79" s="6"/>
      <c r="RTC79" s="6"/>
      <c r="RTD79" s="6"/>
      <c r="RTE79" s="6"/>
      <c r="RTF79" s="6"/>
      <c r="RTG79" s="6"/>
      <c r="RTH79" s="6"/>
      <c r="RTI79" s="6"/>
      <c r="RTJ79" s="6"/>
      <c r="RTK79" s="6"/>
      <c r="RTL79" s="6"/>
      <c r="RTM79" s="6"/>
      <c r="RTN79" s="6"/>
      <c r="RTO79" s="6"/>
      <c r="RTP79" s="6"/>
      <c r="RTQ79" s="6"/>
      <c r="RTR79" s="6"/>
      <c r="RTS79" s="6"/>
      <c r="RTT79" s="6"/>
      <c r="RTU79" s="6"/>
      <c r="RTV79" s="6"/>
      <c r="RTW79" s="6"/>
      <c r="RTX79" s="6"/>
      <c r="RTY79" s="6"/>
      <c r="RTZ79" s="6"/>
      <c r="RUA79" s="6"/>
      <c r="RUB79" s="6"/>
      <c r="RUC79" s="6"/>
      <c r="RUD79" s="6"/>
      <c r="RUE79" s="6"/>
      <c r="RUF79" s="6"/>
      <c r="RUG79" s="6"/>
      <c r="RUH79" s="6"/>
      <c r="RUI79" s="6"/>
      <c r="RUJ79" s="6"/>
      <c r="RUK79" s="6"/>
      <c r="RUL79" s="6"/>
      <c r="RUM79" s="6"/>
      <c r="RUN79" s="6"/>
      <c r="RUO79" s="6"/>
      <c r="RUP79" s="6"/>
      <c r="RUQ79" s="6"/>
      <c r="RUR79" s="6"/>
      <c r="RUS79" s="6"/>
      <c r="RUT79" s="6"/>
      <c r="RUU79" s="6"/>
      <c r="RUV79" s="6"/>
      <c r="RUW79" s="6"/>
      <c r="RUX79" s="6"/>
      <c r="RUY79" s="6"/>
      <c r="RUZ79" s="6"/>
      <c r="RVA79" s="6"/>
      <c r="RVB79" s="6"/>
      <c r="RVC79" s="6"/>
      <c r="RVD79" s="6"/>
      <c r="RVE79" s="6"/>
      <c r="RVF79" s="6"/>
      <c r="RVG79" s="6"/>
      <c r="RVH79" s="6"/>
      <c r="RVI79" s="6"/>
      <c r="RVJ79" s="6"/>
      <c r="RVK79" s="6"/>
      <c r="RVL79" s="6"/>
      <c r="RVM79" s="6"/>
      <c r="RVN79" s="6"/>
      <c r="RVO79" s="6"/>
      <c r="RVP79" s="6"/>
      <c r="RVQ79" s="6"/>
      <c r="RVR79" s="6"/>
      <c r="RVS79" s="6"/>
      <c r="RVT79" s="6"/>
      <c r="RVU79" s="6"/>
      <c r="RVV79" s="6"/>
      <c r="RVW79" s="6"/>
      <c r="RVX79" s="6"/>
      <c r="RVY79" s="6"/>
      <c r="RVZ79" s="6"/>
      <c r="RWA79" s="6"/>
      <c r="RWB79" s="6"/>
      <c r="RWC79" s="6"/>
      <c r="RWD79" s="6"/>
      <c r="RWE79" s="6"/>
      <c r="RWF79" s="6"/>
      <c r="RWG79" s="6"/>
      <c r="RWH79" s="6"/>
      <c r="RWI79" s="6"/>
      <c r="RWJ79" s="6"/>
      <c r="RWK79" s="6"/>
      <c r="RWL79" s="6"/>
      <c r="RWM79" s="6"/>
      <c r="RWN79" s="6"/>
      <c r="RWO79" s="6"/>
      <c r="RWP79" s="6"/>
      <c r="RWQ79" s="6"/>
      <c r="RWR79" s="6"/>
      <c r="RWS79" s="6"/>
      <c r="RWT79" s="6"/>
      <c r="RWU79" s="6"/>
      <c r="RWV79" s="6"/>
      <c r="RWW79" s="6"/>
      <c r="RWX79" s="6"/>
      <c r="RWY79" s="6"/>
      <c r="RWZ79" s="6"/>
      <c r="RXA79" s="6"/>
      <c r="RXB79" s="6"/>
      <c r="RXC79" s="6"/>
      <c r="RXD79" s="6"/>
      <c r="RXE79" s="6"/>
      <c r="RXF79" s="6"/>
      <c r="RXG79" s="6"/>
      <c r="RXH79" s="6"/>
      <c r="RXI79" s="6"/>
      <c r="RXJ79" s="6"/>
      <c r="RXK79" s="6"/>
      <c r="RXL79" s="6"/>
      <c r="RXM79" s="6"/>
      <c r="RXN79" s="6"/>
      <c r="RXO79" s="6"/>
      <c r="RXP79" s="6"/>
      <c r="RXQ79" s="6"/>
      <c r="RXR79" s="6"/>
      <c r="RXS79" s="6"/>
      <c r="RXT79" s="6"/>
      <c r="RXU79" s="6"/>
      <c r="RXV79" s="6"/>
      <c r="RXW79" s="6"/>
      <c r="RXX79" s="6"/>
      <c r="RXY79" s="6"/>
      <c r="RXZ79" s="6"/>
      <c r="RYA79" s="6"/>
      <c r="RYB79" s="6"/>
      <c r="RYC79" s="6"/>
      <c r="RYD79" s="6"/>
      <c r="RYE79" s="6"/>
      <c r="RYF79" s="6"/>
      <c r="RYG79" s="6"/>
      <c r="RYH79" s="6"/>
      <c r="RYI79" s="6"/>
      <c r="RYJ79" s="6"/>
      <c r="RYK79" s="6"/>
      <c r="RYL79" s="6"/>
      <c r="RYM79" s="6"/>
      <c r="RYN79" s="6"/>
      <c r="RYO79" s="6"/>
      <c r="RYP79" s="6"/>
      <c r="RYQ79" s="6"/>
      <c r="RYR79" s="6"/>
      <c r="RYS79" s="6"/>
      <c r="RYT79" s="6"/>
      <c r="RYU79" s="6"/>
      <c r="RYV79" s="6"/>
      <c r="RYW79" s="6"/>
      <c r="RYX79" s="6"/>
      <c r="RYY79" s="6"/>
      <c r="RYZ79" s="6"/>
      <c r="RZA79" s="6"/>
      <c r="RZB79" s="6"/>
      <c r="RZC79" s="6"/>
      <c r="RZD79" s="6"/>
      <c r="RZE79" s="6"/>
      <c r="RZF79" s="6"/>
      <c r="RZG79" s="6"/>
      <c r="RZH79" s="6"/>
      <c r="RZI79" s="6"/>
      <c r="RZJ79" s="6"/>
      <c r="RZK79" s="6"/>
      <c r="RZL79" s="6"/>
      <c r="RZM79" s="6"/>
      <c r="RZN79" s="6"/>
      <c r="RZO79" s="6"/>
      <c r="RZP79" s="6"/>
      <c r="RZQ79" s="6"/>
      <c r="RZR79" s="6"/>
      <c r="RZS79" s="6"/>
      <c r="RZT79" s="6"/>
      <c r="RZU79" s="6"/>
      <c r="RZV79" s="6"/>
      <c r="RZW79" s="6"/>
      <c r="RZX79" s="6"/>
      <c r="RZY79" s="6"/>
      <c r="RZZ79" s="6"/>
      <c r="SAA79" s="6"/>
      <c r="SAB79" s="6"/>
      <c r="SAC79" s="6"/>
      <c r="SAD79" s="6"/>
      <c r="SAE79" s="6"/>
      <c r="SAF79" s="6"/>
      <c r="SAG79" s="6"/>
      <c r="SAH79" s="6"/>
      <c r="SAI79" s="6"/>
      <c r="SAJ79" s="6"/>
      <c r="SAK79" s="6"/>
      <c r="SAL79" s="6"/>
      <c r="SAM79" s="6"/>
      <c r="SAN79" s="6"/>
      <c r="SAO79" s="6"/>
      <c r="SAP79" s="6"/>
      <c r="SAQ79" s="6"/>
      <c r="SAR79" s="6"/>
      <c r="SAS79" s="6"/>
      <c r="SAT79" s="6"/>
      <c r="SAU79" s="6"/>
      <c r="SAV79" s="6"/>
      <c r="SAW79" s="6"/>
      <c r="SAX79" s="6"/>
      <c r="SAY79" s="6"/>
      <c r="SAZ79" s="6"/>
      <c r="SBA79" s="6"/>
      <c r="SBB79" s="6"/>
      <c r="SBC79" s="6"/>
      <c r="SBD79" s="6"/>
      <c r="SBE79" s="6"/>
      <c r="SBF79" s="6"/>
      <c r="SBG79" s="6"/>
      <c r="SBH79" s="6"/>
      <c r="SBI79" s="6"/>
      <c r="SBJ79" s="6"/>
      <c r="SBK79" s="6"/>
      <c r="SBL79" s="6"/>
      <c r="SBM79" s="6"/>
      <c r="SBN79" s="6"/>
      <c r="SBO79" s="6"/>
      <c r="SBP79" s="6"/>
      <c r="SBQ79" s="6"/>
      <c r="SBR79" s="6"/>
      <c r="SBS79" s="6"/>
      <c r="SBT79" s="6"/>
      <c r="SBU79" s="6"/>
      <c r="SBV79" s="6"/>
      <c r="SBW79" s="6"/>
      <c r="SBX79" s="6"/>
      <c r="SBY79" s="6"/>
      <c r="SBZ79" s="6"/>
      <c r="SCA79" s="6"/>
      <c r="SCB79" s="6"/>
      <c r="SCC79" s="6"/>
      <c r="SCD79" s="6"/>
      <c r="SCE79" s="6"/>
      <c r="SCF79" s="6"/>
      <c r="SCG79" s="6"/>
      <c r="SCH79" s="6"/>
      <c r="SCI79" s="6"/>
      <c r="SCJ79" s="6"/>
      <c r="SCK79" s="6"/>
      <c r="SCL79" s="6"/>
      <c r="SCM79" s="6"/>
      <c r="SCN79" s="6"/>
      <c r="SCO79" s="6"/>
      <c r="SCP79" s="6"/>
      <c r="SCQ79" s="6"/>
      <c r="SCR79" s="6"/>
      <c r="SCS79" s="6"/>
      <c r="SCT79" s="6"/>
      <c r="SCU79" s="6"/>
      <c r="SCV79" s="6"/>
      <c r="SCW79" s="6"/>
      <c r="SCX79" s="6"/>
      <c r="SCY79" s="6"/>
      <c r="SCZ79" s="6"/>
      <c r="SDA79" s="6"/>
      <c r="SDB79" s="6"/>
      <c r="SDC79" s="6"/>
      <c r="SDD79" s="6"/>
      <c r="SDE79" s="6"/>
      <c r="SDF79" s="6"/>
      <c r="SDG79" s="6"/>
      <c r="SDH79" s="6"/>
      <c r="SDI79" s="6"/>
      <c r="SDJ79" s="6"/>
      <c r="SDK79" s="6"/>
      <c r="SDL79" s="6"/>
      <c r="SDM79" s="6"/>
      <c r="SDN79" s="6"/>
      <c r="SDO79" s="6"/>
      <c r="SDP79" s="6"/>
      <c r="SDQ79" s="6"/>
      <c r="SDR79" s="6"/>
      <c r="SDS79" s="6"/>
      <c r="SDT79" s="6"/>
      <c r="SDU79" s="6"/>
      <c r="SDV79" s="6"/>
      <c r="SDW79" s="6"/>
      <c r="SDX79" s="6"/>
      <c r="SDY79" s="6"/>
      <c r="SDZ79" s="6"/>
      <c r="SEA79" s="6"/>
      <c r="SEB79" s="6"/>
      <c r="SEC79" s="6"/>
      <c r="SED79" s="6"/>
      <c r="SEE79" s="6"/>
      <c r="SEF79" s="6"/>
      <c r="SEG79" s="6"/>
      <c r="SEH79" s="6"/>
      <c r="SEI79" s="6"/>
      <c r="SEJ79" s="6"/>
      <c r="SEK79" s="6"/>
      <c r="SEL79" s="6"/>
      <c r="SEM79" s="6"/>
      <c r="SEN79" s="6"/>
      <c r="SEO79" s="6"/>
      <c r="SEP79" s="6"/>
      <c r="SEQ79" s="6"/>
      <c r="SER79" s="6"/>
      <c r="SES79" s="6"/>
      <c r="SET79" s="6"/>
      <c r="SEU79" s="6"/>
      <c r="SEV79" s="6"/>
      <c r="SEW79" s="6"/>
      <c r="SEX79" s="6"/>
      <c r="SEY79" s="6"/>
      <c r="SEZ79" s="6"/>
      <c r="SFA79" s="6"/>
      <c r="SFB79" s="6"/>
      <c r="SFC79" s="6"/>
      <c r="SFD79" s="6"/>
      <c r="SFE79" s="6"/>
      <c r="SFF79" s="6"/>
      <c r="SFG79" s="6"/>
      <c r="SFH79" s="6"/>
      <c r="SFI79" s="6"/>
      <c r="SFJ79" s="6"/>
      <c r="SFK79" s="6"/>
      <c r="SFL79" s="6"/>
      <c r="SFM79" s="6"/>
      <c r="SFN79" s="6"/>
      <c r="SFO79" s="6"/>
      <c r="SFP79" s="6"/>
      <c r="SFQ79" s="6"/>
      <c r="SFR79" s="6"/>
      <c r="SFS79" s="6"/>
      <c r="SFT79" s="6"/>
      <c r="SFU79" s="6"/>
      <c r="SFV79" s="6"/>
      <c r="SFW79" s="6"/>
      <c r="SFX79" s="6"/>
      <c r="SFY79" s="6"/>
      <c r="SFZ79" s="6"/>
      <c r="SGA79" s="6"/>
      <c r="SGB79" s="6"/>
      <c r="SGC79" s="6"/>
      <c r="SGD79" s="6"/>
      <c r="SGE79" s="6"/>
      <c r="SGF79" s="6"/>
      <c r="SGG79" s="6"/>
      <c r="SGH79" s="6"/>
      <c r="SGI79" s="6"/>
      <c r="SGJ79" s="6"/>
      <c r="SGK79" s="6"/>
      <c r="SGL79" s="6"/>
      <c r="SGM79" s="6"/>
      <c r="SGN79" s="6"/>
      <c r="SGO79" s="6"/>
      <c r="SGP79" s="6"/>
      <c r="SGQ79" s="6"/>
      <c r="SGR79" s="6"/>
      <c r="SGS79" s="6"/>
      <c r="SGT79" s="6"/>
      <c r="SGU79" s="6"/>
      <c r="SGV79" s="6"/>
      <c r="SGW79" s="6"/>
      <c r="SGX79" s="6"/>
      <c r="SGY79" s="6"/>
      <c r="SGZ79" s="6"/>
      <c r="SHA79" s="6"/>
      <c r="SHB79" s="6"/>
      <c r="SHC79" s="6"/>
      <c r="SHD79" s="6"/>
      <c r="SHE79" s="6"/>
      <c r="SHF79" s="6"/>
      <c r="SHG79" s="6"/>
      <c r="SHH79" s="6"/>
      <c r="SHI79" s="6"/>
      <c r="SHJ79" s="6"/>
      <c r="SHK79" s="6"/>
      <c r="SHL79" s="6"/>
      <c r="SHM79" s="6"/>
      <c r="SHN79" s="6"/>
      <c r="SHO79" s="6"/>
      <c r="SHP79" s="6"/>
      <c r="SHQ79" s="6"/>
      <c r="SHR79" s="6"/>
      <c r="SHS79" s="6"/>
      <c r="SHT79" s="6"/>
      <c r="SHU79" s="6"/>
      <c r="SHV79" s="6"/>
      <c r="SHW79" s="6"/>
      <c r="SHX79" s="6"/>
      <c r="SHY79" s="6"/>
      <c r="SHZ79" s="6"/>
      <c r="SIA79" s="6"/>
      <c r="SIB79" s="6"/>
      <c r="SIC79" s="6"/>
      <c r="SID79" s="6"/>
      <c r="SIE79" s="6"/>
      <c r="SIF79" s="6"/>
      <c r="SIG79" s="6"/>
      <c r="SIH79" s="6"/>
      <c r="SII79" s="6"/>
      <c r="SIJ79" s="6"/>
      <c r="SIK79" s="6"/>
      <c r="SIL79" s="6"/>
      <c r="SIM79" s="6"/>
      <c r="SIN79" s="6"/>
      <c r="SIO79" s="6"/>
      <c r="SIP79" s="6"/>
      <c r="SIQ79" s="6"/>
      <c r="SIR79" s="6"/>
      <c r="SIS79" s="6"/>
      <c r="SIT79" s="6"/>
      <c r="SIU79" s="6"/>
      <c r="SIV79" s="6"/>
      <c r="SIW79" s="6"/>
      <c r="SIX79" s="6"/>
      <c r="SIY79" s="6"/>
      <c r="SIZ79" s="6"/>
      <c r="SJA79" s="6"/>
      <c r="SJB79" s="6"/>
      <c r="SJC79" s="6"/>
      <c r="SJD79" s="6"/>
      <c r="SJE79" s="6"/>
      <c r="SJF79" s="6"/>
      <c r="SJG79" s="6"/>
      <c r="SJH79" s="6"/>
      <c r="SJI79" s="6"/>
      <c r="SJJ79" s="6"/>
      <c r="SJK79" s="6"/>
      <c r="SJL79" s="6"/>
      <c r="SJM79" s="6"/>
      <c r="SJN79" s="6"/>
      <c r="SJO79" s="6"/>
      <c r="SJP79" s="6"/>
      <c r="SJQ79" s="6"/>
      <c r="SJR79" s="6"/>
      <c r="SJS79" s="6"/>
      <c r="SJT79" s="6"/>
      <c r="SJU79" s="6"/>
      <c r="SJV79" s="6"/>
      <c r="SJW79" s="6"/>
      <c r="SJX79" s="6"/>
      <c r="SJY79" s="6"/>
      <c r="SJZ79" s="6"/>
      <c r="SKA79" s="6"/>
      <c r="SKB79" s="6"/>
      <c r="SKC79" s="6"/>
      <c r="SKD79" s="6"/>
      <c r="SKE79" s="6"/>
      <c r="SKF79" s="6"/>
      <c r="SKG79" s="6"/>
      <c r="SKH79" s="6"/>
      <c r="SKI79" s="6"/>
      <c r="SKJ79" s="6"/>
      <c r="SKK79" s="6"/>
      <c r="SKL79" s="6"/>
      <c r="SKM79" s="6"/>
      <c r="SKN79" s="6"/>
      <c r="SKO79" s="6"/>
      <c r="SKP79" s="6"/>
      <c r="SKQ79" s="6"/>
      <c r="SKR79" s="6"/>
      <c r="SKS79" s="6"/>
      <c r="SKT79" s="6"/>
      <c r="SKU79" s="6"/>
      <c r="SKV79" s="6"/>
      <c r="SKW79" s="6"/>
      <c r="SKX79" s="6"/>
      <c r="SKY79" s="6"/>
      <c r="SKZ79" s="6"/>
      <c r="SLA79" s="6"/>
      <c r="SLB79" s="6"/>
      <c r="SLC79" s="6"/>
      <c r="SLD79" s="6"/>
      <c r="SLE79" s="6"/>
      <c r="SLF79" s="6"/>
      <c r="SLG79" s="6"/>
      <c r="SLH79" s="6"/>
      <c r="SLI79" s="6"/>
      <c r="SLJ79" s="6"/>
      <c r="SLK79" s="6"/>
      <c r="SLL79" s="6"/>
      <c r="SLM79" s="6"/>
      <c r="SLN79" s="6"/>
      <c r="SLO79" s="6"/>
      <c r="SLP79" s="6"/>
      <c r="SLQ79" s="6"/>
      <c r="SLR79" s="6"/>
      <c r="SLS79" s="6"/>
      <c r="SLT79" s="6"/>
      <c r="SLU79" s="6"/>
      <c r="SLV79" s="6"/>
      <c r="SLW79" s="6"/>
      <c r="SLX79" s="6"/>
      <c r="SLY79" s="6"/>
      <c r="SLZ79" s="6"/>
      <c r="SMA79" s="6"/>
      <c r="SMB79" s="6"/>
      <c r="SMC79" s="6"/>
      <c r="SMD79" s="6"/>
      <c r="SME79" s="6"/>
      <c r="SMF79" s="6"/>
      <c r="SMG79" s="6"/>
      <c r="SMH79" s="6"/>
      <c r="SMI79" s="6"/>
      <c r="SMJ79" s="6"/>
      <c r="SMK79" s="6"/>
      <c r="SML79" s="6"/>
      <c r="SMM79" s="6"/>
      <c r="SMN79" s="6"/>
      <c r="SMO79" s="6"/>
      <c r="SMP79" s="6"/>
      <c r="SMQ79" s="6"/>
      <c r="SMR79" s="6"/>
      <c r="SMS79" s="6"/>
      <c r="SMT79" s="6"/>
      <c r="SMU79" s="6"/>
      <c r="SMV79" s="6"/>
      <c r="SMW79" s="6"/>
      <c r="SMX79" s="6"/>
      <c r="SMY79" s="6"/>
      <c r="SMZ79" s="6"/>
      <c r="SNA79" s="6"/>
      <c r="SNB79" s="6"/>
      <c r="SNC79" s="6"/>
      <c r="SND79" s="6"/>
      <c r="SNE79" s="6"/>
      <c r="SNF79" s="6"/>
      <c r="SNG79" s="6"/>
      <c r="SNH79" s="6"/>
      <c r="SNI79" s="6"/>
      <c r="SNJ79" s="6"/>
      <c r="SNK79" s="6"/>
      <c r="SNL79" s="6"/>
      <c r="SNM79" s="6"/>
      <c r="SNN79" s="6"/>
      <c r="SNO79" s="6"/>
      <c r="SNP79" s="6"/>
      <c r="SNQ79" s="6"/>
      <c r="SNR79" s="6"/>
      <c r="SNS79" s="6"/>
      <c r="SNT79" s="6"/>
      <c r="SNU79" s="6"/>
      <c r="SNV79" s="6"/>
      <c r="SNW79" s="6"/>
      <c r="SNX79" s="6"/>
      <c r="SNY79" s="6"/>
      <c r="SNZ79" s="6"/>
      <c r="SOA79" s="6"/>
      <c r="SOB79" s="6"/>
      <c r="SOC79" s="6"/>
      <c r="SOD79" s="6"/>
      <c r="SOE79" s="6"/>
      <c r="SOF79" s="6"/>
      <c r="SOG79" s="6"/>
      <c r="SOH79" s="6"/>
      <c r="SOI79" s="6"/>
      <c r="SOJ79" s="6"/>
      <c r="SOK79" s="6"/>
      <c r="SOL79" s="6"/>
      <c r="SOM79" s="6"/>
      <c r="SON79" s="6"/>
      <c r="SOO79" s="6"/>
      <c r="SOP79" s="6"/>
      <c r="SOQ79" s="6"/>
      <c r="SOR79" s="6"/>
      <c r="SOS79" s="6"/>
      <c r="SOT79" s="6"/>
      <c r="SOU79" s="6"/>
      <c r="SOV79" s="6"/>
      <c r="SOW79" s="6"/>
      <c r="SOX79" s="6"/>
      <c r="SOY79" s="6"/>
      <c r="SOZ79" s="6"/>
      <c r="SPA79" s="6"/>
      <c r="SPB79" s="6"/>
      <c r="SPC79" s="6"/>
      <c r="SPD79" s="6"/>
      <c r="SPE79" s="6"/>
      <c r="SPF79" s="6"/>
      <c r="SPG79" s="6"/>
      <c r="SPH79" s="6"/>
      <c r="SPI79" s="6"/>
      <c r="SPJ79" s="6"/>
      <c r="SPK79" s="6"/>
      <c r="SPL79" s="6"/>
      <c r="SPM79" s="6"/>
      <c r="SPN79" s="6"/>
      <c r="SPO79" s="6"/>
      <c r="SPP79" s="6"/>
      <c r="SPQ79" s="6"/>
      <c r="SPR79" s="6"/>
      <c r="SPS79" s="6"/>
      <c r="SPT79" s="6"/>
      <c r="SPU79" s="6"/>
      <c r="SPV79" s="6"/>
      <c r="SPW79" s="6"/>
      <c r="SPX79" s="6"/>
      <c r="SPY79" s="6"/>
      <c r="SPZ79" s="6"/>
      <c r="SQA79" s="6"/>
      <c r="SQB79" s="6"/>
      <c r="SQC79" s="6"/>
      <c r="SQD79" s="6"/>
      <c r="SQE79" s="6"/>
      <c r="SQF79" s="6"/>
      <c r="SQG79" s="6"/>
      <c r="SQH79" s="6"/>
      <c r="SQI79" s="6"/>
      <c r="SQJ79" s="6"/>
      <c r="SQK79" s="6"/>
      <c r="SQL79" s="6"/>
      <c r="SQM79" s="6"/>
      <c r="SQN79" s="6"/>
      <c r="SQO79" s="6"/>
      <c r="SQP79" s="6"/>
      <c r="SQQ79" s="6"/>
      <c r="SQR79" s="6"/>
      <c r="SQS79" s="6"/>
      <c r="SQT79" s="6"/>
      <c r="SQU79" s="6"/>
      <c r="SQV79" s="6"/>
      <c r="SQW79" s="6"/>
      <c r="SQX79" s="6"/>
      <c r="SQY79" s="6"/>
      <c r="SQZ79" s="6"/>
      <c r="SRA79" s="6"/>
      <c r="SRB79" s="6"/>
      <c r="SRC79" s="6"/>
      <c r="SRD79" s="6"/>
      <c r="SRE79" s="6"/>
      <c r="SRF79" s="6"/>
      <c r="SRG79" s="6"/>
      <c r="SRH79" s="6"/>
      <c r="SRI79" s="6"/>
      <c r="SRJ79" s="6"/>
      <c r="SRK79" s="6"/>
      <c r="SRL79" s="6"/>
      <c r="SRM79" s="6"/>
      <c r="SRN79" s="6"/>
      <c r="SRO79" s="6"/>
      <c r="SRP79" s="6"/>
      <c r="SRQ79" s="6"/>
      <c r="SRR79" s="6"/>
      <c r="SRS79" s="6"/>
      <c r="SRT79" s="6"/>
      <c r="SRU79" s="6"/>
      <c r="SRV79" s="6"/>
      <c r="SRW79" s="6"/>
      <c r="SRX79" s="6"/>
      <c r="SRY79" s="6"/>
      <c r="SRZ79" s="6"/>
      <c r="SSA79" s="6"/>
      <c r="SSB79" s="6"/>
      <c r="SSC79" s="6"/>
      <c r="SSD79" s="6"/>
      <c r="SSE79" s="6"/>
      <c r="SSF79" s="6"/>
      <c r="SSG79" s="6"/>
      <c r="SSH79" s="6"/>
      <c r="SSI79" s="6"/>
      <c r="SSJ79" s="6"/>
      <c r="SSK79" s="6"/>
      <c r="SSL79" s="6"/>
      <c r="SSM79" s="6"/>
      <c r="SSN79" s="6"/>
      <c r="SSO79" s="6"/>
      <c r="SSP79" s="6"/>
      <c r="SSQ79" s="6"/>
      <c r="SSR79" s="6"/>
      <c r="SSS79" s="6"/>
      <c r="SST79" s="6"/>
      <c r="SSU79" s="6"/>
      <c r="SSV79" s="6"/>
      <c r="SSW79" s="6"/>
      <c r="SSX79" s="6"/>
      <c r="SSY79" s="6"/>
      <c r="SSZ79" s="6"/>
      <c r="STA79" s="6"/>
      <c r="STB79" s="6"/>
      <c r="STC79" s="6"/>
      <c r="STD79" s="6"/>
      <c r="STE79" s="6"/>
      <c r="STF79" s="6"/>
      <c r="STG79" s="6"/>
      <c r="STH79" s="6"/>
      <c r="STI79" s="6"/>
      <c r="STJ79" s="6"/>
      <c r="STK79" s="6"/>
      <c r="STL79" s="6"/>
      <c r="STM79" s="6"/>
      <c r="STN79" s="6"/>
      <c r="STO79" s="6"/>
      <c r="STP79" s="6"/>
      <c r="STQ79" s="6"/>
      <c r="STR79" s="6"/>
      <c r="STS79" s="6"/>
      <c r="STT79" s="6"/>
      <c r="STU79" s="6"/>
      <c r="STV79" s="6"/>
      <c r="STW79" s="6"/>
      <c r="STX79" s="6"/>
      <c r="STY79" s="6"/>
      <c r="STZ79" s="6"/>
      <c r="SUA79" s="6"/>
      <c r="SUB79" s="6"/>
      <c r="SUC79" s="6"/>
      <c r="SUD79" s="6"/>
      <c r="SUE79" s="6"/>
      <c r="SUF79" s="6"/>
      <c r="SUG79" s="6"/>
      <c r="SUH79" s="6"/>
      <c r="SUI79" s="6"/>
      <c r="SUJ79" s="6"/>
      <c r="SUK79" s="6"/>
      <c r="SUL79" s="6"/>
      <c r="SUM79" s="6"/>
      <c r="SUN79" s="6"/>
      <c r="SUO79" s="6"/>
      <c r="SUP79" s="6"/>
      <c r="SUQ79" s="6"/>
      <c r="SUR79" s="6"/>
      <c r="SUS79" s="6"/>
      <c r="SUT79" s="6"/>
      <c r="SUU79" s="6"/>
      <c r="SUV79" s="6"/>
      <c r="SUW79" s="6"/>
      <c r="SUX79" s="6"/>
      <c r="SUY79" s="6"/>
      <c r="SUZ79" s="6"/>
      <c r="SVA79" s="6"/>
      <c r="SVB79" s="6"/>
      <c r="SVC79" s="6"/>
      <c r="SVD79" s="6"/>
      <c r="SVE79" s="6"/>
      <c r="SVF79" s="6"/>
      <c r="SVG79" s="6"/>
      <c r="SVH79" s="6"/>
      <c r="SVI79" s="6"/>
      <c r="SVJ79" s="6"/>
      <c r="SVK79" s="6"/>
      <c r="SVL79" s="6"/>
      <c r="SVM79" s="6"/>
      <c r="SVN79" s="6"/>
      <c r="SVO79" s="6"/>
      <c r="SVP79" s="6"/>
      <c r="SVQ79" s="6"/>
      <c r="SVR79" s="6"/>
      <c r="SVS79" s="6"/>
      <c r="SVT79" s="6"/>
      <c r="SVU79" s="6"/>
      <c r="SVV79" s="6"/>
      <c r="SVW79" s="6"/>
      <c r="SVX79" s="6"/>
      <c r="SVY79" s="6"/>
      <c r="SVZ79" s="6"/>
      <c r="SWA79" s="6"/>
      <c r="SWB79" s="6"/>
      <c r="SWC79" s="6"/>
      <c r="SWD79" s="6"/>
      <c r="SWE79" s="6"/>
      <c r="SWF79" s="6"/>
      <c r="SWG79" s="6"/>
      <c r="SWH79" s="6"/>
      <c r="SWI79" s="6"/>
      <c r="SWJ79" s="6"/>
      <c r="SWK79" s="6"/>
      <c r="SWL79" s="6"/>
      <c r="SWM79" s="6"/>
      <c r="SWN79" s="6"/>
      <c r="SWO79" s="6"/>
      <c r="SWP79" s="6"/>
      <c r="SWQ79" s="6"/>
      <c r="SWR79" s="6"/>
      <c r="SWS79" s="6"/>
      <c r="SWT79" s="6"/>
      <c r="SWU79" s="6"/>
      <c r="SWV79" s="6"/>
      <c r="SWW79" s="6"/>
      <c r="SWX79" s="6"/>
      <c r="SWY79" s="6"/>
      <c r="SWZ79" s="6"/>
      <c r="SXA79" s="6"/>
      <c r="SXB79" s="6"/>
      <c r="SXC79" s="6"/>
      <c r="SXD79" s="6"/>
      <c r="SXE79" s="6"/>
      <c r="SXF79" s="6"/>
      <c r="SXG79" s="6"/>
      <c r="SXH79" s="6"/>
      <c r="SXI79" s="6"/>
      <c r="SXJ79" s="6"/>
      <c r="SXK79" s="6"/>
      <c r="SXL79" s="6"/>
      <c r="SXM79" s="6"/>
      <c r="SXN79" s="6"/>
      <c r="SXO79" s="6"/>
      <c r="SXP79" s="6"/>
      <c r="SXQ79" s="6"/>
      <c r="SXR79" s="6"/>
      <c r="SXS79" s="6"/>
      <c r="SXT79" s="6"/>
      <c r="SXU79" s="6"/>
      <c r="SXV79" s="6"/>
      <c r="SXW79" s="6"/>
      <c r="SXX79" s="6"/>
      <c r="SXY79" s="6"/>
      <c r="SXZ79" s="6"/>
      <c r="SYA79" s="6"/>
      <c r="SYB79" s="6"/>
      <c r="SYC79" s="6"/>
      <c r="SYD79" s="6"/>
      <c r="SYE79" s="6"/>
      <c r="SYF79" s="6"/>
      <c r="SYG79" s="6"/>
      <c r="SYH79" s="6"/>
      <c r="SYI79" s="6"/>
      <c r="SYJ79" s="6"/>
      <c r="SYK79" s="6"/>
      <c r="SYL79" s="6"/>
      <c r="SYM79" s="6"/>
      <c r="SYN79" s="6"/>
      <c r="SYO79" s="6"/>
      <c r="SYP79" s="6"/>
      <c r="SYQ79" s="6"/>
      <c r="SYR79" s="6"/>
      <c r="SYS79" s="6"/>
      <c r="SYT79" s="6"/>
      <c r="SYU79" s="6"/>
      <c r="SYV79" s="6"/>
      <c r="SYW79" s="6"/>
      <c r="SYX79" s="6"/>
      <c r="SYY79" s="6"/>
      <c r="SYZ79" s="6"/>
      <c r="SZA79" s="6"/>
      <c r="SZB79" s="6"/>
      <c r="SZC79" s="6"/>
      <c r="SZD79" s="6"/>
      <c r="SZE79" s="6"/>
      <c r="SZF79" s="6"/>
      <c r="SZG79" s="6"/>
      <c r="SZH79" s="6"/>
      <c r="SZI79" s="6"/>
      <c r="SZJ79" s="6"/>
      <c r="SZK79" s="6"/>
      <c r="SZL79" s="6"/>
      <c r="SZM79" s="6"/>
      <c r="SZN79" s="6"/>
      <c r="SZO79" s="6"/>
      <c r="SZP79" s="6"/>
      <c r="SZQ79" s="6"/>
      <c r="SZR79" s="6"/>
      <c r="SZS79" s="6"/>
      <c r="SZT79" s="6"/>
      <c r="SZU79" s="6"/>
      <c r="SZV79" s="6"/>
      <c r="SZW79" s="6"/>
      <c r="SZX79" s="6"/>
      <c r="SZY79" s="6"/>
      <c r="SZZ79" s="6"/>
      <c r="TAA79" s="6"/>
      <c r="TAB79" s="6"/>
      <c r="TAC79" s="6"/>
      <c r="TAD79" s="6"/>
      <c r="TAE79" s="6"/>
      <c r="TAF79" s="6"/>
      <c r="TAG79" s="6"/>
      <c r="TAH79" s="6"/>
      <c r="TAI79" s="6"/>
      <c r="TAJ79" s="6"/>
      <c r="TAK79" s="6"/>
      <c r="TAL79" s="6"/>
      <c r="TAM79" s="6"/>
      <c r="TAN79" s="6"/>
      <c r="TAO79" s="6"/>
      <c r="TAP79" s="6"/>
      <c r="TAQ79" s="6"/>
      <c r="TAR79" s="6"/>
      <c r="TAS79" s="6"/>
      <c r="TAT79" s="6"/>
      <c r="TAU79" s="6"/>
      <c r="TAV79" s="6"/>
      <c r="TAW79" s="6"/>
      <c r="TAX79" s="6"/>
      <c r="TAY79" s="6"/>
      <c r="TAZ79" s="6"/>
      <c r="TBA79" s="6"/>
      <c r="TBB79" s="6"/>
      <c r="TBC79" s="6"/>
      <c r="TBD79" s="6"/>
      <c r="TBE79" s="6"/>
      <c r="TBF79" s="6"/>
      <c r="TBG79" s="6"/>
      <c r="TBH79" s="6"/>
      <c r="TBI79" s="6"/>
      <c r="TBJ79" s="6"/>
      <c r="TBK79" s="6"/>
      <c r="TBL79" s="6"/>
      <c r="TBM79" s="6"/>
      <c r="TBN79" s="6"/>
      <c r="TBO79" s="6"/>
      <c r="TBP79" s="6"/>
      <c r="TBQ79" s="6"/>
      <c r="TBR79" s="6"/>
      <c r="TBS79" s="6"/>
      <c r="TBT79" s="6"/>
      <c r="TBU79" s="6"/>
      <c r="TBV79" s="6"/>
      <c r="TBW79" s="6"/>
      <c r="TBX79" s="6"/>
      <c r="TBY79" s="6"/>
      <c r="TBZ79" s="6"/>
      <c r="TCA79" s="6"/>
      <c r="TCB79" s="6"/>
      <c r="TCC79" s="6"/>
      <c r="TCD79" s="6"/>
      <c r="TCE79" s="6"/>
      <c r="TCF79" s="6"/>
      <c r="TCG79" s="6"/>
      <c r="TCH79" s="6"/>
      <c r="TCI79" s="6"/>
      <c r="TCJ79" s="6"/>
      <c r="TCK79" s="6"/>
      <c r="TCL79" s="6"/>
      <c r="TCM79" s="6"/>
      <c r="TCN79" s="6"/>
      <c r="TCO79" s="6"/>
      <c r="TCP79" s="6"/>
      <c r="TCQ79" s="6"/>
      <c r="TCR79" s="6"/>
      <c r="TCS79" s="6"/>
      <c r="TCT79" s="6"/>
      <c r="TCU79" s="6"/>
      <c r="TCV79" s="6"/>
      <c r="TCW79" s="6"/>
      <c r="TCX79" s="6"/>
      <c r="TCY79" s="6"/>
      <c r="TCZ79" s="6"/>
      <c r="TDA79" s="6"/>
      <c r="TDB79" s="6"/>
      <c r="TDC79" s="6"/>
      <c r="TDD79" s="6"/>
      <c r="TDE79" s="6"/>
      <c r="TDF79" s="6"/>
      <c r="TDG79" s="6"/>
      <c r="TDH79" s="6"/>
      <c r="TDI79" s="6"/>
      <c r="TDJ79" s="6"/>
      <c r="TDK79" s="6"/>
      <c r="TDL79" s="6"/>
      <c r="TDM79" s="6"/>
      <c r="TDN79" s="6"/>
      <c r="TDO79" s="6"/>
      <c r="TDP79" s="6"/>
      <c r="TDQ79" s="6"/>
      <c r="TDR79" s="6"/>
      <c r="TDS79" s="6"/>
      <c r="TDT79" s="6"/>
      <c r="TDU79" s="6"/>
      <c r="TDV79" s="6"/>
      <c r="TDW79" s="6"/>
      <c r="TDX79" s="6"/>
      <c r="TDY79" s="6"/>
      <c r="TDZ79" s="6"/>
      <c r="TEA79" s="6"/>
      <c r="TEB79" s="6"/>
      <c r="TEC79" s="6"/>
      <c r="TED79" s="6"/>
      <c r="TEE79" s="6"/>
      <c r="TEF79" s="6"/>
      <c r="TEG79" s="6"/>
      <c r="TEH79" s="6"/>
      <c r="TEI79" s="6"/>
      <c r="TEJ79" s="6"/>
      <c r="TEK79" s="6"/>
      <c r="TEL79" s="6"/>
      <c r="TEM79" s="6"/>
      <c r="TEN79" s="6"/>
      <c r="TEO79" s="6"/>
      <c r="TEP79" s="6"/>
      <c r="TEQ79" s="6"/>
      <c r="TER79" s="6"/>
      <c r="TES79" s="6"/>
      <c r="TET79" s="6"/>
      <c r="TEU79" s="6"/>
      <c r="TEV79" s="6"/>
      <c r="TEW79" s="6"/>
      <c r="TEX79" s="6"/>
      <c r="TEY79" s="6"/>
      <c r="TEZ79" s="6"/>
      <c r="TFA79" s="6"/>
      <c r="TFB79" s="6"/>
      <c r="TFC79" s="6"/>
      <c r="TFD79" s="6"/>
      <c r="TFE79" s="6"/>
      <c r="TFF79" s="6"/>
      <c r="TFG79" s="6"/>
      <c r="TFH79" s="6"/>
      <c r="TFI79" s="6"/>
      <c r="TFJ79" s="6"/>
      <c r="TFK79" s="6"/>
      <c r="TFL79" s="6"/>
      <c r="TFM79" s="6"/>
      <c r="TFN79" s="6"/>
      <c r="TFO79" s="6"/>
      <c r="TFP79" s="6"/>
      <c r="TFQ79" s="6"/>
      <c r="TFR79" s="6"/>
      <c r="TFS79" s="6"/>
      <c r="TFT79" s="6"/>
      <c r="TFU79" s="6"/>
      <c r="TFV79" s="6"/>
      <c r="TFW79" s="6"/>
      <c r="TFX79" s="6"/>
      <c r="TFY79" s="6"/>
      <c r="TFZ79" s="6"/>
      <c r="TGA79" s="6"/>
      <c r="TGB79" s="6"/>
      <c r="TGC79" s="6"/>
      <c r="TGD79" s="6"/>
      <c r="TGE79" s="6"/>
      <c r="TGF79" s="6"/>
      <c r="TGG79" s="6"/>
      <c r="TGH79" s="6"/>
      <c r="TGI79" s="6"/>
      <c r="TGJ79" s="6"/>
      <c r="TGK79" s="6"/>
      <c r="TGL79" s="6"/>
      <c r="TGM79" s="6"/>
      <c r="TGN79" s="6"/>
      <c r="TGO79" s="6"/>
      <c r="TGP79" s="6"/>
      <c r="TGQ79" s="6"/>
      <c r="TGR79" s="6"/>
      <c r="TGS79" s="6"/>
      <c r="TGT79" s="6"/>
      <c r="TGU79" s="6"/>
      <c r="TGV79" s="6"/>
      <c r="TGW79" s="6"/>
      <c r="TGX79" s="6"/>
      <c r="TGY79" s="6"/>
      <c r="TGZ79" s="6"/>
      <c r="THA79" s="6"/>
      <c r="THB79" s="6"/>
      <c r="THC79" s="6"/>
      <c r="THD79" s="6"/>
      <c r="THE79" s="6"/>
      <c r="THF79" s="6"/>
      <c r="THG79" s="6"/>
      <c r="THH79" s="6"/>
      <c r="THI79" s="6"/>
      <c r="THJ79" s="6"/>
      <c r="THK79" s="6"/>
      <c r="THL79" s="6"/>
      <c r="THM79" s="6"/>
      <c r="THN79" s="6"/>
      <c r="THO79" s="6"/>
      <c r="THP79" s="6"/>
      <c r="THQ79" s="6"/>
      <c r="THR79" s="6"/>
      <c r="THS79" s="6"/>
      <c r="THT79" s="6"/>
      <c r="THU79" s="6"/>
      <c r="THV79" s="6"/>
      <c r="THW79" s="6"/>
      <c r="THX79" s="6"/>
      <c r="THY79" s="6"/>
      <c r="THZ79" s="6"/>
      <c r="TIA79" s="6"/>
      <c r="TIB79" s="6"/>
      <c r="TIC79" s="6"/>
      <c r="TID79" s="6"/>
      <c r="TIE79" s="6"/>
      <c r="TIF79" s="6"/>
      <c r="TIG79" s="6"/>
      <c r="TIH79" s="6"/>
      <c r="TII79" s="6"/>
      <c r="TIJ79" s="6"/>
      <c r="TIK79" s="6"/>
      <c r="TIL79" s="6"/>
      <c r="TIM79" s="6"/>
      <c r="TIN79" s="6"/>
      <c r="TIO79" s="6"/>
      <c r="TIP79" s="6"/>
      <c r="TIQ79" s="6"/>
      <c r="TIR79" s="6"/>
      <c r="TIS79" s="6"/>
      <c r="TIT79" s="6"/>
      <c r="TIU79" s="6"/>
      <c r="TIV79" s="6"/>
      <c r="TIW79" s="6"/>
      <c r="TIX79" s="6"/>
      <c r="TIY79" s="6"/>
      <c r="TIZ79" s="6"/>
      <c r="TJA79" s="6"/>
      <c r="TJB79" s="6"/>
      <c r="TJC79" s="6"/>
      <c r="TJD79" s="6"/>
      <c r="TJE79" s="6"/>
      <c r="TJF79" s="6"/>
      <c r="TJG79" s="6"/>
      <c r="TJH79" s="6"/>
      <c r="TJI79" s="6"/>
      <c r="TJJ79" s="6"/>
      <c r="TJK79" s="6"/>
      <c r="TJL79" s="6"/>
      <c r="TJM79" s="6"/>
      <c r="TJN79" s="6"/>
      <c r="TJO79" s="6"/>
      <c r="TJP79" s="6"/>
      <c r="TJQ79" s="6"/>
      <c r="TJR79" s="6"/>
      <c r="TJS79" s="6"/>
      <c r="TJT79" s="6"/>
      <c r="TJU79" s="6"/>
      <c r="TJV79" s="6"/>
      <c r="TJW79" s="6"/>
      <c r="TJX79" s="6"/>
      <c r="TJY79" s="6"/>
      <c r="TJZ79" s="6"/>
      <c r="TKA79" s="6"/>
      <c r="TKB79" s="6"/>
      <c r="TKC79" s="6"/>
      <c r="TKD79" s="6"/>
      <c r="TKE79" s="6"/>
      <c r="TKF79" s="6"/>
      <c r="TKG79" s="6"/>
      <c r="TKH79" s="6"/>
      <c r="TKI79" s="6"/>
      <c r="TKJ79" s="6"/>
      <c r="TKK79" s="6"/>
      <c r="TKL79" s="6"/>
      <c r="TKM79" s="6"/>
      <c r="TKN79" s="6"/>
      <c r="TKO79" s="6"/>
      <c r="TKP79" s="6"/>
      <c r="TKQ79" s="6"/>
      <c r="TKR79" s="6"/>
      <c r="TKS79" s="6"/>
      <c r="TKT79" s="6"/>
      <c r="TKU79" s="6"/>
      <c r="TKV79" s="6"/>
      <c r="TKW79" s="6"/>
      <c r="TKX79" s="6"/>
      <c r="TKY79" s="6"/>
      <c r="TKZ79" s="6"/>
      <c r="TLA79" s="6"/>
      <c r="TLB79" s="6"/>
      <c r="TLC79" s="6"/>
      <c r="TLD79" s="6"/>
      <c r="TLE79" s="6"/>
      <c r="TLF79" s="6"/>
      <c r="TLG79" s="6"/>
      <c r="TLH79" s="6"/>
      <c r="TLI79" s="6"/>
      <c r="TLJ79" s="6"/>
      <c r="TLK79" s="6"/>
      <c r="TLL79" s="6"/>
      <c r="TLM79" s="6"/>
      <c r="TLN79" s="6"/>
      <c r="TLO79" s="6"/>
      <c r="TLP79" s="6"/>
      <c r="TLQ79" s="6"/>
      <c r="TLR79" s="6"/>
      <c r="TLS79" s="6"/>
      <c r="TLT79" s="6"/>
      <c r="TLU79" s="6"/>
      <c r="TLV79" s="6"/>
      <c r="TLW79" s="6"/>
      <c r="TLX79" s="6"/>
      <c r="TLY79" s="6"/>
      <c r="TLZ79" s="6"/>
      <c r="TMA79" s="6"/>
      <c r="TMB79" s="6"/>
      <c r="TMC79" s="6"/>
      <c r="TMD79" s="6"/>
      <c r="TME79" s="6"/>
      <c r="TMF79" s="6"/>
      <c r="TMG79" s="6"/>
      <c r="TMH79" s="6"/>
      <c r="TMI79" s="6"/>
      <c r="TMJ79" s="6"/>
      <c r="TMK79" s="6"/>
      <c r="TML79" s="6"/>
      <c r="TMM79" s="6"/>
      <c r="TMN79" s="6"/>
      <c r="TMO79" s="6"/>
      <c r="TMP79" s="6"/>
      <c r="TMQ79" s="6"/>
      <c r="TMR79" s="6"/>
      <c r="TMS79" s="6"/>
      <c r="TMT79" s="6"/>
      <c r="TMU79" s="6"/>
      <c r="TMV79" s="6"/>
      <c r="TMW79" s="6"/>
      <c r="TMX79" s="6"/>
      <c r="TMY79" s="6"/>
      <c r="TMZ79" s="6"/>
      <c r="TNA79" s="6"/>
      <c r="TNB79" s="6"/>
      <c r="TNC79" s="6"/>
      <c r="TND79" s="6"/>
      <c r="TNE79" s="6"/>
      <c r="TNF79" s="6"/>
      <c r="TNG79" s="6"/>
      <c r="TNH79" s="6"/>
      <c r="TNI79" s="6"/>
      <c r="TNJ79" s="6"/>
      <c r="TNK79" s="6"/>
      <c r="TNL79" s="6"/>
      <c r="TNM79" s="6"/>
      <c r="TNN79" s="6"/>
      <c r="TNO79" s="6"/>
      <c r="TNP79" s="6"/>
      <c r="TNQ79" s="6"/>
      <c r="TNR79" s="6"/>
      <c r="TNS79" s="6"/>
      <c r="TNT79" s="6"/>
      <c r="TNU79" s="6"/>
      <c r="TNV79" s="6"/>
      <c r="TNW79" s="6"/>
      <c r="TNX79" s="6"/>
      <c r="TNY79" s="6"/>
      <c r="TNZ79" s="6"/>
      <c r="TOA79" s="6"/>
      <c r="TOB79" s="6"/>
      <c r="TOC79" s="6"/>
      <c r="TOD79" s="6"/>
      <c r="TOE79" s="6"/>
      <c r="TOF79" s="6"/>
      <c r="TOG79" s="6"/>
      <c r="TOH79" s="6"/>
      <c r="TOI79" s="6"/>
      <c r="TOJ79" s="6"/>
      <c r="TOK79" s="6"/>
      <c r="TOL79" s="6"/>
      <c r="TOM79" s="6"/>
      <c r="TON79" s="6"/>
      <c r="TOO79" s="6"/>
      <c r="TOP79" s="6"/>
      <c r="TOQ79" s="6"/>
      <c r="TOR79" s="6"/>
      <c r="TOS79" s="6"/>
      <c r="TOT79" s="6"/>
      <c r="TOU79" s="6"/>
      <c r="TOV79" s="6"/>
      <c r="TOW79" s="6"/>
      <c r="TOX79" s="6"/>
      <c r="TOY79" s="6"/>
      <c r="TOZ79" s="6"/>
      <c r="TPA79" s="6"/>
      <c r="TPB79" s="6"/>
      <c r="TPC79" s="6"/>
      <c r="TPD79" s="6"/>
      <c r="TPE79" s="6"/>
      <c r="TPF79" s="6"/>
      <c r="TPG79" s="6"/>
      <c r="TPH79" s="6"/>
      <c r="TPI79" s="6"/>
      <c r="TPJ79" s="6"/>
      <c r="TPK79" s="6"/>
      <c r="TPL79" s="6"/>
      <c r="TPM79" s="6"/>
      <c r="TPN79" s="6"/>
      <c r="TPO79" s="6"/>
      <c r="TPP79" s="6"/>
      <c r="TPQ79" s="6"/>
      <c r="TPR79" s="6"/>
      <c r="TPS79" s="6"/>
      <c r="TPT79" s="6"/>
      <c r="TPU79" s="6"/>
      <c r="TPV79" s="6"/>
      <c r="TPW79" s="6"/>
      <c r="TPX79" s="6"/>
      <c r="TPY79" s="6"/>
      <c r="TPZ79" s="6"/>
      <c r="TQA79" s="6"/>
      <c r="TQB79" s="6"/>
      <c r="TQC79" s="6"/>
      <c r="TQD79" s="6"/>
      <c r="TQE79" s="6"/>
      <c r="TQF79" s="6"/>
      <c r="TQG79" s="6"/>
      <c r="TQH79" s="6"/>
      <c r="TQI79" s="6"/>
      <c r="TQJ79" s="6"/>
      <c r="TQK79" s="6"/>
      <c r="TQL79" s="6"/>
      <c r="TQM79" s="6"/>
      <c r="TQN79" s="6"/>
      <c r="TQO79" s="6"/>
      <c r="TQP79" s="6"/>
      <c r="TQQ79" s="6"/>
      <c r="TQR79" s="6"/>
      <c r="TQS79" s="6"/>
      <c r="TQT79" s="6"/>
      <c r="TQU79" s="6"/>
      <c r="TQV79" s="6"/>
      <c r="TQW79" s="6"/>
      <c r="TQX79" s="6"/>
      <c r="TQY79" s="6"/>
      <c r="TQZ79" s="6"/>
      <c r="TRA79" s="6"/>
      <c r="TRB79" s="6"/>
      <c r="TRC79" s="6"/>
      <c r="TRD79" s="6"/>
      <c r="TRE79" s="6"/>
      <c r="TRF79" s="6"/>
      <c r="TRG79" s="6"/>
      <c r="TRH79" s="6"/>
      <c r="TRI79" s="6"/>
      <c r="TRJ79" s="6"/>
      <c r="TRK79" s="6"/>
      <c r="TRL79" s="6"/>
      <c r="TRM79" s="6"/>
      <c r="TRN79" s="6"/>
      <c r="TRO79" s="6"/>
      <c r="TRP79" s="6"/>
      <c r="TRQ79" s="6"/>
      <c r="TRR79" s="6"/>
      <c r="TRS79" s="6"/>
      <c r="TRT79" s="6"/>
      <c r="TRU79" s="6"/>
      <c r="TRV79" s="6"/>
      <c r="TRW79" s="6"/>
      <c r="TRX79" s="6"/>
      <c r="TRY79" s="6"/>
      <c r="TRZ79" s="6"/>
      <c r="TSA79" s="6"/>
      <c r="TSB79" s="6"/>
      <c r="TSC79" s="6"/>
      <c r="TSD79" s="6"/>
      <c r="TSE79" s="6"/>
      <c r="TSF79" s="6"/>
      <c r="TSG79" s="6"/>
      <c r="TSH79" s="6"/>
      <c r="TSI79" s="6"/>
      <c r="TSJ79" s="6"/>
      <c r="TSK79" s="6"/>
      <c r="TSL79" s="6"/>
      <c r="TSM79" s="6"/>
      <c r="TSN79" s="6"/>
      <c r="TSO79" s="6"/>
      <c r="TSP79" s="6"/>
      <c r="TSQ79" s="6"/>
      <c r="TSR79" s="6"/>
      <c r="TSS79" s="6"/>
      <c r="TST79" s="6"/>
      <c r="TSU79" s="6"/>
      <c r="TSV79" s="6"/>
      <c r="TSW79" s="6"/>
      <c r="TSX79" s="6"/>
      <c r="TSY79" s="6"/>
      <c r="TSZ79" s="6"/>
      <c r="TTA79" s="6"/>
      <c r="TTB79" s="6"/>
      <c r="TTC79" s="6"/>
      <c r="TTD79" s="6"/>
      <c r="TTE79" s="6"/>
      <c r="TTF79" s="6"/>
      <c r="TTG79" s="6"/>
      <c r="TTH79" s="6"/>
      <c r="TTI79" s="6"/>
      <c r="TTJ79" s="6"/>
      <c r="TTK79" s="6"/>
      <c r="TTL79" s="6"/>
      <c r="TTM79" s="6"/>
      <c r="TTN79" s="6"/>
      <c r="TTO79" s="6"/>
      <c r="TTP79" s="6"/>
      <c r="TTQ79" s="6"/>
      <c r="TTR79" s="6"/>
      <c r="TTS79" s="6"/>
      <c r="TTT79" s="6"/>
      <c r="TTU79" s="6"/>
      <c r="TTV79" s="6"/>
      <c r="TTW79" s="6"/>
      <c r="TTX79" s="6"/>
      <c r="TTY79" s="6"/>
      <c r="TTZ79" s="6"/>
      <c r="TUA79" s="6"/>
      <c r="TUB79" s="6"/>
      <c r="TUC79" s="6"/>
      <c r="TUD79" s="6"/>
      <c r="TUE79" s="6"/>
      <c r="TUF79" s="6"/>
      <c r="TUG79" s="6"/>
      <c r="TUH79" s="6"/>
      <c r="TUI79" s="6"/>
      <c r="TUJ79" s="6"/>
      <c r="TUK79" s="6"/>
      <c r="TUL79" s="6"/>
      <c r="TUM79" s="6"/>
      <c r="TUN79" s="6"/>
      <c r="TUO79" s="6"/>
      <c r="TUP79" s="6"/>
      <c r="TUQ79" s="6"/>
      <c r="TUR79" s="6"/>
      <c r="TUS79" s="6"/>
      <c r="TUT79" s="6"/>
      <c r="TUU79" s="6"/>
      <c r="TUV79" s="6"/>
      <c r="TUW79" s="6"/>
      <c r="TUX79" s="6"/>
      <c r="TUY79" s="6"/>
      <c r="TUZ79" s="6"/>
      <c r="TVA79" s="6"/>
      <c r="TVB79" s="6"/>
      <c r="TVC79" s="6"/>
      <c r="TVD79" s="6"/>
      <c r="TVE79" s="6"/>
      <c r="TVF79" s="6"/>
      <c r="TVG79" s="6"/>
      <c r="TVH79" s="6"/>
      <c r="TVI79" s="6"/>
      <c r="TVJ79" s="6"/>
      <c r="TVK79" s="6"/>
      <c r="TVL79" s="6"/>
      <c r="TVM79" s="6"/>
      <c r="TVN79" s="6"/>
      <c r="TVO79" s="6"/>
      <c r="TVP79" s="6"/>
      <c r="TVQ79" s="6"/>
      <c r="TVR79" s="6"/>
      <c r="TVS79" s="6"/>
      <c r="TVT79" s="6"/>
      <c r="TVU79" s="6"/>
      <c r="TVV79" s="6"/>
      <c r="TVW79" s="6"/>
      <c r="TVX79" s="6"/>
      <c r="TVY79" s="6"/>
      <c r="TVZ79" s="6"/>
      <c r="TWA79" s="6"/>
      <c r="TWB79" s="6"/>
      <c r="TWC79" s="6"/>
      <c r="TWD79" s="6"/>
      <c r="TWE79" s="6"/>
      <c r="TWF79" s="6"/>
      <c r="TWG79" s="6"/>
      <c r="TWH79" s="6"/>
      <c r="TWI79" s="6"/>
      <c r="TWJ79" s="6"/>
      <c r="TWK79" s="6"/>
      <c r="TWL79" s="6"/>
      <c r="TWM79" s="6"/>
      <c r="TWN79" s="6"/>
      <c r="TWO79" s="6"/>
      <c r="TWP79" s="6"/>
      <c r="TWQ79" s="6"/>
      <c r="TWR79" s="6"/>
      <c r="TWS79" s="6"/>
      <c r="TWT79" s="6"/>
      <c r="TWU79" s="6"/>
      <c r="TWV79" s="6"/>
      <c r="TWW79" s="6"/>
      <c r="TWX79" s="6"/>
      <c r="TWY79" s="6"/>
      <c r="TWZ79" s="6"/>
      <c r="TXA79" s="6"/>
      <c r="TXB79" s="6"/>
      <c r="TXC79" s="6"/>
      <c r="TXD79" s="6"/>
      <c r="TXE79" s="6"/>
      <c r="TXF79" s="6"/>
      <c r="TXG79" s="6"/>
      <c r="TXH79" s="6"/>
      <c r="TXI79" s="6"/>
      <c r="TXJ79" s="6"/>
      <c r="TXK79" s="6"/>
      <c r="TXL79" s="6"/>
      <c r="TXM79" s="6"/>
      <c r="TXN79" s="6"/>
      <c r="TXO79" s="6"/>
      <c r="TXP79" s="6"/>
      <c r="TXQ79" s="6"/>
      <c r="TXR79" s="6"/>
      <c r="TXS79" s="6"/>
      <c r="TXT79" s="6"/>
      <c r="TXU79" s="6"/>
      <c r="TXV79" s="6"/>
      <c r="TXW79" s="6"/>
      <c r="TXX79" s="6"/>
      <c r="TXY79" s="6"/>
      <c r="TXZ79" s="6"/>
      <c r="TYA79" s="6"/>
      <c r="TYB79" s="6"/>
      <c r="TYC79" s="6"/>
      <c r="TYD79" s="6"/>
      <c r="TYE79" s="6"/>
      <c r="TYF79" s="6"/>
      <c r="TYG79" s="6"/>
      <c r="TYH79" s="6"/>
      <c r="TYI79" s="6"/>
      <c r="TYJ79" s="6"/>
      <c r="TYK79" s="6"/>
      <c r="TYL79" s="6"/>
      <c r="TYM79" s="6"/>
      <c r="TYN79" s="6"/>
      <c r="TYO79" s="6"/>
      <c r="TYP79" s="6"/>
      <c r="TYQ79" s="6"/>
      <c r="TYR79" s="6"/>
      <c r="TYS79" s="6"/>
      <c r="TYT79" s="6"/>
      <c r="TYU79" s="6"/>
      <c r="TYV79" s="6"/>
      <c r="TYW79" s="6"/>
      <c r="TYX79" s="6"/>
      <c r="TYY79" s="6"/>
      <c r="TYZ79" s="6"/>
      <c r="TZA79" s="6"/>
      <c r="TZB79" s="6"/>
      <c r="TZC79" s="6"/>
      <c r="TZD79" s="6"/>
      <c r="TZE79" s="6"/>
      <c r="TZF79" s="6"/>
      <c r="TZG79" s="6"/>
      <c r="TZH79" s="6"/>
      <c r="TZI79" s="6"/>
      <c r="TZJ79" s="6"/>
      <c r="TZK79" s="6"/>
      <c r="TZL79" s="6"/>
      <c r="TZM79" s="6"/>
      <c r="TZN79" s="6"/>
      <c r="TZO79" s="6"/>
      <c r="TZP79" s="6"/>
      <c r="TZQ79" s="6"/>
      <c r="TZR79" s="6"/>
      <c r="TZS79" s="6"/>
      <c r="TZT79" s="6"/>
      <c r="TZU79" s="6"/>
      <c r="TZV79" s="6"/>
      <c r="TZW79" s="6"/>
      <c r="TZX79" s="6"/>
      <c r="TZY79" s="6"/>
      <c r="TZZ79" s="6"/>
      <c r="UAA79" s="6"/>
      <c r="UAB79" s="6"/>
      <c r="UAC79" s="6"/>
      <c r="UAD79" s="6"/>
      <c r="UAE79" s="6"/>
      <c r="UAF79" s="6"/>
      <c r="UAG79" s="6"/>
      <c r="UAH79" s="6"/>
      <c r="UAI79" s="6"/>
      <c r="UAJ79" s="6"/>
      <c r="UAK79" s="6"/>
      <c r="UAL79" s="6"/>
      <c r="UAM79" s="6"/>
      <c r="UAN79" s="6"/>
      <c r="UAO79" s="6"/>
      <c r="UAP79" s="6"/>
      <c r="UAQ79" s="6"/>
      <c r="UAR79" s="6"/>
      <c r="UAS79" s="6"/>
      <c r="UAT79" s="6"/>
      <c r="UAU79" s="6"/>
      <c r="UAV79" s="6"/>
      <c r="UAW79" s="6"/>
      <c r="UAX79" s="6"/>
      <c r="UAY79" s="6"/>
      <c r="UAZ79" s="6"/>
      <c r="UBA79" s="6"/>
      <c r="UBB79" s="6"/>
      <c r="UBC79" s="6"/>
      <c r="UBD79" s="6"/>
      <c r="UBE79" s="6"/>
      <c r="UBF79" s="6"/>
      <c r="UBG79" s="6"/>
      <c r="UBH79" s="6"/>
      <c r="UBI79" s="6"/>
      <c r="UBJ79" s="6"/>
      <c r="UBK79" s="6"/>
      <c r="UBL79" s="6"/>
      <c r="UBM79" s="6"/>
      <c r="UBN79" s="6"/>
      <c r="UBO79" s="6"/>
      <c r="UBP79" s="6"/>
      <c r="UBQ79" s="6"/>
      <c r="UBR79" s="6"/>
      <c r="UBS79" s="6"/>
      <c r="UBT79" s="6"/>
      <c r="UBU79" s="6"/>
      <c r="UBV79" s="6"/>
      <c r="UBW79" s="6"/>
      <c r="UBX79" s="6"/>
      <c r="UBY79" s="6"/>
      <c r="UBZ79" s="6"/>
      <c r="UCA79" s="6"/>
      <c r="UCB79" s="6"/>
      <c r="UCC79" s="6"/>
      <c r="UCD79" s="6"/>
      <c r="UCE79" s="6"/>
      <c r="UCF79" s="6"/>
      <c r="UCG79" s="6"/>
      <c r="UCH79" s="6"/>
      <c r="UCI79" s="6"/>
      <c r="UCJ79" s="6"/>
      <c r="UCK79" s="6"/>
      <c r="UCL79" s="6"/>
      <c r="UCM79" s="6"/>
      <c r="UCN79" s="6"/>
      <c r="UCO79" s="6"/>
      <c r="UCP79" s="6"/>
      <c r="UCQ79" s="6"/>
      <c r="UCR79" s="6"/>
      <c r="UCS79" s="6"/>
      <c r="UCT79" s="6"/>
      <c r="UCU79" s="6"/>
      <c r="UCV79" s="6"/>
      <c r="UCW79" s="6"/>
      <c r="UCX79" s="6"/>
      <c r="UCY79" s="6"/>
      <c r="UCZ79" s="6"/>
      <c r="UDA79" s="6"/>
      <c r="UDB79" s="6"/>
      <c r="UDC79" s="6"/>
      <c r="UDD79" s="6"/>
      <c r="UDE79" s="6"/>
      <c r="UDF79" s="6"/>
      <c r="UDG79" s="6"/>
      <c r="UDH79" s="6"/>
      <c r="UDI79" s="6"/>
      <c r="UDJ79" s="6"/>
      <c r="UDK79" s="6"/>
      <c r="UDL79" s="6"/>
      <c r="UDM79" s="6"/>
      <c r="UDN79" s="6"/>
      <c r="UDO79" s="6"/>
      <c r="UDP79" s="6"/>
      <c r="UDQ79" s="6"/>
      <c r="UDR79" s="6"/>
      <c r="UDS79" s="6"/>
      <c r="UDT79" s="6"/>
      <c r="UDU79" s="6"/>
      <c r="UDV79" s="6"/>
      <c r="UDW79" s="6"/>
      <c r="UDX79" s="6"/>
      <c r="UDY79" s="6"/>
      <c r="UDZ79" s="6"/>
      <c r="UEA79" s="6"/>
      <c r="UEB79" s="6"/>
      <c r="UEC79" s="6"/>
      <c r="UED79" s="6"/>
      <c r="UEE79" s="6"/>
      <c r="UEF79" s="6"/>
      <c r="UEG79" s="6"/>
      <c r="UEH79" s="6"/>
      <c r="UEI79" s="6"/>
      <c r="UEJ79" s="6"/>
      <c r="UEK79" s="6"/>
      <c r="UEL79" s="6"/>
      <c r="UEM79" s="6"/>
      <c r="UEN79" s="6"/>
      <c r="UEO79" s="6"/>
      <c r="UEP79" s="6"/>
      <c r="UEQ79" s="6"/>
      <c r="UER79" s="6"/>
      <c r="UES79" s="6"/>
      <c r="UET79" s="6"/>
      <c r="UEU79" s="6"/>
      <c r="UEV79" s="6"/>
      <c r="UEW79" s="6"/>
      <c r="UEX79" s="6"/>
      <c r="UEY79" s="6"/>
      <c r="UEZ79" s="6"/>
      <c r="UFA79" s="6"/>
      <c r="UFB79" s="6"/>
      <c r="UFC79" s="6"/>
      <c r="UFD79" s="6"/>
      <c r="UFE79" s="6"/>
      <c r="UFF79" s="6"/>
      <c r="UFG79" s="6"/>
      <c r="UFH79" s="6"/>
      <c r="UFI79" s="6"/>
      <c r="UFJ79" s="6"/>
      <c r="UFK79" s="6"/>
      <c r="UFL79" s="6"/>
      <c r="UFM79" s="6"/>
      <c r="UFN79" s="6"/>
      <c r="UFO79" s="6"/>
      <c r="UFP79" s="6"/>
      <c r="UFQ79" s="6"/>
      <c r="UFR79" s="6"/>
      <c r="UFS79" s="6"/>
      <c r="UFT79" s="6"/>
      <c r="UFU79" s="6"/>
      <c r="UFV79" s="6"/>
      <c r="UFW79" s="6"/>
      <c r="UFX79" s="6"/>
      <c r="UFY79" s="6"/>
      <c r="UFZ79" s="6"/>
      <c r="UGA79" s="6"/>
      <c r="UGB79" s="6"/>
      <c r="UGC79" s="6"/>
      <c r="UGD79" s="6"/>
      <c r="UGE79" s="6"/>
      <c r="UGF79" s="6"/>
      <c r="UGG79" s="6"/>
      <c r="UGH79" s="6"/>
      <c r="UGI79" s="6"/>
      <c r="UGJ79" s="6"/>
      <c r="UGK79" s="6"/>
      <c r="UGL79" s="6"/>
      <c r="UGM79" s="6"/>
      <c r="UGN79" s="6"/>
      <c r="UGO79" s="6"/>
      <c r="UGP79" s="6"/>
      <c r="UGQ79" s="6"/>
      <c r="UGR79" s="6"/>
      <c r="UGS79" s="6"/>
      <c r="UGT79" s="6"/>
      <c r="UGU79" s="6"/>
      <c r="UGV79" s="6"/>
      <c r="UGW79" s="6"/>
      <c r="UGX79" s="6"/>
      <c r="UGY79" s="6"/>
      <c r="UGZ79" s="6"/>
      <c r="UHA79" s="6"/>
      <c r="UHB79" s="6"/>
      <c r="UHC79" s="6"/>
      <c r="UHD79" s="6"/>
      <c r="UHE79" s="6"/>
      <c r="UHF79" s="6"/>
      <c r="UHG79" s="6"/>
      <c r="UHH79" s="6"/>
      <c r="UHI79" s="6"/>
      <c r="UHJ79" s="6"/>
      <c r="UHK79" s="6"/>
      <c r="UHL79" s="6"/>
      <c r="UHM79" s="6"/>
      <c r="UHN79" s="6"/>
      <c r="UHO79" s="6"/>
      <c r="UHP79" s="6"/>
      <c r="UHQ79" s="6"/>
      <c r="UHR79" s="6"/>
      <c r="UHS79" s="6"/>
      <c r="UHT79" s="6"/>
      <c r="UHU79" s="6"/>
      <c r="UHV79" s="6"/>
      <c r="UHW79" s="6"/>
      <c r="UHX79" s="6"/>
      <c r="UHY79" s="6"/>
      <c r="UHZ79" s="6"/>
      <c r="UIA79" s="6"/>
      <c r="UIB79" s="6"/>
      <c r="UIC79" s="6"/>
      <c r="UID79" s="6"/>
      <c r="UIE79" s="6"/>
      <c r="UIF79" s="6"/>
      <c r="UIG79" s="6"/>
      <c r="UIH79" s="6"/>
      <c r="UII79" s="6"/>
      <c r="UIJ79" s="6"/>
      <c r="UIK79" s="6"/>
      <c r="UIL79" s="6"/>
      <c r="UIM79" s="6"/>
      <c r="UIN79" s="6"/>
      <c r="UIO79" s="6"/>
      <c r="UIP79" s="6"/>
      <c r="UIQ79" s="6"/>
      <c r="UIR79" s="6"/>
      <c r="UIS79" s="6"/>
      <c r="UIT79" s="6"/>
      <c r="UIU79" s="6"/>
      <c r="UIV79" s="6"/>
      <c r="UIW79" s="6"/>
      <c r="UIX79" s="6"/>
      <c r="UIY79" s="6"/>
      <c r="UIZ79" s="6"/>
      <c r="UJA79" s="6"/>
      <c r="UJB79" s="6"/>
      <c r="UJC79" s="6"/>
      <c r="UJD79" s="6"/>
      <c r="UJE79" s="6"/>
      <c r="UJF79" s="6"/>
      <c r="UJG79" s="6"/>
      <c r="UJH79" s="6"/>
      <c r="UJI79" s="6"/>
      <c r="UJJ79" s="6"/>
      <c r="UJK79" s="6"/>
      <c r="UJL79" s="6"/>
      <c r="UJM79" s="6"/>
      <c r="UJN79" s="6"/>
      <c r="UJO79" s="6"/>
      <c r="UJP79" s="6"/>
      <c r="UJQ79" s="6"/>
      <c r="UJR79" s="6"/>
      <c r="UJS79" s="6"/>
      <c r="UJT79" s="6"/>
      <c r="UJU79" s="6"/>
      <c r="UJV79" s="6"/>
      <c r="UJW79" s="6"/>
      <c r="UJX79" s="6"/>
      <c r="UJY79" s="6"/>
      <c r="UJZ79" s="6"/>
      <c r="UKA79" s="6"/>
      <c r="UKB79" s="6"/>
      <c r="UKC79" s="6"/>
      <c r="UKD79" s="6"/>
      <c r="UKE79" s="6"/>
      <c r="UKF79" s="6"/>
      <c r="UKG79" s="6"/>
      <c r="UKH79" s="6"/>
      <c r="UKI79" s="6"/>
      <c r="UKJ79" s="6"/>
      <c r="UKK79" s="6"/>
      <c r="UKL79" s="6"/>
      <c r="UKM79" s="6"/>
      <c r="UKN79" s="6"/>
      <c r="UKO79" s="6"/>
      <c r="UKP79" s="6"/>
      <c r="UKQ79" s="6"/>
      <c r="UKR79" s="6"/>
      <c r="UKS79" s="6"/>
      <c r="UKT79" s="6"/>
      <c r="UKU79" s="6"/>
      <c r="UKV79" s="6"/>
      <c r="UKW79" s="6"/>
      <c r="UKX79" s="6"/>
      <c r="UKY79" s="6"/>
      <c r="UKZ79" s="6"/>
      <c r="ULA79" s="6"/>
      <c r="ULB79" s="6"/>
      <c r="ULC79" s="6"/>
      <c r="ULD79" s="6"/>
      <c r="ULE79" s="6"/>
      <c r="ULF79" s="6"/>
      <c r="ULG79" s="6"/>
      <c r="ULH79" s="6"/>
      <c r="ULI79" s="6"/>
      <c r="ULJ79" s="6"/>
      <c r="ULK79" s="6"/>
      <c r="ULL79" s="6"/>
      <c r="ULM79" s="6"/>
      <c r="ULN79" s="6"/>
      <c r="ULO79" s="6"/>
      <c r="ULP79" s="6"/>
      <c r="ULQ79" s="6"/>
      <c r="ULR79" s="6"/>
      <c r="ULS79" s="6"/>
      <c r="ULT79" s="6"/>
      <c r="ULU79" s="6"/>
      <c r="ULV79" s="6"/>
      <c r="ULW79" s="6"/>
      <c r="ULX79" s="6"/>
      <c r="ULY79" s="6"/>
      <c r="ULZ79" s="6"/>
      <c r="UMA79" s="6"/>
      <c r="UMB79" s="6"/>
      <c r="UMC79" s="6"/>
      <c r="UMD79" s="6"/>
      <c r="UME79" s="6"/>
      <c r="UMF79" s="6"/>
      <c r="UMG79" s="6"/>
      <c r="UMH79" s="6"/>
      <c r="UMI79" s="6"/>
      <c r="UMJ79" s="6"/>
      <c r="UMK79" s="6"/>
      <c r="UML79" s="6"/>
      <c r="UMM79" s="6"/>
      <c r="UMN79" s="6"/>
      <c r="UMO79" s="6"/>
      <c r="UMP79" s="6"/>
      <c r="UMQ79" s="6"/>
      <c r="UMR79" s="6"/>
      <c r="UMS79" s="6"/>
      <c r="UMT79" s="6"/>
      <c r="UMU79" s="6"/>
      <c r="UMV79" s="6"/>
      <c r="UMW79" s="6"/>
      <c r="UMX79" s="6"/>
      <c r="UMY79" s="6"/>
      <c r="UMZ79" s="6"/>
      <c r="UNA79" s="6"/>
      <c r="UNB79" s="6"/>
      <c r="UNC79" s="6"/>
      <c r="UND79" s="6"/>
      <c r="UNE79" s="6"/>
      <c r="UNF79" s="6"/>
      <c r="UNG79" s="6"/>
      <c r="UNH79" s="6"/>
      <c r="UNI79" s="6"/>
      <c r="UNJ79" s="6"/>
      <c r="UNK79" s="6"/>
      <c r="UNL79" s="6"/>
      <c r="UNM79" s="6"/>
      <c r="UNN79" s="6"/>
      <c r="UNO79" s="6"/>
      <c r="UNP79" s="6"/>
      <c r="UNQ79" s="6"/>
      <c r="UNR79" s="6"/>
      <c r="UNS79" s="6"/>
      <c r="UNT79" s="6"/>
      <c r="UNU79" s="6"/>
      <c r="UNV79" s="6"/>
      <c r="UNW79" s="6"/>
      <c r="UNX79" s="6"/>
      <c r="UNY79" s="6"/>
      <c r="UNZ79" s="6"/>
      <c r="UOA79" s="6"/>
      <c r="UOB79" s="6"/>
      <c r="UOC79" s="6"/>
      <c r="UOD79" s="6"/>
      <c r="UOE79" s="6"/>
      <c r="UOF79" s="6"/>
      <c r="UOG79" s="6"/>
      <c r="UOH79" s="6"/>
      <c r="UOI79" s="6"/>
      <c r="UOJ79" s="6"/>
      <c r="UOK79" s="6"/>
      <c r="UOL79" s="6"/>
      <c r="UOM79" s="6"/>
      <c r="UON79" s="6"/>
      <c r="UOO79" s="6"/>
      <c r="UOP79" s="6"/>
      <c r="UOQ79" s="6"/>
      <c r="UOR79" s="6"/>
      <c r="UOS79" s="6"/>
      <c r="UOT79" s="6"/>
      <c r="UOU79" s="6"/>
      <c r="UOV79" s="6"/>
      <c r="UOW79" s="6"/>
      <c r="UOX79" s="6"/>
      <c r="UOY79" s="6"/>
      <c r="UOZ79" s="6"/>
      <c r="UPA79" s="6"/>
      <c r="UPB79" s="6"/>
      <c r="UPC79" s="6"/>
      <c r="UPD79" s="6"/>
      <c r="UPE79" s="6"/>
      <c r="UPF79" s="6"/>
      <c r="UPG79" s="6"/>
      <c r="UPH79" s="6"/>
      <c r="UPI79" s="6"/>
      <c r="UPJ79" s="6"/>
      <c r="UPK79" s="6"/>
      <c r="UPL79" s="6"/>
      <c r="UPM79" s="6"/>
      <c r="UPN79" s="6"/>
      <c r="UPO79" s="6"/>
      <c r="UPP79" s="6"/>
      <c r="UPQ79" s="6"/>
      <c r="UPR79" s="6"/>
      <c r="UPS79" s="6"/>
      <c r="UPT79" s="6"/>
      <c r="UPU79" s="6"/>
      <c r="UPV79" s="6"/>
      <c r="UPW79" s="6"/>
      <c r="UPX79" s="6"/>
      <c r="UPY79" s="6"/>
      <c r="UPZ79" s="6"/>
      <c r="UQA79" s="6"/>
      <c r="UQB79" s="6"/>
      <c r="UQC79" s="6"/>
      <c r="UQD79" s="6"/>
      <c r="UQE79" s="6"/>
      <c r="UQF79" s="6"/>
      <c r="UQG79" s="6"/>
      <c r="UQH79" s="6"/>
      <c r="UQI79" s="6"/>
      <c r="UQJ79" s="6"/>
      <c r="UQK79" s="6"/>
      <c r="UQL79" s="6"/>
      <c r="UQM79" s="6"/>
      <c r="UQN79" s="6"/>
      <c r="UQO79" s="6"/>
      <c r="UQP79" s="6"/>
      <c r="UQQ79" s="6"/>
      <c r="UQR79" s="6"/>
      <c r="UQS79" s="6"/>
      <c r="UQT79" s="6"/>
      <c r="UQU79" s="6"/>
      <c r="UQV79" s="6"/>
      <c r="UQW79" s="6"/>
      <c r="UQX79" s="6"/>
      <c r="UQY79" s="6"/>
      <c r="UQZ79" s="6"/>
      <c r="URA79" s="6"/>
      <c r="URB79" s="6"/>
      <c r="URC79" s="6"/>
      <c r="URD79" s="6"/>
      <c r="URE79" s="6"/>
      <c r="URF79" s="6"/>
      <c r="URG79" s="6"/>
      <c r="URH79" s="6"/>
      <c r="URI79" s="6"/>
      <c r="URJ79" s="6"/>
      <c r="URK79" s="6"/>
      <c r="URL79" s="6"/>
      <c r="URM79" s="6"/>
      <c r="URN79" s="6"/>
      <c r="URO79" s="6"/>
      <c r="URP79" s="6"/>
      <c r="URQ79" s="6"/>
      <c r="URR79" s="6"/>
      <c r="URS79" s="6"/>
      <c r="URT79" s="6"/>
      <c r="URU79" s="6"/>
      <c r="URV79" s="6"/>
      <c r="URW79" s="6"/>
      <c r="URX79" s="6"/>
      <c r="URY79" s="6"/>
      <c r="URZ79" s="6"/>
      <c r="USA79" s="6"/>
      <c r="USB79" s="6"/>
      <c r="USC79" s="6"/>
      <c r="USD79" s="6"/>
      <c r="USE79" s="6"/>
      <c r="USF79" s="6"/>
      <c r="USG79" s="6"/>
      <c r="USH79" s="6"/>
      <c r="USI79" s="6"/>
      <c r="USJ79" s="6"/>
      <c r="USK79" s="6"/>
      <c r="USL79" s="6"/>
      <c r="USM79" s="6"/>
      <c r="USN79" s="6"/>
      <c r="USO79" s="6"/>
      <c r="USP79" s="6"/>
      <c r="USQ79" s="6"/>
      <c r="USR79" s="6"/>
      <c r="USS79" s="6"/>
      <c r="UST79" s="6"/>
      <c r="USU79" s="6"/>
      <c r="USV79" s="6"/>
      <c r="USW79" s="6"/>
      <c r="USX79" s="6"/>
      <c r="USY79" s="6"/>
      <c r="USZ79" s="6"/>
      <c r="UTA79" s="6"/>
      <c r="UTB79" s="6"/>
      <c r="UTC79" s="6"/>
      <c r="UTD79" s="6"/>
      <c r="UTE79" s="6"/>
      <c r="UTF79" s="6"/>
      <c r="UTG79" s="6"/>
      <c r="UTH79" s="6"/>
      <c r="UTI79" s="6"/>
      <c r="UTJ79" s="6"/>
      <c r="UTK79" s="6"/>
      <c r="UTL79" s="6"/>
      <c r="UTM79" s="6"/>
      <c r="UTN79" s="6"/>
      <c r="UTO79" s="6"/>
      <c r="UTP79" s="6"/>
      <c r="UTQ79" s="6"/>
      <c r="UTR79" s="6"/>
      <c r="UTS79" s="6"/>
      <c r="UTT79" s="6"/>
      <c r="UTU79" s="6"/>
      <c r="UTV79" s="6"/>
      <c r="UTW79" s="6"/>
      <c r="UTX79" s="6"/>
      <c r="UTY79" s="6"/>
      <c r="UTZ79" s="6"/>
      <c r="UUA79" s="6"/>
      <c r="UUB79" s="6"/>
      <c r="UUC79" s="6"/>
      <c r="UUD79" s="6"/>
      <c r="UUE79" s="6"/>
      <c r="UUF79" s="6"/>
      <c r="UUG79" s="6"/>
      <c r="UUH79" s="6"/>
      <c r="UUI79" s="6"/>
      <c r="UUJ79" s="6"/>
      <c r="UUK79" s="6"/>
      <c r="UUL79" s="6"/>
      <c r="UUM79" s="6"/>
      <c r="UUN79" s="6"/>
      <c r="UUO79" s="6"/>
      <c r="UUP79" s="6"/>
      <c r="UUQ79" s="6"/>
      <c r="UUR79" s="6"/>
      <c r="UUS79" s="6"/>
      <c r="UUT79" s="6"/>
      <c r="UUU79" s="6"/>
      <c r="UUV79" s="6"/>
      <c r="UUW79" s="6"/>
      <c r="UUX79" s="6"/>
      <c r="UUY79" s="6"/>
      <c r="UUZ79" s="6"/>
      <c r="UVA79" s="6"/>
      <c r="UVB79" s="6"/>
      <c r="UVC79" s="6"/>
      <c r="UVD79" s="6"/>
      <c r="UVE79" s="6"/>
      <c r="UVF79" s="6"/>
      <c r="UVG79" s="6"/>
      <c r="UVH79" s="6"/>
      <c r="UVI79" s="6"/>
      <c r="UVJ79" s="6"/>
      <c r="UVK79" s="6"/>
      <c r="UVL79" s="6"/>
      <c r="UVM79" s="6"/>
      <c r="UVN79" s="6"/>
      <c r="UVO79" s="6"/>
      <c r="UVP79" s="6"/>
      <c r="UVQ79" s="6"/>
      <c r="UVR79" s="6"/>
      <c r="UVS79" s="6"/>
      <c r="UVT79" s="6"/>
      <c r="UVU79" s="6"/>
      <c r="UVV79" s="6"/>
      <c r="UVW79" s="6"/>
      <c r="UVX79" s="6"/>
      <c r="UVY79" s="6"/>
      <c r="UVZ79" s="6"/>
      <c r="UWA79" s="6"/>
      <c r="UWB79" s="6"/>
      <c r="UWC79" s="6"/>
      <c r="UWD79" s="6"/>
      <c r="UWE79" s="6"/>
      <c r="UWF79" s="6"/>
      <c r="UWG79" s="6"/>
      <c r="UWH79" s="6"/>
      <c r="UWI79" s="6"/>
      <c r="UWJ79" s="6"/>
      <c r="UWK79" s="6"/>
      <c r="UWL79" s="6"/>
      <c r="UWM79" s="6"/>
      <c r="UWN79" s="6"/>
      <c r="UWO79" s="6"/>
      <c r="UWP79" s="6"/>
      <c r="UWQ79" s="6"/>
      <c r="UWR79" s="6"/>
      <c r="UWS79" s="6"/>
      <c r="UWT79" s="6"/>
      <c r="UWU79" s="6"/>
      <c r="UWV79" s="6"/>
      <c r="UWW79" s="6"/>
      <c r="UWX79" s="6"/>
      <c r="UWY79" s="6"/>
      <c r="UWZ79" s="6"/>
      <c r="UXA79" s="6"/>
      <c r="UXB79" s="6"/>
      <c r="UXC79" s="6"/>
      <c r="UXD79" s="6"/>
      <c r="UXE79" s="6"/>
      <c r="UXF79" s="6"/>
      <c r="UXG79" s="6"/>
      <c r="UXH79" s="6"/>
      <c r="UXI79" s="6"/>
      <c r="UXJ79" s="6"/>
      <c r="UXK79" s="6"/>
      <c r="UXL79" s="6"/>
      <c r="UXM79" s="6"/>
      <c r="UXN79" s="6"/>
      <c r="UXO79" s="6"/>
      <c r="UXP79" s="6"/>
      <c r="UXQ79" s="6"/>
      <c r="UXR79" s="6"/>
      <c r="UXS79" s="6"/>
      <c r="UXT79" s="6"/>
      <c r="UXU79" s="6"/>
      <c r="UXV79" s="6"/>
      <c r="UXW79" s="6"/>
      <c r="UXX79" s="6"/>
      <c r="UXY79" s="6"/>
      <c r="UXZ79" s="6"/>
      <c r="UYA79" s="6"/>
      <c r="UYB79" s="6"/>
      <c r="UYC79" s="6"/>
      <c r="UYD79" s="6"/>
      <c r="UYE79" s="6"/>
      <c r="UYF79" s="6"/>
      <c r="UYG79" s="6"/>
      <c r="UYH79" s="6"/>
      <c r="UYI79" s="6"/>
      <c r="UYJ79" s="6"/>
      <c r="UYK79" s="6"/>
      <c r="UYL79" s="6"/>
      <c r="UYM79" s="6"/>
      <c r="UYN79" s="6"/>
      <c r="UYO79" s="6"/>
      <c r="UYP79" s="6"/>
      <c r="UYQ79" s="6"/>
      <c r="UYR79" s="6"/>
      <c r="UYS79" s="6"/>
      <c r="UYT79" s="6"/>
      <c r="UYU79" s="6"/>
      <c r="UYV79" s="6"/>
      <c r="UYW79" s="6"/>
      <c r="UYX79" s="6"/>
      <c r="UYY79" s="6"/>
      <c r="UYZ79" s="6"/>
      <c r="UZA79" s="6"/>
      <c r="UZB79" s="6"/>
      <c r="UZC79" s="6"/>
      <c r="UZD79" s="6"/>
      <c r="UZE79" s="6"/>
      <c r="UZF79" s="6"/>
      <c r="UZG79" s="6"/>
      <c r="UZH79" s="6"/>
      <c r="UZI79" s="6"/>
      <c r="UZJ79" s="6"/>
      <c r="UZK79" s="6"/>
      <c r="UZL79" s="6"/>
      <c r="UZM79" s="6"/>
      <c r="UZN79" s="6"/>
      <c r="UZO79" s="6"/>
      <c r="UZP79" s="6"/>
      <c r="UZQ79" s="6"/>
      <c r="UZR79" s="6"/>
      <c r="UZS79" s="6"/>
      <c r="UZT79" s="6"/>
      <c r="UZU79" s="6"/>
      <c r="UZV79" s="6"/>
      <c r="UZW79" s="6"/>
      <c r="UZX79" s="6"/>
      <c r="UZY79" s="6"/>
      <c r="UZZ79" s="6"/>
      <c r="VAA79" s="6"/>
      <c r="VAB79" s="6"/>
      <c r="VAC79" s="6"/>
      <c r="VAD79" s="6"/>
      <c r="VAE79" s="6"/>
      <c r="VAF79" s="6"/>
      <c r="VAG79" s="6"/>
      <c r="VAH79" s="6"/>
      <c r="VAI79" s="6"/>
      <c r="VAJ79" s="6"/>
      <c r="VAK79" s="6"/>
      <c r="VAL79" s="6"/>
      <c r="VAM79" s="6"/>
      <c r="VAN79" s="6"/>
      <c r="VAO79" s="6"/>
      <c r="VAP79" s="6"/>
      <c r="VAQ79" s="6"/>
      <c r="VAR79" s="6"/>
      <c r="VAS79" s="6"/>
      <c r="VAT79" s="6"/>
      <c r="VAU79" s="6"/>
      <c r="VAV79" s="6"/>
      <c r="VAW79" s="6"/>
      <c r="VAX79" s="6"/>
      <c r="VAY79" s="6"/>
      <c r="VAZ79" s="6"/>
      <c r="VBA79" s="6"/>
      <c r="VBB79" s="6"/>
      <c r="VBC79" s="6"/>
      <c r="VBD79" s="6"/>
      <c r="VBE79" s="6"/>
      <c r="VBF79" s="6"/>
      <c r="VBG79" s="6"/>
      <c r="VBH79" s="6"/>
      <c r="VBI79" s="6"/>
      <c r="VBJ79" s="6"/>
      <c r="VBK79" s="6"/>
      <c r="VBL79" s="6"/>
      <c r="VBM79" s="6"/>
      <c r="VBN79" s="6"/>
      <c r="VBO79" s="6"/>
      <c r="VBP79" s="6"/>
      <c r="VBQ79" s="6"/>
      <c r="VBR79" s="6"/>
      <c r="VBS79" s="6"/>
      <c r="VBT79" s="6"/>
      <c r="VBU79" s="6"/>
      <c r="VBV79" s="6"/>
      <c r="VBW79" s="6"/>
      <c r="VBX79" s="6"/>
      <c r="VBY79" s="6"/>
      <c r="VBZ79" s="6"/>
      <c r="VCA79" s="6"/>
      <c r="VCB79" s="6"/>
      <c r="VCC79" s="6"/>
      <c r="VCD79" s="6"/>
      <c r="VCE79" s="6"/>
      <c r="VCF79" s="6"/>
      <c r="VCG79" s="6"/>
      <c r="VCH79" s="6"/>
      <c r="VCI79" s="6"/>
      <c r="VCJ79" s="6"/>
      <c r="VCK79" s="6"/>
      <c r="VCL79" s="6"/>
      <c r="VCM79" s="6"/>
      <c r="VCN79" s="6"/>
      <c r="VCO79" s="6"/>
      <c r="VCP79" s="6"/>
      <c r="VCQ79" s="6"/>
      <c r="VCR79" s="6"/>
      <c r="VCS79" s="6"/>
      <c r="VCT79" s="6"/>
      <c r="VCU79" s="6"/>
      <c r="VCV79" s="6"/>
      <c r="VCW79" s="6"/>
      <c r="VCX79" s="6"/>
      <c r="VCY79" s="6"/>
      <c r="VCZ79" s="6"/>
      <c r="VDA79" s="6"/>
      <c r="VDB79" s="6"/>
      <c r="VDC79" s="6"/>
      <c r="VDD79" s="6"/>
      <c r="VDE79" s="6"/>
      <c r="VDF79" s="6"/>
      <c r="VDG79" s="6"/>
      <c r="VDH79" s="6"/>
      <c r="VDI79" s="6"/>
      <c r="VDJ79" s="6"/>
      <c r="VDK79" s="6"/>
      <c r="VDL79" s="6"/>
      <c r="VDM79" s="6"/>
      <c r="VDN79" s="6"/>
      <c r="VDO79" s="6"/>
      <c r="VDP79" s="6"/>
      <c r="VDQ79" s="6"/>
      <c r="VDR79" s="6"/>
      <c r="VDS79" s="6"/>
      <c r="VDT79" s="6"/>
      <c r="VDU79" s="6"/>
      <c r="VDV79" s="6"/>
      <c r="VDW79" s="6"/>
      <c r="VDX79" s="6"/>
      <c r="VDY79" s="6"/>
      <c r="VDZ79" s="6"/>
      <c r="VEA79" s="6"/>
      <c r="VEB79" s="6"/>
      <c r="VEC79" s="6"/>
      <c r="VED79" s="6"/>
      <c r="VEE79" s="6"/>
      <c r="VEF79" s="6"/>
      <c r="VEG79" s="6"/>
      <c r="VEH79" s="6"/>
      <c r="VEI79" s="6"/>
      <c r="VEJ79" s="6"/>
      <c r="VEK79" s="6"/>
      <c r="VEL79" s="6"/>
      <c r="VEM79" s="6"/>
      <c r="VEN79" s="6"/>
      <c r="VEO79" s="6"/>
      <c r="VEP79" s="6"/>
      <c r="VEQ79" s="6"/>
      <c r="VER79" s="6"/>
      <c r="VES79" s="6"/>
      <c r="VET79" s="6"/>
      <c r="VEU79" s="6"/>
      <c r="VEV79" s="6"/>
      <c r="VEW79" s="6"/>
      <c r="VEX79" s="6"/>
      <c r="VEY79" s="6"/>
      <c r="VEZ79" s="6"/>
      <c r="VFA79" s="6"/>
      <c r="VFB79" s="6"/>
      <c r="VFC79" s="6"/>
      <c r="VFD79" s="6"/>
      <c r="VFE79" s="6"/>
      <c r="VFF79" s="6"/>
      <c r="VFG79" s="6"/>
      <c r="VFH79" s="6"/>
      <c r="VFI79" s="6"/>
      <c r="VFJ79" s="6"/>
      <c r="VFK79" s="6"/>
      <c r="VFL79" s="6"/>
      <c r="VFM79" s="6"/>
      <c r="VFN79" s="6"/>
      <c r="VFO79" s="6"/>
      <c r="VFP79" s="6"/>
      <c r="VFQ79" s="6"/>
      <c r="VFR79" s="6"/>
      <c r="VFS79" s="6"/>
      <c r="VFT79" s="6"/>
      <c r="VFU79" s="6"/>
      <c r="VFV79" s="6"/>
      <c r="VFW79" s="6"/>
      <c r="VFX79" s="6"/>
      <c r="VFY79" s="6"/>
      <c r="VFZ79" s="6"/>
      <c r="VGA79" s="6"/>
      <c r="VGB79" s="6"/>
      <c r="VGC79" s="6"/>
      <c r="VGD79" s="6"/>
      <c r="VGE79" s="6"/>
      <c r="VGF79" s="6"/>
      <c r="VGG79" s="6"/>
      <c r="VGH79" s="6"/>
      <c r="VGI79" s="6"/>
      <c r="VGJ79" s="6"/>
      <c r="VGK79" s="6"/>
      <c r="VGL79" s="6"/>
      <c r="VGM79" s="6"/>
      <c r="VGN79" s="6"/>
      <c r="VGO79" s="6"/>
      <c r="VGP79" s="6"/>
      <c r="VGQ79" s="6"/>
      <c r="VGR79" s="6"/>
      <c r="VGS79" s="6"/>
      <c r="VGT79" s="6"/>
      <c r="VGU79" s="6"/>
      <c r="VGV79" s="6"/>
      <c r="VGW79" s="6"/>
      <c r="VGX79" s="6"/>
      <c r="VGY79" s="6"/>
      <c r="VGZ79" s="6"/>
      <c r="VHA79" s="6"/>
      <c r="VHB79" s="6"/>
      <c r="VHC79" s="6"/>
      <c r="VHD79" s="6"/>
      <c r="VHE79" s="6"/>
      <c r="VHF79" s="6"/>
      <c r="VHG79" s="6"/>
      <c r="VHH79" s="6"/>
      <c r="VHI79" s="6"/>
      <c r="VHJ79" s="6"/>
      <c r="VHK79" s="6"/>
      <c r="VHL79" s="6"/>
      <c r="VHM79" s="6"/>
      <c r="VHN79" s="6"/>
      <c r="VHO79" s="6"/>
      <c r="VHP79" s="6"/>
      <c r="VHQ79" s="6"/>
      <c r="VHR79" s="6"/>
      <c r="VHS79" s="6"/>
      <c r="VHT79" s="6"/>
      <c r="VHU79" s="6"/>
      <c r="VHV79" s="6"/>
      <c r="VHW79" s="6"/>
      <c r="VHX79" s="6"/>
      <c r="VHY79" s="6"/>
      <c r="VHZ79" s="6"/>
      <c r="VIA79" s="6"/>
      <c r="VIB79" s="6"/>
      <c r="VIC79" s="6"/>
      <c r="VID79" s="6"/>
      <c r="VIE79" s="6"/>
      <c r="VIF79" s="6"/>
      <c r="VIG79" s="6"/>
      <c r="VIH79" s="6"/>
      <c r="VII79" s="6"/>
      <c r="VIJ79" s="6"/>
      <c r="VIK79" s="6"/>
      <c r="VIL79" s="6"/>
      <c r="VIM79" s="6"/>
      <c r="VIN79" s="6"/>
      <c r="VIO79" s="6"/>
      <c r="VIP79" s="6"/>
      <c r="VIQ79" s="6"/>
      <c r="VIR79" s="6"/>
      <c r="VIS79" s="6"/>
      <c r="VIT79" s="6"/>
      <c r="VIU79" s="6"/>
      <c r="VIV79" s="6"/>
      <c r="VIW79" s="6"/>
      <c r="VIX79" s="6"/>
      <c r="VIY79" s="6"/>
      <c r="VIZ79" s="6"/>
      <c r="VJA79" s="6"/>
      <c r="VJB79" s="6"/>
      <c r="VJC79" s="6"/>
      <c r="VJD79" s="6"/>
      <c r="VJE79" s="6"/>
      <c r="VJF79" s="6"/>
      <c r="VJG79" s="6"/>
      <c r="VJH79" s="6"/>
      <c r="VJI79" s="6"/>
      <c r="VJJ79" s="6"/>
      <c r="VJK79" s="6"/>
      <c r="VJL79" s="6"/>
      <c r="VJM79" s="6"/>
      <c r="VJN79" s="6"/>
      <c r="VJO79" s="6"/>
      <c r="VJP79" s="6"/>
      <c r="VJQ79" s="6"/>
      <c r="VJR79" s="6"/>
      <c r="VJS79" s="6"/>
      <c r="VJT79" s="6"/>
      <c r="VJU79" s="6"/>
      <c r="VJV79" s="6"/>
      <c r="VJW79" s="6"/>
      <c r="VJX79" s="6"/>
      <c r="VJY79" s="6"/>
      <c r="VJZ79" s="6"/>
      <c r="VKA79" s="6"/>
      <c r="VKB79" s="6"/>
      <c r="VKC79" s="6"/>
      <c r="VKD79" s="6"/>
      <c r="VKE79" s="6"/>
      <c r="VKF79" s="6"/>
      <c r="VKG79" s="6"/>
      <c r="VKH79" s="6"/>
      <c r="VKI79" s="6"/>
      <c r="VKJ79" s="6"/>
      <c r="VKK79" s="6"/>
      <c r="VKL79" s="6"/>
      <c r="VKM79" s="6"/>
      <c r="VKN79" s="6"/>
      <c r="VKO79" s="6"/>
      <c r="VKP79" s="6"/>
      <c r="VKQ79" s="6"/>
      <c r="VKR79" s="6"/>
      <c r="VKS79" s="6"/>
      <c r="VKT79" s="6"/>
      <c r="VKU79" s="6"/>
      <c r="VKV79" s="6"/>
      <c r="VKW79" s="6"/>
      <c r="VKX79" s="6"/>
      <c r="VKY79" s="6"/>
      <c r="VKZ79" s="6"/>
      <c r="VLA79" s="6"/>
      <c r="VLB79" s="6"/>
      <c r="VLC79" s="6"/>
      <c r="VLD79" s="6"/>
      <c r="VLE79" s="6"/>
      <c r="VLF79" s="6"/>
      <c r="VLG79" s="6"/>
      <c r="VLH79" s="6"/>
      <c r="VLI79" s="6"/>
      <c r="VLJ79" s="6"/>
      <c r="VLK79" s="6"/>
      <c r="VLL79" s="6"/>
      <c r="VLM79" s="6"/>
      <c r="VLN79" s="6"/>
      <c r="VLO79" s="6"/>
      <c r="VLP79" s="6"/>
      <c r="VLQ79" s="6"/>
      <c r="VLR79" s="6"/>
      <c r="VLS79" s="6"/>
      <c r="VLT79" s="6"/>
      <c r="VLU79" s="6"/>
      <c r="VLV79" s="6"/>
      <c r="VLW79" s="6"/>
      <c r="VLX79" s="6"/>
      <c r="VLY79" s="6"/>
      <c r="VLZ79" s="6"/>
      <c r="VMA79" s="6"/>
      <c r="VMB79" s="6"/>
      <c r="VMC79" s="6"/>
      <c r="VMD79" s="6"/>
      <c r="VME79" s="6"/>
      <c r="VMF79" s="6"/>
      <c r="VMG79" s="6"/>
      <c r="VMH79" s="6"/>
      <c r="VMI79" s="6"/>
      <c r="VMJ79" s="6"/>
      <c r="VMK79" s="6"/>
      <c r="VML79" s="6"/>
      <c r="VMM79" s="6"/>
      <c r="VMN79" s="6"/>
      <c r="VMO79" s="6"/>
      <c r="VMP79" s="6"/>
      <c r="VMQ79" s="6"/>
      <c r="VMR79" s="6"/>
      <c r="VMS79" s="6"/>
      <c r="VMT79" s="6"/>
      <c r="VMU79" s="6"/>
      <c r="VMV79" s="6"/>
      <c r="VMW79" s="6"/>
      <c r="VMX79" s="6"/>
      <c r="VMY79" s="6"/>
      <c r="VMZ79" s="6"/>
      <c r="VNA79" s="6"/>
      <c r="VNB79" s="6"/>
      <c r="VNC79" s="6"/>
      <c r="VND79" s="6"/>
      <c r="VNE79" s="6"/>
      <c r="VNF79" s="6"/>
      <c r="VNG79" s="6"/>
      <c r="VNH79" s="6"/>
      <c r="VNI79" s="6"/>
      <c r="VNJ79" s="6"/>
      <c r="VNK79" s="6"/>
      <c r="VNL79" s="6"/>
      <c r="VNM79" s="6"/>
      <c r="VNN79" s="6"/>
      <c r="VNO79" s="6"/>
      <c r="VNP79" s="6"/>
      <c r="VNQ79" s="6"/>
      <c r="VNR79" s="6"/>
      <c r="VNS79" s="6"/>
      <c r="VNT79" s="6"/>
      <c r="VNU79" s="6"/>
      <c r="VNV79" s="6"/>
      <c r="VNW79" s="6"/>
      <c r="VNX79" s="6"/>
      <c r="VNY79" s="6"/>
      <c r="VNZ79" s="6"/>
      <c r="VOA79" s="6"/>
      <c r="VOB79" s="6"/>
      <c r="VOC79" s="6"/>
      <c r="VOD79" s="6"/>
      <c r="VOE79" s="6"/>
      <c r="VOF79" s="6"/>
      <c r="VOG79" s="6"/>
      <c r="VOH79" s="6"/>
      <c r="VOI79" s="6"/>
      <c r="VOJ79" s="6"/>
      <c r="VOK79" s="6"/>
      <c r="VOL79" s="6"/>
      <c r="VOM79" s="6"/>
      <c r="VON79" s="6"/>
      <c r="VOO79" s="6"/>
      <c r="VOP79" s="6"/>
      <c r="VOQ79" s="6"/>
      <c r="VOR79" s="6"/>
      <c r="VOS79" s="6"/>
      <c r="VOT79" s="6"/>
      <c r="VOU79" s="6"/>
      <c r="VOV79" s="6"/>
      <c r="VOW79" s="6"/>
      <c r="VOX79" s="6"/>
      <c r="VOY79" s="6"/>
      <c r="VOZ79" s="6"/>
      <c r="VPA79" s="6"/>
      <c r="VPB79" s="6"/>
      <c r="VPC79" s="6"/>
      <c r="VPD79" s="6"/>
      <c r="VPE79" s="6"/>
      <c r="VPF79" s="6"/>
      <c r="VPG79" s="6"/>
      <c r="VPH79" s="6"/>
      <c r="VPI79" s="6"/>
      <c r="VPJ79" s="6"/>
      <c r="VPK79" s="6"/>
      <c r="VPL79" s="6"/>
      <c r="VPM79" s="6"/>
      <c r="VPN79" s="6"/>
      <c r="VPO79" s="6"/>
      <c r="VPP79" s="6"/>
      <c r="VPQ79" s="6"/>
      <c r="VPR79" s="6"/>
      <c r="VPS79" s="6"/>
      <c r="VPT79" s="6"/>
      <c r="VPU79" s="6"/>
      <c r="VPV79" s="6"/>
      <c r="VPW79" s="6"/>
      <c r="VPX79" s="6"/>
      <c r="VPY79" s="6"/>
      <c r="VPZ79" s="6"/>
      <c r="VQA79" s="6"/>
      <c r="VQB79" s="6"/>
      <c r="VQC79" s="6"/>
      <c r="VQD79" s="6"/>
      <c r="VQE79" s="6"/>
      <c r="VQF79" s="6"/>
      <c r="VQG79" s="6"/>
      <c r="VQH79" s="6"/>
      <c r="VQI79" s="6"/>
      <c r="VQJ79" s="6"/>
      <c r="VQK79" s="6"/>
      <c r="VQL79" s="6"/>
      <c r="VQM79" s="6"/>
      <c r="VQN79" s="6"/>
      <c r="VQO79" s="6"/>
      <c r="VQP79" s="6"/>
      <c r="VQQ79" s="6"/>
      <c r="VQR79" s="6"/>
      <c r="VQS79" s="6"/>
      <c r="VQT79" s="6"/>
      <c r="VQU79" s="6"/>
      <c r="VQV79" s="6"/>
      <c r="VQW79" s="6"/>
      <c r="VQX79" s="6"/>
      <c r="VQY79" s="6"/>
      <c r="VQZ79" s="6"/>
      <c r="VRA79" s="6"/>
      <c r="VRB79" s="6"/>
      <c r="VRC79" s="6"/>
      <c r="VRD79" s="6"/>
      <c r="VRE79" s="6"/>
      <c r="VRF79" s="6"/>
      <c r="VRG79" s="6"/>
      <c r="VRH79" s="6"/>
      <c r="VRI79" s="6"/>
      <c r="VRJ79" s="6"/>
      <c r="VRK79" s="6"/>
      <c r="VRL79" s="6"/>
      <c r="VRM79" s="6"/>
      <c r="VRN79" s="6"/>
      <c r="VRO79" s="6"/>
      <c r="VRP79" s="6"/>
      <c r="VRQ79" s="6"/>
      <c r="VRR79" s="6"/>
      <c r="VRS79" s="6"/>
      <c r="VRT79" s="6"/>
      <c r="VRU79" s="6"/>
      <c r="VRV79" s="6"/>
      <c r="VRW79" s="6"/>
      <c r="VRX79" s="6"/>
      <c r="VRY79" s="6"/>
      <c r="VRZ79" s="6"/>
      <c r="VSA79" s="6"/>
      <c r="VSB79" s="6"/>
      <c r="VSC79" s="6"/>
      <c r="VSD79" s="6"/>
      <c r="VSE79" s="6"/>
      <c r="VSF79" s="6"/>
      <c r="VSG79" s="6"/>
      <c r="VSH79" s="6"/>
      <c r="VSI79" s="6"/>
      <c r="VSJ79" s="6"/>
      <c r="VSK79" s="6"/>
      <c r="VSL79" s="6"/>
      <c r="VSM79" s="6"/>
      <c r="VSN79" s="6"/>
      <c r="VSO79" s="6"/>
      <c r="VSP79" s="6"/>
      <c r="VSQ79" s="6"/>
      <c r="VSR79" s="6"/>
      <c r="VSS79" s="6"/>
      <c r="VST79" s="6"/>
      <c r="VSU79" s="6"/>
      <c r="VSV79" s="6"/>
      <c r="VSW79" s="6"/>
      <c r="VSX79" s="6"/>
      <c r="VSY79" s="6"/>
      <c r="VSZ79" s="6"/>
      <c r="VTA79" s="6"/>
      <c r="VTB79" s="6"/>
      <c r="VTC79" s="6"/>
      <c r="VTD79" s="6"/>
      <c r="VTE79" s="6"/>
      <c r="VTF79" s="6"/>
      <c r="VTG79" s="6"/>
      <c r="VTH79" s="6"/>
      <c r="VTI79" s="6"/>
      <c r="VTJ79" s="6"/>
      <c r="VTK79" s="6"/>
      <c r="VTL79" s="6"/>
      <c r="VTM79" s="6"/>
      <c r="VTN79" s="6"/>
      <c r="VTO79" s="6"/>
      <c r="VTP79" s="6"/>
      <c r="VTQ79" s="6"/>
      <c r="VTR79" s="6"/>
      <c r="VTS79" s="6"/>
      <c r="VTT79" s="6"/>
      <c r="VTU79" s="6"/>
      <c r="VTV79" s="6"/>
      <c r="VTW79" s="6"/>
      <c r="VTX79" s="6"/>
      <c r="VTY79" s="6"/>
      <c r="VTZ79" s="6"/>
      <c r="VUA79" s="6"/>
      <c r="VUB79" s="6"/>
      <c r="VUC79" s="6"/>
      <c r="VUD79" s="6"/>
      <c r="VUE79" s="6"/>
      <c r="VUF79" s="6"/>
      <c r="VUG79" s="6"/>
      <c r="VUH79" s="6"/>
      <c r="VUI79" s="6"/>
      <c r="VUJ79" s="6"/>
      <c r="VUK79" s="6"/>
      <c r="VUL79" s="6"/>
      <c r="VUM79" s="6"/>
      <c r="VUN79" s="6"/>
      <c r="VUO79" s="6"/>
      <c r="VUP79" s="6"/>
      <c r="VUQ79" s="6"/>
      <c r="VUR79" s="6"/>
      <c r="VUS79" s="6"/>
      <c r="VUT79" s="6"/>
      <c r="VUU79" s="6"/>
      <c r="VUV79" s="6"/>
      <c r="VUW79" s="6"/>
      <c r="VUX79" s="6"/>
      <c r="VUY79" s="6"/>
      <c r="VUZ79" s="6"/>
      <c r="VVA79" s="6"/>
      <c r="VVB79" s="6"/>
      <c r="VVC79" s="6"/>
      <c r="VVD79" s="6"/>
      <c r="VVE79" s="6"/>
      <c r="VVF79" s="6"/>
      <c r="VVG79" s="6"/>
      <c r="VVH79" s="6"/>
      <c r="VVI79" s="6"/>
      <c r="VVJ79" s="6"/>
      <c r="VVK79" s="6"/>
      <c r="VVL79" s="6"/>
      <c r="VVM79" s="6"/>
      <c r="VVN79" s="6"/>
      <c r="VVO79" s="6"/>
      <c r="VVP79" s="6"/>
      <c r="VVQ79" s="6"/>
      <c r="VVR79" s="6"/>
      <c r="VVS79" s="6"/>
      <c r="VVT79" s="6"/>
      <c r="VVU79" s="6"/>
      <c r="VVV79" s="6"/>
      <c r="VVW79" s="6"/>
      <c r="VVX79" s="6"/>
      <c r="VVY79" s="6"/>
      <c r="VVZ79" s="6"/>
      <c r="VWA79" s="6"/>
      <c r="VWB79" s="6"/>
      <c r="VWC79" s="6"/>
      <c r="VWD79" s="6"/>
      <c r="VWE79" s="6"/>
      <c r="VWF79" s="6"/>
      <c r="VWG79" s="6"/>
      <c r="VWH79" s="6"/>
      <c r="VWI79" s="6"/>
      <c r="VWJ79" s="6"/>
      <c r="VWK79" s="6"/>
      <c r="VWL79" s="6"/>
      <c r="VWM79" s="6"/>
      <c r="VWN79" s="6"/>
      <c r="VWO79" s="6"/>
      <c r="VWP79" s="6"/>
      <c r="VWQ79" s="6"/>
      <c r="VWR79" s="6"/>
      <c r="VWS79" s="6"/>
      <c r="VWT79" s="6"/>
      <c r="VWU79" s="6"/>
      <c r="VWV79" s="6"/>
      <c r="VWW79" s="6"/>
      <c r="VWX79" s="6"/>
      <c r="VWY79" s="6"/>
      <c r="VWZ79" s="6"/>
      <c r="VXA79" s="6"/>
      <c r="VXB79" s="6"/>
      <c r="VXC79" s="6"/>
      <c r="VXD79" s="6"/>
      <c r="VXE79" s="6"/>
      <c r="VXF79" s="6"/>
      <c r="VXG79" s="6"/>
      <c r="VXH79" s="6"/>
      <c r="VXI79" s="6"/>
      <c r="VXJ79" s="6"/>
      <c r="VXK79" s="6"/>
      <c r="VXL79" s="6"/>
      <c r="VXM79" s="6"/>
      <c r="VXN79" s="6"/>
      <c r="VXO79" s="6"/>
      <c r="VXP79" s="6"/>
      <c r="VXQ79" s="6"/>
      <c r="VXR79" s="6"/>
      <c r="VXS79" s="6"/>
      <c r="VXT79" s="6"/>
      <c r="VXU79" s="6"/>
      <c r="VXV79" s="6"/>
      <c r="VXW79" s="6"/>
      <c r="VXX79" s="6"/>
      <c r="VXY79" s="6"/>
      <c r="VXZ79" s="6"/>
      <c r="VYA79" s="6"/>
      <c r="VYB79" s="6"/>
      <c r="VYC79" s="6"/>
      <c r="VYD79" s="6"/>
      <c r="VYE79" s="6"/>
      <c r="VYF79" s="6"/>
      <c r="VYG79" s="6"/>
      <c r="VYH79" s="6"/>
      <c r="VYI79" s="6"/>
      <c r="VYJ79" s="6"/>
      <c r="VYK79" s="6"/>
      <c r="VYL79" s="6"/>
      <c r="VYM79" s="6"/>
      <c r="VYN79" s="6"/>
      <c r="VYO79" s="6"/>
      <c r="VYP79" s="6"/>
      <c r="VYQ79" s="6"/>
      <c r="VYR79" s="6"/>
      <c r="VYS79" s="6"/>
      <c r="VYT79" s="6"/>
      <c r="VYU79" s="6"/>
      <c r="VYV79" s="6"/>
      <c r="VYW79" s="6"/>
      <c r="VYX79" s="6"/>
      <c r="VYY79" s="6"/>
      <c r="VYZ79" s="6"/>
      <c r="VZA79" s="6"/>
      <c r="VZB79" s="6"/>
      <c r="VZC79" s="6"/>
      <c r="VZD79" s="6"/>
      <c r="VZE79" s="6"/>
      <c r="VZF79" s="6"/>
      <c r="VZG79" s="6"/>
      <c r="VZH79" s="6"/>
      <c r="VZI79" s="6"/>
      <c r="VZJ79" s="6"/>
      <c r="VZK79" s="6"/>
      <c r="VZL79" s="6"/>
      <c r="VZM79" s="6"/>
      <c r="VZN79" s="6"/>
      <c r="VZO79" s="6"/>
      <c r="VZP79" s="6"/>
      <c r="VZQ79" s="6"/>
      <c r="VZR79" s="6"/>
      <c r="VZS79" s="6"/>
      <c r="VZT79" s="6"/>
      <c r="VZU79" s="6"/>
      <c r="VZV79" s="6"/>
      <c r="VZW79" s="6"/>
      <c r="VZX79" s="6"/>
      <c r="VZY79" s="6"/>
      <c r="VZZ79" s="6"/>
      <c r="WAA79" s="6"/>
      <c r="WAB79" s="6"/>
      <c r="WAC79" s="6"/>
      <c r="WAD79" s="6"/>
      <c r="WAE79" s="6"/>
      <c r="WAF79" s="6"/>
      <c r="WAG79" s="6"/>
      <c r="WAH79" s="6"/>
      <c r="WAI79" s="6"/>
      <c r="WAJ79" s="6"/>
      <c r="WAK79" s="6"/>
      <c r="WAL79" s="6"/>
      <c r="WAM79" s="6"/>
      <c r="WAN79" s="6"/>
      <c r="WAO79" s="6"/>
      <c r="WAP79" s="6"/>
      <c r="WAQ79" s="6"/>
      <c r="WAR79" s="6"/>
      <c r="WAS79" s="6"/>
      <c r="WAT79" s="6"/>
      <c r="WAU79" s="6"/>
      <c r="WAV79" s="6"/>
      <c r="WAW79" s="6"/>
      <c r="WAX79" s="6"/>
      <c r="WAY79" s="6"/>
      <c r="WAZ79" s="6"/>
      <c r="WBA79" s="6"/>
      <c r="WBB79" s="6"/>
      <c r="WBC79" s="6"/>
      <c r="WBD79" s="6"/>
      <c r="WBE79" s="6"/>
      <c r="WBF79" s="6"/>
      <c r="WBG79" s="6"/>
      <c r="WBH79" s="6"/>
      <c r="WBI79" s="6"/>
      <c r="WBJ79" s="6"/>
      <c r="WBK79" s="6"/>
      <c r="WBL79" s="6"/>
      <c r="WBM79" s="6"/>
      <c r="WBN79" s="6"/>
      <c r="WBO79" s="6"/>
      <c r="WBP79" s="6"/>
      <c r="WBQ79" s="6"/>
      <c r="WBR79" s="6"/>
      <c r="WBS79" s="6"/>
      <c r="WBT79" s="6"/>
      <c r="WBU79" s="6"/>
      <c r="WBV79" s="6"/>
      <c r="WBW79" s="6"/>
      <c r="WBX79" s="6"/>
      <c r="WBY79" s="6"/>
      <c r="WBZ79" s="6"/>
      <c r="WCA79" s="6"/>
      <c r="WCB79" s="6"/>
      <c r="WCC79" s="6"/>
      <c r="WCD79" s="6"/>
      <c r="WCE79" s="6"/>
      <c r="WCF79" s="6"/>
      <c r="WCG79" s="6"/>
      <c r="WCH79" s="6"/>
      <c r="WCI79" s="6"/>
      <c r="WCJ79" s="6"/>
      <c r="WCK79" s="6"/>
      <c r="WCL79" s="6"/>
      <c r="WCM79" s="6"/>
      <c r="WCN79" s="6"/>
      <c r="WCO79" s="6"/>
      <c r="WCP79" s="6"/>
      <c r="WCQ79" s="6"/>
      <c r="WCR79" s="6"/>
      <c r="WCS79" s="6"/>
      <c r="WCT79" s="6"/>
      <c r="WCU79" s="6"/>
      <c r="WCV79" s="6"/>
      <c r="WCW79" s="6"/>
      <c r="WCX79" s="6"/>
      <c r="WCY79" s="6"/>
      <c r="WCZ79" s="6"/>
      <c r="WDA79" s="6"/>
      <c r="WDB79" s="6"/>
      <c r="WDC79" s="6"/>
      <c r="WDD79" s="6"/>
      <c r="WDE79" s="6"/>
      <c r="WDF79" s="6"/>
      <c r="WDG79" s="6"/>
      <c r="WDH79" s="6"/>
      <c r="WDI79" s="6"/>
      <c r="WDJ79" s="6"/>
      <c r="WDK79" s="6"/>
      <c r="WDL79" s="6"/>
      <c r="WDM79" s="6"/>
      <c r="WDN79" s="6"/>
      <c r="WDO79" s="6"/>
      <c r="WDP79" s="6"/>
      <c r="WDQ79" s="6"/>
      <c r="WDR79" s="6"/>
      <c r="WDS79" s="6"/>
      <c r="WDT79" s="6"/>
      <c r="WDU79" s="6"/>
      <c r="WDV79" s="6"/>
      <c r="WDW79" s="6"/>
      <c r="WDX79" s="6"/>
      <c r="WDY79" s="6"/>
      <c r="WDZ79" s="6"/>
      <c r="WEA79" s="6"/>
      <c r="WEB79" s="6"/>
      <c r="WEC79" s="6"/>
      <c r="WED79" s="6"/>
      <c r="WEE79" s="6"/>
      <c r="WEF79" s="6"/>
      <c r="WEG79" s="6"/>
      <c r="WEH79" s="6"/>
      <c r="WEI79" s="6"/>
      <c r="WEJ79" s="6"/>
      <c r="WEK79" s="6"/>
      <c r="WEL79" s="6"/>
      <c r="WEM79" s="6"/>
      <c r="WEN79" s="6"/>
      <c r="WEO79" s="6"/>
      <c r="WEP79" s="6"/>
      <c r="WEQ79" s="6"/>
      <c r="WER79" s="6"/>
      <c r="WES79" s="6"/>
      <c r="WET79" s="6"/>
      <c r="WEU79" s="6"/>
      <c r="WEV79" s="6"/>
      <c r="WEW79" s="6"/>
      <c r="WEX79" s="6"/>
      <c r="WEY79" s="6"/>
      <c r="WEZ79" s="6"/>
      <c r="WFA79" s="6"/>
      <c r="WFB79" s="6"/>
      <c r="WFC79" s="6"/>
      <c r="WFD79" s="6"/>
      <c r="WFE79" s="6"/>
      <c r="WFF79" s="6"/>
      <c r="WFG79" s="6"/>
      <c r="WFH79" s="6"/>
      <c r="WFI79" s="6"/>
      <c r="WFJ79" s="6"/>
      <c r="WFK79" s="6"/>
      <c r="WFL79" s="6"/>
      <c r="WFM79" s="6"/>
      <c r="WFN79" s="6"/>
      <c r="WFO79" s="6"/>
      <c r="WFP79" s="6"/>
      <c r="WFQ79" s="6"/>
      <c r="WFR79" s="6"/>
      <c r="WFS79" s="6"/>
      <c r="WFT79" s="6"/>
      <c r="WFU79" s="6"/>
      <c r="WFV79" s="6"/>
      <c r="WFW79" s="6"/>
      <c r="WFX79" s="6"/>
      <c r="WFY79" s="6"/>
      <c r="WFZ79" s="6"/>
      <c r="WGA79" s="6"/>
      <c r="WGB79" s="6"/>
      <c r="WGC79" s="6"/>
      <c r="WGD79" s="6"/>
      <c r="WGE79" s="6"/>
      <c r="WGF79" s="6"/>
      <c r="WGG79" s="6"/>
      <c r="WGH79" s="6"/>
      <c r="WGI79" s="6"/>
      <c r="WGJ79" s="6"/>
      <c r="WGK79" s="6"/>
      <c r="WGL79" s="6"/>
      <c r="WGM79" s="6"/>
      <c r="WGN79" s="6"/>
      <c r="WGO79" s="6"/>
      <c r="WGP79" s="6"/>
      <c r="WGQ79" s="6"/>
      <c r="WGR79" s="6"/>
      <c r="WGS79" s="6"/>
      <c r="WGT79" s="6"/>
      <c r="WGU79" s="6"/>
      <c r="WGV79" s="6"/>
      <c r="WGW79" s="6"/>
      <c r="WGX79" s="6"/>
      <c r="WGY79" s="6"/>
      <c r="WGZ79" s="6"/>
      <c r="WHA79" s="6"/>
      <c r="WHB79" s="6"/>
      <c r="WHC79" s="6"/>
      <c r="WHD79" s="6"/>
      <c r="WHE79" s="6"/>
      <c r="WHF79" s="6"/>
      <c r="WHG79" s="6"/>
      <c r="WHH79" s="6"/>
      <c r="WHI79" s="6"/>
      <c r="WHJ79" s="6"/>
      <c r="WHK79" s="6"/>
      <c r="WHL79" s="6"/>
      <c r="WHM79" s="6"/>
      <c r="WHN79" s="6"/>
      <c r="WHO79" s="6"/>
      <c r="WHP79" s="6"/>
      <c r="WHQ79" s="6"/>
      <c r="WHR79" s="6"/>
      <c r="WHS79" s="6"/>
      <c r="WHT79" s="6"/>
      <c r="WHU79" s="6"/>
      <c r="WHV79" s="6"/>
      <c r="WHW79" s="6"/>
      <c r="WHX79" s="6"/>
      <c r="WHY79" s="6"/>
      <c r="WHZ79" s="6"/>
      <c r="WIA79" s="6"/>
      <c r="WIB79" s="6"/>
      <c r="WIC79" s="6"/>
      <c r="WID79" s="6"/>
      <c r="WIE79" s="6"/>
      <c r="WIF79" s="6"/>
      <c r="WIG79" s="6"/>
      <c r="WIH79" s="6"/>
      <c r="WII79" s="6"/>
      <c r="WIJ79" s="6"/>
      <c r="WIK79" s="6"/>
      <c r="WIL79" s="6"/>
      <c r="WIM79" s="6"/>
      <c r="WIN79" s="6"/>
      <c r="WIO79" s="6"/>
      <c r="WIP79" s="6"/>
      <c r="WIQ79" s="6"/>
      <c r="WIR79" s="6"/>
      <c r="WIS79" s="6"/>
      <c r="WIT79" s="6"/>
      <c r="WIU79" s="6"/>
      <c r="WIV79" s="6"/>
      <c r="WIW79" s="6"/>
      <c r="WIX79" s="6"/>
      <c r="WIY79" s="6"/>
      <c r="WIZ79" s="6"/>
      <c r="WJA79" s="6"/>
      <c r="WJB79" s="6"/>
      <c r="WJC79" s="6"/>
      <c r="WJD79" s="6"/>
      <c r="WJE79" s="6"/>
      <c r="WJF79" s="6"/>
      <c r="WJG79" s="6"/>
      <c r="WJH79" s="6"/>
      <c r="WJI79" s="6"/>
      <c r="WJJ79" s="6"/>
      <c r="WJK79" s="6"/>
      <c r="WJL79" s="6"/>
      <c r="WJM79" s="6"/>
      <c r="WJN79" s="6"/>
      <c r="WJO79" s="6"/>
      <c r="WJP79" s="6"/>
      <c r="WJQ79" s="6"/>
      <c r="WJR79" s="6"/>
      <c r="WJS79" s="6"/>
      <c r="WJT79" s="6"/>
      <c r="WJU79" s="6"/>
      <c r="WJV79" s="6"/>
      <c r="WJW79" s="6"/>
      <c r="WJX79" s="6"/>
      <c r="WJY79" s="6"/>
      <c r="WJZ79" s="6"/>
      <c r="WKA79" s="6"/>
      <c r="WKB79" s="6"/>
      <c r="WKC79" s="6"/>
      <c r="WKD79" s="6"/>
      <c r="WKE79" s="6"/>
      <c r="WKF79" s="6"/>
      <c r="WKG79" s="6"/>
      <c r="WKH79" s="6"/>
      <c r="WKI79" s="6"/>
      <c r="WKJ79" s="6"/>
      <c r="WKK79" s="6"/>
      <c r="WKL79" s="6"/>
      <c r="WKM79" s="6"/>
      <c r="WKN79" s="6"/>
      <c r="WKO79" s="6"/>
      <c r="WKP79" s="6"/>
      <c r="WKQ79" s="6"/>
      <c r="WKR79" s="6"/>
      <c r="WKS79" s="6"/>
      <c r="WKT79" s="6"/>
      <c r="WKU79" s="6"/>
      <c r="WKV79" s="6"/>
      <c r="WKW79" s="6"/>
      <c r="WKX79" s="6"/>
      <c r="WKY79" s="6"/>
      <c r="WKZ79" s="6"/>
      <c r="WLA79" s="6"/>
      <c r="WLB79" s="6"/>
      <c r="WLC79" s="6"/>
      <c r="WLD79" s="6"/>
      <c r="WLE79" s="6"/>
      <c r="WLF79" s="6"/>
      <c r="WLG79" s="6"/>
      <c r="WLH79" s="6"/>
      <c r="WLI79" s="6"/>
      <c r="WLJ79" s="6"/>
      <c r="WLK79" s="6"/>
      <c r="WLL79" s="6"/>
      <c r="WLM79" s="6"/>
      <c r="WLN79" s="6"/>
      <c r="WLO79" s="6"/>
      <c r="WLP79" s="6"/>
      <c r="WLQ79" s="6"/>
      <c r="WLR79" s="6"/>
      <c r="WLS79" s="6"/>
      <c r="WLT79" s="6"/>
      <c r="WLU79" s="6"/>
      <c r="WLV79" s="6"/>
      <c r="WLW79" s="6"/>
      <c r="WLX79" s="6"/>
      <c r="WLY79" s="6"/>
      <c r="WLZ79" s="6"/>
      <c r="WMA79" s="6"/>
      <c r="WMB79" s="6"/>
      <c r="WMC79" s="6"/>
      <c r="WMD79" s="6"/>
      <c r="WME79" s="6"/>
      <c r="WMF79" s="6"/>
      <c r="WMG79" s="6"/>
      <c r="WMH79" s="6"/>
      <c r="WMI79" s="6"/>
      <c r="WMJ79" s="6"/>
      <c r="WMK79" s="6"/>
      <c r="WML79" s="6"/>
      <c r="WMM79" s="6"/>
      <c r="WMN79" s="6"/>
      <c r="WMO79" s="6"/>
      <c r="WMP79" s="6"/>
      <c r="WMQ79" s="6"/>
      <c r="WMR79" s="6"/>
      <c r="WMS79" s="6"/>
      <c r="WMT79" s="6"/>
      <c r="WMU79" s="6"/>
      <c r="WMV79" s="6"/>
      <c r="WMW79" s="6"/>
      <c r="WMX79" s="6"/>
      <c r="WMY79" s="6"/>
      <c r="WMZ79" s="6"/>
      <c r="WNA79" s="6"/>
      <c r="WNB79" s="6"/>
      <c r="WNC79" s="6"/>
      <c r="WND79" s="6"/>
      <c r="WNE79" s="6"/>
      <c r="WNF79" s="6"/>
      <c r="WNG79" s="6"/>
      <c r="WNH79" s="6"/>
      <c r="WNI79" s="6"/>
      <c r="WNJ79" s="6"/>
      <c r="WNK79" s="6"/>
      <c r="WNL79" s="6"/>
      <c r="WNM79" s="6"/>
      <c r="WNN79" s="6"/>
      <c r="WNO79" s="6"/>
      <c r="WNP79" s="6"/>
      <c r="WNQ79" s="6"/>
      <c r="WNR79" s="6"/>
      <c r="WNS79" s="6"/>
      <c r="WNT79" s="6"/>
      <c r="WNU79" s="6"/>
      <c r="WNV79" s="6"/>
      <c r="WNW79" s="6"/>
      <c r="WNX79" s="6"/>
      <c r="WNY79" s="6"/>
      <c r="WNZ79" s="6"/>
      <c r="WOA79" s="6"/>
      <c r="WOB79" s="6"/>
      <c r="WOC79" s="6"/>
      <c r="WOD79" s="6"/>
      <c r="WOE79" s="6"/>
      <c r="WOF79" s="6"/>
      <c r="WOG79" s="6"/>
      <c r="WOH79" s="6"/>
      <c r="WOI79" s="6"/>
      <c r="WOJ79" s="6"/>
      <c r="WOK79" s="6"/>
      <c r="WOL79" s="6"/>
      <c r="WOM79" s="6"/>
      <c r="WON79" s="6"/>
      <c r="WOO79" s="6"/>
      <c r="WOP79" s="6"/>
      <c r="WOQ79" s="6"/>
      <c r="WOR79" s="6"/>
      <c r="WOS79" s="6"/>
      <c r="WOT79" s="6"/>
      <c r="WOU79" s="6"/>
      <c r="WOV79" s="6"/>
      <c r="WOW79" s="6"/>
      <c r="WOX79" s="6"/>
      <c r="WOY79" s="6"/>
      <c r="WOZ79" s="6"/>
      <c r="WPA79" s="6"/>
      <c r="WPB79" s="6"/>
      <c r="WPC79" s="6"/>
      <c r="WPD79" s="6"/>
      <c r="WPE79" s="6"/>
      <c r="WPF79" s="6"/>
      <c r="WPG79" s="6"/>
      <c r="WPH79" s="6"/>
      <c r="WPI79" s="6"/>
      <c r="WPJ79" s="6"/>
      <c r="WPK79" s="6"/>
      <c r="WPL79" s="6"/>
      <c r="WPM79" s="6"/>
      <c r="WPN79" s="6"/>
      <c r="WPO79" s="6"/>
      <c r="WPP79" s="6"/>
      <c r="WPQ79" s="6"/>
      <c r="WPR79" s="6"/>
      <c r="WPS79" s="6"/>
      <c r="WPT79" s="6"/>
      <c r="WPU79" s="6"/>
      <c r="WPV79" s="6"/>
      <c r="WPW79" s="6"/>
      <c r="WPX79" s="6"/>
      <c r="WPY79" s="6"/>
      <c r="WPZ79" s="6"/>
      <c r="WQA79" s="6"/>
      <c r="WQB79" s="6"/>
      <c r="WQC79" s="6"/>
      <c r="WQD79" s="6"/>
      <c r="WQE79" s="6"/>
      <c r="WQF79" s="6"/>
      <c r="WQG79" s="6"/>
      <c r="WQH79" s="6"/>
      <c r="WQI79" s="6"/>
      <c r="WQJ79" s="6"/>
      <c r="WQK79" s="6"/>
      <c r="WQL79" s="6"/>
      <c r="WQM79" s="6"/>
      <c r="WQN79" s="6"/>
      <c r="WQO79" s="6"/>
      <c r="WQP79" s="6"/>
      <c r="WQQ79" s="6"/>
      <c r="WQR79" s="6"/>
      <c r="WQS79" s="6"/>
      <c r="WQT79" s="6"/>
      <c r="WQU79" s="6"/>
      <c r="WQV79" s="6"/>
      <c r="WQW79" s="6"/>
      <c r="WQX79" s="6"/>
      <c r="WQY79" s="6"/>
      <c r="WQZ79" s="6"/>
      <c r="WRA79" s="6"/>
      <c r="WRB79" s="6"/>
      <c r="WRC79" s="6"/>
      <c r="WRD79" s="6"/>
      <c r="WRE79" s="6"/>
      <c r="WRF79" s="6"/>
      <c r="WRG79" s="6"/>
      <c r="WRH79" s="6"/>
      <c r="WRI79" s="6"/>
      <c r="WRJ79" s="6"/>
      <c r="WRK79" s="6"/>
      <c r="WRL79" s="6"/>
      <c r="WRM79" s="6"/>
      <c r="WRN79" s="6"/>
      <c r="WRO79" s="6"/>
      <c r="WRP79" s="6"/>
      <c r="WRQ79" s="6"/>
      <c r="WRR79" s="6"/>
      <c r="WRS79" s="6"/>
      <c r="WRT79" s="6"/>
      <c r="WRU79" s="6"/>
      <c r="WRV79" s="6"/>
      <c r="WRW79" s="6"/>
      <c r="WRX79" s="6"/>
      <c r="WRY79" s="6"/>
      <c r="WRZ79" s="6"/>
      <c r="WSA79" s="6"/>
      <c r="WSB79" s="6"/>
      <c r="WSC79" s="6"/>
      <c r="WSD79" s="6"/>
      <c r="WSE79" s="6"/>
      <c r="WSF79" s="6"/>
      <c r="WSG79" s="6"/>
      <c r="WSH79" s="6"/>
      <c r="WSI79" s="6"/>
      <c r="WSJ79" s="6"/>
      <c r="WSK79" s="6"/>
      <c r="WSL79" s="6"/>
      <c r="WSM79" s="6"/>
      <c r="WSN79" s="6"/>
      <c r="WSO79" s="6"/>
      <c r="WSP79" s="6"/>
      <c r="WSQ79" s="6"/>
      <c r="WSR79" s="6"/>
      <c r="WSS79" s="6"/>
      <c r="WST79" s="6"/>
      <c r="WSU79" s="6"/>
      <c r="WSV79" s="6"/>
      <c r="WSW79" s="6"/>
      <c r="WSX79" s="6"/>
      <c r="WSY79" s="6"/>
      <c r="WSZ79" s="6"/>
      <c r="WTA79" s="6"/>
      <c r="WTB79" s="6"/>
      <c r="WTC79" s="6"/>
      <c r="WTD79" s="6"/>
      <c r="WTE79" s="6"/>
      <c r="WTF79" s="6"/>
      <c r="WTG79" s="6"/>
      <c r="WTH79" s="6"/>
      <c r="WTI79" s="6"/>
      <c r="WTJ79" s="6"/>
      <c r="WTK79" s="6"/>
      <c r="WTL79" s="6"/>
      <c r="WTM79" s="6"/>
      <c r="WTN79" s="6"/>
      <c r="WTO79" s="6"/>
      <c r="WTP79" s="6"/>
      <c r="WTQ79" s="6"/>
      <c r="WTR79" s="6"/>
      <c r="WTS79" s="6"/>
      <c r="WTT79" s="6"/>
      <c r="WTU79" s="6"/>
      <c r="WTV79" s="6"/>
      <c r="WTW79" s="6"/>
      <c r="WTX79" s="6"/>
      <c r="WTY79" s="6"/>
      <c r="WTZ79" s="6"/>
      <c r="WUA79" s="6"/>
      <c r="WUB79" s="6"/>
      <c r="WUC79" s="6"/>
      <c r="WUD79" s="6"/>
      <c r="WUE79" s="6"/>
      <c r="WUF79" s="6"/>
      <c r="WUG79" s="6"/>
      <c r="WUH79" s="6"/>
      <c r="WUI79" s="6"/>
      <c r="WUJ79" s="6"/>
      <c r="WUK79" s="6"/>
      <c r="WUL79" s="6"/>
      <c r="WUM79" s="6"/>
      <c r="WUN79" s="6"/>
      <c r="WUO79" s="6"/>
      <c r="WUP79" s="6"/>
      <c r="WUQ79" s="6"/>
      <c r="WUR79" s="6"/>
      <c r="WUS79" s="6"/>
      <c r="WUT79" s="6"/>
      <c r="WUU79" s="6"/>
      <c r="WUV79" s="6"/>
      <c r="WUW79" s="6"/>
      <c r="WUX79" s="6"/>
      <c r="WUY79" s="6"/>
      <c r="WUZ79" s="6"/>
      <c r="WVA79" s="6"/>
      <c r="WVB79" s="6"/>
      <c r="WVC79" s="6"/>
      <c r="WVD79" s="6"/>
      <c r="WVE79" s="6"/>
      <c r="WVF79" s="6"/>
      <c r="WVG79" s="6"/>
      <c r="WVH79" s="6"/>
      <c r="WVI79" s="6"/>
      <c r="WVJ79" s="6"/>
      <c r="WVK79" s="6"/>
      <c r="WVL79" s="6"/>
      <c r="WVM79" s="6"/>
      <c r="WVN79" s="6"/>
      <c r="WVO79" s="6"/>
      <c r="WVP79" s="6"/>
      <c r="WVQ79" s="6"/>
      <c r="WVR79" s="6"/>
      <c r="WVS79" s="6"/>
      <c r="WVT79" s="6"/>
      <c r="WVU79" s="6"/>
      <c r="WVV79" s="6"/>
      <c r="WVW79" s="6"/>
      <c r="WVX79" s="6"/>
      <c r="WVY79" s="6"/>
      <c r="WVZ79" s="6"/>
      <c r="WWA79" s="6"/>
      <c r="WWB79" s="6"/>
      <c r="WWC79" s="6"/>
      <c r="WWD79" s="6"/>
      <c r="WWE79" s="6"/>
      <c r="WWF79" s="6"/>
      <c r="WWG79" s="6"/>
      <c r="WWH79" s="6"/>
      <c r="WWI79" s="6"/>
      <c r="WWJ79" s="6"/>
      <c r="WWK79" s="6"/>
      <c r="WWL79" s="6"/>
      <c r="WWM79" s="6"/>
      <c r="WWN79" s="6"/>
      <c r="WWO79" s="6"/>
      <c r="WWP79" s="6"/>
      <c r="WWQ79" s="6"/>
      <c r="WWR79" s="6"/>
      <c r="WWS79" s="6"/>
      <c r="WWT79" s="6"/>
      <c r="WWU79" s="6"/>
      <c r="WWV79" s="6"/>
      <c r="WWW79" s="6"/>
      <c r="WWX79" s="6"/>
      <c r="WWY79" s="6"/>
      <c r="WWZ79" s="6"/>
      <c r="WXA79" s="6"/>
      <c r="WXB79" s="6"/>
      <c r="WXC79" s="6"/>
      <c r="WXD79" s="6"/>
      <c r="WXE79" s="6"/>
      <c r="WXF79" s="6"/>
      <c r="WXG79" s="6"/>
      <c r="WXH79" s="6"/>
      <c r="WXI79" s="6"/>
      <c r="WXJ79" s="6"/>
      <c r="WXK79" s="6"/>
      <c r="WXL79" s="6"/>
      <c r="WXM79" s="6"/>
      <c r="WXN79" s="6"/>
      <c r="WXO79" s="6"/>
      <c r="WXP79" s="6"/>
      <c r="WXQ79" s="6"/>
      <c r="WXR79" s="6"/>
      <c r="WXS79" s="6"/>
      <c r="WXT79" s="6"/>
      <c r="WXU79" s="6"/>
      <c r="WXV79" s="6"/>
      <c r="WXW79" s="6"/>
      <c r="WXX79" s="6"/>
      <c r="WXY79" s="6"/>
      <c r="WXZ79" s="6"/>
      <c r="WYA79" s="6"/>
      <c r="WYB79" s="6"/>
      <c r="WYC79" s="6"/>
      <c r="WYD79" s="6"/>
      <c r="WYE79" s="6"/>
      <c r="WYF79" s="6"/>
      <c r="WYG79" s="6"/>
      <c r="WYH79" s="6"/>
      <c r="WYI79" s="6"/>
      <c r="WYJ79" s="6"/>
      <c r="WYK79" s="6"/>
      <c r="WYL79" s="6"/>
      <c r="WYM79" s="6"/>
      <c r="WYN79" s="6"/>
      <c r="WYO79" s="6"/>
      <c r="WYP79" s="6"/>
      <c r="WYQ79" s="6"/>
      <c r="WYR79" s="6"/>
      <c r="WYS79" s="6"/>
      <c r="WYT79" s="6"/>
      <c r="WYU79" s="6"/>
      <c r="WYV79" s="6"/>
      <c r="WYW79" s="6"/>
      <c r="WYX79" s="6"/>
      <c r="WYY79" s="6"/>
      <c r="WYZ79" s="6"/>
      <c r="WZA79" s="6"/>
      <c r="WZB79" s="6"/>
      <c r="WZC79" s="6"/>
      <c r="WZD79" s="6"/>
      <c r="WZE79" s="6"/>
      <c r="WZF79" s="6"/>
      <c r="WZG79" s="6"/>
      <c r="WZH79" s="6"/>
      <c r="WZI79" s="6"/>
      <c r="WZJ79" s="6"/>
      <c r="WZK79" s="6"/>
      <c r="WZL79" s="6"/>
      <c r="WZM79" s="6"/>
      <c r="WZN79" s="6"/>
      <c r="WZO79" s="6"/>
      <c r="WZP79" s="6"/>
      <c r="WZQ79" s="6"/>
      <c r="WZR79" s="6"/>
      <c r="WZS79" s="6"/>
      <c r="WZT79" s="6"/>
      <c r="WZU79" s="6"/>
      <c r="WZV79" s="6"/>
      <c r="WZW79" s="6"/>
      <c r="WZX79" s="6"/>
      <c r="WZY79" s="6"/>
      <c r="WZZ79" s="6"/>
      <c r="XAA79" s="6"/>
      <c r="XAB79" s="6"/>
      <c r="XAC79" s="6"/>
      <c r="XAD79" s="6"/>
      <c r="XAE79" s="6"/>
      <c r="XAF79" s="6"/>
      <c r="XAG79" s="6"/>
      <c r="XAH79" s="6"/>
      <c r="XAI79" s="6"/>
      <c r="XAJ79" s="6"/>
      <c r="XAK79" s="6"/>
      <c r="XAL79" s="6"/>
      <c r="XAM79" s="6"/>
      <c r="XAN79" s="6"/>
      <c r="XAO79" s="6"/>
      <c r="XAP79" s="6"/>
      <c r="XAQ79" s="6"/>
      <c r="XAR79" s="6"/>
      <c r="XAS79" s="6"/>
      <c r="XAT79" s="6"/>
      <c r="XAU79" s="6"/>
      <c r="XAV79" s="6"/>
      <c r="XAW79" s="6"/>
      <c r="XAX79" s="6"/>
      <c r="XAY79" s="6"/>
      <c r="XAZ79" s="6"/>
      <c r="XBA79" s="6"/>
      <c r="XBB79" s="6"/>
      <c r="XBC79" s="6"/>
      <c r="XBD79" s="6"/>
      <c r="XBE79" s="6"/>
      <c r="XBF79" s="6"/>
      <c r="XBG79" s="6"/>
      <c r="XBH79" s="6"/>
      <c r="XBI79" s="6"/>
      <c r="XBJ79" s="6"/>
      <c r="XBK79" s="6"/>
      <c r="XBL79" s="6"/>
      <c r="XBM79" s="6"/>
      <c r="XBN79" s="6"/>
      <c r="XBO79" s="6"/>
      <c r="XBP79" s="6"/>
      <c r="XBQ79" s="6"/>
      <c r="XBR79" s="6"/>
      <c r="XBS79" s="6"/>
      <c r="XBT79" s="6"/>
      <c r="XBU79" s="6"/>
      <c r="XBV79" s="6"/>
      <c r="XBW79" s="6"/>
      <c r="XBX79" s="6"/>
      <c r="XBY79" s="6"/>
      <c r="XBZ79" s="6"/>
      <c r="XCA79" s="6"/>
      <c r="XCB79" s="6"/>
      <c r="XCC79" s="6"/>
      <c r="XCD79" s="6"/>
      <c r="XCE79" s="6"/>
      <c r="XCF79" s="6"/>
      <c r="XCG79" s="6"/>
      <c r="XCH79" s="6"/>
      <c r="XCI79" s="6"/>
      <c r="XCJ79" s="6"/>
      <c r="XCK79" s="6"/>
      <c r="XCL79" s="6"/>
      <c r="XCM79" s="6"/>
      <c r="XCN79" s="6"/>
      <c r="XCO79" s="6"/>
      <c r="XCP79" s="6"/>
      <c r="XCQ79" s="6"/>
      <c r="XCR79" s="6"/>
      <c r="XCS79" s="6"/>
      <c r="XCT79" s="6"/>
      <c r="XCU79" s="6"/>
      <c r="XCV79" s="6"/>
      <c r="XCW79" s="6"/>
      <c r="XCX79" s="6"/>
      <c r="XCY79" s="6"/>
      <c r="XCZ79" s="6"/>
      <c r="XDA79" s="6"/>
      <c r="XDB79" s="6"/>
      <c r="XDC79" s="6"/>
      <c r="XDD79" s="6"/>
      <c r="XDE79" s="6"/>
      <c r="XDF79" s="6"/>
      <c r="XDG79" s="6"/>
      <c r="XDH79" s="6"/>
      <c r="XDI79" s="6"/>
      <c r="XDJ79" s="6"/>
      <c r="XDK79" s="6"/>
    </row>
    <row r="80" spans="1:16339" s="8" customFormat="1">
      <c r="A80" s="566"/>
      <c r="B80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6"/>
      <c r="Y80" s="6"/>
      <c r="Z80" s="6"/>
      <c r="AA80" s="6"/>
      <c r="AB80" s="14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14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WZZ80" s="6"/>
      <c r="XAA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</row>
  </sheetData>
  <pageMargins left="0.70866141732283472" right="0" top="0.35433070866141736" bottom="0.15748031496062992" header="0.31496062992125984" footer="0.31496062992125984"/>
  <pageSetup paperSize="9" scale="50" orientation="landscape" r:id="rId1"/>
  <headerFooter alignWithMargins="0"/>
  <rowBreaks count="1" manualBreakCount="1">
    <brk id="51" min="3" max="40" man="1"/>
  </rowBreaks>
  <colBreaks count="1" manualBreakCount="1">
    <brk id="15988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7"/>
  <sheetViews>
    <sheetView showGridLines="0" showZeros="0" topLeftCell="D5" zoomScale="90" zoomScaleNormal="90" zoomScaleSheetLayoutView="89" workbookViewId="0"/>
  </sheetViews>
  <sheetFormatPr defaultColWidth="9.109375" defaultRowHeight="19.2" outlineLevelRow="1" outlineLevelCol="1"/>
  <cols>
    <col min="1" max="1" width="14" style="172" hidden="1" customWidth="1" outlineLevel="1"/>
    <col min="2" max="2" width="9.109375" style="172" hidden="1" customWidth="1" outlineLevel="1"/>
    <col min="3" max="3" width="15.5546875" style="172" hidden="1" customWidth="1" outlineLevel="1"/>
    <col min="4" max="4" width="4" style="172" customWidth="1" collapsed="1"/>
    <col min="5" max="5" width="22.109375" style="172" customWidth="1"/>
    <col min="6" max="6" width="8.33203125" style="172" hidden="1" customWidth="1" outlineLevel="1"/>
    <col min="7" max="7" width="8.88671875" style="172" hidden="1" customWidth="1" outlineLevel="1"/>
    <col min="8" max="8" width="0.44140625" style="172" hidden="1" customWidth="1" outlineLevel="1"/>
    <col min="9" max="9" width="0.33203125" style="172" hidden="1" customWidth="1" outlineLevel="1"/>
    <col min="10" max="10" width="7.88671875" style="172" hidden="1" customWidth="1" outlineLevel="1"/>
    <col min="11" max="11" width="10.5546875" style="172" hidden="1" customWidth="1" collapsed="1"/>
    <col min="12" max="12" width="10.44140625" style="172" hidden="1" customWidth="1"/>
    <col min="13" max="13" width="11.33203125" style="172" hidden="1" customWidth="1"/>
    <col min="14" max="14" width="10.6640625" style="172" hidden="1" customWidth="1"/>
    <col min="15" max="15" width="8.88671875" style="172" hidden="1" customWidth="1"/>
    <col min="16" max="17" width="11.6640625" style="172" customWidth="1"/>
    <col min="18" max="19" width="11.33203125" style="172" hidden="1" customWidth="1"/>
    <col min="20" max="20" width="8.6640625" style="172" customWidth="1"/>
    <col min="21" max="21" width="11.88671875" style="172" customWidth="1"/>
    <col min="22" max="23" width="11.33203125" style="172" hidden="1" customWidth="1" outlineLevel="1"/>
    <col min="24" max="24" width="0.44140625" style="172" hidden="1" customWidth="1" outlineLevel="1"/>
    <col min="25" max="25" width="0.109375" style="172" hidden="1" customWidth="1" outlineLevel="1"/>
    <col min="26" max="26" width="9.109375" style="172" hidden="1" customWidth="1" outlineLevel="1"/>
    <col min="27" max="27" width="10.5546875" style="172" hidden="1" customWidth="1" collapsed="1"/>
    <col min="28" max="28" width="10.109375" style="172" hidden="1" customWidth="1"/>
    <col min="29" max="29" width="7.6640625" style="172" hidden="1" customWidth="1"/>
    <col min="30" max="30" width="0.33203125" style="172" hidden="1" customWidth="1"/>
    <col min="31" max="31" width="7.6640625" style="172" hidden="1" customWidth="1"/>
    <col min="32" max="33" width="11.6640625" style="174" customWidth="1"/>
    <col min="34" max="35" width="11.33203125" style="174" hidden="1" customWidth="1"/>
    <col min="36" max="36" width="8.6640625" style="174" customWidth="1"/>
    <col min="37" max="37" width="11.6640625" style="174" customWidth="1"/>
    <col min="38" max="39" width="10.5546875" style="174" hidden="1" customWidth="1" outlineLevel="1"/>
    <col min="40" max="41" width="0.109375" style="174" hidden="1" customWidth="1" outlineLevel="1"/>
    <col min="42" max="42" width="7.44140625" style="174" hidden="1" customWidth="1" outlineLevel="1"/>
    <col min="43" max="43" width="10.5546875" style="174" hidden="1" customWidth="1" collapsed="1"/>
    <col min="44" max="47" width="10.5546875" style="174" hidden="1" customWidth="1"/>
    <col min="48" max="49" width="11.6640625" style="174" customWidth="1"/>
    <col min="50" max="50" width="7.6640625" style="174" hidden="1" customWidth="1"/>
    <col min="51" max="51" width="8.5546875" style="174" hidden="1" customWidth="1"/>
    <col min="52" max="52" width="8.6640625" style="174" customWidth="1"/>
    <col min="53" max="53" width="11.5546875" style="174" customWidth="1"/>
    <col min="54" max="55" width="16" style="172" hidden="1" customWidth="1"/>
    <col min="56" max="56" width="15" style="172" hidden="1" customWidth="1"/>
    <col min="57" max="58" width="13.44140625" style="172" hidden="1" customWidth="1"/>
    <col min="59" max="59" width="14.88671875" style="172" hidden="1" customWidth="1"/>
    <col min="60" max="60" width="13.109375" style="172" hidden="1" customWidth="1"/>
    <col min="61" max="61" width="17.109375" style="174" hidden="1" customWidth="1"/>
    <col min="62" max="62" width="11.33203125" style="172" hidden="1" customWidth="1"/>
    <col min="63" max="63" width="13.5546875" style="172" hidden="1" customWidth="1"/>
    <col min="64" max="64" width="13.6640625" style="172" hidden="1" customWidth="1"/>
    <col min="65" max="65" width="3.109375" style="172" hidden="1" customWidth="1"/>
    <col min="66" max="68" width="3.109375" style="172" customWidth="1"/>
    <col min="69" max="69" width="10.5546875" style="172" bestFit="1" customWidth="1"/>
    <col min="70" max="70" width="12" style="172" bestFit="1" customWidth="1"/>
    <col min="71" max="72" width="10.44140625" style="172" bestFit="1" customWidth="1"/>
    <col min="73" max="73" width="11.109375" style="172" bestFit="1" customWidth="1"/>
    <col min="74" max="16384" width="9.109375" style="172"/>
  </cols>
  <sheetData>
    <row r="1" spans="1:76" hidden="1" outlineLevel="1">
      <c r="F1" s="533" t="s">
        <v>297</v>
      </c>
      <c r="G1" s="533" t="s">
        <v>297</v>
      </c>
      <c r="K1" s="533" t="s">
        <v>297</v>
      </c>
      <c r="L1" s="532" t="s">
        <v>297</v>
      </c>
      <c r="M1" s="532"/>
      <c r="N1" s="532"/>
      <c r="O1" s="532"/>
      <c r="P1" s="532" t="s">
        <v>297</v>
      </c>
      <c r="Q1" s="532" t="s">
        <v>297</v>
      </c>
      <c r="R1" s="532"/>
      <c r="S1" s="532"/>
      <c r="T1" s="532"/>
      <c r="U1" s="541" t="s">
        <v>297</v>
      </c>
      <c r="V1" s="532" t="s">
        <v>300</v>
      </c>
      <c r="W1" s="532" t="s">
        <v>300</v>
      </c>
      <c r="X1" s="532"/>
      <c r="Y1" s="532"/>
      <c r="Z1" s="532"/>
      <c r="AA1" s="533" t="s">
        <v>300</v>
      </c>
      <c r="AB1" s="532" t="s">
        <v>300</v>
      </c>
      <c r="AC1" s="532" t="s">
        <v>300</v>
      </c>
      <c r="AD1" s="532" t="s">
        <v>300</v>
      </c>
      <c r="AE1" s="532" t="s">
        <v>300</v>
      </c>
      <c r="AF1" s="532" t="s">
        <v>300</v>
      </c>
      <c r="AG1" s="532" t="s">
        <v>300</v>
      </c>
      <c r="AH1" s="532" t="s">
        <v>300</v>
      </c>
      <c r="AI1" s="532" t="s">
        <v>300</v>
      </c>
      <c r="AJ1" s="532" t="s">
        <v>300</v>
      </c>
      <c r="AK1" s="541" t="s">
        <v>300</v>
      </c>
      <c r="AL1" s="533" t="s">
        <v>310</v>
      </c>
      <c r="AM1" s="532" t="s">
        <v>310</v>
      </c>
      <c r="AN1" s="532"/>
      <c r="AO1" s="532"/>
      <c r="AP1" s="532"/>
      <c r="AQ1" s="532" t="s">
        <v>302</v>
      </c>
      <c r="AR1" s="532" t="s">
        <v>302</v>
      </c>
      <c r="AS1" s="532"/>
      <c r="AT1" s="532"/>
      <c r="AU1" s="532"/>
      <c r="AV1" s="532" t="s">
        <v>302</v>
      </c>
      <c r="AW1" s="532" t="s">
        <v>302</v>
      </c>
      <c r="AX1" s="527"/>
      <c r="AY1" s="527"/>
      <c r="AZ1" s="527"/>
      <c r="BA1" s="532" t="s">
        <v>302</v>
      </c>
      <c r="BB1" s="176">
        <f>Period</f>
        <v>201406</v>
      </c>
      <c r="BC1" s="176">
        <f>Period</f>
        <v>201406</v>
      </c>
      <c r="BD1" s="176">
        <f>Period</f>
        <v>201406</v>
      </c>
      <c r="BE1" s="176">
        <f>Period</f>
        <v>201406</v>
      </c>
      <c r="BF1" s="176">
        <f>Period</f>
        <v>201406</v>
      </c>
      <c r="BG1" s="176"/>
    </row>
    <row r="2" spans="1:76" hidden="1" outlineLevel="1">
      <c r="F2" s="172" t="str">
        <f>'Meny Aaro'!G62</f>
        <v>1503PM</v>
      </c>
      <c r="G2" s="172" t="str">
        <f>'Meny Aaro'!H62</f>
        <v>1403PM</v>
      </c>
      <c r="K2" s="538" t="s">
        <v>539</v>
      </c>
      <c r="L2" s="544" t="s">
        <v>540</v>
      </c>
      <c r="M2" s="544" t="s">
        <v>533</v>
      </c>
      <c r="N2" s="544" t="s">
        <v>533</v>
      </c>
      <c r="P2" s="544" t="s">
        <v>541</v>
      </c>
      <c r="Q2" s="544" t="s">
        <v>542</v>
      </c>
      <c r="R2" s="544" t="s">
        <v>533</v>
      </c>
      <c r="T2" s="544" t="s">
        <v>543</v>
      </c>
      <c r="U2" s="531" t="s">
        <v>544</v>
      </c>
      <c r="V2" s="662" t="str">
        <f>F2</f>
        <v>1503PM</v>
      </c>
      <c r="W2" s="662" t="str">
        <f>G2</f>
        <v>1403PM</v>
      </c>
      <c r="X2" s="544" t="s">
        <v>533</v>
      </c>
      <c r="Y2" s="544" t="s">
        <v>533</v>
      </c>
      <c r="Z2" s="544" t="s">
        <v>533</v>
      </c>
      <c r="AA2" s="538" t="s">
        <v>546</v>
      </c>
      <c r="AB2" s="544" t="s">
        <v>547</v>
      </c>
      <c r="AC2" s="544" t="s">
        <v>548</v>
      </c>
      <c r="AD2" s="544" t="s">
        <v>549</v>
      </c>
      <c r="AE2" s="544" t="s">
        <v>533</v>
      </c>
      <c r="AF2" s="544" t="s">
        <v>550</v>
      </c>
      <c r="AG2" s="544" t="s">
        <v>551</v>
      </c>
      <c r="AH2" s="544" t="s">
        <v>533</v>
      </c>
      <c r="AI2" s="544" t="s">
        <v>533</v>
      </c>
      <c r="AJ2" s="544" t="s">
        <v>533</v>
      </c>
      <c r="AK2" s="531" t="s">
        <v>552</v>
      </c>
      <c r="AL2" s="662" t="str">
        <f>V2</f>
        <v>1503PM</v>
      </c>
      <c r="AM2" s="662" t="str">
        <f>W2</f>
        <v>1403PM</v>
      </c>
      <c r="AN2" s="544" t="s">
        <v>533</v>
      </c>
      <c r="AO2" s="544" t="s">
        <v>533</v>
      </c>
      <c r="AP2" s="544" t="s">
        <v>533</v>
      </c>
      <c r="AQ2" s="526" t="s">
        <v>546</v>
      </c>
      <c r="AR2" s="543" t="s">
        <v>547</v>
      </c>
      <c r="AS2" s="543" t="s">
        <v>533</v>
      </c>
      <c r="AT2" s="543" t="s">
        <v>533</v>
      </c>
      <c r="AU2" s="543" t="s">
        <v>533</v>
      </c>
      <c r="AV2" s="543" t="s">
        <v>550</v>
      </c>
      <c r="AW2" s="543" t="s">
        <v>551</v>
      </c>
      <c r="AX2" s="543" t="s">
        <v>533</v>
      </c>
      <c r="AY2" s="543" t="s">
        <v>533</v>
      </c>
      <c r="AZ2" s="543" t="s">
        <v>533</v>
      </c>
      <c r="BA2" s="537" t="s">
        <v>552</v>
      </c>
      <c r="BB2" s="176" t="s">
        <v>42</v>
      </c>
      <c r="BC2" s="176" t="s">
        <v>43</v>
      </c>
      <c r="BD2" s="176" t="s">
        <v>12</v>
      </c>
      <c r="BE2" s="176" t="s">
        <v>10</v>
      </c>
      <c r="BF2" s="176" t="s">
        <v>11</v>
      </c>
      <c r="BG2" s="176" t="s">
        <v>9</v>
      </c>
    </row>
    <row r="3" spans="1:76" hidden="1" outlineLevel="1">
      <c r="K3" s="530"/>
      <c r="L3" s="529"/>
      <c r="M3" s="529"/>
      <c r="N3" s="529"/>
      <c r="O3" s="529"/>
      <c r="P3" s="529"/>
      <c r="Q3" s="529"/>
      <c r="R3" s="529"/>
      <c r="S3" s="529"/>
      <c r="T3" s="529"/>
      <c r="U3" s="528"/>
      <c r="V3" s="530" t="s">
        <v>301</v>
      </c>
      <c r="W3" s="529" t="s">
        <v>301</v>
      </c>
      <c r="X3" s="529"/>
      <c r="Y3" s="529"/>
      <c r="Z3" s="529"/>
      <c r="AA3" s="530" t="s">
        <v>301</v>
      </c>
      <c r="AB3" s="529" t="s">
        <v>301</v>
      </c>
      <c r="AC3" s="529" t="s">
        <v>301</v>
      </c>
      <c r="AD3" s="529" t="s">
        <v>301</v>
      </c>
      <c r="AE3" s="529" t="s">
        <v>301</v>
      </c>
      <c r="AF3" s="529" t="s">
        <v>301</v>
      </c>
      <c r="AG3" s="529" t="s">
        <v>301</v>
      </c>
      <c r="AH3" s="529" t="s">
        <v>301</v>
      </c>
      <c r="AI3" s="529" t="s">
        <v>301</v>
      </c>
      <c r="AJ3" s="529" t="s">
        <v>301</v>
      </c>
      <c r="AK3" s="528" t="s">
        <v>301</v>
      </c>
      <c r="AL3" s="530" t="s">
        <v>303</v>
      </c>
      <c r="AM3" s="529" t="s">
        <v>303</v>
      </c>
      <c r="AN3" s="529"/>
      <c r="AO3" s="529"/>
      <c r="AP3" s="529"/>
      <c r="AQ3" s="530" t="s">
        <v>303</v>
      </c>
      <c r="AR3" s="529" t="s">
        <v>303</v>
      </c>
      <c r="AS3" s="529"/>
      <c r="AT3" s="529"/>
      <c r="AU3" s="529"/>
      <c r="AV3" s="529" t="s">
        <v>303</v>
      </c>
      <c r="AW3" s="529" t="s">
        <v>303</v>
      </c>
      <c r="AX3" s="540"/>
      <c r="AY3" s="540"/>
      <c r="AZ3" s="540"/>
      <c r="BA3" s="528" t="s">
        <v>303</v>
      </c>
      <c r="BH3" s="175">
        <f>Period</f>
        <v>201406</v>
      </c>
      <c r="BI3" s="175">
        <f>Period</f>
        <v>201406</v>
      </c>
      <c r="BJ3" s="177"/>
      <c r="BK3" s="178"/>
      <c r="BL3" s="178"/>
    </row>
    <row r="4" spans="1:76" hidden="1" outlineLevel="1">
      <c r="BH4" s="175" t="s">
        <v>31</v>
      </c>
      <c r="BI4" s="175" t="s">
        <v>13</v>
      </c>
      <c r="BJ4" s="178" t="s">
        <v>9</v>
      </c>
      <c r="BK4" s="178"/>
    </row>
    <row r="5" spans="1:76" s="179" customFormat="1" ht="30" collapsed="1">
      <c r="A5" s="536">
        <v>100</v>
      </c>
      <c r="E5" s="239" t="str">
        <f>CONCATENATE("Ratos innehav per ",'Meny Aaro'!H51," "&amp;VMNAMN&amp;" "&amp;VÅR)</f>
        <v>Ratos innehav per 31 Mars 2015</v>
      </c>
      <c r="F5" s="239"/>
      <c r="G5" s="239"/>
      <c r="H5" s="239"/>
      <c r="I5" s="239"/>
      <c r="J5" s="239"/>
      <c r="K5" s="181"/>
      <c r="L5" s="181"/>
      <c r="M5" s="181"/>
      <c r="N5" s="181"/>
      <c r="O5" s="181"/>
      <c r="P5" s="181"/>
      <c r="AA5" s="180"/>
      <c r="AB5" s="180"/>
      <c r="AC5" s="180"/>
      <c r="AD5" s="180"/>
      <c r="AE5" s="180"/>
      <c r="AF5" s="238" t="s">
        <v>89</v>
      </c>
      <c r="AG5" s="174"/>
      <c r="AH5" s="174"/>
      <c r="AI5" s="174"/>
      <c r="AJ5" s="174"/>
      <c r="AK5" s="174"/>
      <c r="AL5" s="174"/>
      <c r="AM5" s="174"/>
      <c r="AN5" s="174"/>
      <c r="AO5" s="174"/>
      <c r="AP5" s="174"/>
      <c r="AW5" s="174"/>
      <c r="AX5" s="174"/>
      <c r="AY5" s="174"/>
      <c r="AZ5" s="174"/>
      <c r="BA5" s="174"/>
      <c r="BC5" s="182"/>
      <c r="BI5" s="174"/>
    </row>
    <row r="6" spans="1:76" s="179" customFormat="1" ht="18.75" customHeight="1">
      <c r="A6" s="179" t="s">
        <v>299</v>
      </c>
      <c r="E6" s="183"/>
      <c r="F6" s="183"/>
      <c r="G6" s="183"/>
      <c r="H6" s="183"/>
      <c r="I6" s="183"/>
      <c r="J6" s="183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C6" s="182"/>
      <c r="BI6" s="174"/>
    </row>
    <row r="7" spans="1:76" s="179" customFormat="1" ht="21.6">
      <c r="A7" s="539" t="s">
        <v>361</v>
      </c>
      <c r="E7" s="241"/>
      <c r="F7" s="241"/>
      <c r="G7" s="241"/>
      <c r="H7" s="241"/>
      <c r="I7" s="241"/>
      <c r="J7" s="241"/>
      <c r="K7" s="1045" t="s">
        <v>32</v>
      </c>
      <c r="L7" s="1046"/>
      <c r="M7" s="1046"/>
      <c r="N7" s="1046"/>
      <c r="O7" s="1046"/>
      <c r="P7" s="1046"/>
      <c r="Q7" s="1046"/>
      <c r="R7" s="1046"/>
      <c r="S7" s="1046"/>
      <c r="T7" s="1046"/>
      <c r="U7" s="1046"/>
      <c r="V7" s="241"/>
      <c r="W7" s="241"/>
      <c r="X7" s="241"/>
      <c r="Y7" s="241"/>
      <c r="Z7" s="241"/>
      <c r="AA7" s="1045" t="s">
        <v>109</v>
      </c>
      <c r="AB7" s="1046"/>
      <c r="AC7" s="1046"/>
      <c r="AD7" s="1046"/>
      <c r="AE7" s="1046"/>
      <c r="AF7" s="1046"/>
      <c r="AG7" s="1046"/>
      <c r="AH7" s="1046"/>
      <c r="AI7" s="1046"/>
      <c r="AJ7" s="1046"/>
      <c r="AK7" s="1046"/>
      <c r="AL7" s="660"/>
      <c r="AM7" s="660"/>
      <c r="AN7" s="660"/>
      <c r="AO7" s="660"/>
      <c r="AP7" s="660"/>
      <c r="AQ7" s="1045" t="s">
        <v>208</v>
      </c>
      <c r="AR7" s="1045"/>
      <c r="AS7" s="1045"/>
      <c r="AT7" s="1045"/>
      <c r="AU7" s="1045"/>
      <c r="AV7" s="1045"/>
      <c r="AW7" s="1046"/>
      <c r="AX7" s="1046"/>
      <c r="AY7" s="1046"/>
      <c r="AZ7" s="1046"/>
      <c r="BA7" s="1046"/>
      <c r="BB7" s="184" t="s">
        <v>553</v>
      </c>
      <c r="BC7" s="184" t="s">
        <v>554</v>
      </c>
      <c r="BD7" s="185" t="s">
        <v>33</v>
      </c>
      <c r="BE7" s="185" t="s">
        <v>34</v>
      </c>
      <c r="BF7" s="185" t="s">
        <v>33</v>
      </c>
      <c r="BG7" s="184" t="s">
        <v>555</v>
      </c>
      <c r="BH7" s="185" t="s">
        <v>556</v>
      </c>
      <c r="BI7" s="185" t="s">
        <v>557</v>
      </c>
      <c r="BJ7" s="185" t="s">
        <v>25</v>
      </c>
      <c r="BK7" s="185" t="s">
        <v>26</v>
      </c>
      <c r="BL7" s="186" t="s">
        <v>27</v>
      </c>
    </row>
    <row r="8" spans="1:76" s="179" customFormat="1" ht="20.25" customHeight="1">
      <c r="A8" s="539" t="s">
        <v>362</v>
      </c>
      <c r="E8" s="241"/>
      <c r="F8" s="248">
        <f>VÅR</f>
        <v>2015</v>
      </c>
      <c r="G8" s="248">
        <f>VFGÅR</f>
        <v>2014</v>
      </c>
      <c r="H8" s="241"/>
      <c r="I8" s="241"/>
      <c r="J8" s="241"/>
      <c r="K8" s="248">
        <f>VÅR</f>
        <v>2015</v>
      </c>
      <c r="L8" s="248">
        <f>VFGÅR</f>
        <v>2014</v>
      </c>
      <c r="M8" s="241"/>
      <c r="N8" s="241"/>
      <c r="O8" s="241"/>
      <c r="P8" s="248">
        <v>2015</v>
      </c>
      <c r="Q8" s="248">
        <v>2014</v>
      </c>
      <c r="R8" s="242" t="s">
        <v>533</v>
      </c>
      <c r="S8" s="242" t="s">
        <v>533</v>
      </c>
      <c r="T8" s="1006" t="s">
        <v>3</v>
      </c>
      <c r="U8" s="1006" t="s">
        <v>157</v>
      </c>
      <c r="V8" s="248">
        <f>VÅR</f>
        <v>2015</v>
      </c>
      <c r="W8" s="248">
        <f>VFGÅR</f>
        <v>2014</v>
      </c>
      <c r="X8" s="241"/>
      <c r="Y8" s="241"/>
      <c r="Z8" s="241"/>
      <c r="AA8" s="248">
        <f>K8</f>
        <v>2015</v>
      </c>
      <c r="AB8" s="248">
        <f>L8</f>
        <v>2014</v>
      </c>
      <c r="AC8" s="248"/>
      <c r="AD8" s="248"/>
      <c r="AE8" s="248"/>
      <c r="AF8" s="248">
        <f>P8</f>
        <v>2015</v>
      </c>
      <c r="AG8" s="248">
        <f>Q8</f>
        <v>2014</v>
      </c>
      <c r="AH8" s="243"/>
      <c r="AI8" s="243"/>
      <c r="AJ8" s="1008" t="s">
        <v>3</v>
      </c>
      <c r="AK8" s="1006" t="s">
        <v>558</v>
      </c>
      <c r="AL8" s="243">
        <f t="shared" ref="AL8:AR9" si="0">V8</f>
        <v>2015</v>
      </c>
      <c r="AM8" s="243">
        <f t="shared" si="0"/>
        <v>2014</v>
      </c>
      <c r="AN8" s="243">
        <f t="shared" si="0"/>
        <v>0</v>
      </c>
      <c r="AO8" s="243">
        <f t="shared" si="0"/>
        <v>0</v>
      </c>
      <c r="AP8" s="243">
        <f t="shared" si="0"/>
        <v>0</v>
      </c>
      <c r="AQ8" s="248">
        <f t="shared" si="0"/>
        <v>2015</v>
      </c>
      <c r="AR8" s="248">
        <f t="shared" si="0"/>
        <v>2014</v>
      </c>
      <c r="AS8" s="248"/>
      <c r="AT8" s="248"/>
      <c r="AU8" s="248"/>
      <c r="AV8" s="248">
        <f>AF8</f>
        <v>2015</v>
      </c>
      <c r="AW8" s="248">
        <f>AG8</f>
        <v>2014</v>
      </c>
      <c r="AX8" s="248"/>
      <c r="AY8" s="248"/>
      <c r="AZ8" s="248" t="str">
        <f>AJ8</f>
        <v>%</v>
      </c>
      <c r="BA8" s="1007" t="s">
        <v>559</v>
      </c>
      <c r="BB8" s="184"/>
      <c r="BC8" s="184"/>
      <c r="BD8" s="185"/>
      <c r="BE8" s="185"/>
      <c r="BF8" s="185"/>
      <c r="BG8" s="184"/>
      <c r="BH8" s="185"/>
      <c r="BI8" s="185"/>
      <c r="BJ8" s="185"/>
      <c r="BK8" s="185"/>
      <c r="BL8" s="185"/>
    </row>
    <row r="9" spans="1:76" s="187" customFormat="1" ht="20.25" customHeight="1">
      <c r="E9" s="244" t="s">
        <v>76</v>
      </c>
      <c r="F9" s="245" t="str">
        <f>VMÅN</f>
        <v>mar</v>
      </c>
      <c r="G9" s="245" t="str">
        <f>VMÅN</f>
        <v>mar</v>
      </c>
      <c r="H9" s="246"/>
      <c r="I9" s="246"/>
      <c r="J9" s="248" t="s">
        <v>3</v>
      </c>
      <c r="K9" s="245" t="str">
        <f>VKV</f>
        <v>kv 1</v>
      </c>
      <c r="L9" s="245" t="str">
        <f>VKV</f>
        <v>kv 1</v>
      </c>
      <c r="M9" s="246"/>
      <c r="N9" s="246"/>
      <c r="O9" s="248" t="s">
        <v>3</v>
      </c>
      <c r="P9" s="246" t="str">
        <f>NamnAcc</f>
        <v>kv 1</v>
      </c>
      <c r="Q9" s="245" t="str">
        <f>NamnAcc</f>
        <v>kv 1</v>
      </c>
      <c r="R9" s="246"/>
      <c r="S9" s="246"/>
      <c r="T9" s="248"/>
      <c r="U9" s="247"/>
      <c r="V9" s="245" t="str">
        <f>VMÅN</f>
        <v>mar</v>
      </c>
      <c r="W9" s="245" t="str">
        <f>VMÅN</f>
        <v>mar</v>
      </c>
      <c r="X9" s="246"/>
      <c r="Y9" s="246"/>
      <c r="Z9" s="248" t="s">
        <v>3</v>
      </c>
      <c r="AA9" s="248" t="str">
        <f>K9</f>
        <v>kv 1</v>
      </c>
      <c r="AB9" s="248" t="str">
        <f>L9</f>
        <v>kv 1</v>
      </c>
      <c r="AC9" s="248"/>
      <c r="AD9" s="248"/>
      <c r="AE9" s="248" t="str">
        <f>O9</f>
        <v>%</v>
      </c>
      <c r="AF9" s="248" t="str">
        <f>P9</f>
        <v>kv 1</v>
      </c>
      <c r="AG9" s="248" t="str">
        <f>Q9</f>
        <v>kv 1</v>
      </c>
      <c r="AH9" s="248">
        <f>R9</f>
        <v>0</v>
      </c>
      <c r="AI9" s="248">
        <f>S9</f>
        <v>0</v>
      </c>
      <c r="AJ9" s="248">
        <f>T9</f>
        <v>0</v>
      </c>
      <c r="AK9" s="248">
        <f>U9</f>
        <v>0</v>
      </c>
      <c r="AL9" s="243" t="str">
        <f t="shared" si="0"/>
        <v>mar</v>
      </c>
      <c r="AM9" s="243" t="str">
        <f t="shared" si="0"/>
        <v>mar</v>
      </c>
      <c r="AN9" s="243">
        <f t="shared" si="0"/>
        <v>0</v>
      </c>
      <c r="AO9" s="243">
        <f t="shared" si="0"/>
        <v>0</v>
      </c>
      <c r="AP9" s="243" t="str">
        <f t="shared" si="0"/>
        <v>%</v>
      </c>
      <c r="AQ9" s="248" t="str">
        <f t="shared" si="0"/>
        <v>kv 1</v>
      </c>
      <c r="AR9" s="248" t="str">
        <f t="shared" si="0"/>
        <v>kv 1</v>
      </c>
      <c r="AS9" s="248"/>
      <c r="AT9" s="248"/>
      <c r="AU9" s="248" t="str">
        <f>AE9</f>
        <v>%</v>
      </c>
      <c r="AV9" s="248" t="str">
        <f>AF9</f>
        <v>kv 1</v>
      </c>
      <c r="AW9" s="248" t="str">
        <f>AG9</f>
        <v>kv 1</v>
      </c>
      <c r="AX9" s="248"/>
      <c r="AY9" s="248"/>
      <c r="AZ9" s="248">
        <f>AJ9</f>
        <v>0</v>
      </c>
      <c r="BA9" s="248">
        <f>AK9</f>
        <v>0</v>
      </c>
      <c r="BB9" s="188" t="s">
        <v>75</v>
      </c>
      <c r="BC9" s="188" t="s">
        <v>75</v>
      </c>
      <c r="BD9" s="188" t="e">
        <f>TY&amp;" "&amp;#REF!</f>
        <v>#REF!</v>
      </c>
      <c r="BE9" s="188" t="e">
        <f>TY&amp;" "&amp;#REF!</f>
        <v>#REF!</v>
      </c>
      <c r="BF9" s="188" t="e">
        <f>TY&amp;" "&amp;#REF!</f>
        <v>#REF!</v>
      </c>
      <c r="BG9" s="188" t="s">
        <v>75</v>
      </c>
      <c r="BH9" s="189" t="e">
        <f>TY&amp;"-"&amp;#REF!</f>
        <v>#REF!</v>
      </c>
      <c r="BI9" s="189" t="e">
        <f>TY&amp;"-"&amp;#REF!</f>
        <v>#REF!</v>
      </c>
      <c r="BJ9" s="188">
        <v>2009</v>
      </c>
      <c r="BK9" s="189" t="e">
        <f>TY&amp;"-"&amp;#REF!</f>
        <v>#REF!</v>
      </c>
      <c r="BL9" s="189" t="e">
        <f>TY&amp;"-"&amp;#REF!</f>
        <v>#REF!</v>
      </c>
      <c r="BQ9" s="173"/>
      <c r="BR9" s="173"/>
      <c r="BS9" s="173"/>
      <c r="BT9" s="173"/>
      <c r="BU9" s="173"/>
      <c r="BV9" s="173"/>
      <c r="BW9" s="173"/>
      <c r="BX9" s="173"/>
    </row>
    <row r="10" spans="1:76" s="163" customFormat="1" ht="15.75" customHeight="1">
      <c r="A10" s="163" t="s">
        <v>268</v>
      </c>
      <c r="B10" s="163" t="s">
        <v>77</v>
      </c>
      <c r="C10" s="161" t="str">
        <f>IF(B10="","",IF(B10="SEK","","M"&amp;B10))</f>
        <v>MDKK</v>
      </c>
      <c r="E10" s="828" t="str">
        <f>'Aaro Inställningar'!C6</f>
        <v>AH Industries</v>
      </c>
      <c r="F10" s="829">
        <v>70.358000025332004</v>
      </c>
      <c r="G10" s="830">
        <v>61.848999930085</v>
      </c>
      <c r="H10" s="831">
        <f t="shared" ref="H10:H26" si="1">IF(OR(F10&lt;0,G10&lt;0),"-",F10/G10-1)</f>
        <v>0.1375770037488997</v>
      </c>
      <c r="I10" s="831" t="b">
        <f t="shared" ref="I10:I26" si="2">IF(AND(F10&lt;0,G10&lt;0),-(F10/G10-1))</f>
        <v>0</v>
      </c>
      <c r="J10" s="831">
        <f t="shared" ref="J10:J26" si="3">IF(AND(F10&lt;0,G10&lt;0),+I10,H10)</f>
        <v>0.1375770037488997</v>
      </c>
      <c r="K10" s="829">
        <v>189.52000001588499</v>
      </c>
      <c r="L10" s="830">
        <v>160.10599996464401</v>
      </c>
      <c r="M10" s="831">
        <f t="shared" ref="M10:M27" si="4">IF(OR(K10&lt;0,L10&lt;0),"-",K10/L10-1)</f>
        <v>0.18371578865087157</v>
      </c>
      <c r="N10" s="831" t="b">
        <f t="shared" ref="N10:N27" si="5">IF(AND(K10&lt;0,L10&lt;0),-(K10/L10-1))</f>
        <v>0</v>
      </c>
      <c r="O10" s="831">
        <f t="shared" ref="O10:O27" si="6">IF(AND(K10&lt;0,L10&lt;0),+N10,M10)</f>
        <v>0.18371578865087157</v>
      </c>
      <c r="P10" s="829">
        <v>189.52000001588499</v>
      </c>
      <c r="Q10" s="830">
        <v>160.10599996464401</v>
      </c>
      <c r="R10" s="831">
        <f t="shared" ref="R10:R27" si="7">IF(OR(P10&lt;0,Q10&lt;0),"-",P10/Q10-1)</f>
        <v>0.18371578865087157</v>
      </c>
      <c r="S10" s="831" t="b">
        <f t="shared" ref="S10:S27" si="8">IF(AND(P10&lt;0,Q10&lt;0),-(P10/Q10-1))</f>
        <v>0</v>
      </c>
      <c r="T10" s="831">
        <f t="shared" ref="T10:T27" si="9">IF(AND(P10&lt;0,Q10&lt;0),+S10,R10)</f>
        <v>0.18371578865087157</v>
      </c>
      <c r="U10" s="830">
        <v>639.67800000327804</v>
      </c>
      <c r="V10" s="829">
        <v>2.94599992488138</v>
      </c>
      <c r="W10" s="830">
        <v>3.8919999124629099</v>
      </c>
      <c r="X10" s="831">
        <f t="shared" ref="X10:X26" si="10">IF(OR(V10&lt;0,W10&lt;0),"-",V10/W10-1)</f>
        <v>-0.24306269497906752</v>
      </c>
      <c r="Y10" s="831" t="b">
        <f t="shared" ref="Y10:Y26" si="11">IF(AND(V10&lt;0,W10&lt;0),-(V10/W10-1))</f>
        <v>0</v>
      </c>
      <c r="Z10" s="831">
        <f t="shared" ref="Z10:Z26" si="12">IF(AND(V10&lt;0,W10&lt;0),+Y10,X10)</f>
        <v>-0.24306269497906752</v>
      </c>
      <c r="AA10" s="829">
        <v>6.8229999626714397</v>
      </c>
      <c r="AB10" s="830">
        <v>0.34499990319108098</v>
      </c>
      <c r="AC10" s="831">
        <f t="shared" ref="AC10:AC27" si="13">IF(OR(AA10&lt;0,AB10&lt;0),"-",AA10/AB10-1)</f>
        <v>18.776817035489039</v>
      </c>
      <c r="AD10" s="831" t="b">
        <f t="shared" ref="AD10:AD27" si="14">IF(AND(AA10&lt;0,AB10&lt;0),-(AA10/AB10-1))</f>
        <v>0</v>
      </c>
      <c r="AE10" s="831">
        <f t="shared" ref="AE10:AE27" si="15">IF(AND(AA10&lt;0,AB10&lt;0),+AD10,AC10)</f>
        <v>18.776817035489039</v>
      </c>
      <c r="AF10" s="829">
        <v>6.8229999626714299</v>
      </c>
      <c r="AG10" s="830">
        <v>0.34499990319106799</v>
      </c>
      <c r="AH10" s="831">
        <f t="shared" ref="AH10:AH27" si="16">IF(OR(AF10&lt;0,AG10&lt;0),"-",AF10/AG10-1)</f>
        <v>18.776817035489756</v>
      </c>
      <c r="AI10" s="831" t="b">
        <f t="shared" ref="AI10:AI27" si="17">IF(AND(AF10&lt;0,AG10&lt;0),-(AF10/AG10-1))</f>
        <v>0</v>
      </c>
      <c r="AJ10" s="831">
        <f t="shared" ref="AJ10:AJ27" si="18">IF(AND(AF10&lt;0,AG10&lt;0),+AI10,AH10)</f>
        <v>18.776817035489756</v>
      </c>
      <c r="AK10" s="830">
        <v>9.8969999147772807</v>
      </c>
      <c r="AL10" s="829">
        <v>-1.3560000877430201</v>
      </c>
      <c r="AM10" s="830">
        <v>2.7999998652618601</v>
      </c>
      <c r="AN10" s="831" t="str">
        <f t="shared" ref="AN10:AN27" si="19">IF(OR(AL10&lt;0,AM10&lt;0),"-",AL10/AM10-1)</f>
        <v>-</v>
      </c>
      <c r="AO10" s="831" t="b">
        <f t="shared" ref="AO10:AO27" si="20">IF(AND(AL10&lt;0,AM10&lt;0),-(AL10/AM10-1))</f>
        <v>0</v>
      </c>
      <c r="AP10" s="831" t="str">
        <f t="shared" ref="AP10:AP27" si="21">IF(AND(AL10&lt;0,AM10&lt;0),+AO10,AN10)</f>
        <v>-</v>
      </c>
      <c r="AQ10" s="829">
        <v>-2.3410000405054698</v>
      </c>
      <c r="AR10" s="830">
        <v>-3.2990000900743701</v>
      </c>
      <c r="AS10" s="831" t="str">
        <f t="shared" ref="AS10:AS26" si="22">IF(OR(AQ10&lt;0,AR10&lt;0),"-",AQ10/AR10-1)</f>
        <v>-</v>
      </c>
      <c r="AT10" s="831">
        <f t="shared" ref="AT10:AT26" si="23">IF(AND(AQ10&lt;0,AR10&lt;0),-(AQ10/AR10-1))</f>
        <v>0.29039103468084593</v>
      </c>
      <c r="AU10" s="831">
        <f t="shared" ref="AU10:AU26" si="24">IF(AND(AQ10&lt;0,AR10&lt;0),+AT10,AS10)</f>
        <v>0.29039103468084593</v>
      </c>
      <c r="AV10" s="829">
        <v>-2.3410000405054801</v>
      </c>
      <c r="AW10" s="830">
        <v>-3.2990000900743901</v>
      </c>
      <c r="AX10" s="831" t="str">
        <f>IF(OR(AV10&lt;0,AW10&lt;0),"-",AV10/AW10-1)</f>
        <v>-</v>
      </c>
      <c r="AY10" s="831">
        <f>IF(AND(AV10&lt;0,AW10&lt;0),-(AV10/AW10-1))</f>
        <v>0.29039103468084715</v>
      </c>
      <c r="AZ10" s="831">
        <f>IF(AND(AV10&lt;0,AW10&lt;0),+AY10,AX10)</f>
        <v>0.29039103468084715</v>
      </c>
      <c r="BA10" s="830">
        <v>-7.61300006883378</v>
      </c>
      <c r="BB10" s="193">
        <v>22.049526115999999</v>
      </c>
      <c r="BC10" s="194">
        <v>8.243833596</v>
      </c>
      <c r="BD10" s="195">
        <v>20.632973304</v>
      </c>
      <c r="BE10" s="195">
        <v>35.858816992000001</v>
      </c>
      <c r="BF10" s="195">
        <v>-4.3240244600000004</v>
      </c>
      <c r="BG10" s="196"/>
      <c r="BH10" s="193">
        <v>895.293684579</v>
      </c>
      <c r="BI10" s="193">
        <v>284.66100907600003</v>
      </c>
      <c r="BJ10" s="193">
        <f>210+195</f>
        <v>405</v>
      </c>
      <c r="BK10" s="195">
        <v>630</v>
      </c>
      <c r="BL10" s="197" t="e">
        <f>#REF!</f>
        <v>#REF!</v>
      </c>
      <c r="BR10" s="198"/>
      <c r="BS10" s="173"/>
      <c r="BT10" s="173"/>
      <c r="BU10" s="173"/>
      <c r="BV10" s="173"/>
      <c r="BW10" s="173"/>
      <c r="BX10" s="173"/>
    </row>
    <row r="11" spans="1:76" s="161" customFormat="1" ht="15.75" customHeight="1">
      <c r="A11" s="161" t="s">
        <v>280</v>
      </c>
      <c r="B11" s="161" t="s">
        <v>78</v>
      </c>
      <c r="C11" s="161" t="str">
        <f>IF(B11="","",IF(B11="SEK","","M"&amp;B11))</f>
        <v>MNOK</v>
      </c>
      <c r="E11" s="260" t="str">
        <f>'Aaro Inställningar'!C36</f>
        <v>Aibel</v>
      </c>
      <c r="F11" s="829">
        <v>792.80000004098304</v>
      </c>
      <c r="G11" s="830">
        <v>1117.7609999663</v>
      </c>
      <c r="H11" s="831">
        <f t="shared" si="1"/>
        <v>-0.29072494024672035</v>
      </c>
      <c r="I11" s="831" t="b">
        <f t="shared" si="2"/>
        <v>0</v>
      </c>
      <c r="J11" s="831">
        <f t="shared" si="3"/>
        <v>-0.29072494024672035</v>
      </c>
      <c r="K11" s="829">
        <v>1776.1710000437699</v>
      </c>
      <c r="L11" s="830">
        <v>2436.7769999663001</v>
      </c>
      <c r="M11" s="831">
        <f t="shared" si="4"/>
        <v>-0.27109825803988885</v>
      </c>
      <c r="N11" s="831" t="b">
        <f t="shared" si="5"/>
        <v>0</v>
      </c>
      <c r="O11" s="831">
        <f t="shared" si="6"/>
        <v>-0.27109825803988885</v>
      </c>
      <c r="P11" s="829">
        <v>1776.1710000437699</v>
      </c>
      <c r="Q11" s="830">
        <v>2436.7769999663001</v>
      </c>
      <c r="R11" s="831">
        <f t="shared" si="7"/>
        <v>-0.27109825803988885</v>
      </c>
      <c r="S11" s="831" t="b">
        <f t="shared" si="8"/>
        <v>0</v>
      </c>
      <c r="T11" s="831">
        <f t="shared" si="9"/>
        <v>-0.27109825803988885</v>
      </c>
      <c r="U11" s="830">
        <v>8553.9410000358002</v>
      </c>
      <c r="V11" s="829">
        <v>140.567000043658</v>
      </c>
      <c r="W11" s="830">
        <v>-6.1299999090809703</v>
      </c>
      <c r="X11" s="831" t="str">
        <f t="shared" si="10"/>
        <v>-</v>
      </c>
      <c r="Y11" s="831" t="b">
        <f t="shared" si="11"/>
        <v>0</v>
      </c>
      <c r="Z11" s="831" t="str">
        <f t="shared" si="12"/>
        <v>-</v>
      </c>
      <c r="AA11" s="829">
        <v>116.74400000745</v>
      </c>
      <c r="AB11" s="830">
        <v>40.177999996255501</v>
      </c>
      <c r="AC11" s="831">
        <f t="shared" si="13"/>
        <v>1.9056697699818379</v>
      </c>
      <c r="AD11" s="831" t="b">
        <f t="shared" si="14"/>
        <v>0</v>
      </c>
      <c r="AE11" s="831">
        <f t="shared" si="15"/>
        <v>1.9056697699818379</v>
      </c>
      <c r="AF11" s="829">
        <v>116.74400000745</v>
      </c>
      <c r="AG11" s="830">
        <v>40.1779999962557</v>
      </c>
      <c r="AH11" s="831">
        <f t="shared" si="16"/>
        <v>1.9056697699818232</v>
      </c>
      <c r="AI11" s="831" t="b">
        <f t="shared" si="17"/>
        <v>0</v>
      </c>
      <c r="AJ11" s="831">
        <f t="shared" si="18"/>
        <v>1.9056697699818232</v>
      </c>
      <c r="AK11" s="830">
        <v>20.489000028455798</v>
      </c>
      <c r="AL11" s="829">
        <v>120.379999918048</v>
      </c>
      <c r="AM11" s="830">
        <v>-35.249000016456101</v>
      </c>
      <c r="AN11" s="831" t="str">
        <f t="shared" si="19"/>
        <v>-</v>
      </c>
      <c r="AO11" s="831" t="b">
        <f t="shared" si="20"/>
        <v>0</v>
      </c>
      <c r="AP11" s="831" t="str">
        <f t="shared" si="21"/>
        <v>-</v>
      </c>
      <c r="AQ11" s="829">
        <v>19.02299991712</v>
      </c>
      <c r="AR11" s="830">
        <v>-75.542000134785695</v>
      </c>
      <c r="AS11" s="831" t="str">
        <f t="shared" si="22"/>
        <v>-</v>
      </c>
      <c r="AT11" s="831" t="b">
        <f t="shared" si="23"/>
        <v>0</v>
      </c>
      <c r="AU11" s="831" t="str">
        <f t="shared" si="24"/>
        <v>-</v>
      </c>
      <c r="AV11" s="829">
        <v>19.02299991712</v>
      </c>
      <c r="AW11" s="830">
        <v>-75.542000134785198</v>
      </c>
      <c r="AX11" s="831" t="str">
        <f>IF(OR(AQ11&lt;0,AW11&lt;0),"-",AQ11/AW11-1)</f>
        <v>-</v>
      </c>
      <c r="AY11" s="831" t="b">
        <f>IF(AND(AQ11&lt;0,AW11&lt;0),-(AQ11/AW11-1))</f>
        <v>0</v>
      </c>
      <c r="AZ11" s="831" t="str">
        <f>IF(AND(AQ11&lt;0,AW11&lt;0),+AY11,AX11)</f>
        <v>-</v>
      </c>
      <c r="BA11" s="830">
        <v>-437.96999993574701</v>
      </c>
      <c r="BB11" s="199">
        <v>83.715353511000004</v>
      </c>
      <c r="BC11" s="200">
        <v>21.012349412999999</v>
      </c>
      <c r="BD11" s="199">
        <v>90.356237518</v>
      </c>
      <c r="BE11" s="199">
        <v>-312.21992378800002</v>
      </c>
      <c r="BF11" s="199">
        <v>-21.012349412999999</v>
      </c>
      <c r="BG11" s="196">
        <f t="shared" ref="BG11:BG19" si="25">SUM(BD11:BF11)</f>
        <v>-242.87603568300003</v>
      </c>
      <c r="BH11" s="199">
        <v>5147.3269670620002</v>
      </c>
      <c r="BI11" s="199">
        <v>4520.7848504740005</v>
      </c>
      <c r="BJ11" s="199">
        <v>1178</v>
      </c>
      <c r="BK11" s="195">
        <v>878</v>
      </c>
      <c r="BL11" s="197" t="e">
        <f>#REF!</f>
        <v>#REF!</v>
      </c>
      <c r="BR11" s="198"/>
      <c r="BS11" s="173"/>
      <c r="BT11" s="173"/>
      <c r="BU11" s="173"/>
      <c r="BV11" s="173"/>
      <c r="BW11" s="173"/>
      <c r="BX11" s="173"/>
    </row>
    <row r="12" spans="1:76" s="161" customFormat="1" ht="15.75" customHeight="1">
      <c r="A12" s="161" t="s">
        <v>269</v>
      </c>
      <c r="B12" s="161" t="s">
        <v>78</v>
      </c>
      <c r="C12" s="161" t="str">
        <f>IF(B12="","",IF(B12="SEK","","M"&amp;B12))</f>
        <v>MNOK</v>
      </c>
      <c r="E12" s="828" t="str">
        <f>'Aaro Inställningar'!C7</f>
        <v>Arcus-Gruppen</v>
      </c>
      <c r="F12" s="829">
        <v>217.47599995541401</v>
      </c>
      <c r="G12" s="830">
        <v>170.49299995266799</v>
      </c>
      <c r="H12" s="831">
        <f t="shared" si="1"/>
        <v>0.27557143117775729</v>
      </c>
      <c r="I12" s="831" t="b">
        <f t="shared" si="2"/>
        <v>0</v>
      </c>
      <c r="J12" s="831">
        <f t="shared" si="3"/>
        <v>0.27557143117775729</v>
      </c>
      <c r="K12" s="829">
        <v>510.95599999255001</v>
      </c>
      <c r="L12" s="830">
        <v>467.97500000000002</v>
      </c>
      <c r="M12" s="831">
        <f t="shared" si="4"/>
        <v>9.1844649805117751E-2</v>
      </c>
      <c r="N12" s="831" t="b">
        <f t="shared" si="5"/>
        <v>0</v>
      </c>
      <c r="O12" s="831">
        <f t="shared" si="6"/>
        <v>9.1844649805117751E-2</v>
      </c>
      <c r="P12" s="829">
        <v>510.95599999255001</v>
      </c>
      <c r="Q12" s="830">
        <v>467.97500000000002</v>
      </c>
      <c r="R12" s="831">
        <f t="shared" si="7"/>
        <v>9.1844649805117751E-2</v>
      </c>
      <c r="S12" s="831" t="b">
        <f t="shared" si="8"/>
        <v>0</v>
      </c>
      <c r="T12" s="831">
        <f t="shared" si="9"/>
        <v>9.1844649805117751E-2</v>
      </c>
      <c r="U12" s="830">
        <v>2338.6819999798099</v>
      </c>
      <c r="V12" s="829">
        <v>7.4069998352081798</v>
      </c>
      <c r="W12" s="830">
        <v>-3.0930000462690002</v>
      </c>
      <c r="X12" s="831" t="str">
        <f t="shared" si="10"/>
        <v>-</v>
      </c>
      <c r="Y12" s="831" t="b">
        <f t="shared" si="11"/>
        <v>0</v>
      </c>
      <c r="Z12" s="831" t="str">
        <f t="shared" si="12"/>
        <v>-</v>
      </c>
      <c r="AA12" s="829">
        <v>-14.052000152722499</v>
      </c>
      <c r="AB12" s="830">
        <v>-18.375000093600701</v>
      </c>
      <c r="AC12" s="831" t="str">
        <f t="shared" si="13"/>
        <v>-</v>
      </c>
      <c r="AD12" s="831">
        <f t="shared" si="14"/>
        <v>0.2352653017065145</v>
      </c>
      <c r="AE12" s="831">
        <f t="shared" si="15"/>
        <v>0.2352653017065145</v>
      </c>
      <c r="AF12" s="829">
        <v>-14.0520001527224</v>
      </c>
      <c r="AG12" s="830">
        <v>-18.375000093600701</v>
      </c>
      <c r="AH12" s="831" t="str">
        <f t="shared" si="16"/>
        <v>-</v>
      </c>
      <c r="AI12" s="831">
        <f t="shared" si="17"/>
        <v>0.23526530170651994</v>
      </c>
      <c r="AJ12" s="831">
        <f t="shared" si="18"/>
        <v>0.23526530170651994</v>
      </c>
      <c r="AK12" s="830">
        <v>225.20400001468701</v>
      </c>
      <c r="AL12" s="829">
        <v>-15.839000184996801</v>
      </c>
      <c r="AM12" s="830">
        <v>-15.693000229726399</v>
      </c>
      <c r="AN12" s="831" t="str">
        <f t="shared" si="19"/>
        <v>-</v>
      </c>
      <c r="AO12" s="831">
        <f t="shared" si="20"/>
        <v>-9.3035081331256375E-3</v>
      </c>
      <c r="AP12" s="831">
        <f t="shared" si="21"/>
        <v>-9.3035081331256375E-3</v>
      </c>
      <c r="AQ12" s="829">
        <v>-24.4980000800862</v>
      </c>
      <c r="AR12" s="830">
        <v>-38.103000277058101</v>
      </c>
      <c r="AS12" s="831" t="str">
        <f t="shared" si="22"/>
        <v>-</v>
      </c>
      <c r="AT12" s="831">
        <f t="shared" si="23"/>
        <v>0.35705850190394328</v>
      </c>
      <c r="AU12" s="831">
        <f t="shared" si="24"/>
        <v>0.35705850190394328</v>
      </c>
      <c r="AV12" s="829">
        <v>-24.498000080086101</v>
      </c>
      <c r="AW12" s="830">
        <v>-38.103000277058101</v>
      </c>
      <c r="AX12" s="831" t="str">
        <f t="shared" ref="AX12:AX27" si="26">IF(OR(AV12&lt;0,AW12&lt;0),"-",AQ12/AW12-1)</f>
        <v>-</v>
      </c>
      <c r="AY12" s="831">
        <f t="shared" ref="AY12:AY27" si="27">IF(AND(AV12&lt;0,AW12&lt;0),-(AQ12/AW12-1))</f>
        <v>0.35705850190394328</v>
      </c>
      <c r="AZ12" s="831">
        <f t="shared" ref="AZ12:AZ27" si="28">IF(AND(AV12&lt;0,AW12&lt;0),+AY12,AX12)</f>
        <v>0.35705850190394328</v>
      </c>
      <c r="BA12" s="830">
        <v>107.037000112904</v>
      </c>
      <c r="BB12" s="199">
        <v>25.720317808000001</v>
      </c>
      <c r="BC12" s="201">
        <v>28.857522006</v>
      </c>
      <c r="BD12" s="199">
        <v>13.794185239999999</v>
      </c>
      <c r="BE12" s="199">
        <v>-89.426535377999997</v>
      </c>
      <c r="BF12" s="199">
        <v>-28.808874801000002</v>
      </c>
      <c r="BG12" s="196">
        <f t="shared" si="25"/>
        <v>-104.44122493899999</v>
      </c>
      <c r="BH12" s="196">
        <v>710.67527703200005</v>
      </c>
      <c r="BI12" s="199">
        <v>1335.720893296</v>
      </c>
      <c r="BJ12" s="199">
        <v>463</v>
      </c>
      <c r="BK12" s="195">
        <v>746</v>
      </c>
      <c r="BL12" s="197" t="e">
        <f>#REF!</f>
        <v>#REF!</v>
      </c>
      <c r="BR12" s="198"/>
      <c r="BS12" s="173"/>
      <c r="BT12" s="173"/>
      <c r="BU12" s="173"/>
      <c r="BV12" s="173"/>
      <c r="BW12" s="173"/>
      <c r="BX12" s="173"/>
    </row>
    <row r="13" spans="1:76" s="161" customFormat="1" ht="15.75" hidden="1" customHeight="1">
      <c r="A13" s="161" t="s">
        <v>270</v>
      </c>
      <c r="B13" s="161" t="s">
        <v>90</v>
      </c>
      <c r="E13" s="828" t="str">
        <f>'Aaro Inställningar'!C8</f>
        <v>Biolin Scientific</v>
      </c>
      <c r="F13" s="829">
        <v>0</v>
      </c>
      <c r="G13" s="830">
        <v>0</v>
      </c>
      <c r="H13" s="831" t="e">
        <f t="shared" si="1"/>
        <v>#DIV/0!</v>
      </c>
      <c r="I13" s="831" t="b">
        <f t="shared" si="2"/>
        <v>0</v>
      </c>
      <c r="J13" s="831" t="e">
        <f t="shared" si="3"/>
        <v>#DIV/0!</v>
      </c>
      <c r="K13" s="829">
        <v>0</v>
      </c>
      <c r="L13" s="830">
        <v>0</v>
      </c>
      <c r="M13" s="831" t="e">
        <f t="shared" si="4"/>
        <v>#DIV/0!</v>
      </c>
      <c r="N13" s="831" t="b">
        <f t="shared" si="5"/>
        <v>0</v>
      </c>
      <c r="O13" s="831" t="e">
        <f t="shared" si="6"/>
        <v>#DIV/0!</v>
      </c>
      <c r="P13" s="829">
        <v>0</v>
      </c>
      <c r="Q13" s="830">
        <v>0</v>
      </c>
      <c r="R13" s="831" t="e">
        <f t="shared" si="7"/>
        <v>#DIV/0!</v>
      </c>
      <c r="S13" s="831" t="b">
        <f t="shared" si="8"/>
        <v>0</v>
      </c>
      <c r="T13" s="831" t="e">
        <f t="shared" si="9"/>
        <v>#DIV/0!</v>
      </c>
      <c r="U13" s="830">
        <v>0</v>
      </c>
      <c r="V13" s="829">
        <v>0</v>
      </c>
      <c r="W13" s="830">
        <v>0</v>
      </c>
      <c r="X13" s="831" t="e">
        <f t="shared" si="10"/>
        <v>#DIV/0!</v>
      </c>
      <c r="Y13" s="831" t="b">
        <f t="shared" si="11"/>
        <v>0</v>
      </c>
      <c r="Z13" s="831" t="e">
        <f t="shared" si="12"/>
        <v>#DIV/0!</v>
      </c>
      <c r="AA13" s="829">
        <v>0</v>
      </c>
      <c r="AB13" s="830">
        <v>0</v>
      </c>
      <c r="AC13" s="831" t="e">
        <f t="shared" si="13"/>
        <v>#DIV/0!</v>
      </c>
      <c r="AD13" s="831" t="b">
        <f t="shared" si="14"/>
        <v>0</v>
      </c>
      <c r="AE13" s="831" t="e">
        <f t="shared" si="15"/>
        <v>#DIV/0!</v>
      </c>
      <c r="AF13" s="829">
        <v>0</v>
      </c>
      <c r="AG13" s="830">
        <v>0</v>
      </c>
      <c r="AH13" s="831" t="e">
        <f t="shared" si="16"/>
        <v>#DIV/0!</v>
      </c>
      <c r="AI13" s="831" t="b">
        <f t="shared" si="17"/>
        <v>0</v>
      </c>
      <c r="AJ13" s="831" t="e">
        <f t="shared" si="18"/>
        <v>#DIV/0!</v>
      </c>
      <c r="AK13" s="830">
        <v>0</v>
      </c>
      <c r="AL13" s="829">
        <v>0</v>
      </c>
      <c r="AM13" s="830">
        <v>0</v>
      </c>
      <c r="AN13" s="831" t="e">
        <f t="shared" si="19"/>
        <v>#DIV/0!</v>
      </c>
      <c r="AO13" s="831" t="b">
        <f t="shared" si="20"/>
        <v>0</v>
      </c>
      <c r="AP13" s="831" t="e">
        <f t="shared" si="21"/>
        <v>#DIV/0!</v>
      </c>
      <c r="AQ13" s="829">
        <v>0</v>
      </c>
      <c r="AR13" s="830">
        <v>0</v>
      </c>
      <c r="AS13" s="831" t="e">
        <f t="shared" si="22"/>
        <v>#DIV/0!</v>
      </c>
      <c r="AT13" s="831" t="b">
        <f t="shared" si="23"/>
        <v>0</v>
      </c>
      <c r="AU13" s="831" t="e">
        <f t="shared" si="24"/>
        <v>#DIV/0!</v>
      </c>
      <c r="AV13" s="829">
        <v>0</v>
      </c>
      <c r="AW13" s="830">
        <v>0</v>
      </c>
      <c r="AX13" s="831" t="e">
        <f t="shared" si="26"/>
        <v>#DIV/0!</v>
      </c>
      <c r="AY13" s="831" t="b">
        <f t="shared" si="27"/>
        <v>0</v>
      </c>
      <c r="AZ13" s="831" t="e">
        <f t="shared" si="28"/>
        <v>#DIV/0!</v>
      </c>
      <c r="BA13" s="830">
        <v>0</v>
      </c>
      <c r="BB13" s="199">
        <v>3.5209999999999999</v>
      </c>
      <c r="BC13" s="200"/>
      <c r="BD13" s="199"/>
      <c r="BE13" s="199"/>
      <c r="BF13" s="199"/>
      <c r="BG13" s="196">
        <f t="shared" si="25"/>
        <v>0</v>
      </c>
      <c r="BH13" s="199">
        <v>342.36399999999998</v>
      </c>
      <c r="BI13" s="199">
        <v>134.97499999999999</v>
      </c>
      <c r="BJ13" s="199">
        <v>3167</v>
      </c>
      <c r="BK13" s="195">
        <v>1169</v>
      </c>
      <c r="BL13" s="197" t="e">
        <f>#REF!</f>
        <v>#REF!</v>
      </c>
      <c r="BR13" s="198"/>
      <c r="BS13" s="173"/>
      <c r="BT13" s="173"/>
      <c r="BU13" s="173"/>
      <c r="BV13" s="173"/>
      <c r="BW13" s="173"/>
      <c r="BX13" s="173"/>
    </row>
    <row r="14" spans="1:76" s="161" customFormat="1" ht="15.75" hidden="1" customHeight="1">
      <c r="A14" s="161" t="s">
        <v>271</v>
      </c>
      <c r="B14" s="161" t="s">
        <v>90</v>
      </c>
      <c r="E14" s="828" t="str">
        <f>'Aaro Inställningar'!C9</f>
        <v>Bisnode</v>
      </c>
      <c r="F14" s="829">
        <v>0</v>
      </c>
      <c r="G14" s="830">
        <v>0</v>
      </c>
      <c r="H14" s="831" t="e">
        <f t="shared" si="1"/>
        <v>#DIV/0!</v>
      </c>
      <c r="I14" s="831" t="b">
        <f t="shared" si="2"/>
        <v>0</v>
      </c>
      <c r="J14" s="831" t="e">
        <f t="shared" si="3"/>
        <v>#DIV/0!</v>
      </c>
      <c r="K14" s="829">
        <v>0</v>
      </c>
      <c r="L14" s="830">
        <v>0</v>
      </c>
      <c r="M14" s="831" t="e">
        <f t="shared" si="4"/>
        <v>#DIV/0!</v>
      </c>
      <c r="N14" s="831" t="b">
        <f t="shared" si="5"/>
        <v>0</v>
      </c>
      <c r="O14" s="831" t="e">
        <f t="shared" si="6"/>
        <v>#DIV/0!</v>
      </c>
      <c r="P14" s="829">
        <v>0</v>
      </c>
      <c r="Q14" s="830">
        <v>0</v>
      </c>
      <c r="R14" s="831" t="e">
        <f t="shared" si="7"/>
        <v>#DIV/0!</v>
      </c>
      <c r="S14" s="831" t="b">
        <f t="shared" si="8"/>
        <v>0</v>
      </c>
      <c r="T14" s="831" t="e">
        <f t="shared" si="9"/>
        <v>#DIV/0!</v>
      </c>
      <c r="U14" s="830">
        <v>0</v>
      </c>
      <c r="V14" s="829">
        <v>0</v>
      </c>
      <c r="W14" s="830">
        <v>0</v>
      </c>
      <c r="X14" s="831" t="e">
        <f t="shared" si="10"/>
        <v>#DIV/0!</v>
      </c>
      <c r="Y14" s="831" t="b">
        <f t="shared" si="11"/>
        <v>0</v>
      </c>
      <c r="Z14" s="831" t="e">
        <f t="shared" si="12"/>
        <v>#DIV/0!</v>
      </c>
      <c r="AA14" s="829">
        <v>0</v>
      </c>
      <c r="AB14" s="830">
        <v>0</v>
      </c>
      <c r="AC14" s="831" t="e">
        <f t="shared" si="13"/>
        <v>#DIV/0!</v>
      </c>
      <c r="AD14" s="831" t="b">
        <f t="shared" si="14"/>
        <v>0</v>
      </c>
      <c r="AE14" s="831" t="e">
        <f t="shared" si="15"/>
        <v>#DIV/0!</v>
      </c>
      <c r="AF14" s="829">
        <v>0</v>
      </c>
      <c r="AG14" s="830">
        <v>0</v>
      </c>
      <c r="AH14" s="831" t="e">
        <f t="shared" si="16"/>
        <v>#DIV/0!</v>
      </c>
      <c r="AI14" s="831" t="b">
        <f t="shared" si="17"/>
        <v>0</v>
      </c>
      <c r="AJ14" s="831" t="e">
        <f t="shared" si="18"/>
        <v>#DIV/0!</v>
      </c>
      <c r="AK14" s="830">
        <v>0</v>
      </c>
      <c r="AL14" s="829">
        <v>0</v>
      </c>
      <c r="AM14" s="830">
        <v>0</v>
      </c>
      <c r="AN14" s="831" t="e">
        <f t="shared" si="19"/>
        <v>#DIV/0!</v>
      </c>
      <c r="AO14" s="831" t="b">
        <f t="shared" si="20"/>
        <v>0</v>
      </c>
      <c r="AP14" s="831" t="e">
        <f t="shared" si="21"/>
        <v>#DIV/0!</v>
      </c>
      <c r="AQ14" s="829">
        <v>0</v>
      </c>
      <c r="AR14" s="830">
        <v>0</v>
      </c>
      <c r="AS14" s="831" t="e">
        <f t="shared" si="22"/>
        <v>#DIV/0!</v>
      </c>
      <c r="AT14" s="831" t="b">
        <f t="shared" si="23"/>
        <v>0</v>
      </c>
      <c r="AU14" s="831" t="e">
        <f t="shared" si="24"/>
        <v>#DIV/0!</v>
      </c>
      <c r="AV14" s="829">
        <v>0</v>
      </c>
      <c r="AW14" s="830">
        <v>0</v>
      </c>
      <c r="AX14" s="831" t="e">
        <f t="shared" si="26"/>
        <v>#DIV/0!</v>
      </c>
      <c r="AY14" s="831" t="b">
        <f t="shared" si="27"/>
        <v>0</v>
      </c>
      <c r="AZ14" s="831" t="e">
        <f t="shared" si="28"/>
        <v>#DIV/0!</v>
      </c>
      <c r="BA14" s="830">
        <v>0</v>
      </c>
      <c r="BB14" s="199">
        <v>20.305</v>
      </c>
      <c r="BC14" s="203">
        <v>31.510999999999999</v>
      </c>
      <c r="BD14" s="196">
        <v>0.45799999999999802</v>
      </c>
      <c r="BE14" s="196">
        <v>-11.141</v>
      </c>
      <c r="BF14" s="196">
        <v>-31.510999999999999</v>
      </c>
      <c r="BG14" s="196">
        <f t="shared" si="25"/>
        <v>-42.194000000000003</v>
      </c>
      <c r="BH14" s="199">
        <v>675.49400000000003</v>
      </c>
      <c r="BI14" s="199">
        <v>582.13199999999995</v>
      </c>
      <c r="BJ14" s="196">
        <v>3249</v>
      </c>
      <c r="BK14" s="195">
        <v>175</v>
      </c>
      <c r="BL14" s="197" t="e">
        <f>#REF!</f>
        <v>#REF!</v>
      </c>
      <c r="BR14" s="198"/>
      <c r="BS14" s="173"/>
      <c r="BT14" s="173"/>
      <c r="BU14" s="173"/>
      <c r="BV14" s="173"/>
      <c r="BW14" s="173"/>
      <c r="BX14" s="173"/>
    </row>
    <row r="15" spans="1:76" s="161" customFormat="1" ht="15.75" hidden="1" customHeight="1">
      <c r="A15" s="161" t="s">
        <v>5</v>
      </c>
      <c r="B15" s="161" t="s">
        <v>90</v>
      </c>
      <c r="E15" s="828" t="str">
        <f>'Aaro Inställningar'!C10</f>
        <v>DIAB</v>
      </c>
      <c r="F15" s="829">
        <v>0</v>
      </c>
      <c r="G15" s="830">
        <v>0</v>
      </c>
      <c r="H15" s="831" t="e">
        <f t="shared" si="1"/>
        <v>#DIV/0!</v>
      </c>
      <c r="I15" s="831" t="b">
        <f t="shared" si="2"/>
        <v>0</v>
      </c>
      <c r="J15" s="831" t="e">
        <f t="shared" si="3"/>
        <v>#DIV/0!</v>
      </c>
      <c r="K15" s="829">
        <v>0</v>
      </c>
      <c r="L15" s="830">
        <v>0</v>
      </c>
      <c r="M15" s="831" t="e">
        <f t="shared" si="4"/>
        <v>#DIV/0!</v>
      </c>
      <c r="N15" s="831" t="b">
        <f t="shared" si="5"/>
        <v>0</v>
      </c>
      <c r="O15" s="831" t="e">
        <f t="shared" si="6"/>
        <v>#DIV/0!</v>
      </c>
      <c r="P15" s="829">
        <v>0</v>
      </c>
      <c r="Q15" s="830">
        <v>0</v>
      </c>
      <c r="R15" s="831" t="e">
        <f t="shared" si="7"/>
        <v>#DIV/0!</v>
      </c>
      <c r="S15" s="831" t="b">
        <f t="shared" si="8"/>
        <v>0</v>
      </c>
      <c r="T15" s="831" t="e">
        <f t="shared" si="9"/>
        <v>#DIV/0!</v>
      </c>
      <c r="U15" s="830">
        <v>0</v>
      </c>
      <c r="V15" s="829">
        <v>0</v>
      </c>
      <c r="W15" s="830">
        <v>0</v>
      </c>
      <c r="X15" s="831" t="e">
        <f t="shared" si="10"/>
        <v>#DIV/0!</v>
      </c>
      <c r="Y15" s="831" t="b">
        <f t="shared" si="11"/>
        <v>0</v>
      </c>
      <c r="Z15" s="831" t="e">
        <f t="shared" si="12"/>
        <v>#DIV/0!</v>
      </c>
      <c r="AA15" s="829">
        <v>0</v>
      </c>
      <c r="AB15" s="830">
        <v>0</v>
      </c>
      <c r="AC15" s="831" t="e">
        <f t="shared" si="13"/>
        <v>#DIV/0!</v>
      </c>
      <c r="AD15" s="831" t="b">
        <f t="shared" si="14"/>
        <v>0</v>
      </c>
      <c r="AE15" s="831" t="e">
        <f t="shared" si="15"/>
        <v>#DIV/0!</v>
      </c>
      <c r="AF15" s="829">
        <v>0</v>
      </c>
      <c r="AG15" s="830">
        <v>0</v>
      </c>
      <c r="AH15" s="831" t="e">
        <f t="shared" si="16"/>
        <v>#DIV/0!</v>
      </c>
      <c r="AI15" s="831" t="b">
        <f t="shared" si="17"/>
        <v>0</v>
      </c>
      <c r="AJ15" s="831" t="e">
        <f t="shared" si="18"/>
        <v>#DIV/0!</v>
      </c>
      <c r="AK15" s="830">
        <v>0</v>
      </c>
      <c r="AL15" s="829">
        <v>0</v>
      </c>
      <c r="AM15" s="830">
        <v>0</v>
      </c>
      <c r="AN15" s="831" t="e">
        <f t="shared" si="19"/>
        <v>#DIV/0!</v>
      </c>
      <c r="AO15" s="831" t="b">
        <f t="shared" si="20"/>
        <v>0</v>
      </c>
      <c r="AP15" s="831" t="e">
        <f t="shared" si="21"/>
        <v>#DIV/0!</v>
      </c>
      <c r="AQ15" s="829">
        <v>0</v>
      </c>
      <c r="AR15" s="830">
        <v>0</v>
      </c>
      <c r="AS15" s="831" t="e">
        <f t="shared" si="22"/>
        <v>#DIV/0!</v>
      </c>
      <c r="AT15" s="831" t="b">
        <f t="shared" si="23"/>
        <v>0</v>
      </c>
      <c r="AU15" s="831" t="e">
        <f t="shared" si="24"/>
        <v>#DIV/0!</v>
      </c>
      <c r="AV15" s="829">
        <v>0</v>
      </c>
      <c r="AW15" s="830">
        <v>0</v>
      </c>
      <c r="AX15" s="831" t="e">
        <f t="shared" si="26"/>
        <v>#DIV/0!</v>
      </c>
      <c r="AY15" s="831" t="b">
        <f t="shared" si="27"/>
        <v>0</v>
      </c>
      <c r="AZ15" s="831" t="e">
        <f t="shared" si="28"/>
        <v>#DIV/0!</v>
      </c>
      <c r="BA15" s="830">
        <v>0</v>
      </c>
      <c r="BB15" s="199">
        <v>31.077000000000002</v>
      </c>
      <c r="BC15" s="200">
        <v>15.067</v>
      </c>
      <c r="BD15" s="199">
        <v>5.8090000000000002</v>
      </c>
      <c r="BE15" s="199">
        <v>-53.671999999999997</v>
      </c>
      <c r="BF15" s="199">
        <v>-14.987</v>
      </c>
      <c r="BG15" s="196">
        <f t="shared" si="25"/>
        <v>-62.85</v>
      </c>
      <c r="BH15" s="199">
        <v>994.26099999999997</v>
      </c>
      <c r="BI15" s="199">
        <v>761.16899999999998</v>
      </c>
      <c r="BJ15" s="199">
        <v>335</v>
      </c>
      <c r="BK15" s="195">
        <v>957</v>
      </c>
      <c r="BL15" s="197" t="e">
        <f>#REF!</f>
        <v>#REF!</v>
      </c>
      <c r="BR15" s="198"/>
      <c r="BS15" s="173"/>
      <c r="BT15" s="173"/>
      <c r="BU15" s="173"/>
      <c r="BV15" s="173"/>
      <c r="BW15" s="173"/>
      <c r="BX15" s="173"/>
    </row>
    <row r="16" spans="1:76" s="161" customFormat="1" ht="15.75" hidden="1" customHeight="1">
      <c r="A16" s="161" t="s">
        <v>272</v>
      </c>
      <c r="B16" s="161" t="s">
        <v>90</v>
      </c>
      <c r="E16" s="828" t="str">
        <f>'Aaro Inställningar'!C11</f>
        <v>Euromaint</v>
      </c>
      <c r="F16" s="829">
        <v>0</v>
      </c>
      <c r="G16" s="830">
        <v>0</v>
      </c>
      <c r="H16" s="831" t="e">
        <f t="shared" si="1"/>
        <v>#DIV/0!</v>
      </c>
      <c r="I16" s="831" t="b">
        <f t="shared" si="2"/>
        <v>0</v>
      </c>
      <c r="J16" s="831" t="e">
        <f t="shared" si="3"/>
        <v>#DIV/0!</v>
      </c>
      <c r="K16" s="829">
        <v>0</v>
      </c>
      <c r="L16" s="830">
        <v>0</v>
      </c>
      <c r="M16" s="831" t="e">
        <f t="shared" si="4"/>
        <v>#DIV/0!</v>
      </c>
      <c r="N16" s="831" t="b">
        <f t="shared" si="5"/>
        <v>0</v>
      </c>
      <c r="O16" s="831" t="e">
        <f t="shared" si="6"/>
        <v>#DIV/0!</v>
      </c>
      <c r="P16" s="829">
        <v>0</v>
      </c>
      <c r="Q16" s="830">
        <v>0</v>
      </c>
      <c r="R16" s="831" t="e">
        <f t="shared" si="7"/>
        <v>#DIV/0!</v>
      </c>
      <c r="S16" s="831" t="b">
        <f t="shared" si="8"/>
        <v>0</v>
      </c>
      <c r="T16" s="831" t="e">
        <f t="shared" si="9"/>
        <v>#DIV/0!</v>
      </c>
      <c r="U16" s="830">
        <v>0</v>
      </c>
      <c r="V16" s="829">
        <v>0</v>
      </c>
      <c r="W16" s="830">
        <v>0</v>
      </c>
      <c r="X16" s="831" t="e">
        <f t="shared" si="10"/>
        <v>#DIV/0!</v>
      </c>
      <c r="Y16" s="831" t="b">
        <f t="shared" si="11"/>
        <v>0</v>
      </c>
      <c r="Z16" s="831" t="e">
        <f t="shared" si="12"/>
        <v>#DIV/0!</v>
      </c>
      <c r="AA16" s="829">
        <v>0</v>
      </c>
      <c r="AB16" s="830">
        <v>0</v>
      </c>
      <c r="AC16" s="831" t="e">
        <f t="shared" si="13"/>
        <v>#DIV/0!</v>
      </c>
      <c r="AD16" s="831" t="b">
        <f t="shared" si="14"/>
        <v>0</v>
      </c>
      <c r="AE16" s="831" t="e">
        <f t="shared" si="15"/>
        <v>#DIV/0!</v>
      </c>
      <c r="AF16" s="829">
        <v>0</v>
      </c>
      <c r="AG16" s="830">
        <v>0</v>
      </c>
      <c r="AH16" s="831" t="e">
        <f t="shared" si="16"/>
        <v>#DIV/0!</v>
      </c>
      <c r="AI16" s="831" t="b">
        <f t="shared" si="17"/>
        <v>0</v>
      </c>
      <c r="AJ16" s="831" t="e">
        <f t="shared" si="18"/>
        <v>#DIV/0!</v>
      </c>
      <c r="AK16" s="830">
        <v>0</v>
      </c>
      <c r="AL16" s="829">
        <v>0</v>
      </c>
      <c r="AM16" s="830">
        <v>0</v>
      </c>
      <c r="AN16" s="831" t="e">
        <f t="shared" si="19"/>
        <v>#DIV/0!</v>
      </c>
      <c r="AO16" s="831" t="b">
        <f t="shared" si="20"/>
        <v>0</v>
      </c>
      <c r="AP16" s="831" t="e">
        <f t="shared" si="21"/>
        <v>#DIV/0!</v>
      </c>
      <c r="AQ16" s="829">
        <v>0</v>
      </c>
      <c r="AR16" s="830">
        <v>0</v>
      </c>
      <c r="AS16" s="831" t="e">
        <f t="shared" si="22"/>
        <v>#DIV/0!</v>
      </c>
      <c r="AT16" s="831" t="b">
        <f t="shared" si="23"/>
        <v>0</v>
      </c>
      <c r="AU16" s="831" t="e">
        <f t="shared" si="24"/>
        <v>#DIV/0!</v>
      </c>
      <c r="AV16" s="829">
        <v>0</v>
      </c>
      <c r="AW16" s="830">
        <v>0</v>
      </c>
      <c r="AX16" s="831" t="e">
        <f t="shared" si="26"/>
        <v>#DIV/0!</v>
      </c>
      <c r="AY16" s="831" t="b">
        <f t="shared" si="27"/>
        <v>0</v>
      </c>
      <c r="AZ16" s="831" t="e">
        <f t="shared" si="28"/>
        <v>#DIV/0!</v>
      </c>
      <c r="BA16" s="830">
        <v>0</v>
      </c>
      <c r="BB16" s="199">
        <v>20.292000000000002</v>
      </c>
      <c r="BC16" s="200">
        <v>31.510999999999999</v>
      </c>
      <c r="BD16" s="199">
        <v>6.4779999999999998</v>
      </c>
      <c r="BE16" s="199">
        <v>-17.161000000000001</v>
      </c>
      <c r="BF16" s="199">
        <v>-31.510999999999999</v>
      </c>
      <c r="BG16" s="196">
        <f t="shared" si="25"/>
        <v>-42.194000000000003</v>
      </c>
      <c r="BH16" s="199">
        <v>675.49400000000003</v>
      </c>
      <c r="BI16" s="199">
        <v>582.13199999999995</v>
      </c>
      <c r="BJ16" s="199">
        <v>1132</v>
      </c>
      <c r="BK16" s="195">
        <v>1050</v>
      </c>
      <c r="BL16" s="197" t="e">
        <f>#REF!</f>
        <v>#REF!</v>
      </c>
      <c r="BR16" s="198"/>
      <c r="BS16" s="173"/>
      <c r="BT16" s="173"/>
      <c r="BU16" s="173"/>
      <c r="BV16" s="173"/>
      <c r="BW16" s="173"/>
      <c r="BX16" s="173"/>
    </row>
    <row r="17" spans="1:76" s="161" customFormat="1" ht="15.75" customHeight="1">
      <c r="A17" s="161" t="s">
        <v>273</v>
      </c>
      <c r="B17" s="161" t="s">
        <v>79</v>
      </c>
      <c r="C17" s="161" t="str">
        <f>IF(B17="","",IF(B17="SEK","","M"&amp;B17))</f>
        <v>MEUR</v>
      </c>
      <c r="E17" s="828" t="str">
        <f>'Aaro Inställningar'!C12</f>
        <v>GS-Hydro</v>
      </c>
      <c r="F17" s="829">
        <v>12.775</v>
      </c>
      <c r="G17" s="830">
        <v>11.367000000000001</v>
      </c>
      <c r="H17" s="831">
        <f t="shared" si="1"/>
        <v>0.12386733526876048</v>
      </c>
      <c r="I17" s="831" t="b">
        <f t="shared" si="2"/>
        <v>0</v>
      </c>
      <c r="J17" s="831">
        <f t="shared" si="3"/>
        <v>0.12386733526876048</v>
      </c>
      <c r="K17" s="829">
        <v>34.075000000000003</v>
      </c>
      <c r="L17" s="830">
        <v>32.188000000000002</v>
      </c>
      <c r="M17" s="831">
        <f t="shared" si="4"/>
        <v>5.8624332049210803E-2</v>
      </c>
      <c r="N17" s="831" t="b">
        <f t="shared" si="5"/>
        <v>0</v>
      </c>
      <c r="O17" s="831">
        <f t="shared" si="6"/>
        <v>5.8624332049210803E-2</v>
      </c>
      <c r="P17" s="829">
        <v>34.075000000000003</v>
      </c>
      <c r="Q17" s="830">
        <v>32.188000000000002</v>
      </c>
      <c r="R17" s="831">
        <f t="shared" si="7"/>
        <v>5.8624332049210803E-2</v>
      </c>
      <c r="S17" s="831" t="b">
        <f t="shared" si="8"/>
        <v>0</v>
      </c>
      <c r="T17" s="831">
        <f t="shared" si="9"/>
        <v>5.8624332049210803E-2</v>
      </c>
      <c r="U17" s="830">
        <v>144.57400000000001</v>
      </c>
      <c r="V17" s="829">
        <v>0.68600000000000705</v>
      </c>
      <c r="W17" s="830">
        <v>0.53300000000000003</v>
      </c>
      <c r="X17" s="831">
        <f t="shared" si="10"/>
        <v>0.28705440900564172</v>
      </c>
      <c r="Y17" s="831" t="b">
        <f t="shared" si="11"/>
        <v>0</v>
      </c>
      <c r="Z17" s="831">
        <f t="shared" si="12"/>
        <v>0.28705440900564172</v>
      </c>
      <c r="AA17" s="829">
        <v>0.82700000000000395</v>
      </c>
      <c r="AB17" s="830">
        <v>1.409</v>
      </c>
      <c r="AC17" s="831">
        <f t="shared" si="13"/>
        <v>-0.41305890702625692</v>
      </c>
      <c r="AD17" s="831" t="b">
        <f t="shared" si="14"/>
        <v>0</v>
      </c>
      <c r="AE17" s="831">
        <f t="shared" si="15"/>
        <v>-0.41305890702625692</v>
      </c>
      <c r="AF17" s="829">
        <v>0.82700000000000395</v>
      </c>
      <c r="AG17" s="830">
        <v>1.409</v>
      </c>
      <c r="AH17" s="831">
        <f t="shared" si="16"/>
        <v>-0.41305890702625692</v>
      </c>
      <c r="AI17" s="831" t="b">
        <f t="shared" si="17"/>
        <v>0</v>
      </c>
      <c r="AJ17" s="831">
        <f t="shared" si="18"/>
        <v>-0.41305890702625692</v>
      </c>
      <c r="AK17" s="830">
        <v>11.041</v>
      </c>
      <c r="AL17" s="829">
        <v>0.54800000000000604</v>
      </c>
      <c r="AM17" s="830">
        <v>0.27799999999999703</v>
      </c>
      <c r="AN17" s="831">
        <f t="shared" si="19"/>
        <v>0.97122302158277662</v>
      </c>
      <c r="AO17" s="831" t="b">
        <f t="shared" si="20"/>
        <v>0</v>
      </c>
      <c r="AP17" s="831">
        <f t="shared" si="21"/>
        <v>0.97122302158277662</v>
      </c>
      <c r="AQ17" s="829">
        <v>0.43400000000000599</v>
      </c>
      <c r="AR17" s="830">
        <v>0.74199999999999799</v>
      </c>
      <c r="AS17" s="831">
        <f t="shared" si="22"/>
        <v>-0.41509433962263187</v>
      </c>
      <c r="AT17" s="831" t="b">
        <f t="shared" si="23"/>
        <v>0</v>
      </c>
      <c r="AU17" s="831">
        <f t="shared" si="24"/>
        <v>-0.41509433962263187</v>
      </c>
      <c r="AV17" s="829">
        <v>0.43400000000000599</v>
      </c>
      <c r="AW17" s="830">
        <v>0.74200000000000099</v>
      </c>
      <c r="AX17" s="831">
        <f t="shared" si="26"/>
        <v>-0.4150943396226342</v>
      </c>
      <c r="AY17" s="831" t="b">
        <f t="shared" si="27"/>
        <v>0</v>
      </c>
      <c r="AZ17" s="831">
        <f t="shared" si="28"/>
        <v>-0.4150943396226342</v>
      </c>
      <c r="BA17" s="830">
        <v>10.055</v>
      </c>
      <c r="BB17" s="199">
        <v>9.7651046000000008</v>
      </c>
      <c r="BC17" s="200">
        <v>13.882380599999999</v>
      </c>
      <c r="BD17" s="199">
        <v>42.542201800000001</v>
      </c>
      <c r="BE17" s="199">
        <v>43.687878599999998</v>
      </c>
      <c r="BF17" s="199">
        <v>-13.5959614</v>
      </c>
      <c r="BG17" s="196">
        <f t="shared" si="25"/>
        <v>72.634118999999998</v>
      </c>
      <c r="BH17" s="199">
        <v>442.59995550000002</v>
      </c>
      <c r="BI17" s="199">
        <v>365.16542550000003</v>
      </c>
      <c r="BJ17" s="199">
        <v>1909</v>
      </c>
      <c r="BK17" s="195">
        <v>624</v>
      </c>
      <c r="BL17" s="197" t="e">
        <f>#REF!</f>
        <v>#REF!</v>
      </c>
      <c r="BR17" s="198"/>
      <c r="BS17" s="173"/>
      <c r="BT17" s="173"/>
      <c r="BU17" s="173"/>
      <c r="BV17" s="173"/>
      <c r="BW17" s="173"/>
      <c r="BX17" s="173"/>
    </row>
    <row r="18" spans="1:76" s="161" customFormat="1" ht="15.75" hidden="1" customHeight="1">
      <c r="A18" s="161" t="s">
        <v>274</v>
      </c>
      <c r="B18" s="161" t="s">
        <v>90</v>
      </c>
      <c r="E18" s="828" t="str">
        <f>'Aaro Inställningar'!C13</f>
        <v>Hafa Bathroom Group</v>
      </c>
      <c r="F18" s="829">
        <v>0</v>
      </c>
      <c r="G18" s="830">
        <v>0</v>
      </c>
      <c r="H18" s="831" t="e">
        <f t="shared" si="1"/>
        <v>#DIV/0!</v>
      </c>
      <c r="I18" s="831" t="b">
        <f t="shared" si="2"/>
        <v>0</v>
      </c>
      <c r="J18" s="831" t="e">
        <f t="shared" si="3"/>
        <v>#DIV/0!</v>
      </c>
      <c r="K18" s="829">
        <v>0</v>
      </c>
      <c r="L18" s="830">
        <v>0</v>
      </c>
      <c r="M18" s="831" t="e">
        <f t="shared" si="4"/>
        <v>#DIV/0!</v>
      </c>
      <c r="N18" s="831" t="b">
        <f t="shared" si="5"/>
        <v>0</v>
      </c>
      <c r="O18" s="831" t="e">
        <f t="shared" si="6"/>
        <v>#DIV/0!</v>
      </c>
      <c r="P18" s="829">
        <v>0</v>
      </c>
      <c r="Q18" s="830">
        <v>0</v>
      </c>
      <c r="R18" s="831" t="e">
        <f t="shared" si="7"/>
        <v>#DIV/0!</v>
      </c>
      <c r="S18" s="831" t="b">
        <f t="shared" si="8"/>
        <v>0</v>
      </c>
      <c r="T18" s="831" t="e">
        <f t="shared" si="9"/>
        <v>#DIV/0!</v>
      </c>
      <c r="U18" s="830">
        <v>0</v>
      </c>
      <c r="V18" s="829">
        <v>0</v>
      </c>
      <c r="W18" s="830">
        <v>0</v>
      </c>
      <c r="X18" s="831" t="e">
        <f t="shared" si="10"/>
        <v>#DIV/0!</v>
      </c>
      <c r="Y18" s="831" t="b">
        <f t="shared" si="11"/>
        <v>0</v>
      </c>
      <c r="Z18" s="831" t="e">
        <f t="shared" si="12"/>
        <v>#DIV/0!</v>
      </c>
      <c r="AA18" s="829">
        <v>0</v>
      </c>
      <c r="AB18" s="830">
        <v>0</v>
      </c>
      <c r="AC18" s="831" t="e">
        <f t="shared" si="13"/>
        <v>#DIV/0!</v>
      </c>
      <c r="AD18" s="831" t="b">
        <f t="shared" si="14"/>
        <v>0</v>
      </c>
      <c r="AE18" s="831" t="e">
        <f t="shared" si="15"/>
        <v>#DIV/0!</v>
      </c>
      <c r="AF18" s="829">
        <v>0</v>
      </c>
      <c r="AG18" s="830">
        <v>0</v>
      </c>
      <c r="AH18" s="831" t="e">
        <f t="shared" si="16"/>
        <v>#DIV/0!</v>
      </c>
      <c r="AI18" s="831" t="b">
        <f t="shared" si="17"/>
        <v>0</v>
      </c>
      <c r="AJ18" s="831" t="e">
        <f t="shared" si="18"/>
        <v>#DIV/0!</v>
      </c>
      <c r="AK18" s="830">
        <v>0</v>
      </c>
      <c r="AL18" s="829">
        <v>0</v>
      </c>
      <c r="AM18" s="830">
        <v>0</v>
      </c>
      <c r="AN18" s="831" t="e">
        <f t="shared" si="19"/>
        <v>#DIV/0!</v>
      </c>
      <c r="AO18" s="831" t="b">
        <f t="shared" si="20"/>
        <v>0</v>
      </c>
      <c r="AP18" s="831" t="e">
        <f t="shared" si="21"/>
        <v>#DIV/0!</v>
      </c>
      <c r="AQ18" s="829">
        <v>0</v>
      </c>
      <c r="AR18" s="830">
        <v>0</v>
      </c>
      <c r="AS18" s="831" t="e">
        <f t="shared" si="22"/>
        <v>#DIV/0!</v>
      </c>
      <c r="AT18" s="831" t="b">
        <f t="shared" si="23"/>
        <v>0</v>
      </c>
      <c r="AU18" s="831" t="e">
        <f t="shared" si="24"/>
        <v>#DIV/0!</v>
      </c>
      <c r="AV18" s="829">
        <v>0</v>
      </c>
      <c r="AW18" s="830">
        <v>0</v>
      </c>
      <c r="AX18" s="831" t="e">
        <f t="shared" si="26"/>
        <v>#DIV/0!</v>
      </c>
      <c r="AY18" s="831" t="b">
        <f t="shared" si="27"/>
        <v>0</v>
      </c>
      <c r="AZ18" s="831" t="e">
        <f t="shared" si="28"/>
        <v>#DIV/0!</v>
      </c>
      <c r="BA18" s="830">
        <v>0</v>
      </c>
      <c r="BB18" s="196">
        <v>1.419</v>
      </c>
      <c r="BC18" s="203">
        <v>0.439</v>
      </c>
      <c r="BD18" s="196">
        <v>-2.649</v>
      </c>
      <c r="BE18" s="196">
        <v>1.3560000000000001</v>
      </c>
      <c r="BF18" s="196">
        <v>-0.439</v>
      </c>
      <c r="BG18" s="196">
        <f t="shared" si="25"/>
        <v>-1.732</v>
      </c>
      <c r="BH18" s="196">
        <v>42.837000000000003</v>
      </c>
      <c r="BI18" s="204">
        <v>41.776000000000003</v>
      </c>
      <c r="BJ18" s="199">
        <v>623</v>
      </c>
      <c r="BK18" s="195">
        <v>-33</v>
      </c>
      <c r="BL18" s="197" t="e">
        <f>#REF!</f>
        <v>#REF!</v>
      </c>
      <c r="BR18" s="198"/>
      <c r="BS18" s="173"/>
      <c r="BT18" s="173"/>
      <c r="BU18" s="173"/>
      <c r="BV18" s="173"/>
      <c r="BW18" s="173"/>
      <c r="BX18" s="173"/>
    </row>
    <row r="19" spans="1:76" s="161" customFormat="1" ht="15.75" customHeight="1">
      <c r="A19" s="161" t="s">
        <v>134</v>
      </c>
      <c r="B19" s="161" t="s">
        <v>78</v>
      </c>
      <c r="C19" s="161" t="str">
        <f>IF(B19="","",IF(B19="SEK","","M"&amp;B19))</f>
        <v>MNOK</v>
      </c>
      <c r="E19" s="828" t="str">
        <f>'Aaro Inställningar'!C14</f>
        <v>HENT</v>
      </c>
      <c r="F19" s="829">
        <v>457.19900007344597</v>
      </c>
      <c r="G19" s="830">
        <v>417.42999998127999</v>
      </c>
      <c r="H19" s="831">
        <f t="shared" si="1"/>
        <v>9.5271063636895859E-2</v>
      </c>
      <c r="I19" s="831" t="b">
        <f t="shared" si="2"/>
        <v>0</v>
      </c>
      <c r="J19" s="831">
        <f t="shared" si="3"/>
        <v>9.5271063636895859E-2</v>
      </c>
      <c r="K19" s="829">
        <v>1195.7480000335199</v>
      </c>
      <c r="L19" s="830">
        <v>1153.9899999812801</v>
      </c>
      <c r="M19" s="831">
        <f t="shared" si="4"/>
        <v>3.6185755555002475E-2</v>
      </c>
      <c r="N19" s="831" t="b">
        <f t="shared" si="5"/>
        <v>0</v>
      </c>
      <c r="O19" s="831">
        <f t="shared" si="6"/>
        <v>3.6185755555002475E-2</v>
      </c>
      <c r="P19" s="829">
        <v>1195.7480000335199</v>
      </c>
      <c r="Q19" s="830">
        <v>1153.9899999812801</v>
      </c>
      <c r="R19" s="831">
        <f t="shared" si="7"/>
        <v>3.6185755555002475E-2</v>
      </c>
      <c r="S19" s="831" t="b">
        <f t="shared" si="8"/>
        <v>0</v>
      </c>
      <c r="T19" s="831">
        <f t="shared" si="9"/>
        <v>3.6185755555002475E-2</v>
      </c>
      <c r="U19" s="830">
        <v>4466.11099997154</v>
      </c>
      <c r="V19" s="829">
        <v>16.9750000477387</v>
      </c>
      <c r="W19" s="830">
        <v>13.760999966165</v>
      </c>
      <c r="X19" s="831">
        <f t="shared" si="10"/>
        <v>0.23355861416148205</v>
      </c>
      <c r="Y19" s="831" t="b">
        <f t="shared" si="11"/>
        <v>0</v>
      </c>
      <c r="Z19" s="831">
        <f t="shared" si="12"/>
        <v>0.23355861416148205</v>
      </c>
      <c r="AA19" s="829">
        <v>48.134000128510699</v>
      </c>
      <c r="AB19" s="830">
        <v>50.233999895167301</v>
      </c>
      <c r="AC19" s="831">
        <f t="shared" si="13"/>
        <v>-4.1804351057830647E-2</v>
      </c>
      <c r="AD19" s="831" t="b">
        <f t="shared" si="14"/>
        <v>0</v>
      </c>
      <c r="AE19" s="831">
        <f t="shared" si="15"/>
        <v>-4.1804351057830647E-2</v>
      </c>
      <c r="AF19" s="829">
        <v>48.1340001285105</v>
      </c>
      <c r="AG19" s="830">
        <v>50.2339998951674</v>
      </c>
      <c r="AH19" s="831">
        <f t="shared" si="16"/>
        <v>-4.1804351057836531E-2</v>
      </c>
      <c r="AI19" s="831" t="b">
        <f t="shared" si="17"/>
        <v>0</v>
      </c>
      <c r="AJ19" s="831">
        <f t="shared" si="18"/>
        <v>-4.1804351057836531E-2</v>
      </c>
      <c r="AK19" s="830">
        <v>146.266000012852</v>
      </c>
      <c r="AL19" s="829">
        <v>18.843999959451899</v>
      </c>
      <c r="AM19" s="830">
        <v>12.328999916290901</v>
      </c>
      <c r="AN19" s="831">
        <f t="shared" si="19"/>
        <v>0.52842891454256691</v>
      </c>
      <c r="AO19" s="831" t="b">
        <f t="shared" si="20"/>
        <v>0</v>
      </c>
      <c r="AP19" s="831">
        <f t="shared" si="21"/>
        <v>0.52842891454256691</v>
      </c>
      <c r="AQ19" s="829">
        <v>45.412000078224096</v>
      </c>
      <c r="AR19" s="830">
        <v>45.490999824030801</v>
      </c>
      <c r="AS19" s="831">
        <f t="shared" si="22"/>
        <v>-1.7366016599391632E-3</v>
      </c>
      <c r="AT19" s="831" t="b">
        <f t="shared" si="23"/>
        <v>0</v>
      </c>
      <c r="AU19" s="831">
        <f t="shared" si="24"/>
        <v>-1.7366016599391632E-3</v>
      </c>
      <c r="AV19" s="829">
        <v>45.412000078223798</v>
      </c>
      <c r="AW19" s="830">
        <v>45.490999824030801</v>
      </c>
      <c r="AX19" s="831">
        <f t="shared" si="26"/>
        <v>-1.7366016599391632E-3</v>
      </c>
      <c r="AY19" s="831" t="b">
        <f t="shared" si="27"/>
        <v>0</v>
      </c>
      <c r="AZ19" s="831">
        <f t="shared" si="28"/>
        <v>-1.7366016599391632E-3</v>
      </c>
      <c r="BA19" s="830">
        <v>128.20100016430899</v>
      </c>
      <c r="BB19" s="199">
        <v>2.3285795459999998</v>
      </c>
      <c r="BC19" s="200">
        <v>3.9350183599999999</v>
      </c>
      <c r="BD19" s="199">
        <v>73.108100723000007</v>
      </c>
      <c r="BE19" s="199">
        <v>-118.489456694</v>
      </c>
      <c r="BF19" s="199">
        <v>-3.378278125</v>
      </c>
      <c r="BG19" s="196">
        <f t="shared" si="25"/>
        <v>-48.759634095999992</v>
      </c>
      <c r="BH19" s="199">
        <v>533.16115465500002</v>
      </c>
      <c r="BI19" s="199">
        <v>-373.835435776</v>
      </c>
      <c r="BJ19" s="199">
        <v>166</v>
      </c>
      <c r="BK19" s="195">
        <v>165</v>
      </c>
      <c r="BL19" s="197" t="e">
        <f>#REF!</f>
        <v>#REF!</v>
      </c>
      <c r="BR19" s="198"/>
      <c r="BS19" s="173"/>
      <c r="BT19" s="173"/>
      <c r="BU19" s="173"/>
      <c r="BV19" s="173"/>
      <c r="BW19" s="173"/>
      <c r="BX19" s="173"/>
    </row>
    <row r="20" spans="1:76" s="161" customFormat="1" ht="15.75" hidden="1" customHeight="1">
      <c r="A20" s="161" t="s">
        <v>275</v>
      </c>
      <c r="B20" s="161" t="s">
        <v>90</v>
      </c>
      <c r="E20" s="828" t="str">
        <f>'Aaro Inställningar'!C15</f>
        <v xml:space="preserve">HL Display </v>
      </c>
      <c r="F20" s="829">
        <v>0</v>
      </c>
      <c r="G20" s="830">
        <v>0</v>
      </c>
      <c r="H20" s="831" t="e">
        <f t="shared" si="1"/>
        <v>#DIV/0!</v>
      </c>
      <c r="I20" s="831" t="b">
        <f t="shared" si="2"/>
        <v>0</v>
      </c>
      <c r="J20" s="831" t="e">
        <f t="shared" si="3"/>
        <v>#DIV/0!</v>
      </c>
      <c r="K20" s="829">
        <v>0</v>
      </c>
      <c r="L20" s="830">
        <v>0</v>
      </c>
      <c r="M20" s="831" t="e">
        <f t="shared" si="4"/>
        <v>#DIV/0!</v>
      </c>
      <c r="N20" s="831" t="b">
        <f t="shared" si="5"/>
        <v>0</v>
      </c>
      <c r="O20" s="831" t="e">
        <f t="shared" si="6"/>
        <v>#DIV/0!</v>
      </c>
      <c r="P20" s="829">
        <v>0</v>
      </c>
      <c r="Q20" s="830">
        <v>0</v>
      </c>
      <c r="R20" s="831" t="e">
        <f t="shared" si="7"/>
        <v>#DIV/0!</v>
      </c>
      <c r="S20" s="831" t="b">
        <f t="shared" si="8"/>
        <v>0</v>
      </c>
      <c r="T20" s="831" t="e">
        <f t="shared" si="9"/>
        <v>#DIV/0!</v>
      </c>
      <c r="U20" s="830">
        <v>0</v>
      </c>
      <c r="V20" s="829">
        <v>0</v>
      </c>
      <c r="W20" s="830">
        <v>0</v>
      </c>
      <c r="X20" s="831" t="e">
        <f t="shared" si="10"/>
        <v>#DIV/0!</v>
      </c>
      <c r="Y20" s="831" t="b">
        <f t="shared" si="11"/>
        <v>0</v>
      </c>
      <c r="Z20" s="831" t="e">
        <f t="shared" si="12"/>
        <v>#DIV/0!</v>
      </c>
      <c r="AA20" s="829">
        <v>0</v>
      </c>
      <c r="AB20" s="830">
        <v>0</v>
      </c>
      <c r="AC20" s="831" t="e">
        <f t="shared" si="13"/>
        <v>#DIV/0!</v>
      </c>
      <c r="AD20" s="831" t="b">
        <f t="shared" si="14"/>
        <v>0</v>
      </c>
      <c r="AE20" s="831" t="e">
        <f t="shared" si="15"/>
        <v>#DIV/0!</v>
      </c>
      <c r="AF20" s="829">
        <v>0</v>
      </c>
      <c r="AG20" s="830">
        <v>0</v>
      </c>
      <c r="AH20" s="831" t="e">
        <f t="shared" si="16"/>
        <v>#DIV/0!</v>
      </c>
      <c r="AI20" s="831" t="b">
        <f t="shared" si="17"/>
        <v>0</v>
      </c>
      <c r="AJ20" s="831" t="e">
        <f t="shared" si="18"/>
        <v>#DIV/0!</v>
      </c>
      <c r="AK20" s="830">
        <v>0</v>
      </c>
      <c r="AL20" s="829">
        <v>0</v>
      </c>
      <c r="AM20" s="830">
        <v>0</v>
      </c>
      <c r="AN20" s="831" t="e">
        <f t="shared" si="19"/>
        <v>#DIV/0!</v>
      </c>
      <c r="AO20" s="831" t="b">
        <f t="shared" si="20"/>
        <v>0</v>
      </c>
      <c r="AP20" s="831" t="e">
        <f t="shared" si="21"/>
        <v>#DIV/0!</v>
      </c>
      <c r="AQ20" s="829">
        <v>0</v>
      </c>
      <c r="AR20" s="830">
        <v>0</v>
      </c>
      <c r="AS20" s="831" t="e">
        <f t="shared" si="22"/>
        <v>#DIV/0!</v>
      </c>
      <c r="AT20" s="831" t="b">
        <f t="shared" si="23"/>
        <v>0</v>
      </c>
      <c r="AU20" s="831" t="e">
        <f t="shared" si="24"/>
        <v>#DIV/0!</v>
      </c>
      <c r="AV20" s="829">
        <v>0</v>
      </c>
      <c r="AW20" s="830">
        <v>0</v>
      </c>
      <c r="AX20" s="831" t="e">
        <f t="shared" si="26"/>
        <v>#DIV/0!</v>
      </c>
      <c r="AY20" s="831" t="b">
        <f t="shared" si="27"/>
        <v>0</v>
      </c>
      <c r="AZ20" s="831" t="e">
        <f t="shared" si="28"/>
        <v>#DIV/0!</v>
      </c>
      <c r="BA20" s="830">
        <v>0</v>
      </c>
      <c r="BB20" s="196">
        <v>20.173999999999999</v>
      </c>
      <c r="BC20" s="203">
        <v>16.154</v>
      </c>
      <c r="BD20" s="196">
        <v>32.072000000000003</v>
      </c>
      <c r="BE20" s="196">
        <v>-39.061</v>
      </c>
      <c r="BF20" s="196">
        <v>-16.154</v>
      </c>
      <c r="BG20" s="204"/>
      <c r="BH20" s="196">
        <v>918.95100000000002</v>
      </c>
      <c r="BI20" s="204">
        <v>691.10599999999999</v>
      </c>
      <c r="BJ20" s="204">
        <v>906</v>
      </c>
      <c r="BK20" s="195">
        <v>1025</v>
      </c>
      <c r="BL20" s="197" t="e">
        <f>#REF!</f>
        <v>#REF!</v>
      </c>
      <c r="BR20" s="198"/>
      <c r="BS20" s="173"/>
      <c r="BT20" s="173"/>
      <c r="BU20" s="173"/>
      <c r="BV20" s="173"/>
      <c r="BW20" s="173"/>
      <c r="BX20" s="173"/>
    </row>
    <row r="21" spans="1:76" s="161" customFormat="1" ht="15.75" hidden="1" customHeight="1">
      <c r="A21" s="161" t="s">
        <v>276</v>
      </c>
      <c r="B21" s="161" t="s">
        <v>90</v>
      </c>
      <c r="E21" s="828" t="str">
        <f>'Aaro Inställningar'!C16</f>
        <v>Inwido</v>
      </c>
      <c r="F21" s="829">
        <v>0</v>
      </c>
      <c r="G21" s="830">
        <v>0</v>
      </c>
      <c r="H21" s="831" t="e">
        <f t="shared" si="1"/>
        <v>#DIV/0!</v>
      </c>
      <c r="I21" s="831" t="b">
        <f t="shared" si="2"/>
        <v>0</v>
      </c>
      <c r="J21" s="831" t="e">
        <f t="shared" si="3"/>
        <v>#DIV/0!</v>
      </c>
      <c r="K21" s="829">
        <v>0</v>
      </c>
      <c r="L21" s="830">
        <v>0</v>
      </c>
      <c r="M21" s="831" t="e">
        <f t="shared" si="4"/>
        <v>#DIV/0!</v>
      </c>
      <c r="N21" s="831" t="b">
        <f t="shared" si="5"/>
        <v>0</v>
      </c>
      <c r="O21" s="831" t="e">
        <f t="shared" si="6"/>
        <v>#DIV/0!</v>
      </c>
      <c r="P21" s="829">
        <v>0</v>
      </c>
      <c r="Q21" s="830">
        <v>0</v>
      </c>
      <c r="R21" s="831" t="e">
        <f t="shared" si="7"/>
        <v>#DIV/0!</v>
      </c>
      <c r="S21" s="831" t="b">
        <f t="shared" si="8"/>
        <v>0</v>
      </c>
      <c r="T21" s="831" t="e">
        <f t="shared" si="9"/>
        <v>#DIV/0!</v>
      </c>
      <c r="U21" s="830">
        <v>0</v>
      </c>
      <c r="V21" s="829">
        <v>0</v>
      </c>
      <c r="W21" s="830">
        <v>0</v>
      </c>
      <c r="X21" s="831" t="e">
        <f t="shared" si="10"/>
        <v>#DIV/0!</v>
      </c>
      <c r="Y21" s="831" t="b">
        <f t="shared" si="11"/>
        <v>0</v>
      </c>
      <c r="Z21" s="831" t="e">
        <f t="shared" si="12"/>
        <v>#DIV/0!</v>
      </c>
      <c r="AA21" s="829">
        <v>0</v>
      </c>
      <c r="AB21" s="830">
        <v>0</v>
      </c>
      <c r="AC21" s="831" t="e">
        <f t="shared" si="13"/>
        <v>#DIV/0!</v>
      </c>
      <c r="AD21" s="831" t="b">
        <f t="shared" si="14"/>
        <v>0</v>
      </c>
      <c r="AE21" s="831" t="e">
        <f t="shared" si="15"/>
        <v>#DIV/0!</v>
      </c>
      <c r="AF21" s="829">
        <v>0</v>
      </c>
      <c r="AG21" s="830">
        <v>0</v>
      </c>
      <c r="AH21" s="831" t="e">
        <f t="shared" si="16"/>
        <v>#DIV/0!</v>
      </c>
      <c r="AI21" s="831" t="b">
        <f t="shared" si="17"/>
        <v>0</v>
      </c>
      <c r="AJ21" s="831" t="e">
        <f t="shared" si="18"/>
        <v>#DIV/0!</v>
      </c>
      <c r="AK21" s="830">
        <v>0</v>
      </c>
      <c r="AL21" s="829">
        <v>0</v>
      </c>
      <c r="AM21" s="830">
        <v>0</v>
      </c>
      <c r="AN21" s="831" t="e">
        <f t="shared" si="19"/>
        <v>#DIV/0!</v>
      </c>
      <c r="AO21" s="831" t="b">
        <f t="shared" si="20"/>
        <v>0</v>
      </c>
      <c r="AP21" s="831" t="e">
        <f t="shared" si="21"/>
        <v>#DIV/0!</v>
      </c>
      <c r="AQ21" s="829">
        <v>0</v>
      </c>
      <c r="AR21" s="830">
        <v>0</v>
      </c>
      <c r="AS21" s="831" t="e">
        <f t="shared" si="22"/>
        <v>#DIV/0!</v>
      </c>
      <c r="AT21" s="831" t="b">
        <f t="shared" si="23"/>
        <v>0</v>
      </c>
      <c r="AU21" s="831" t="e">
        <f t="shared" si="24"/>
        <v>#DIV/0!</v>
      </c>
      <c r="AV21" s="829">
        <v>0</v>
      </c>
      <c r="AW21" s="830">
        <v>0</v>
      </c>
      <c r="AX21" s="831" t="e">
        <f t="shared" si="26"/>
        <v>#DIV/0!</v>
      </c>
      <c r="AY21" s="831" t="b">
        <f t="shared" si="27"/>
        <v>0</v>
      </c>
      <c r="AZ21" s="831" t="e">
        <f t="shared" si="28"/>
        <v>#DIV/0!</v>
      </c>
      <c r="BA21" s="830">
        <v>0</v>
      </c>
      <c r="BB21" s="199">
        <v>76.355999999999995</v>
      </c>
      <c r="BC21" s="200">
        <v>98.010999999999996</v>
      </c>
      <c r="BD21" s="199">
        <v>37.881</v>
      </c>
      <c r="BE21" s="199">
        <v>-103.126</v>
      </c>
      <c r="BF21" s="199">
        <v>-93.808000000000007</v>
      </c>
      <c r="BG21" s="196">
        <f>SUM(BD21:BF21)</f>
        <v>-159.053</v>
      </c>
      <c r="BH21" s="199">
        <v>2528.0569999999998</v>
      </c>
      <c r="BI21" s="199">
        <v>1372.1420000000001</v>
      </c>
      <c r="BJ21" s="199">
        <v>3604</v>
      </c>
      <c r="BK21" s="195">
        <v>2062</v>
      </c>
      <c r="BL21" s="197" t="e">
        <f>#REF!</f>
        <v>#REF!</v>
      </c>
      <c r="BR21" s="198"/>
      <c r="BS21" s="173"/>
      <c r="BT21" s="173"/>
      <c r="BU21" s="173"/>
      <c r="BV21" s="173"/>
      <c r="BW21" s="173"/>
      <c r="BX21" s="173"/>
    </row>
    <row r="22" spans="1:76" s="161" customFormat="1" ht="15.75" customHeight="1">
      <c r="A22" s="161" t="s">
        <v>277</v>
      </c>
      <c r="B22" s="161" t="s">
        <v>78</v>
      </c>
      <c r="C22" s="161" t="str">
        <f>IF(B22="","",IF(B22="SEK","","M"&amp;B22))</f>
        <v>MNOK</v>
      </c>
      <c r="E22" s="828" t="str">
        <f>'Aaro Inställningar'!C17</f>
        <v>Jøtul</v>
      </c>
      <c r="F22" s="829">
        <v>61.942000031535002</v>
      </c>
      <c r="G22" s="830">
        <v>58.375000023665898</v>
      </c>
      <c r="H22" s="831">
        <f t="shared" si="1"/>
        <v>6.110492516356314E-2</v>
      </c>
      <c r="I22" s="831" t="b">
        <f t="shared" si="2"/>
        <v>0</v>
      </c>
      <c r="J22" s="831">
        <f t="shared" si="3"/>
        <v>6.110492516356314E-2</v>
      </c>
      <c r="K22" s="829">
        <v>194.17699998975601</v>
      </c>
      <c r="L22" s="830">
        <v>183.55</v>
      </c>
      <c r="M22" s="831">
        <f t="shared" si="4"/>
        <v>5.7897030725992948E-2</v>
      </c>
      <c r="N22" s="831" t="b">
        <f t="shared" si="5"/>
        <v>0</v>
      </c>
      <c r="O22" s="831">
        <f t="shared" si="6"/>
        <v>5.7897030725992948E-2</v>
      </c>
      <c r="P22" s="829">
        <v>194.17699998975601</v>
      </c>
      <c r="Q22" s="830">
        <v>183.55</v>
      </c>
      <c r="R22" s="831">
        <f t="shared" si="7"/>
        <v>5.7897030725992948E-2</v>
      </c>
      <c r="S22" s="831" t="b">
        <f t="shared" si="8"/>
        <v>0</v>
      </c>
      <c r="T22" s="831">
        <f t="shared" si="9"/>
        <v>5.7897030725992948E-2</v>
      </c>
      <c r="U22" s="830">
        <v>844.50199996144704</v>
      </c>
      <c r="V22" s="829">
        <v>-7.8429998874927298</v>
      </c>
      <c r="W22" s="830">
        <v>-5.4259999815578803</v>
      </c>
      <c r="X22" s="831" t="str">
        <f t="shared" si="10"/>
        <v>-</v>
      </c>
      <c r="Y22" s="831">
        <f t="shared" si="11"/>
        <v>-0.44544782789344861</v>
      </c>
      <c r="Z22" s="831">
        <f t="shared" si="12"/>
        <v>-0.44544782789344861</v>
      </c>
      <c r="AA22" s="829">
        <v>-13.619999944125899</v>
      </c>
      <c r="AB22" s="830">
        <v>-14.076000123552999</v>
      </c>
      <c r="AC22" s="831" t="str">
        <f t="shared" si="13"/>
        <v>-</v>
      </c>
      <c r="AD22" s="831">
        <f t="shared" si="14"/>
        <v>3.239557938509019E-2</v>
      </c>
      <c r="AE22" s="831">
        <f t="shared" si="15"/>
        <v>3.239557938509019E-2</v>
      </c>
      <c r="AF22" s="829">
        <v>-13.619999944125899</v>
      </c>
      <c r="AG22" s="830">
        <v>-14.0760001235529</v>
      </c>
      <c r="AH22" s="831" t="str">
        <f t="shared" si="16"/>
        <v>-</v>
      </c>
      <c r="AI22" s="831">
        <f t="shared" si="17"/>
        <v>3.2395579385083306E-2</v>
      </c>
      <c r="AJ22" s="831">
        <f t="shared" si="18"/>
        <v>3.2395579385083306E-2</v>
      </c>
      <c r="AK22" s="830">
        <v>-20.220000073433599</v>
      </c>
      <c r="AL22" s="829">
        <v>-20.8599998811519</v>
      </c>
      <c r="AM22" s="830">
        <v>-6.1779997360707402</v>
      </c>
      <c r="AN22" s="831" t="str">
        <f t="shared" si="19"/>
        <v>-</v>
      </c>
      <c r="AO22" s="831">
        <f t="shared" si="20"/>
        <v>-2.3764973733098662</v>
      </c>
      <c r="AP22" s="831">
        <f t="shared" si="21"/>
        <v>-2.3764973733098662</v>
      </c>
      <c r="AQ22" s="829">
        <v>-29.427999996275101</v>
      </c>
      <c r="AR22" s="830">
        <v>-18.8470000037441</v>
      </c>
      <c r="AS22" s="831" t="str">
        <f t="shared" si="22"/>
        <v>-</v>
      </c>
      <c r="AT22" s="831">
        <f t="shared" si="23"/>
        <v>-0.56141560940356583</v>
      </c>
      <c r="AU22" s="831">
        <f t="shared" si="24"/>
        <v>-0.56141560940356583</v>
      </c>
      <c r="AV22" s="829">
        <v>-29.427999996274998</v>
      </c>
      <c r="AW22" s="830">
        <v>-18.847000003744</v>
      </c>
      <c r="AX22" s="831" t="str">
        <f t="shared" si="26"/>
        <v>-</v>
      </c>
      <c r="AY22" s="831">
        <f t="shared" si="27"/>
        <v>-0.56141560940357405</v>
      </c>
      <c r="AZ22" s="831">
        <f t="shared" si="28"/>
        <v>-0.56141560940357405</v>
      </c>
      <c r="BA22" s="830">
        <v>-197.03500015145701</v>
      </c>
      <c r="BB22" s="196">
        <v>28.098625607999999</v>
      </c>
      <c r="BC22" s="203">
        <v>15.600618119</v>
      </c>
      <c r="BD22" s="196">
        <v>-48.601800941999997</v>
      </c>
      <c r="BE22" s="196">
        <v>-61.183049204</v>
      </c>
      <c r="BF22" s="196">
        <v>-15.600618119</v>
      </c>
      <c r="BG22" s="196">
        <f>SUM(BD22:BF22)</f>
        <v>-125.385468265</v>
      </c>
      <c r="BH22" s="196">
        <v>440.90476224700001</v>
      </c>
      <c r="BI22" s="196">
        <v>622.83816857199997</v>
      </c>
      <c r="BJ22" s="199">
        <v>717</v>
      </c>
      <c r="BK22" s="195">
        <v>306</v>
      </c>
      <c r="BL22" s="197" t="e">
        <f>#REF!</f>
        <v>#REF!</v>
      </c>
      <c r="BR22" s="198"/>
      <c r="BS22" s="173"/>
      <c r="BT22" s="173"/>
      <c r="BU22" s="173"/>
      <c r="BV22" s="173"/>
      <c r="BW22" s="173"/>
      <c r="BX22" s="173"/>
    </row>
    <row r="23" spans="1:76" s="161" customFormat="1" ht="15.75" hidden="1" customHeight="1">
      <c r="A23" s="161" t="s">
        <v>91</v>
      </c>
      <c r="B23" s="161" t="s">
        <v>90</v>
      </c>
      <c r="E23" s="828" t="str">
        <f>'Aaro Inställningar'!C18</f>
        <v xml:space="preserve">KVD </v>
      </c>
      <c r="F23" s="829">
        <v>0</v>
      </c>
      <c r="G23" s="830">
        <v>0</v>
      </c>
      <c r="H23" s="831" t="e">
        <f t="shared" si="1"/>
        <v>#DIV/0!</v>
      </c>
      <c r="I23" s="831" t="b">
        <f t="shared" si="2"/>
        <v>0</v>
      </c>
      <c r="J23" s="831" t="e">
        <f t="shared" si="3"/>
        <v>#DIV/0!</v>
      </c>
      <c r="K23" s="829">
        <v>0</v>
      </c>
      <c r="L23" s="830">
        <v>0</v>
      </c>
      <c r="M23" s="831" t="e">
        <f t="shared" si="4"/>
        <v>#DIV/0!</v>
      </c>
      <c r="N23" s="831" t="b">
        <f t="shared" si="5"/>
        <v>0</v>
      </c>
      <c r="O23" s="831" t="e">
        <f t="shared" si="6"/>
        <v>#DIV/0!</v>
      </c>
      <c r="P23" s="829">
        <v>0</v>
      </c>
      <c r="Q23" s="830">
        <v>0</v>
      </c>
      <c r="R23" s="831" t="e">
        <f t="shared" si="7"/>
        <v>#DIV/0!</v>
      </c>
      <c r="S23" s="831" t="b">
        <f t="shared" si="8"/>
        <v>0</v>
      </c>
      <c r="T23" s="831" t="e">
        <f t="shared" si="9"/>
        <v>#DIV/0!</v>
      </c>
      <c r="U23" s="830">
        <v>0</v>
      </c>
      <c r="V23" s="829">
        <v>0</v>
      </c>
      <c r="W23" s="830">
        <v>0</v>
      </c>
      <c r="X23" s="831" t="e">
        <f t="shared" si="10"/>
        <v>#DIV/0!</v>
      </c>
      <c r="Y23" s="831" t="b">
        <f t="shared" si="11"/>
        <v>0</v>
      </c>
      <c r="Z23" s="831" t="e">
        <f t="shared" si="12"/>
        <v>#DIV/0!</v>
      </c>
      <c r="AA23" s="829">
        <v>0</v>
      </c>
      <c r="AB23" s="830">
        <v>0</v>
      </c>
      <c r="AC23" s="831" t="e">
        <f t="shared" si="13"/>
        <v>#DIV/0!</v>
      </c>
      <c r="AD23" s="831" t="b">
        <f t="shared" si="14"/>
        <v>0</v>
      </c>
      <c r="AE23" s="831" t="e">
        <f t="shared" si="15"/>
        <v>#DIV/0!</v>
      </c>
      <c r="AF23" s="829">
        <v>0</v>
      </c>
      <c r="AG23" s="830">
        <v>0</v>
      </c>
      <c r="AH23" s="831" t="e">
        <f t="shared" si="16"/>
        <v>#DIV/0!</v>
      </c>
      <c r="AI23" s="831" t="b">
        <f t="shared" si="17"/>
        <v>0</v>
      </c>
      <c r="AJ23" s="831" t="e">
        <f t="shared" si="18"/>
        <v>#DIV/0!</v>
      </c>
      <c r="AK23" s="830">
        <v>0</v>
      </c>
      <c r="AL23" s="829">
        <v>0</v>
      </c>
      <c r="AM23" s="830">
        <v>0</v>
      </c>
      <c r="AN23" s="831" t="e">
        <f t="shared" si="19"/>
        <v>#DIV/0!</v>
      </c>
      <c r="AO23" s="831" t="b">
        <f t="shared" si="20"/>
        <v>0</v>
      </c>
      <c r="AP23" s="831" t="e">
        <f t="shared" si="21"/>
        <v>#DIV/0!</v>
      </c>
      <c r="AQ23" s="829">
        <v>0</v>
      </c>
      <c r="AR23" s="830">
        <v>0</v>
      </c>
      <c r="AS23" s="831" t="e">
        <f t="shared" si="22"/>
        <v>#DIV/0!</v>
      </c>
      <c r="AT23" s="831" t="b">
        <f t="shared" si="23"/>
        <v>0</v>
      </c>
      <c r="AU23" s="831" t="e">
        <f t="shared" si="24"/>
        <v>#DIV/0!</v>
      </c>
      <c r="AV23" s="829">
        <v>0</v>
      </c>
      <c r="AW23" s="830">
        <v>0</v>
      </c>
      <c r="AX23" s="831" t="e">
        <f t="shared" si="26"/>
        <v>#DIV/0!</v>
      </c>
      <c r="AY23" s="831" t="b">
        <f t="shared" si="27"/>
        <v>0</v>
      </c>
      <c r="AZ23" s="831" t="e">
        <f t="shared" si="28"/>
        <v>#DIV/0!</v>
      </c>
      <c r="BA23" s="830">
        <v>0</v>
      </c>
      <c r="BB23" s="199">
        <v>1.5189999999999999</v>
      </c>
      <c r="BC23" s="200">
        <v>2.2069999999999999</v>
      </c>
      <c r="BD23" s="199">
        <v>14.035</v>
      </c>
      <c r="BE23" s="199">
        <v>3.782</v>
      </c>
      <c r="BF23" s="199">
        <v>-2.1739999999999999</v>
      </c>
      <c r="BG23" s="196">
        <f>SUM(BD23:BF23)</f>
        <v>15.643000000000001</v>
      </c>
      <c r="BH23" s="199">
        <v>286.84399999999999</v>
      </c>
      <c r="BI23" s="199">
        <v>190.8</v>
      </c>
      <c r="BJ23" s="199">
        <v>4586</v>
      </c>
      <c r="BK23" s="195">
        <v>648</v>
      </c>
      <c r="BL23" s="197" t="e">
        <f>#REF!</f>
        <v>#REF!</v>
      </c>
      <c r="BQ23" s="205"/>
      <c r="BR23" s="198"/>
      <c r="BS23" s="173"/>
      <c r="BT23" s="173"/>
      <c r="BU23" s="173"/>
      <c r="BV23" s="173"/>
      <c r="BW23" s="173"/>
      <c r="BX23" s="173"/>
    </row>
    <row r="24" spans="1:76" s="161" customFormat="1" ht="15.75" customHeight="1">
      <c r="A24" s="161" t="s">
        <v>394</v>
      </c>
      <c r="B24" s="161" t="s">
        <v>79</v>
      </c>
      <c r="C24" s="161" t="s">
        <v>395</v>
      </c>
      <c r="E24" s="828" t="str">
        <f>'Aaro Inställningar'!C19</f>
        <v>Ledil</v>
      </c>
      <c r="F24" s="829">
        <v>2.8769999999999998</v>
      </c>
      <c r="G24" s="830">
        <v>2.0499999999999998</v>
      </c>
      <c r="H24" s="831">
        <f t="shared" si="1"/>
        <v>0.40341463414634138</v>
      </c>
      <c r="I24" s="831" t="b">
        <f t="shared" si="2"/>
        <v>0</v>
      </c>
      <c r="J24" s="831">
        <f t="shared" si="3"/>
        <v>0.40341463414634138</v>
      </c>
      <c r="K24" s="829">
        <v>7.4539999999999997</v>
      </c>
      <c r="L24" s="830">
        <v>5.4390000000000001</v>
      </c>
      <c r="M24" s="831">
        <f t="shared" si="4"/>
        <v>0.37047251332965603</v>
      </c>
      <c r="N24" s="831" t="b">
        <f t="shared" si="5"/>
        <v>0</v>
      </c>
      <c r="O24" s="831">
        <f t="shared" si="6"/>
        <v>0.37047251332965603</v>
      </c>
      <c r="P24" s="829">
        <v>7.4539999999999997</v>
      </c>
      <c r="Q24" s="830">
        <v>5.4390000000000001</v>
      </c>
      <c r="R24" s="831">
        <f t="shared" si="7"/>
        <v>0.37047251332965603</v>
      </c>
      <c r="S24" s="831" t="b">
        <f t="shared" si="8"/>
        <v>0</v>
      </c>
      <c r="T24" s="831">
        <f t="shared" si="9"/>
        <v>0.37047251332965603</v>
      </c>
      <c r="U24" s="830">
        <v>26.751000000000001</v>
      </c>
      <c r="V24" s="829">
        <v>1.016</v>
      </c>
      <c r="W24" s="830">
        <v>0.68400000000000005</v>
      </c>
      <c r="X24" s="831">
        <f t="shared" si="10"/>
        <v>0.48538011695906413</v>
      </c>
      <c r="Y24" s="831" t="b">
        <f t="shared" si="11"/>
        <v>0</v>
      </c>
      <c r="Z24" s="831">
        <f t="shared" si="12"/>
        <v>0.48538011695906413</v>
      </c>
      <c r="AA24" s="829">
        <v>2.4129999999999998</v>
      </c>
      <c r="AB24" s="830">
        <v>1.137</v>
      </c>
      <c r="AC24" s="831">
        <f t="shared" si="13"/>
        <v>1.1222515391380825</v>
      </c>
      <c r="AD24" s="831" t="b">
        <f t="shared" si="14"/>
        <v>0</v>
      </c>
      <c r="AE24" s="831">
        <f t="shared" si="15"/>
        <v>1.1222515391380825</v>
      </c>
      <c r="AF24" s="829">
        <v>2.4129999999999998</v>
      </c>
      <c r="AG24" s="830">
        <v>1.137</v>
      </c>
      <c r="AH24" s="831">
        <f t="shared" si="16"/>
        <v>1.1222515391380825</v>
      </c>
      <c r="AI24" s="831" t="b">
        <f t="shared" si="17"/>
        <v>0</v>
      </c>
      <c r="AJ24" s="831">
        <f t="shared" si="18"/>
        <v>1.1222515391380825</v>
      </c>
      <c r="AK24" s="830">
        <v>6.76</v>
      </c>
      <c r="AL24" s="829">
        <v>0.39800000000000002</v>
      </c>
      <c r="AM24" s="830">
        <v>0.57699999999999996</v>
      </c>
      <c r="AN24" s="831">
        <f t="shared" si="19"/>
        <v>-0.31022530329289422</v>
      </c>
      <c r="AO24" s="831" t="b">
        <f t="shared" si="20"/>
        <v>0</v>
      </c>
      <c r="AP24" s="831">
        <f t="shared" si="21"/>
        <v>-0.31022530329289422</v>
      </c>
      <c r="AQ24" s="829">
        <v>0.83299999999999796</v>
      </c>
      <c r="AR24" s="830">
        <v>0.80700000000000005</v>
      </c>
      <c r="AS24" s="831">
        <f t="shared" si="22"/>
        <v>3.2218091697643114E-2</v>
      </c>
      <c r="AT24" s="831" t="b">
        <f t="shared" si="23"/>
        <v>0</v>
      </c>
      <c r="AU24" s="831">
        <f t="shared" si="24"/>
        <v>3.2218091697643114E-2</v>
      </c>
      <c r="AV24" s="829">
        <v>0.83299999999999896</v>
      </c>
      <c r="AW24" s="830">
        <v>0.80700000000000005</v>
      </c>
      <c r="AX24" s="831">
        <f t="shared" si="26"/>
        <v>3.2218091697643114E-2</v>
      </c>
      <c r="AY24" s="831" t="b">
        <f t="shared" si="27"/>
        <v>0</v>
      </c>
      <c r="AZ24" s="831">
        <f t="shared" si="28"/>
        <v>3.2218091697643114E-2</v>
      </c>
      <c r="BA24" s="830">
        <v>5.57</v>
      </c>
      <c r="BB24" s="199"/>
      <c r="BC24" s="200"/>
      <c r="BD24" s="199"/>
      <c r="BE24" s="199"/>
      <c r="BF24" s="199"/>
      <c r="BG24" s="196"/>
      <c r="BH24" s="199"/>
      <c r="BI24" s="199"/>
      <c r="BJ24" s="199"/>
      <c r="BK24" s="195"/>
      <c r="BL24" s="197"/>
      <c r="BQ24" s="205"/>
      <c r="BR24" s="198"/>
      <c r="BS24" s="173"/>
      <c r="BT24" s="173"/>
      <c r="BU24" s="173"/>
      <c r="BV24" s="173"/>
      <c r="BW24" s="173"/>
      <c r="BX24" s="173"/>
    </row>
    <row r="25" spans="1:76" s="161" customFormat="1" ht="15.75" hidden="1" customHeight="1">
      <c r="A25" s="161" t="s">
        <v>36</v>
      </c>
      <c r="B25" s="161" t="s">
        <v>90</v>
      </c>
      <c r="E25" s="828" t="str">
        <f>'Aaro Inställningar'!C20</f>
        <v>Mobile Climate Control</v>
      </c>
      <c r="F25" s="829">
        <v>0</v>
      </c>
      <c r="G25" s="830">
        <v>0</v>
      </c>
      <c r="H25" s="831" t="e">
        <f t="shared" si="1"/>
        <v>#DIV/0!</v>
      </c>
      <c r="I25" s="831" t="b">
        <f t="shared" si="2"/>
        <v>0</v>
      </c>
      <c r="J25" s="831" t="e">
        <f t="shared" si="3"/>
        <v>#DIV/0!</v>
      </c>
      <c r="K25" s="829">
        <v>0</v>
      </c>
      <c r="L25" s="830">
        <v>0</v>
      </c>
      <c r="M25" s="831" t="e">
        <f t="shared" si="4"/>
        <v>#DIV/0!</v>
      </c>
      <c r="N25" s="831" t="b">
        <f t="shared" si="5"/>
        <v>0</v>
      </c>
      <c r="O25" s="831" t="e">
        <f t="shared" si="6"/>
        <v>#DIV/0!</v>
      </c>
      <c r="P25" s="829">
        <v>0</v>
      </c>
      <c r="Q25" s="830">
        <v>0</v>
      </c>
      <c r="R25" s="831" t="e">
        <f t="shared" si="7"/>
        <v>#DIV/0!</v>
      </c>
      <c r="S25" s="831" t="b">
        <f t="shared" si="8"/>
        <v>0</v>
      </c>
      <c r="T25" s="831" t="e">
        <f t="shared" si="9"/>
        <v>#DIV/0!</v>
      </c>
      <c r="U25" s="830">
        <v>0</v>
      </c>
      <c r="V25" s="829">
        <v>0</v>
      </c>
      <c r="W25" s="830">
        <v>0</v>
      </c>
      <c r="X25" s="831" t="e">
        <f t="shared" si="10"/>
        <v>#DIV/0!</v>
      </c>
      <c r="Y25" s="831" t="b">
        <f t="shared" si="11"/>
        <v>0</v>
      </c>
      <c r="Z25" s="831" t="e">
        <f t="shared" si="12"/>
        <v>#DIV/0!</v>
      </c>
      <c r="AA25" s="829">
        <v>0</v>
      </c>
      <c r="AB25" s="830">
        <v>0</v>
      </c>
      <c r="AC25" s="831" t="e">
        <f t="shared" si="13"/>
        <v>#DIV/0!</v>
      </c>
      <c r="AD25" s="831" t="b">
        <f t="shared" si="14"/>
        <v>0</v>
      </c>
      <c r="AE25" s="831" t="e">
        <f t="shared" si="15"/>
        <v>#DIV/0!</v>
      </c>
      <c r="AF25" s="829">
        <v>0</v>
      </c>
      <c r="AG25" s="830">
        <v>0</v>
      </c>
      <c r="AH25" s="831" t="e">
        <f t="shared" si="16"/>
        <v>#DIV/0!</v>
      </c>
      <c r="AI25" s="831" t="b">
        <f t="shared" si="17"/>
        <v>0</v>
      </c>
      <c r="AJ25" s="831" t="e">
        <f t="shared" si="18"/>
        <v>#DIV/0!</v>
      </c>
      <c r="AK25" s="830">
        <v>0</v>
      </c>
      <c r="AL25" s="829">
        <v>0</v>
      </c>
      <c r="AM25" s="830">
        <v>0</v>
      </c>
      <c r="AN25" s="831" t="e">
        <f t="shared" si="19"/>
        <v>#DIV/0!</v>
      </c>
      <c r="AO25" s="831" t="b">
        <f t="shared" si="20"/>
        <v>0</v>
      </c>
      <c r="AP25" s="831" t="e">
        <f t="shared" si="21"/>
        <v>#DIV/0!</v>
      </c>
      <c r="AQ25" s="829">
        <v>0</v>
      </c>
      <c r="AR25" s="830">
        <v>0</v>
      </c>
      <c r="AS25" s="831" t="e">
        <f t="shared" si="22"/>
        <v>#DIV/0!</v>
      </c>
      <c r="AT25" s="831" t="b">
        <f t="shared" si="23"/>
        <v>0</v>
      </c>
      <c r="AU25" s="831" t="e">
        <f t="shared" si="24"/>
        <v>#DIV/0!</v>
      </c>
      <c r="AV25" s="829">
        <v>0</v>
      </c>
      <c r="AW25" s="830">
        <v>0</v>
      </c>
      <c r="AX25" s="831" t="e">
        <f t="shared" si="26"/>
        <v>#DIV/0!</v>
      </c>
      <c r="AY25" s="831" t="b">
        <f t="shared" si="27"/>
        <v>0</v>
      </c>
      <c r="AZ25" s="831" t="e">
        <f t="shared" si="28"/>
        <v>#DIV/0!</v>
      </c>
      <c r="BA25" s="830">
        <v>0</v>
      </c>
      <c r="BB25" s="199">
        <v>6.98</v>
      </c>
      <c r="BC25" s="203">
        <v>1.847</v>
      </c>
      <c r="BD25" s="196">
        <v>22.698</v>
      </c>
      <c r="BE25" s="196">
        <v>-1.1200000000000001</v>
      </c>
      <c r="BF25" s="196">
        <v>-1.847</v>
      </c>
      <c r="BG25" s="196">
        <f>SUM(BD25:BF25)</f>
        <v>19.730999999999998</v>
      </c>
      <c r="BH25" s="199">
        <v>919.327</v>
      </c>
      <c r="BI25" s="199">
        <v>456.41500000000002</v>
      </c>
      <c r="BJ25" s="199">
        <v>591</v>
      </c>
      <c r="BK25" s="195">
        <v>658</v>
      </c>
      <c r="BL25" s="197" t="e">
        <f>#REF!</f>
        <v>#REF!</v>
      </c>
      <c r="BR25" s="198"/>
      <c r="BS25" s="173"/>
      <c r="BT25" s="173"/>
      <c r="BU25" s="173"/>
      <c r="BV25" s="173"/>
      <c r="BW25" s="173"/>
      <c r="BX25" s="173"/>
    </row>
    <row r="26" spans="1:76" s="161" customFormat="1" ht="15.75" customHeight="1" thickBot="1">
      <c r="A26" s="161" t="s">
        <v>278</v>
      </c>
      <c r="B26" s="161" t="s">
        <v>79</v>
      </c>
      <c r="C26" s="161" t="str">
        <f>IF(B26="","",IF(B26="SEK","","M"&amp;B26))</f>
        <v>MEUR</v>
      </c>
      <c r="E26" s="828" t="str">
        <f>'Aaro Inställningar'!C21</f>
        <v>Nebula</v>
      </c>
      <c r="F26" s="829">
        <v>2.4484029978263702</v>
      </c>
      <c r="G26" s="830">
        <v>2.3010000000000002</v>
      </c>
      <c r="H26" s="831">
        <f t="shared" si="1"/>
        <v>6.4060407573389933E-2</v>
      </c>
      <c r="I26" s="831" t="b">
        <f t="shared" si="2"/>
        <v>0</v>
      </c>
      <c r="J26" s="831">
        <f t="shared" si="3"/>
        <v>6.4060407573389933E-2</v>
      </c>
      <c r="K26" s="829">
        <v>7.0805520005970299</v>
      </c>
      <c r="L26" s="830">
        <v>6.6109999999999998</v>
      </c>
      <c r="M26" s="831">
        <f t="shared" si="4"/>
        <v>7.1025866071249499E-2</v>
      </c>
      <c r="N26" s="831" t="b">
        <f t="shared" si="5"/>
        <v>0</v>
      </c>
      <c r="O26" s="831">
        <f t="shared" si="6"/>
        <v>7.1025866071249499E-2</v>
      </c>
      <c r="P26" s="829">
        <v>7.0805520005970299</v>
      </c>
      <c r="Q26" s="830">
        <v>6.6109999999999998</v>
      </c>
      <c r="R26" s="831">
        <f t="shared" si="7"/>
        <v>7.1025866071249499E-2</v>
      </c>
      <c r="S26" s="831" t="b">
        <f t="shared" si="8"/>
        <v>0</v>
      </c>
      <c r="T26" s="831">
        <f t="shared" si="9"/>
        <v>7.1025866071249499E-2</v>
      </c>
      <c r="U26" s="830">
        <v>28.645</v>
      </c>
      <c r="V26" s="829">
        <v>0.53142499623282502</v>
      </c>
      <c r="W26" s="830">
        <v>0.743999999999998</v>
      </c>
      <c r="X26" s="831">
        <f t="shared" si="10"/>
        <v>-0.28571909108491067</v>
      </c>
      <c r="Y26" s="831" t="b">
        <f t="shared" si="11"/>
        <v>0</v>
      </c>
      <c r="Z26" s="831">
        <f t="shared" si="12"/>
        <v>-0.28571909108491067</v>
      </c>
      <c r="AA26" s="829">
        <v>1.92608299839014</v>
      </c>
      <c r="AB26" s="830">
        <v>2.0619999999999998</v>
      </c>
      <c r="AC26" s="831">
        <f t="shared" si="13"/>
        <v>-6.5915131721561493E-2</v>
      </c>
      <c r="AD26" s="831" t="b">
        <f t="shared" si="14"/>
        <v>0</v>
      </c>
      <c r="AE26" s="831">
        <f t="shared" si="15"/>
        <v>-6.5915131721561493E-2</v>
      </c>
      <c r="AF26" s="829">
        <v>1.92608299839014</v>
      </c>
      <c r="AG26" s="830">
        <v>2.0619999999999998</v>
      </c>
      <c r="AH26" s="831">
        <f t="shared" si="16"/>
        <v>-6.5915131721561493E-2</v>
      </c>
      <c r="AI26" s="831" t="b">
        <f t="shared" si="17"/>
        <v>0</v>
      </c>
      <c r="AJ26" s="831">
        <f t="shared" si="18"/>
        <v>-6.5915131721561493E-2</v>
      </c>
      <c r="AK26" s="830">
        <v>9.3960000000000008</v>
      </c>
      <c r="AL26" s="829">
        <v>0.37091999821414501</v>
      </c>
      <c r="AM26" s="830">
        <v>0.47699999999999798</v>
      </c>
      <c r="AN26" s="831">
        <f t="shared" si="19"/>
        <v>-0.22238994085084574</v>
      </c>
      <c r="AO26" s="831" t="b">
        <f t="shared" si="20"/>
        <v>0</v>
      </c>
      <c r="AP26" s="831">
        <f t="shared" si="21"/>
        <v>-0.22238994085084574</v>
      </c>
      <c r="AQ26" s="829">
        <v>1.4511749949358701</v>
      </c>
      <c r="AR26" s="830">
        <v>1.377</v>
      </c>
      <c r="AS26" s="831">
        <f t="shared" si="22"/>
        <v>5.3867098718859863E-2</v>
      </c>
      <c r="AT26" s="831" t="b">
        <f t="shared" si="23"/>
        <v>0</v>
      </c>
      <c r="AU26" s="831">
        <f t="shared" si="24"/>
        <v>5.3867098718859863E-2</v>
      </c>
      <c r="AV26" s="829">
        <v>1.4511749949358701</v>
      </c>
      <c r="AW26" s="830">
        <v>1.377</v>
      </c>
      <c r="AX26" s="831">
        <f t="shared" si="26"/>
        <v>5.3867098718859863E-2</v>
      </c>
      <c r="AY26" s="831" t="b">
        <f t="shared" si="27"/>
        <v>0</v>
      </c>
      <c r="AZ26" s="831">
        <f t="shared" si="28"/>
        <v>5.3867098718859863E-2</v>
      </c>
      <c r="BA26" s="830">
        <v>7.4119999999999999</v>
      </c>
      <c r="BB26" s="199">
        <v>8.4314651999999999</v>
      </c>
      <c r="BC26" s="200">
        <v>12.8083086</v>
      </c>
      <c r="BD26" s="199">
        <v>32.5980852</v>
      </c>
      <c r="BE26" s="199">
        <v>0.92191179999999995</v>
      </c>
      <c r="BF26" s="199">
        <v>-12.8083086</v>
      </c>
      <c r="BG26" s="196">
        <f>SUM(BD26:BF26)</f>
        <v>20.711688399999996</v>
      </c>
      <c r="BH26" s="199">
        <v>484.74751500000002</v>
      </c>
      <c r="BI26" s="199">
        <v>307.78846199999998</v>
      </c>
      <c r="BJ26" s="199">
        <v>891</v>
      </c>
      <c r="BK26" s="195">
        <v>782</v>
      </c>
      <c r="BL26" s="197" t="e">
        <f>#REF!</f>
        <v>#REF!</v>
      </c>
      <c r="BR26" s="198"/>
      <c r="BS26" s="173"/>
      <c r="BT26" s="173"/>
      <c r="BU26" s="173"/>
      <c r="BV26" s="173"/>
      <c r="BW26" s="173"/>
      <c r="BX26" s="173"/>
    </row>
    <row r="27" spans="1:76" s="161" customFormat="1" ht="13.5" hidden="1" customHeight="1" thickBot="1">
      <c r="A27" s="161" t="s">
        <v>279</v>
      </c>
      <c r="B27" s="161" t="s">
        <v>90</v>
      </c>
      <c r="E27" s="249" t="str">
        <f>'Aaro Inställningar'!C22</f>
        <v>Nordic Cinema Group</v>
      </c>
      <c r="F27" s="249"/>
      <c r="G27" s="249"/>
      <c r="H27" s="249"/>
      <c r="I27" s="249"/>
      <c r="J27" s="249"/>
      <c r="K27" s="313">
        <v>0</v>
      </c>
      <c r="L27" s="542">
        <v>0</v>
      </c>
      <c r="M27" s="191" t="e">
        <f t="shared" si="4"/>
        <v>#DIV/0!</v>
      </c>
      <c r="N27" s="191" t="b">
        <f t="shared" si="5"/>
        <v>0</v>
      </c>
      <c r="O27" s="192" t="e">
        <f t="shared" si="6"/>
        <v>#DIV/0!</v>
      </c>
      <c r="P27" s="313">
        <v>0</v>
      </c>
      <c r="Q27" s="542">
        <v>0</v>
      </c>
      <c r="R27" s="191" t="e">
        <f t="shared" si="7"/>
        <v>#DIV/0!</v>
      </c>
      <c r="S27" s="191" t="b">
        <f t="shared" si="8"/>
        <v>0</v>
      </c>
      <c r="T27" s="192" t="e">
        <f t="shared" si="9"/>
        <v>#DIV/0!</v>
      </c>
      <c r="U27" s="542">
        <v>0</v>
      </c>
      <c r="V27" s="542"/>
      <c r="W27" s="542"/>
      <c r="X27" s="542"/>
      <c r="Y27" s="542"/>
      <c r="Z27" s="542"/>
      <c r="AA27" s="313">
        <v>0</v>
      </c>
      <c r="AB27" s="542">
        <v>0</v>
      </c>
      <c r="AC27" s="191" t="e">
        <f t="shared" si="13"/>
        <v>#DIV/0!</v>
      </c>
      <c r="AD27" s="191" t="b">
        <f t="shared" si="14"/>
        <v>0</v>
      </c>
      <c r="AE27" s="192" t="e">
        <f t="shared" si="15"/>
        <v>#DIV/0!</v>
      </c>
      <c r="AF27" s="313">
        <v>0</v>
      </c>
      <c r="AG27" s="542">
        <v>0</v>
      </c>
      <c r="AH27" s="191" t="e">
        <f t="shared" si="16"/>
        <v>#DIV/0!</v>
      </c>
      <c r="AI27" s="191" t="b">
        <f t="shared" si="17"/>
        <v>0</v>
      </c>
      <c r="AJ27" s="192" t="e">
        <f t="shared" si="18"/>
        <v>#DIV/0!</v>
      </c>
      <c r="AK27" s="542">
        <v>0</v>
      </c>
      <c r="AL27" s="542"/>
      <c r="AM27" s="542"/>
      <c r="AN27" s="250" t="e">
        <f t="shared" si="19"/>
        <v>#DIV/0!</v>
      </c>
      <c r="AO27" s="250" t="b">
        <f t="shared" si="20"/>
        <v>0</v>
      </c>
      <c r="AP27" s="251" t="e">
        <f t="shared" si="21"/>
        <v>#DIV/0!</v>
      </c>
      <c r="AQ27" s="313">
        <v>0</v>
      </c>
      <c r="AR27" s="542">
        <v>0</v>
      </c>
      <c r="AS27" s="190"/>
      <c r="AT27" s="190"/>
      <c r="AU27" s="190"/>
      <c r="AV27" s="314">
        <v>57.598999999999997</v>
      </c>
      <c r="AW27" s="190">
        <v>2.8959999999999999</v>
      </c>
      <c r="AX27" s="191">
        <f t="shared" si="26"/>
        <v>-1</v>
      </c>
      <c r="AY27" s="191" t="b">
        <f t="shared" si="27"/>
        <v>0</v>
      </c>
      <c r="AZ27" s="192">
        <f t="shared" si="28"/>
        <v>-1</v>
      </c>
      <c r="BA27" s="542">
        <v>0</v>
      </c>
      <c r="BB27" s="199">
        <v>81.963999999999999</v>
      </c>
      <c r="BC27" s="200">
        <v>35.896000000000001</v>
      </c>
      <c r="BD27" s="199">
        <v>-170.47499999999999</v>
      </c>
      <c r="BE27" s="199">
        <v>128.404</v>
      </c>
      <c r="BF27" s="199">
        <v>-35.896000000000001</v>
      </c>
      <c r="BG27" s="196">
        <f>SUM(BD27:BF27)</f>
        <v>-77.966999999999999</v>
      </c>
      <c r="BH27" s="199">
        <v>1586.712</v>
      </c>
      <c r="BI27" s="199">
        <v>1758.8989999999999</v>
      </c>
      <c r="BJ27" s="199">
        <v>457</v>
      </c>
      <c r="BK27" s="195">
        <v>1082</v>
      </c>
      <c r="BL27" s="197" t="e">
        <f>#REF!</f>
        <v>#REF!</v>
      </c>
      <c r="BR27" s="198"/>
      <c r="BS27" s="173"/>
      <c r="BT27" s="173"/>
      <c r="BU27" s="173"/>
      <c r="BV27" s="173"/>
      <c r="BW27" s="173"/>
      <c r="BX27" s="173"/>
    </row>
    <row r="28" spans="1:76" s="161" customFormat="1" ht="21.75" customHeight="1">
      <c r="E28" s="206"/>
      <c r="F28" s="206"/>
      <c r="G28" s="206"/>
      <c r="H28" s="206"/>
      <c r="I28" s="206"/>
      <c r="J28" s="206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Q28" s="173"/>
      <c r="BR28" s="173"/>
      <c r="BS28" s="173"/>
      <c r="BT28" s="173"/>
      <c r="BU28" s="173"/>
      <c r="BV28" s="173"/>
      <c r="BW28" s="173"/>
      <c r="BX28" s="173"/>
    </row>
    <row r="29" spans="1:76" s="210" customFormat="1" ht="17.25" customHeight="1">
      <c r="E29" s="213"/>
      <c r="F29" s="213"/>
      <c r="G29" s="213"/>
      <c r="H29" s="213"/>
      <c r="I29" s="213"/>
      <c r="J29" s="213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5"/>
      <c r="AL29" s="215"/>
      <c r="AM29" s="215"/>
      <c r="AN29" s="215"/>
      <c r="AO29" s="215"/>
      <c r="AP29" s="215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</row>
    <row r="30" spans="1:76" s="210" customFormat="1">
      <c r="E30" s="213"/>
      <c r="F30" s="213"/>
      <c r="G30" s="213"/>
      <c r="H30" s="213"/>
      <c r="I30" s="213"/>
      <c r="J30" s="213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5"/>
      <c r="AL30" s="215"/>
      <c r="AM30" s="215"/>
      <c r="AN30" s="215"/>
      <c r="AO30" s="215"/>
      <c r="AP30" s="215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</row>
    <row r="31" spans="1:76" s="179" customFormat="1" ht="21.6">
      <c r="E31" s="216"/>
      <c r="F31" s="216"/>
      <c r="G31" s="216"/>
      <c r="H31" s="216"/>
      <c r="I31" s="216"/>
      <c r="J31" s="216"/>
      <c r="K31" s="217" t="s">
        <v>533</v>
      </c>
      <c r="L31" s="218"/>
      <c r="M31" s="218"/>
      <c r="N31" s="218"/>
      <c r="O31" s="218"/>
      <c r="P31" s="218"/>
      <c r="Q31" s="218"/>
      <c r="R31" s="4"/>
      <c r="S31" s="4"/>
      <c r="T31" s="242" t="s">
        <v>533</v>
      </c>
      <c r="U31" s="242" t="s">
        <v>533</v>
      </c>
      <c r="V31" s="663"/>
      <c r="W31" s="663"/>
      <c r="X31" s="663"/>
      <c r="Y31" s="663"/>
      <c r="Z31" s="663"/>
      <c r="AA31" s="1045" t="s">
        <v>114</v>
      </c>
      <c r="AB31" s="1046"/>
      <c r="AC31" s="1046"/>
      <c r="AD31" s="1046"/>
      <c r="AE31" s="1046"/>
      <c r="AF31" s="1046"/>
      <c r="AG31" s="1046"/>
      <c r="AH31" s="1046"/>
      <c r="AI31" s="1046"/>
      <c r="AJ31" s="1046"/>
      <c r="AK31" s="1046"/>
      <c r="AL31" s="660"/>
      <c r="AM31" s="660"/>
      <c r="AN31" s="660"/>
      <c r="AO31" s="660"/>
      <c r="AP31" s="660"/>
      <c r="AQ31" s="1045" t="s">
        <v>119</v>
      </c>
      <c r="AR31" s="1045"/>
      <c r="AS31" s="1045"/>
      <c r="AT31" s="1045"/>
      <c r="AU31" s="1045"/>
      <c r="AV31" s="1045"/>
      <c r="AW31" s="1046"/>
      <c r="AX31" s="1046"/>
      <c r="AY31" s="1046"/>
      <c r="AZ31" s="1046"/>
      <c r="BA31" s="1046"/>
      <c r="BB31" s="184" t="s">
        <v>553</v>
      </c>
      <c r="BC31" s="184" t="s">
        <v>554</v>
      </c>
      <c r="BD31" s="185" t="s">
        <v>33</v>
      </c>
      <c r="BE31" s="185" t="s">
        <v>34</v>
      </c>
      <c r="BF31" s="185" t="s">
        <v>33</v>
      </c>
      <c r="BG31" s="184" t="s">
        <v>555</v>
      </c>
      <c r="BH31" s="185" t="s">
        <v>556</v>
      </c>
      <c r="BI31" s="185" t="s">
        <v>557</v>
      </c>
      <c r="BJ31" s="185" t="s">
        <v>25</v>
      </c>
      <c r="BK31" s="185" t="s">
        <v>26</v>
      </c>
      <c r="BL31" s="186" t="s">
        <v>27</v>
      </c>
    </row>
    <row r="32" spans="1:76" s="179" customFormat="1" ht="20.25" customHeight="1">
      <c r="E32" s="216"/>
      <c r="F32" s="216"/>
      <c r="G32" s="216"/>
      <c r="H32" s="216"/>
      <c r="I32" s="216"/>
      <c r="J32" s="216"/>
      <c r="K32" s="219"/>
      <c r="L32" s="219"/>
      <c r="M32" s="216"/>
      <c r="N32" s="216"/>
      <c r="O32" s="216"/>
      <c r="P32" s="219"/>
      <c r="Q32" s="219"/>
      <c r="R32" s="4"/>
      <c r="S32" s="4"/>
      <c r="T32" s="242" t="s">
        <v>533</v>
      </c>
      <c r="U32" s="242" t="s">
        <v>533</v>
      </c>
      <c r="V32" s="663">
        <f t="shared" ref="V32:Z33" si="29">V8</f>
        <v>2015</v>
      </c>
      <c r="W32" s="663">
        <f t="shared" si="29"/>
        <v>2014</v>
      </c>
      <c r="X32" s="663">
        <f t="shared" si="29"/>
        <v>0</v>
      </c>
      <c r="Y32" s="663">
        <f t="shared" si="29"/>
        <v>0</v>
      </c>
      <c r="Z32" s="663">
        <f t="shared" si="29"/>
        <v>0</v>
      </c>
      <c r="AA32" s="248">
        <f t="shared" ref="AA32:AD33" si="30">K8</f>
        <v>2015</v>
      </c>
      <c r="AB32" s="248">
        <f t="shared" si="30"/>
        <v>2014</v>
      </c>
      <c r="AC32" s="248">
        <f t="shared" si="30"/>
        <v>0</v>
      </c>
      <c r="AD32" s="248">
        <f t="shared" si="30"/>
        <v>0</v>
      </c>
      <c r="AE32" s="248"/>
      <c r="AF32" s="248">
        <f>P8</f>
        <v>2015</v>
      </c>
      <c r="AG32" s="248">
        <f>Q8</f>
        <v>2014</v>
      </c>
      <c r="AH32" s="1007" t="s">
        <v>568</v>
      </c>
      <c r="AI32" s="1007" t="s">
        <v>569</v>
      </c>
      <c r="AJ32" s="248" t="s">
        <v>3</v>
      </c>
      <c r="AK32" s="1007" t="s">
        <v>559</v>
      </c>
      <c r="AL32" s="248">
        <f t="shared" ref="AL32:AP33" si="31">AL8</f>
        <v>2015</v>
      </c>
      <c r="AM32" s="248">
        <f t="shared" si="31"/>
        <v>2014</v>
      </c>
      <c r="AN32" s="248">
        <f t="shared" si="31"/>
        <v>0</v>
      </c>
      <c r="AO32" s="248">
        <f t="shared" si="31"/>
        <v>0</v>
      </c>
      <c r="AP32" s="248">
        <f t="shared" si="31"/>
        <v>0</v>
      </c>
      <c r="AQ32" s="248">
        <f t="shared" ref="AQ32:AW33" si="32">AA8</f>
        <v>2015</v>
      </c>
      <c r="AR32" s="248">
        <f t="shared" si="32"/>
        <v>2014</v>
      </c>
      <c r="AS32" s="248">
        <f t="shared" si="32"/>
        <v>0</v>
      </c>
      <c r="AT32" s="248">
        <f t="shared" si="32"/>
        <v>0</v>
      </c>
      <c r="AU32" s="248">
        <f t="shared" si="32"/>
        <v>0</v>
      </c>
      <c r="AV32" s="248">
        <f t="shared" si="32"/>
        <v>2015</v>
      </c>
      <c r="AW32" s="248">
        <f t="shared" si="32"/>
        <v>2014</v>
      </c>
      <c r="AX32" s="248"/>
      <c r="AY32" s="248"/>
      <c r="AZ32" s="248" t="s">
        <v>3</v>
      </c>
      <c r="BA32" s="1007" t="s">
        <v>560</v>
      </c>
      <c r="BB32" s="184"/>
      <c r="BC32" s="184"/>
      <c r="BD32" s="185"/>
      <c r="BE32" s="185"/>
      <c r="BF32" s="185"/>
      <c r="BG32" s="184"/>
      <c r="BH32" s="185"/>
      <c r="BI32" s="185"/>
      <c r="BJ32" s="185"/>
      <c r="BK32" s="185"/>
      <c r="BL32" s="185"/>
    </row>
    <row r="33" spans="1:76" s="187" customFormat="1" ht="20.25" customHeight="1">
      <c r="E33" s="220"/>
      <c r="F33" s="220"/>
      <c r="G33" s="220"/>
      <c r="H33" s="220"/>
      <c r="I33" s="220"/>
      <c r="J33" s="220"/>
      <c r="K33" s="221"/>
      <c r="L33" s="221"/>
      <c r="M33" s="222"/>
      <c r="N33" s="222"/>
      <c r="O33" s="219"/>
      <c r="P33" s="221"/>
      <c r="Q33" s="221"/>
      <c r="R33" s="4"/>
      <c r="S33" s="4"/>
      <c r="T33" s="244" t="s">
        <v>76</v>
      </c>
      <c r="U33" s="247"/>
      <c r="V33" s="663" t="str">
        <f t="shared" si="29"/>
        <v>mar</v>
      </c>
      <c r="W33" s="663" t="str">
        <f t="shared" si="29"/>
        <v>mar</v>
      </c>
      <c r="X33" s="663">
        <f t="shared" si="29"/>
        <v>0</v>
      </c>
      <c r="Y33" s="663">
        <f t="shared" si="29"/>
        <v>0</v>
      </c>
      <c r="Z33" s="663" t="str">
        <f t="shared" si="29"/>
        <v>%</v>
      </c>
      <c r="AA33" s="248" t="str">
        <f t="shared" si="30"/>
        <v>kv 1</v>
      </c>
      <c r="AB33" s="248" t="str">
        <f t="shared" si="30"/>
        <v>kv 1</v>
      </c>
      <c r="AC33" s="248">
        <f t="shared" si="30"/>
        <v>0</v>
      </c>
      <c r="AD33" s="248">
        <f t="shared" si="30"/>
        <v>0</v>
      </c>
      <c r="AE33" s="248" t="str">
        <f>O9</f>
        <v>%</v>
      </c>
      <c r="AF33" s="248" t="str">
        <f>P9</f>
        <v>kv 1</v>
      </c>
      <c r="AG33" s="248" t="str">
        <f>Q9</f>
        <v>kv 1</v>
      </c>
      <c r="AH33" s="248">
        <f>R9</f>
        <v>0</v>
      </c>
      <c r="AI33" s="248">
        <f>S9</f>
        <v>0</v>
      </c>
      <c r="AJ33" s="248">
        <f>T9</f>
        <v>0</v>
      </c>
      <c r="AK33" s="248">
        <f>U9</f>
        <v>0</v>
      </c>
      <c r="AL33" s="248" t="str">
        <f t="shared" si="31"/>
        <v>mar</v>
      </c>
      <c r="AM33" s="248" t="str">
        <f t="shared" si="31"/>
        <v>mar</v>
      </c>
      <c r="AN33" s="248">
        <f t="shared" si="31"/>
        <v>0</v>
      </c>
      <c r="AO33" s="248">
        <f t="shared" si="31"/>
        <v>0</v>
      </c>
      <c r="AP33" s="248" t="str">
        <f t="shared" si="31"/>
        <v>%</v>
      </c>
      <c r="AQ33" s="248" t="str">
        <f t="shared" si="32"/>
        <v>kv 1</v>
      </c>
      <c r="AR33" s="248" t="str">
        <f t="shared" si="32"/>
        <v>kv 1</v>
      </c>
      <c r="AS33" s="248">
        <f t="shared" si="32"/>
        <v>0</v>
      </c>
      <c r="AT33" s="248">
        <f t="shared" si="32"/>
        <v>0</v>
      </c>
      <c r="AU33" s="248" t="str">
        <f t="shared" si="32"/>
        <v>%</v>
      </c>
      <c r="AV33" s="248" t="str">
        <f t="shared" si="32"/>
        <v>kv 1</v>
      </c>
      <c r="AW33" s="248" t="str">
        <f t="shared" si="32"/>
        <v>kv 1</v>
      </c>
      <c r="AX33" s="248">
        <f>AH9</f>
        <v>0</v>
      </c>
      <c r="AY33" s="248">
        <f>AI9</f>
        <v>0</v>
      </c>
      <c r="AZ33" s="248">
        <f>AJ9</f>
        <v>0</v>
      </c>
      <c r="BA33" s="248">
        <f>AK9</f>
        <v>0</v>
      </c>
      <c r="BB33" s="188" t="s">
        <v>75</v>
      </c>
      <c r="BC33" s="188" t="s">
        <v>75</v>
      </c>
      <c r="BD33" s="188" t="e">
        <f>TY&amp;" "&amp;#REF!</f>
        <v>#REF!</v>
      </c>
      <c r="BE33" s="188" t="e">
        <f>TY&amp;" "&amp;#REF!</f>
        <v>#REF!</v>
      </c>
      <c r="BF33" s="188" t="e">
        <f>TY&amp;" "&amp;#REF!</f>
        <v>#REF!</v>
      </c>
      <c r="BG33" s="188" t="s">
        <v>75</v>
      </c>
      <c r="BH33" s="189" t="e">
        <f>TY&amp;"-"&amp;#REF!</f>
        <v>#REF!</v>
      </c>
      <c r="BI33" s="189" t="e">
        <f>TY&amp;"-"&amp;#REF!</f>
        <v>#REF!</v>
      </c>
      <c r="BJ33" s="188">
        <v>2009</v>
      </c>
      <c r="BK33" s="189" t="e">
        <f>TY&amp;"-"&amp;#REF!</f>
        <v>#REF!</v>
      </c>
      <c r="BL33" s="189" t="e">
        <f>TY&amp;"-"&amp;#REF!</f>
        <v>#REF!</v>
      </c>
      <c r="BQ33" s="173"/>
      <c r="BR33" s="173"/>
      <c r="BS33" s="173"/>
      <c r="BT33" s="173"/>
      <c r="BU33" s="173"/>
      <c r="BV33" s="173"/>
      <c r="BW33" s="173"/>
      <c r="BX33" s="173"/>
    </row>
    <row r="34" spans="1:76" s="163" customFormat="1" ht="18">
      <c r="A34" s="163" t="s">
        <v>268</v>
      </c>
      <c r="B34" s="163" t="s">
        <v>77</v>
      </c>
      <c r="C34" s="161" t="str">
        <f>IF(B34="","",IF(B34="SEK","","M"&amp;B34))</f>
        <v>MDKK</v>
      </c>
      <c r="E34" s="162"/>
      <c r="F34" s="162"/>
      <c r="G34" s="162"/>
      <c r="H34" s="162"/>
      <c r="I34" s="162"/>
      <c r="J34" s="162"/>
      <c r="K34" s="190"/>
      <c r="L34" s="190"/>
      <c r="M34" s="191"/>
      <c r="N34" s="191"/>
      <c r="O34" s="192"/>
      <c r="P34" s="190"/>
      <c r="Q34" s="190"/>
      <c r="R34" s="4"/>
      <c r="S34" s="4"/>
      <c r="T34" s="832" t="str">
        <f t="shared" ref="T34:T51" si="33">E10</f>
        <v>AH Industries</v>
      </c>
      <c r="U34" s="833"/>
      <c r="V34" s="829">
        <v>2.94599992488138</v>
      </c>
      <c r="W34" s="830">
        <v>3.8919999124629099</v>
      </c>
      <c r="X34" s="831">
        <f t="shared" ref="X34:X50" si="34">IF(OR(V34&lt;0,W34&lt;0),"-",V34/W34-1)</f>
        <v>-0.24306269497906752</v>
      </c>
      <c r="Y34" s="831" t="b">
        <f t="shared" ref="Y34:Y50" si="35">IF(AND(V34&lt;0,W34&lt;0),-(V34/W34-1))</f>
        <v>0</v>
      </c>
      <c r="Z34" s="831">
        <f t="shared" ref="Z34:Z50" si="36">IF(AND(V34&lt;0,W34&lt;0),+Y34,X34)</f>
        <v>-0.24306269497906752</v>
      </c>
      <c r="AA34" s="829">
        <v>6.8229999626714397</v>
      </c>
      <c r="AB34" s="830">
        <v>0.34499990319108098</v>
      </c>
      <c r="AC34" s="831">
        <f t="shared" ref="AC34:AC51" si="37">IF(OR(AA34&lt;0,AB34&lt;0),"-",AA34/AB34-1)</f>
        <v>18.776817035489039</v>
      </c>
      <c r="AD34" s="831" t="b">
        <f t="shared" ref="AD34:AD51" si="38">IF(AND(AA34&lt;0,AB34&lt;0),-(AA34/AB34-1))</f>
        <v>0</v>
      </c>
      <c r="AE34" s="831">
        <f t="shared" ref="AE34:AE51" si="39">IF(AND(AA34&lt;0,AB34&lt;0),+AD34,AC34)</f>
        <v>18.776817035489039</v>
      </c>
      <c r="AF34" s="829">
        <v>6.8229999626714299</v>
      </c>
      <c r="AG34" s="830">
        <v>0.34499990319106799</v>
      </c>
      <c r="AH34" s="831">
        <f t="shared" ref="AH34:AH51" si="40">IF(OR(AF34&lt;0,AG34&lt;0),"-",AF34/AG34-1)</f>
        <v>18.776817035489756</v>
      </c>
      <c r="AI34" s="831" t="b">
        <f t="shared" ref="AI34:AI51" si="41">IF(AND(AF34&lt;0,AG34&lt;0),-(AF34/AG34-1))</f>
        <v>0</v>
      </c>
      <c r="AJ34" s="831">
        <f t="shared" ref="AJ34:AJ51" si="42">IF(AND(AF34&lt;0,AG34&lt;0),+AI34,AH34)</f>
        <v>18.776817035489756</v>
      </c>
      <c r="AK34" s="830">
        <v>9.3049999508330394</v>
      </c>
      <c r="AL34" s="829">
        <v>-1.3560000877430201</v>
      </c>
      <c r="AM34" s="830">
        <v>3.04599989728217</v>
      </c>
      <c r="AN34" s="831" t="str">
        <f t="shared" ref="AN34:AN50" si="43">IF(OR(AL34&lt;0,AM34&lt;0),"-",AL34/AM34-1)</f>
        <v>-</v>
      </c>
      <c r="AO34" s="831" t="b">
        <f t="shared" ref="AO34:AO50" si="44">IF(AND(AL34&lt;0,AM34&lt;0),-(AL34/AM34-1))</f>
        <v>0</v>
      </c>
      <c r="AP34" s="831" t="str">
        <f t="shared" ref="AP34:AP50" si="45">IF(AND(AL34&lt;0,AM34&lt;0),+AO34,AN34)</f>
        <v>-</v>
      </c>
      <c r="AQ34" s="829">
        <v>-2.3410000405054698</v>
      </c>
      <c r="AR34" s="830">
        <v>-3.2990000900743701</v>
      </c>
      <c r="AS34" s="831" t="str">
        <f t="shared" ref="AS34:AS50" si="46">IF(OR(AQ34&lt;0,AR34&lt;0),"-",AQ34/AR34-1)</f>
        <v>-</v>
      </c>
      <c r="AT34" s="831">
        <f t="shared" ref="AT34:AT50" si="47">IF(AND(AQ34&lt;0,AR34&lt;0),-(AQ34/AR34-1))</f>
        <v>0.29039103468084593</v>
      </c>
      <c r="AU34" s="831">
        <f t="shared" ref="AU34:AU50" si="48">IF(AND(AQ34&lt;0,AR34&lt;0),+AT34,AS34)</f>
        <v>0.29039103468084593</v>
      </c>
      <c r="AV34" s="829">
        <v>-2.3410000405054801</v>
      </c>
      <c r="AW34" s="830">
        <v>-3.2990000900743901</v>
      </c>
      <c r="AX34" s="831" t="str">
        <f t="shared" ref="AX34:AX51" si="49">IF(OR(AV34&lt;0,AW34&lt;0),"-",AQ34/AW34-1)</f>
        <v>-</v>
      </c>
      <c r="AY34" s="831">
        <f t="shared" ref="AY34:AY51" si="50">IF(AND(AV34&lt;0,AW34&lt;0),-(AQ34/AW34-1))</f>
        <v>0.29039103468085026</v>
      </c>
      <c r="AZ34" s="831">
        <f t="shared" ref="AZ34:AZ51" si="51">IF(AND(AV34&lt;0,AW34&lt;0),+AY34,AX34)</f>
        <v>0.29039103468085026</v>
      </c>
      <c r="BA34" s="830">
        <v>-8.2050000327780097</v>
      </c>
      <c r="BB34" s="193">
        <v>23.6647368669509</v>
      </c>
      <c r="BC34" s="194"/>
      <c r="BD34" s="195">
        <v>19.7240002155303</v>
      </c>
      <c r="BE34" s="195"/>
      <c r="BF34" s="195"/>
      <c r="BG34" s="196"/>
      <c r="BH34" s="193">
        <v>880.61462402343705</v>
      </c>
      <c r="BI34" s="193">
        <v>489.90107727050702</v>
      </c>
      <c r="BJ34" s="193">
        <f>210+195</f>
        <v>405</v>
      </c>
      <c r="BK34" s="195">
        <v>630</v>
      </c>
      <c r="BL34" s="197" t="e">
        <f>#REF!</f>
        <v>#REF!</v>
      </c>
      <c r="BR34" s="198"/>
      <c r="BS34" s="173"/>
      <c r="BT34" s="173"/>
      <c r="BU34" s="173"/>
      <c r="BV34" s="173"/>
      <c r="BW34" s="173"/>
      <c r="BX34" s="173"/>
    </row>
    <row r="35" spans="1:76" s="161" customFormat="1" ht="18">
      <c r="A35" s="161" t="s">
        <v>280</v>
      </c>
      <c r="B35" s="161" t="s">
        <v>78</v>
      </c>
      <c r="C35" s="161" t="str">
        <f>IF(B35="","",IF(B35="SEK","","M"&amp;B35))</f>
        <v>MNOK</v>
      </c>
      <c r="E35" s="162"/>
      <c r="F35" s="162"/>
      <c r="G35" s="162"/>
      <c r="H35" s="162"/>
      <c r="I35" s="162"/>
      <c r="J35" s="162"/>
      <c r="K35" s="190"/>
      <c r="L35" s="190"/>
      <c r="M35" s="191"/>
      <c r="N35" s="191"/>
      <c r="O35" s="192"/>
      <c r="P35" s="190"/>
      <c r="Q35" s="190"/>
      <c r="R35" s="4"/>
      <c r="S35" s="4"/>
      <c r="T35" s="832" t="str">
        <f t="shared" si="33"/>
        <v>Aibel</v>
      </c>
      <c r="U35" s="833"/>
      <c r="V35" s="829">
        <v>154.567000043658</v>
      </c>
      <c r="W35" s="830">
        <v>53.870000090919</v>
      </c>
      <c r="X35" s="831">
        <f t="shared" si="34"/>
        <v>1.8692593239797253</v>
      </c>
      <c r="Y35" s="831" t="b">
        <f t="shared" si="35"/>
        <v>0</v>
      </c>
      <c r="Z35" s="831">
        <f t="shared" si="36"/>
        <v>1.8692593239797253</v>
      </c>
      <c r="AA35" s="829">
        <v>130.74400000745001</v>
      </c>
      <c r="AB35" s="830">
        <v>100.17799999625601</v>
      </c>
      <c r="AC35" s="831">
        <f t="shared" si="37"/>
        <v>0.30511689205550474</v>
      </c>
      <c r="AD35" s="831" t="b">
        <f t="shared" si="38"/>
        <v>0</v>
      </c>
      <c r="AE35" s="831">
        <f t="shared" si="39"/>
        <v>0.30511689205550474</v>
      </c>
      <c r="AF35" s="829">
        <v>130.74400000745001</v>
      </c>
      <c r="AG35" s="830">
        <v>100.17799999625601</v>
      </c>
      <c r="AH35" s="831">
        <f t="shared" si="40"/>
        <v>0.30511689205550474</v>
      </c>
      <c r="AI35" s="831" t="b">
        <f t="shared" si="41"/>
        <v>0</v>
      </c>
      <c r="AJ35" s="831">
        <f t="shared" si="42"/>
        <v>0.30511689205550474</v>
      </c>
      <c r="AK35" s="830">
        <v>444.48900002845602</v>
      </c>
      <c r="AL35" s="829">
        <v>134.37999991804799</v>
      </c>
      <c r="AM35" s="830">
        <v>24.750999983543899</v>
      </c>
      <c r="AN35" s="831">
        <f t="shared" si="43"/>
        <v>4.4292755851235386</v>
      </c>
      <c r="AO35" s="831" t="b">
        <f t="shared" si="44"/>
        <v>0</v>
      </c>
      <c r="AP35" s="831">
        <f t="shared" si="45"/>
        <v>4.4292755851235386</v>
      </c>
      <c r="AQ35" s="829">
        <v>33.022999917120003</v>
      </c>
      <c r="AR35" s="830">
        <v>-15.542000134785701</v>
      </c>
      <c r="AS35" s="831" t="str">
        <f t="shared" si="46"/>
        <v>-</v>
      </c>
      <c r="AT35" s="831" t="b">
        <f t="shared" si="47"/>
        <v>0</v>
      </c>
      <c r="AU35" s="831" t="str">
        <f t="shared" si="48"/>
        <v>-</v>
      </c>
      <c r="AV35" s="829">
        <v>33.022999917120003</v>
      </c>
      <c r="AW35" s="830">
        <v>-15.5420001347852</v>
      </c>
      <c r="AX35" s="831" t="str">
        <f t="shared" si="49"/>
        <v>-</v>
      </c>
      <c r="AY35" s="831" t="b">
        <f t="shared" si="50"/>
        <v>0</v>
      </c>
      <c r="AZ35" s="831" t="str">
        <f t="shared" si="51"/>
        <v>-</v>
      </c>
      <c r="BA35" s="830">
        <v>-13.9699999357465</v>
      </c>
      <c r="BB35" s="199">
        <v>19.590000152587798</v>
      </c>
      <c r="BC35" s="200"/>
      <c r="BD35" s="199">
        <v>62.359001159667898</v>
      </c>
      <c r="BE35" s="199"/>
      <c r="BF35" s="199"/>
      <c r="BG35" s="196">
        <f t="shared" ref="BG35:BG43" si="52">SUM(BD35:BF35)</f>
        <v>62.359001159667898</v>
      </c>
      <c r="BH35" s="199">
        <v>24.899999618530199</v>
      </c>
      <c r="BI35" s="199"/>
      <c r="BJ35" s="199">
        <v>1178</v>
      </c>
      <c r="BK35" s="195">
        <v>878</v>
      </c>
      <c r="BL35" s="197" t="e">
        <f>#REF!</f>
        <v>#REF!</v>
      </c>
      <c r="BR35" s="198"/>
      <c r="BS35" s="173"/>
      <c r="BT35" s="173"/>
      <c r="BU35" s="173"/>
      <c r="BV35" s="173"/>
      <c r="BW35" s="173"/>
      <c r="BX35" s="173"/>
    </row>
    <row r="36" spans="1:76" s="161" customFormat="1" ht="18">
      <c r="A36" s="161" t="s">
        <v>269</v>
      </c>
      <c r="B36" s="163" t="s">
        <v>78</v>
      </c>
      <c r="C36" s="161" t="str">
        <f>IF(B36="","",IF(B36="SEK","","M"&amp;B36))</f>
        <v>MNOK</v>
      </c>
      <c r="E36" s="162"/>
      <c r="F36" s="162"/>
      <c r="G36" s="162"/>
      <c r="H36" s="162"/>
      <c r="I36" s="162"/>
      <c r="J36" s="162"/>
      <c r="K36" s="190"/>
      <c r="L36" s="190"/>
      <c r="M36" s="191"/>
      <c r="N36" s="191"/>
      <c r="O36" s="192"/>
      <c r="P36" s="190"/>
      <c r="Q36" s="190"/>
      <c r="R36" s="4"/>
      <c r="S36" s="4"/>
      <c r="T36" s="832" t="str">
        <f t="shared" si="33"/>
        <v>Arcus-Gruppen</v>
      </c>
      <c r="U36" s="833"/>
      <c r="V36" s="829">
        <v>8.1759998659389304</v>
      </c>
      <c r="W36" s="830">
        <v>-0.65900005750109503</v>
      </c>
      <c r="X36" s="831" t="str">
        <f t="shared" si="34"/>
        <v>-</v>
      </c>
      <c r="Y36" s="831" t="b">
        <f t="shared" si="35"/>
        <v>0</v>
      </c>
      <c r="Z36" s="831" t="str">
        <f t="shared" si="36"/>
        <v>-</v>
      </c>
      <c r="AA36" s="829">
        <v>-13.2830001219917</v>
      </c>
      <c r="AB36" s="830">
        <v>-15.941000104832799</v>
      </c>
      <c r="AC36" s="831" t="str">
        <f t="shared" si="37"/>
        <v>-</v>
      </c>
      <c r="AD36" s="831">
        <f t="shared" si="38"/>
        <v>0.16673985103577527</v>
      </c>
      <c r="AE36" s="831">
        <f t="shared" si="39"/>
        <v>0.16673985103577527</v>
      </c>
      <c r="AF36" s="829">
        <v>-13.2830001219917</v>
      </c>
      <c r="AG36" s="830">
        <v>-15.941000104832799</v>
      </c>
      <c r="AH36" s="831" t="str">
        <f t="shared" si="40"/>
        <v>-</v>
      </c>
      <c r="AI36" s="831">
        <f t="shared" si="41"/>
        <v>0.16673985103577527</v>
      </c>
      <c r="AJ36" s="831">
        <f t="shared" si="42"/>
        <v>0.16673985103577527</v>
      </c>
      <c r="AK36" s="830">
        <v>219.380000018359</v>
      </c>
      <c r="AL36" s="829">
        <v>-13.670000154266001</v>
      </c>
      <c r="AM36" s="830">
        <v>-14.2590002409585</v>
      </c>
      <c r="AN36" s="831" t="str">
        <f t="shared" si="43"/>
        <v>-</v>
      </c>
      <c r="AO36" s="831">
        <f t="shared" si="44"/>
        <v>4.1307249929109058E-2</v>
      </c>
      <c r="AP36" s="831">
        <f t="shared" si="45"/>
        <v>4.1307249929109058E-2</v>
      </c>
      <c r="AQ36" s="829">
        <v>-22.3290000493555</v>
      </c>
      <c r="AR36" s="830">
        <v>-36.669000288290199</v>
      </c>
      <c r="AS36" s="831" t="str">
        <f t="shared" si="46"/>
        <v>-</v>
      </c>
      <c r="AT36" s="831">
        <f t="shared" si="47"/>
        <v>0.39106602651270006</v>
      </c>
      <c r="AU36" s="831">
        <f t="shared" si="48"/>
        <v>0.39106602651270006</v>
      </c>
      <c r="AV36" s="829">
        <v>-22.329000049355301</v>
      </c>
      <c r="AW36" s="830">
        <v>-36.669000288290199</v>
      </c>
      <c r="AX36" s="831" t="str">
        <f t="shared" si="49"/>
        <v>-</v>
      </c>
      <c r="AY36" s="831">
        <f t="shared" si="50"/>
        <v>0.39106602651270006</v>
      </c>
      <c r="AZ36" s="831">
        <f t="shared" si="51"/>
        <v>0.39106602651270006</v>
      </c>
      <c r="BA36" s="830">
        <v>92.596000077105302</v>
      </c>
      <c r="BB36" s="199">
        <v>14.5748491436243</v>
      </c>
      <c r="BC36" s="201"/>
      <c r="BD36" s="199">
        <v>-125.234951019287</v>
      </c>
      <c r="BE36" s="199"/>
      <c r="BF36" s="199"/>
      <c r="BG36" s="196">
        <f t="shared" si="52"/>
        <v>-125.234951019287</v>
      </c>
      <c r="BH36" s="196">
        <v>520.11572265625</v>
      </c>
      <c r="BI36" s="199">
        <v>616.82035446166901</v>
      </c>
      <c r="BJ36" s="199">
        <v>463</v>
      </c>
      <c r="BK36" s="195">
        <v>746</v>
      </c>
      <c r="BL36" s="197" t="e">
        <f>#REF!</f>
        <v>#REF!</v>
      </c>
      <c r="BR36" s="198"/>
      <c r="BS36" s="173"/>
      <c r="BT36" s="173"/>
      <c r="BU36" s="173"/>
      <c r="BV36" s="173"/>
      <c r="BW36" s="173"/>
      <c r="BX36" s="173"/>
    </row>
    <row r="37" spans="1:76" s="161" customFormat="1" ht="18" hidden="1">
      <c r="A37" s="161" t="s">
        <v>270</v>
      </c>
      <c r="B37" s="163" t="s">
        <v>90</v>
      </c>
      <c r="E37" s="162"/>
      <c r="F37" s="162"/>
      <c r="G37" s="162"/>
      <c r="H37" s="162"/>
      <c r="I37" s="162"/>
      <c r="J37" s="162"/>
      <c r="K37" s="190"/>
      <c r="L37" s="190"/>
      <c r="M37" s="191"/>
      <c r="N37" s="191"/>
      <c r="O37" s="192"/>
      <c r="P37" s="190"/>
      <c r="Q37" s="190"/>
      <c r="R37" s="4"/>
      <c r="S37" s="4"/>
      <c r="T37" s="832" t="str">
        <f t="shared" si="33"/>
        <v>Biolin Scientific</v>
      </c>
      <c r="U37" s="833"/>
      <c r="V37" s="829">
        <v>0</v>
      </c>
      <c r="W37" s="830">
        <v>0</v>
      </c>
      <c r="X37" s="831" t="e">
        <f t="shared" si="34"/>
        <v>#DIV/0!</v>
      </c>
      <c r="Y37" s="831" t="b">
        <f t="shared" si="35"/>
        <v>0</v>
      </c>
      <c r="Z37" s="831" t="e">
        <f t="shared" si="36"/>
        <v>#DIV/0!</v>
      </c>
      <c r="AA37" s="829">
        <v>0</v>
      </c>
      <c r="AB37" s="830">
        <v>0</v>
      </c>
      <c r="AC37" s="831" t="e">
        <f t="shared" si="37"/>
        <v>#DIV/0!</v>
      </c>
      <c r="AD37" s="831" t="b">
        <f t="shared" si="38"/>
        <v>0</v>
      </c>
      <c r="AE37" s="831" t="e">
        <f t="shared" si="39"/>
        <v>#DIV/0!</v>
      </c>
      <c r="AF37" s="829">
        <v>0</v>
      </c>
      <c r="AG37" s="830">
        <v>0</v>
      </c>
      <c r="AH37" s="831" t="e">
        <f t="shared" si="40"/>
        <v>#DIV/0!</v>
      </c>
      <c r="AI37" s="831" t="b">
        <f t="shared" si="41"/>
        <v>0</v>
      </c>
      <c r="AJ37" s="831" t="e">
        <f t="shared" si="42"/>
        <v>#DIV/0!</v>
      </c>
      <c r="AK37" s="830">
        <v>0</v>
      </c>
      <c r="AL37" s="829">
        <v>0</v>
      </c>
      <c r="AM37" s="830">
        <v>0</v>
      </c>
      <c r="AN37" s="831" t="e">
        <f t="shared" si="43"/>
        <v>#DIV/0!</v>
      </c>
      <c r="AO37" s="831" t="b">
        <f t="shared" si="44"/>
        <v>0</v>
      </c>
      <c r="AP37" s="831" t="e">
        <f t="shared" si="45"/>
        <v>#DIV/0!</v>
      </c>
      <c r="AQ37" s="829">
        <v>0</v>
      </c>
      <c r="AR37" s="830">
        <v>0</v>
      </c>
      <c r="AS37" s="831" t="e">
        <f t="shared" si="46"/>
        <v>#DIV/0!</v>
      </c>
      <c r="AT37" s="831" t="b">
        <f t="shared" si="47"/>
        <v>0</v>
      </c>
      <c r="AU37" s="831" t="e">
        <f t="shared" si="48"/>
        <v>#DIV/0!</v>
      </c>
      <c r="AV37" s="829">
        <v>0</v>
      </c>
      <c r="AW37" s="830">
        <v>0</v>
      </c>
      <c r="AX37" s="831" t="e">
        <f t="shared" si="49"/>
        <v>#DIV/0!</v>
      </c>
      <c r="AY37" s="831" t="b">
        <f t="shared" si="50"/>
        <v>0</v>
      </c>
      <c r="AZ37" s="831" t="e">
        <f t="shared" si="51"/>
        <v>#DIV/0!</v>
      </c>
      <c r="BA37" s="830">
        <v>0</v>
      </c>
      <c r="BB37" s="199">
        <v>3.12300001084804</v>
      </c>
      <c r="BC37" s="200"/>
      <c r="BD37" s="199">
        <v>-2.3679997920989901</v>
      </c>
      <c r="BE37" s="199"/>
      <c r="BF37" s="199"/>
      <c r="BG37" s="196">
        <f t="shared" si="52"/>
        <v>-2.3679997920989901</v>
      </c>
      <c r="BH37" s="199">
        <v>-5.5960001945495597</v>
      </c>
      <c r="BI37" s="199"/>
      <c r="BJ37" s="199">
        <v>3167</v>
      </c>
      <c r="BK37" s="195">
        <v>1169</v>
      </c>
      <c r="BL37" s="197" t="e">
        <f>#REF!</f>
        <v>#REF!</v>
      </c>
      <c r="BR37" s="198"/>
      <c r="BS37" s="173"/>
      <c r="BT37" s="173"/>
      <c r="BU37" s="173"/>
      <c r="BV37" s="173"/>
      <c r="BW37" s="173"/>
      <c r="BX37" s="173"/>
    </row>
    <row r="38" spans="1:76" s="161" customFormat="1" ht="18" hidden="1">
      <c r="A38" s="161" t="s">
        <v>271</v>
      </c>
      <c r="B38" s="163" t="s">
        <v>90</v>
      </c>
      <c r="E38" s="162"/>
      <c r="F38" s="162"/>
      <c r="G38" s="162"/>
      <c r="H38" s="162"/>
      <c r="I38" s="162"/>
      <c r="J38" s="162"/>
      <c r="K38" s="190"/>
      <c r="L38" s="190"/>
      <c r="M38" s="191"/>
      <c r="N38" s="191"/>
      <c r="O38" s="192"/>
      <c r="P38" s="190"/>
      <c r="Q38" s="190"/>
      <c r="R38" s="4"/>
      <c r="S38" s="4"/>
      <c r="T38" s="832" t="str">
        <f t="shared" si="33"/>
        <v>Bisnode</v>
      </c>
      <c r="U38" s="833"/>
      <c r="V38" s="829">
        <v>0</v>
      </c>
      <c r="W38" s="830">
        <v>0</v>
      </c>
      <c r="X38" s="831" t="e">
        <f t="shared" si="34"/>
        <v>#DIV/0!</v>
      </c>
      <c r="Y38" s="831" t="b">
        <f t="shared" si="35"/>
        <v>0</v>
      </c>
      <c r="Z38" s="831" t="e">
        <f t="shared" si="36"/>
        <v>#DIV/0!</v>
      </c>
      <c r="AA38" s="829">
        <v>0</v>
      </c>
      <c r="AB38" s="830">
        <v>0</v>
      </c>
      <c r="AC38" s="831" t="e">
        <f t="shared" si="37"/>
        <v>#DIV/0!</v>
      </c>
      <c r="AD38" s="831" t="b">
        <f t="shared" si="38"/>
        <v>0</v>
      </c>
      <c r="AE38" s="831" t="e">
        <f t="shared" si="39"/>
        <v>#DIV/0!</v>
      </c>
      <c r="AF38" s="829">
        <v>0</v>
      </c>
      <c r="AG38" s="830">
        <v>0</v>
      </c>
      <c r="AH38" s="831" t="e">
        <f t="shared" si="40"/>
        <v>#DIV/0!</v>
      </c>
      <c r="AI38" s="831" t="b">
        <f t="shared" si="41"/>
        <v>0</v>
      </c>
      <c r="AJ38" s="831" t="e">
        <f t="shared" si="42"/>
        <v>#DIV/0!</v>
      </c>
      <c r="AK38" s="830">
        <v>0</v>
      </c>
      <c r="AL38" s="829">
        <v>0</v>
      </c>
      <c r="AM38" s="830">
        <v>0</v>
      </c>
      <c r="AN38" s="831" t="e">
        <f t="shared" si="43"/>
        <v>#DIV/0!</v>
      </c>
      <c r="AO38" s="831" t="b">
        <f t="shared" si="44"/>
        <v>0</v>
      </c>
      <c r="AP38" s="831" t="e">
        <f t="shared" si="45"/>
        <v>#DIV/0!</v>
      </c>
      <c r="AQ38" s="829">
        <v>0</v>
      </c>
      <c r="AR38" s="830">
        <v>0</v>
      </c>
      <c r="AS38" s="831" t="e">
        <f t="shared" si="46"/>
        <v>#DIV/0!</v>
      </c>
      <c r="AT38" s="831" t="b">
        <f t="shared" si="47"/>
        <v>0</v>
      </c>
      <c r="AU38" s="831" t="e">
        <f t="shared" si="48"/>
        <v>#DIV/0!</v>
      </c>
      <c r="AV38" s="829">
        <v>0</v>
      </c>
      <c r="AW38" s="830">
        <v>0</v>
      </c>
      <c r="AX38" s="831" t="e">
        <f t="shared" si="49"/>
        <v>#DIV/0!</v>
      </c>
      <c r="AY38" s="831" t="b">
        <f t="shared" si="50"/>
        <v>0</v>
      </c>
      <c r="AZ38" s="831" t="e">
        <f t="shared" si="51"/>
        <v>#DIV/0!</v>
      </c>
      <c r="BA38" s="830">
        <v>0</v>
      </c>
      <c r="BB38" s="199">
        <v>64.902999546378794</v>
      </c>
      <c r="BC38" s="203">
        <v>36.078000068664501</v>
      </c>
      <c r="BD38" s="196">
        <v>79.828015301376496</v>
      </c>
      <c r="BE38" s="196">
        <v>36.2630035877227</v>
      </c>
      <c r="BF38" s="196">
        <v>-35.822000056505203</v>
      </c>
      <c r="BG38" s="196">
        <f t="shared" si="52"/>
        <v>80.269018832593986</v>
      </c>
      <c r="BH38" s="199">
        <v>2243.2320280075</v>
      </c>
      <c r="BI38" s="199">
        <v>2106.1540529727899</v>
      </c>
      <c r="BJ38" s="196">
        <v>3249</v>
      </c>
      <c r="BK38" s="195">
        <v>175</v>
      </c>
      <c r="BL38" s="197" t="e">
        <f>#REF!</f>
        <v>#REF!</v>
      </c>
      <c r="BR38" s="198"/>
      <c r="BS38" s="173"/>
      <c r="BT38" s="173"/>
      <c r="BU38" s="173"/>
      <c r="BV38" s="173"/>
      <c r="BW38" s="173"/>
      <c r="BX38" s="173"/>
    </row>
    <row r="39" spans="1:76" s="161" customFormat="1" ht="18" hidden="1">
      <c r="A39" s="161" t="s">
        <v>5</v>
      </c>
      <c r="B39" s="163" t="s">
        <v>90</v>
      </c>
      <c r="E39" s="162"/>
      <c r="F39" s="162"/>
      <c r="G39" s="162"/>
      <c r="H39" s="162"/>
      <c r="I39" s="162"/>
      <c r="J39" s="162"/>
      <c r="K39" s="190"/>
      <c r="L39" s="190"/>
      <c r="M39" s="191"/>
      <c r="N39" s="191"/>
      <c r="O39" s="192"/>
      <c r="P39" s="190"/>
      <c r="Q39" s="190"/>
      <c r="R39" s="4"/>
      <c r="S39" s="4"/>
      <c r="T39" s="832" t="str">
        <f t="shared" si="33"/>
        <v>DIAB</v>
      </c>
      <c r="U39" s="833"/>
      <c r="V39" s="829">
        <v>0</v>
      </c>
      <c r="W39" s="830">
        <v>0</v>
      </c>
      <c r="X39" s="831" t="e">
        <f t="shared" si="34"/>
        <v>#DIV/0!</v>
      </c>
      <c r="Y39" s="831" t="b">
        <f t="shared" si="35"/>
        <v>0</v>
      </c>
      <c r="Z39" s="831" t="e">
        <f t="shared" si="36"/>
        <v>#DIV/0!</v>
      </c>
      <c r="AA39" s="829">
        <v>0</v>
      </c>
      <c r="AB39" s="830">
        <v>0</v>
      </c>
      <c r="AC39" s="831" t="e">
        <f t="shared" si="37"/>
        <v>#DIV/0!</v>
      </c>
      <c r="AD39" s="831" t="b">
        <f t="shared" si="38"/>
        <v>0</v>
      </c>
      <c r="AE39" s="831" t="e">
        <f t="shared" si="39"/>
        <v>#DIV/0!</v>
      </c>
      <c r="AF39" s="829">
        <v>0</v>
      </c>
      <c r="AG39" s="830">
        <v>0</v>
      </c>
      <c r="AH39" s="831" t="e">
        <f t="shared" si="40"/>
        <v>#DIV/0!</v>
      </c>
      <c r="AI39" s="831" t="b">
        <f t="shared" si="41"/>
        <v>0</v>
      </c>
      <c r="AJ39" s="831" t="e">
        <f t="shared" si="42"/>
        <v>#DIV/0!</v>
      </c>
      <c r="AK39" s="830">
        <v>0</v>
      </c>
      <c r="AL39" s="829">
        <v>0</v>
      </c>
      <c r="AM39" s="830">
        <v>0</v>
      </c>
      <c r="AN39" s="831" t="e">
        <f t="shared" si="43"/>
        <v>#DIV/0!</v>
      </c>
      <c r="AO39" s="831" t="b">
        <f t="shared" si="44"/>
        <v>0</v>
      </c>
      <c r="AP39" s="831" t="e">
        <f t="shared" si="45"/>
        <v>#DIV/0!</v>
      </c>
      <c r="AQ39" s="829">
        <v>0</v>
      </c>
      <c r="AR39" s="830">
        <v>0</v>
      </c>
      <c r="AS39" s="831" t="e">
        <f t="shared" si="46"/>
        <v>#DIV/0!</v>
      </c>
      <c r="AT39" s="831" t="b">
        <f t="shared" si="47"/>
        <v>0</v>
      </c>
      <c r="AU39" s="831" t="e">
        <f t="shared" si="48"/>
        <v>#DIV/0!</v>
      </c>
      <c r="AV39" s="829">
        <v>0</v>
      </c>
      <c r="AW39" s="830">
        <v>0</v>
      </c>
      <c r="AX39" s="831" t="e">
        <f t="shared" si="49"/>
        <v>#DIV/0!</v>
      </c>
      <c r="AY39" s="831" t="b">
        <f t="shared" si="50"/>
        <v>0</v>
      </c>
      <c r="AZ39" s="831" t="e">
        <f t="shared" si="51"/>
        <v>#DIV/0!</v>
      </c>
      <c r="BA39" s="830">
        <v>0</v>
      </c>
      <c r="BB39" s="199">
        <v>11.958267964422699</v>
      </c>
      <c r="BC39" s="200"/>
      <c r="BD39" s="199">
        <v>17.311598300933799</v>
      </c>
      <c r="BE39" s="199"/>
      <c r="BF39" s="199"/>
      <c r="BG39" s="196">
        <f t="shared" si="52"/>
        <v>17.311598300933799</v>
      </c>
      <c r="BH39" s="199">
        <v>671.665283203125</v>
      </c>
      <c r="BI39" s="199">
        <v>99.961521148681598</v>
      </c>
      <c r="BJ39" s="199">
        <v>335</v>
      </c>
      <c r="BK39" s="195">
        <v>957</v>
      </c>
      <c r="BL39" s="197" t="e">
        <f>#REF!</f>
        <v>#REF!</v>
      </c>
      <c r="BR39" s="198"/>
      <c r="BS39" s="173"/>
      <c r="BT39" s="173"/>
      <c r="BU39" s="173"/>
      <c r="BV39" s="173"/>
      <c r="BW39" s="173"/>
      <c r="BX39" s="173"/>
    </row>
    <row r="40" spans="1:76" s="161" customFormat="1" ht="18" hidden="1">
      <c r="A40" s="161" t="s">
        <v>272</v>
      </c>
      <c r="B40" s="163" t="s">
        <v>90</v>
      </c>
      <c r="E40" s="162"/>
      <c r="F40" s="162"/>
      <c r="G40" s="162"/>
      <c r="H40" s="162"/>
      <c r="I40" s="162"/>
      <c r="J40" s="162"/>
      <c r="K40" s="190"/>
      <c r="L40" s="190"/>
      <c r="M40" s="191"/>
      <c r="N40" s="191"/>
      <c r="O40" s="192"/>
      <c r="P40" s="190"/>
      <c r="Q40" s="190"/>
      <c r="R40" s="4"/>
      <c r="S40" s="4"/>
      <c r="T40" s="832" t="str">
        <f t="shared" si="33"/>
        <v>Euromaint</v>
      </c>
      <c r="U40" s="833"/>
      <c r="V40" s="829">
        <v>0</v>
      </c>
      <c r="W40" s="830">
        <v>0</v>
      </c>
      <c r="X40" s="831" t="e">
        <f t="shared" si="34"/>
        <v>#DIV/0!</v>
      </c>
      <c r="Y40" s="831" t="b">
        <f t="shared" si="35"/>
        <v>0</v>
      </c>
      <c r="Z40" s="831" t="e">
        <f t="shared" si="36"/>
        <v>#DIV/0!</v>
      </c>
      <c r="AA40" s="829">
        <v>0</v>
      </c>
      <c r="AB40" s="830">
        <v>0</v>
      </c>
      <c r="AC40" s="831" t="e">
        <f t="shared" si="37"/>
        <v>#DIV/0!</v>
      </c>
      <c r="AD40" s="831" t="b">
        <f t="shared" si="38"/>
        <v>0</v>
      </c>
      <c r="AE40" s="831" t="e">
        <f t="shared" si="39"/>
        <v>#DIV/0!</v>
      </c>
      <c r="AF40" s="829">
        <v>0</v>
      </c>
      <c r="AG40" s="830">
        <v>0</v>
      </c>
      <c r="AH40" s="831" t="e">
        <f t="shared" si="40"/>
        <v>#DIV/0!</v>
      </c>
      <c r="AI40" s="831" t="b">
        <f t="shared" si="41"/>
        <v>0</v>
      </c>
      <c r="AJ40" s="831" t="e">
        <f t="shared" si="42"/>
        <v>#DIV/0!</v>
      </c>
      <c r="AK40" s="830">
        <v>0</v>
      </c>
      <c r="AL40" s="829">
        <v>0</v>
      </c>
      <c r="AM40" s="830">
        <v>0</v>
      </c>
      <c r="AN40" s="831" t="e">
        <f t="shared" si="43"/>
        <v>#DIV/0!</v>
      </c>
      <c r="AO40" s="831" t="b">
        <f t="shared" si="44"/>
        <v>0</v>
      </c>
      <c r="AP40" s="831" t="e">
        <f t="shared" si="45"/>
        <v>#DIV/0!</v>
      </c>
      <c r="AQ40" s="829">
        <v>0</v>
      </c>
      <c r="AR40" s="830">
        <v>0</v>
      </c>
      <c r="AS40" s="831" t="e">
        <f t="shared" si="46"/>
        <v>#DIV/0!</v>
      </c>
      <c r="AT40" s="831" t="b">
        <f t="shared" si="47"/>
        <v>0</v>
      </c>
      <c r="AU40" s="831" t="e">
        <f t="shared" si="48"/>
        <v>#DIV/0!</v>
      </c>
      <c r="AV40" s="829">
        <v>0</v>
      </c>
      <c r="AW40" s="830">
        <v>0</v>
      </c>
      <c r="AX40" s="831" t="e">
        <f t="shared" si="49"/>
        <v>#DIV/0!</v>
      </c>
      <c r="AY40" s="831" t="b">
        <f t="shared" si="50"/>
        <v>0</v>
      </c>
      <c r="AZ40" s="831" t="e">
        <f t="shared" si="51"/>
        <v>#DIV/0!</v>
      </c>
      <c r="BA40" s="830">
        <v>0</v>
      </c>
      <c r="BB40" s="199">
        <v>37.304001114796797</v>
      </c>
      <c r="BC40" s="200"/>
      <c r="BD40" s="199">
        <v>-7.3219985961914</v>
      </c>
      <c r="BE40" s="199"/>
      <c r="BF40" s="199"/>
      <c r="BG40" s="196">
        <f t="shared" si="52"/>
        <v>-7.3219985961914</v>
      </c>
      <c r="BH40" s="199">
        <v>-41.229000091552699</v>
      </c>
      <c r="BI40" s="199"/>
      <c r="BJ40" s="199">
        <v>1132</v>
      </c>
      <c r="BK40" s="195">
        <v>1050</v>
      </c>
      <c r="BL40" s="197" t="e">
        <f>#REF!</f>
        <v>#REF!</v>
      </c>
      <c r="BR40" s="198"/>
      <c r="BS40" s="173"/>
      <c r="BT40" s="173"/>
      <c r="BU40" s="173"/>
      <c r="BV40" s="173"/>
      <c r="BW40" s="173"/>
      <c r="BX40" s="173"/>
    </row>
    <row r="41" spans="1:76" s="161" customFormat="1" ht="18">
      <c r="A41" s="161" t="s">
        <v>273</v>
      </c>
      <c r="B41" s="163" t="s">
        <v>79</v>
      </c>
      <c r="C41" s="161" t="str">
        <f>IF(B41="","",IF(B41="SEK","","M"&amp;B41))</f>
        <v>MEUR</v>
      </c>
      <c r="E41" s="162"/>
      <c r="F41" s="162"/>
      <c r="G41" s="162"/>
      <c r="H41" s="162"/>
      <c r="I41" s="162"/>
      <c r="J41" s="162"/>
      <c r="K41" s="190"/>
      <c r="L41" s="190"/>
      <c r="M41" s="191"/>
      <c r="N41" s="191"/>
      <c r="O41" s="192"/>
      <c r="P41" s="190"/>
      <c r="Q41" s="190"/>
      <c r="R41" s="4"/>
      <c r="S41" s="4"/>
      <c r="T41" s="832" t="str">
        <f t="shared" si="33"/>
        <v>GS-Hydro</v>
      </c>
      <c r="U41" s="833"/>
      <c r="V41" s="829">
        <v>0.95500000000000695</v>
      </c>
      <c r="W41" s="830">
        <v>0.53300000000000003</v>
      </c>
      <c r="X41" s="831">
        <f t="shared" si="34"/>
        <v>0.79174484052534133</v>
      </c>
      <c r="Y41" s="831" t="b">
        <f t="shared" si="35"/>
        <v>0</v>
      </c>
      <c r="Z41" s="831">
        <f t="shared" si="36"/>
        <v>0.79174484052534133</v>
      </c>
      <c r="AA41" s="829">
        <v>1.0960000000000101</v>
      </c>
      <c r="AB41" s="830">
        <v>1.409</v>
      </c>
      <c r="AC41" s="831">
        <f t="shared" si="37"/>
        <v>-0.22214336408799851</v>
      </c>
      <c r="AD41" s="831" t="b">
        <f t="shared" si="38"/>
        <v>0</v>
      </c>
      <c r="AE41" s="831">
        <f t="shared" si="39"/>
        <v>-0.22214336408799851</v>
      </c>
      <c r="AF41" s="829">
        <v>1.0960000000000001</v>
      </c>
      <c r="AG41" s="830">
        <v>1.409</v>
      </c>
      <c r="AH41" s="831">
        <f t="shared" si="40"/>
        <v>-0.22214336408800561</v>
      </c>
      <c r="AI41" s="831" t="b">
        <f t="shared" si="41"/>
        <v>0</v>
      </c>
      <c r="AJ41" s="831">
        <f t="shared" si="42"/>
        <v>-0.22214336408800561</v>
      </c>
      <c r="AK41" s="830">
        <v>11.294</v>
      </c>
      <c r="AL41" s="829">
        <v>0.81700000000000605</v>
      </c>
      <c r="AM41" s="830">
        <v>0.27799999999999703</v>
      </c>
      <c r="AN41" s="831">
        <f t="shared" si="43"/>
        <v>1.9388489208633626</v>
      </c>
      <c r="AO41" s="831" t="b">
        <f t="shared" si="44"/>
        <v>0</v>
      </c>
      <c r="AP41" s="831">
        <f t="shared" si="45"/>
        <v>1.9388489208633626</v>
      </c>
      <c r="AQ41" s="829">
        <v>0.70300000000000795</v>
      </c>
      <c r="AR41" s="830">
        <v>0.74199999999999799</v>
      </c>
      <c r="AS41" s="831">
        <f t="shared" si="46"/>
        <v>-5.2560646900256303E-2</v>
      </c>
      <c r="AT41" s="831" t="b">
        <f t="shared" si="47"/>
        <v>0</v>
      </c>
      <c r="AU41" s="831">
        <f t="shared" si="48"/>
        <v>-5.2560646900256303E-2</v>
      </c>
      <c r="AV41" s="829">
        <v>0.70300000000000495</v>
      </c>
      <c r="AW41" s="830">
        <v>0.74200000000000099</v>
      </c>
      <c r="AX41" s="831">
        <f t="shared" si="49"/>
        <v>-5.2560646900260077E-2</v>
      </c>
      <c r="AY41" s="831" t="b">
        <f t="shared" si="50"/>
        <v>0</v>
      </c>
      <c r="AZ41" s="831">
        <f t="shared" si="51"/>
        <v>-5.2560646900260077E-2</v>
      </c>
      <c r="BA41" s="830">
        <v>10.308</v>
      </c>
      <c r="BB41" s="199">
        <v>21.8310000896453</v>
      </c>
      <c r="BC41" s="200"/>
      <c r="BD41" s="199">
        <v>-13.600999832153301</v>
      </c>
      <c r="BE41" s="199"/>
      <c r="BF41" s="199"/>
      <c r="BG41" s="196">
        <f t="shared" si="52"/>
        <v>-13.600999832153301</v>
      </c>
      <c r="BH41" s="199">
        <v>574.35201644897404</v>
      </c>
      <c r="BI41" s="199">
        <v>606.52899932861305</v>
      </c>
      <c r="BJ41" s="199">
        <v>1909</v>
      </c>
      <c r="BK41" s="195">
        <v>624</v>
      </c>
      <c r="BL41" s="197" t="e">
        <f>#REF!</f>
        <v>#REF!</v>
      </c>
      <c r="BR41" s="198"/>
      <c r="BS41" s="173"/>
      <c r="BT41" s="173"/>
      <c r="BU41" s="173"/>
      <c r="BV41" s="173"/>
      <c r="BW41" s="173"/>
      <c r="BX41" s="173"/>
    </row>
    <row r="42" spans="1:76" s="161" customFormat="1" ht="18" hidden="1">
      <c r="A42" s="161" t="s">
        <v>274</v>
      </c>
      <c r="B42" s="163" t="s">
        <v>90</v>
      </c>
      <c r="E42" s="162"/>
      <c r="F42" s="162"/>
      <c r="G42" s="162"/>
      <c r="H42" s="162"/>
      <c r="I42" s="162"/>
      <c r="J42" s="162"/>
      <c r="K42" s="190"/>
      <c r="L42" s="190"/>
      <c r="M42" s="191"/>
      <c r="N42" s="191"/>
      <c r="O42" s="192"/>
      <c r="P42" s="190"/>
      <c r="Q42" s="190"/>
      <c r="R42" s="4"/>
      <c r="S42" s="4"/>
      <c r="T42" s="832" t="str">
        <f t="shared" si="33"/>
        <v>Hafa Bathroom Group</v>
      </c>
      <c r="U42" s="833"/>
      <c r="V42" s="829">
        <v>0</v>
      </c>
      <c r="W42" s="830">
        <v>0</v>
      </c>
      <c r="X42" s="831" t="e">
        <f t="shared" si="34"/>
        <v>#DIV/0!</v>
      </c>
      <c r="Y42" s="831" t="b">
        <f t="shared" si="35"/>
        <v>0</v>
      </c>
      <c r="Z42" s="831" t="e">
        <f t="shared" si="36"/>
        <v>#DIV/0!</v>
      </c>
      <c r="AA42" s="829">
        <v>0</v>
      </c>
      <c r="AB42" s="830">
        <v>0</v>
      </c>
      <c r="AC42" s="831" t="e">
        <f t="shared" si="37"/>
        <v>#DIV/0!</v>
      </c>
      <c r="AD42" s="831" t="b">
        <f t="shared" si="38"/>
        <v>0</v>
      </c>
      <c r="AE42" s="831" t="e">
        <f t="shared" si="39"/>
        <v>#DIV/0!</v>
      </c>
      <c r="AF42" s="829">
        <v>0</v>
      </c>
      <c r="AG42" s="830">
        <v>0</v>
      </c>
      <c r="AH42" s="831" t="e">
        <f t="shared" si="40"/>
        <v>#DIV/0!</v>
      </c>
      <c r="AI42" s="831" t="b">
        <f t="shared" si="41"/>
        <v>0</v>
      </c>
      <c r="AJ42" s="831" t="e">
        <f t="shared" si="42"/>
        <v>#DIV/0!</v>
      </c>
      <c r="AK42" s="830">
        <v>0</v>
      </c>
      <c r="AL42" s="829">
        <v>0</v>
      </c>
      <c r="AM42" s="830">
        <v>0</v>
      </c>
      <c r="AN42" s="831" t="e">
        <f t="shared" si="43"/>
        <v>#DIV/0!</v>
      </c>
      <c r="AO42" s="831" t="b">
        <f t="shared" si="44"/>
        <v>0</v>
      </c>
      <c r="AP42" s="831" t="e">
        <f t="shared" si="45"/>
        <v>#DIV/0!</v>
      </c>
      <c r="AQ42" s="829">
        <v>0</v>
      </c>
      <c r="AR42" s="830">
        <v>0</v>
      </c>
      <c r="AS42" s="831" t="e">
        <f t="shared" si="46"/>
        <v>#DIV/0!</v>
      </c>
      <c r="AT42" s="831" t="b">
        <f t="shared" si="47"/>
        <v>0</v>
      </c>
      <c r="AU42" s="831" t="e">
        <f t="shared" si="48"/>
        <v>#DIV/0!</v>
      </c>
      <c r="AV42" s="829">
        <v>0</v>
      </c>
      <c r="AW42" s="830">
        <v>0</v>
      </c>
      <c r="AX42" s="831" t="e">
        <f t="shared" si="49"/>
        <v>#DIV/0!</v>
      </c>
      <c r="AY42" s="831" t="b">
        <f t="shared" si="50"/>
        <v>0</v>
      </c>
      <c r="AZ42" s="831" t="e">
        <f t="shared" si="51"/>
        <v>#DIV/0!</v>
      </c>
      <c r="BA42" s="830">
        <v>0</v>
      </c>
      <c r="BB42" s="196">
        <v>27.992539644241301</v>
      </c>
      <c r="BC42" s="203"/>
      <c r="BD42" s="196">
        <v>60.036046504974301</v>
      </c>
      <c r="BE42" s="196"/>
      <c r="BF42" s="196"/>
      <c r="BG42" s="196">
        <f t="shared" si="52"/>
        <v>60.036046504974301</v>
      </c>
      <c r="BH42" s="196">
        <v>439.734130859375</v>
      </c>
      <c r="BI42" s="204">
        <v>315.88672393560398</v>
      </c>
      <c r="BJ42" s="199">
        <v>623</v>
      </c>
      <c r="BK42" s="195">
        <v>-33</v>
      </c>
      <c r="BL42" s="197" t="e">
        <f>#REF!</f>
        <v>#REF!</v>
      </c>
      <c r="BR42" s="198"/>
      <c r="BS42" s="173"/>
      <c r="BT42" s="173"/>
      <c r="BU42" s="173"/>
      <c r="BV42" s="173"/>
      <c r="BW42" s="173"/>
      <c r="BX42" s="173"/>
    </row>
    <row r="43" spans="1:76" s="161" customFormat="1" ht="18">
      <c r="A43" s="161" t="s">
        <v>134</v>
      </c>
      <c r="B43" s="163" t="s">
        <v>78</v>
      </c>
      <c r="C43" s="161" t="str">
        <f>IF(B43="","",IF(B43="SEK","","M"&amp;B43))</f>
        <v>MNOK</v>
      </c>
      <c r="E43" s="162"/>
      <c r="F43" s="162"/>
      <c r="G43" s="162"/>
      <c r="H43" s="162"/>
      <c r="I43" s="162"/>
      <c r="J43" s="162"/>
      <c r="K43" s="190"/>
      <c r="L43" s="190"/>
      <c r="M43" s="191"/>
      <c r="N43" s="191"/>
      <c r="O43" s="192"/>
      <c r="P43" s="190"/>
      <c r="Q43" s="190"/>
      <c r="R43" s="4"/>
      <c r="S43" s="4"/>
      <c r="T43" s="832" t="str">
        <f t="shared" si="33"/>
        <v>HENT</v>
      </c>
      <c r="U43" s="833"/>
      <c r="V43" s="829">
        <v>16.9750000477387</v>
      </c>
      <c r="W43" s="830">
        <v>13.760999979800401</v>
      </c>
      <c r="X43" s="831">
        <f t="shared" si="34"/>
        <v>0.23355861293918245</v>
      </c>
      <c r="Y43" s="831" t="b">
        <f t="shared" si="35"/>
        <v>0</v>
      </c>
      <c r="Z43" s="831">
        <f t="shared" si="36"/>
        <v>0.23355861293918245</v>
      </c>
      <c r="AA43" s="829">
        <v>48.134000128510699</v>
      </c>
      <c r="AB43" s="830">
        <v>40.2359998614712</v>
      </c>
      <c r="AC43" s="831">
        <f t="shared" si="37"/>
        <v>0.19629188523291519</v>
      </c>
      <c r="AD43" s="831" t="b">
        <f t="shared" si="38"/>
        <v>0</v>
      </c>
      <c r="AE43" s="831">
        <f t="shared" si="39"/>
        <v>0.19629188523291519</v>
      </c>
      <c r="AF43" s="829">
        <v>48.1340001285105</v>
      </c>
      <c r="AG43" s="830">
        <v>40.2359998614711</v>
      </c>
      <c r="AH43" s="831">
        <f t="shared" si="40"/>
        <v>0.19629188523291319</v>
      </c>
      <c r="AI43" s="831" t="b">
        <f t="shared" si="41"/>
        <v>0</v>
      </c>
      <c r="AJ43" s="831">
        <f t="shared" si="42"/>
        <v>0.19629188523291319</v>
      </c>
      <c r="AK43" s="830">
        <v>137.13800000183701</v>
      </c>
      <c r="AL43" s="829">
        <v>18.957999964957502</v>
      </c>
      <c r="AM43" s="830">
        <v>12.685999908663799</v>
      </c>
      <c r="AN43" s="831">
        <f t="shared" si="43"/>
        <v>0.49440328720247684</v>
      </c>
      <c r="AO43" s="831" t="b">
        <f t="shared" si="44"/>
        <v>0</v>
      </c>
      <c r="AP43" s="831">
        <f t="shared" si="45"/>
        <v>0.49440328720247684</v>
      </c>
      <c r="AQ43" s="829">
        <v>45.412000078224096</v>
      </c>
      <c r="AR43" s="830">
        <v>35.492999790334601</v>
      </c>
      <c r="AS43" s="831">
        <f t="shared" si="46"/>
        <v>0.27946356595619792</v>
      </c>
      <c r="AT43" s="831" t="b">
        <f t="shared" si="47"/>
        <v>0</v>
      </c>
      <c r="AU43" s="831">
        <f t="shared" si="48"/>
        <v>0.27946356595619792</v>
      </c>
      <c r="AV43" s="829">
        <v>45.412000078223798</v>
      </c>
      <c r="AW43" s="830">
        <v>35.492999790334601</v>
      </c>
      <c r="AX43" s="831">
        <f t="shared" si="49"/>
        <v>0.27946356595619792</v>
      </c>
      <c r="AY43" s="831" t="b">
        <f t="shared" si="50"/>
        <v>0</v>
      </c>
      <c r="AZ43" s="831">
        <f t="shared" si="51"/>
        <v>0.27946356595619792</v>
      </c>
      <c r="BA43" s="830">
        <v>119.073000153295</v>
      </c>
      <c r="BB43" s="199">
        <v>9.052490234375</v>
      </c>
      <c r="BC43" s="200"/>
      <c r="BD43" s="199">
        <v>32.114576339721602</v>
      </c>
      <c r="BE43" s="199"/>
      <c r="BF43" s="199"/>
      <c r="BG43" s="196">
        <f t="shared" si="52"/>
        <v>32.114576339721602</v>
      </c>
      <c r="BH43" s="199">
        <v>19.607751846313398</v>
      </c>
      <c r="BI43" s="199"/>
      <c r="BJ43" s="199">
        <v>166</v>
      </c>
      <c r="BK43" s="195">
        <v>165</v>
      </c>
      <c r="BL43" s="197" t="e">
        <f>#REF!</f>
        <v>#REF!</v>
      </c>
      <c r="BR43" s="198"/>
      <c r="BS43" s="173"/>
      <c r="BT43" s="173"/>
      <c r="BU43" s="173"/>
      <c r="BV43" s="173"/>
      <c r="BW43" s="173"/>
      <c r="BX43" s="173"/>
    </row>
    <row r="44" spans="1:76" s="161" customFormat="1" ht="18" hidden="1">
      <c r="A44" s="161" t="s">
        <v>275</v>
      </c>
      <c r="B44" s="163" t="s">
        <v>90</v>
      </c>
      <c r="E44" s="162"/>
      <c r="F44" s="162"/>
      <c r="G44" s="162"/>
      <c r="H44" s="162"/>
      <c r="I44" s="162"/>
      <c r="J44" s="162"/>
      <c r="K44" s="190"/>
      <c r="L44" s="190"/>
      <c r="M44" s="191"/>
      <c r="N44" s="191"/>
      <c r="O44" s="192"/>
      <c r="P44" s="190"/>
      <c r="Q44" s="190"/>
      <c r="R44" s="4"/>
      <c r="S44" s="4"/>
      <c r="T44" s="832" t="str">
        <f t="shared" si="33"/>
        <v xml:space="preserve">HL Display </v>
      </c>
      <c r="U44" s="833"/>
      <c r="V44" s="829">
        <v>0</v>
      </c>
      <c r="W44" s="830">
        <v>0</v>
      </c>
      <c r="X44" s="831" t="e">
        <f t="shared" si="34"/>
        <v>#DIV/0!</v>
      </c>
      <c r="Y44" s="831" t="b">
        <f t="shared" si="35"/>
        <v>0</v>
      </c>
      <c r="Z44" s="831" t="e">
        <f t="shared" si="36"/>
        <v>#DIV/0!</v>
      </c>
      <c r="AA44" s="829">
        <v>0</v>
      </c>
      <c r="AB44" s="830">
        <v>0</v>
      </c>
      <c r="AC44" s="831" t="e">
        <f t="shared" si="37"/>
        <v>#DIV/0!</v>
      </c>
      <c r="AD44" s="831" t="b">
        <f t="shared" si="38"/>
        <v>0</v>
      </c>
      <c r="AE44" s="831" t="e">
        <f t="shared" si="39"/>
        <v>#DIV/0!</v>
      </c>
      <c r="AF44" s="829">
        <v>0</v>
      </c>
      <c r="AG44" s="830">
        <v>0</v>
      </c>
      <c r="AH44" s="831" t="e">
        <f t="shared" si="40"/>
        <v>#DIV/0!</v>
      </c>
      <c r="AI44" s="831" t="b">
        <f t="shared" si="41"/>
        <v>0</v>
      </c>
      <c r="AJ44" s="831" t="e">
        <f t="shared" si="42"/>
        <v>#DIV/0!</v>
      </c>
      <c r="AK44" s="830">
        <v>0</v>
      </c>
      <c r="AL44" s="829">
        <v>0</v>
      </c>
      <c r="AM44" s="830">
        <v>0</v>
      </c>
      <c r="AN44" s="831" t="e">
        <f t="shared" si="43"/>
        <v>#DIV/0!</v>
      </c>
      <c r="AO44" s="831" t="b">
        <f t="shared" si="44"/>
        <v>0</v>
      </c>
      <c r="AP44" s="831" t="e">
        <f t="shared" si="45"/>
        <v>#DIV/0!</v>
      </c>
      <c r="AQ44" s="829">
        <v>0</v>
      </c>
      <c r="AR44" s="830">
        <v>0</v>
      </c>
      <c r="AS44" s="831" t="e">
        <f t="shared" si="46"/>
        <v>#DIV/0!</v>
      </c>
      <c r="AT44" s="831" t="b">
        <f t="shared" si="47"/>
        <v>0</v>
      </c>
      <c r="AU44" s="831" t="e">
        <f t="shared" si="48"/>
        <v>#DIV/0!</v>
      </c>
      <c r="AV44" s="829">
        <v>0</v>
      </c>
      <c r="AW44" s="830">
        <v>0</v>
      </c>
      <c r="AX44" s="831" t="e">
        <f t="shared" si="49"/>
        <v>#DIV/0!</v>
      </c>
      <c r="AY44" s="831" t="b">
        <f t="shared" si="50"/>
        <v>0</v>
      </c>
      <c r="AZ44" s="831" t="e">
        <f t="shared" si="51"/>
        <v>#DIV/0!</v>
      </c>
      <c r="BA44" s="830">
        <v>0</v>
      </c>
      <c r="BB44" s="196">
        <v>0.908000007271766</v>
      </c>
      <c r="BC44" s="203"/>
      <c r="BD44" s="196">
        <v>11.744000434875399</v>
      </c>
      <c r="BE44" s="196"/>
      <c r="BF44" s="196"/>
      <c r="BG44" s="204"/>
      <c r="BH44" s="196">
        <v>8.1479997634887606</v>
      </c>
      <c r="BI44" s="204"/>
      <c r="BJ44" s="204">
        <v>906</v>
      </c>
      <c r="BK44" s="195">
        <v>1025</v>
      </c>
      <c r="BL44" s="197" t="e">
        <f>#REF!</f>
        <v>#REF!</v>
      </c>
      <c r="BR44" s="198"/>
      <c r="BS44" s="173"/>
      <c r="BT44" s="173"/>
      <c r="BU44" s="173"/>
      <c r="BV44" s="173"/>
      <c r="BW44" s="173"/>
      <c r="BX44" s="173"/>
    </row>
    <row r="45" spans="1:76" s="161" customFormat="1" ht="18" hidden="1">
      <c r="A45" s="161" t="s">
        <v>276</v>
      </c>
      <c r="B45" s="163" t="s">
        <v>90</v>
      </c>
      <c r="E45" s="162"/>
      <c r="F45" s="162"/>
      <c r="G45" s="162"/>
      <c r="H45" s="162"/>
      <c r="I45" s="162"/>
      <c r="J45" s="162"/>
      <c r="K45" s="190"/>
      <c r="L45" s="190"/>
      <c r="M45" s="191"/>
      <c r="N45" s="191"/>
      <c r="O45" s="192"/>
      <c r="P45" s="190"/>
      <c r="Q45" s="190"/>
      <c r="R45" s="4"/>
      <c r="S45" s="4"/>
      <c r="T45" s="832" t="str">
        <f t="shared" si="33"/>
        <v>Inwido</v>
      </c>
      <c r="U45" s="833"/>
      <c r="V45" s="829">
        <v>0</v>
      </c>
      <c r="W45" s="830">
        <v>0</v>
      </c>
      <c r="X45" s="831" t="e">
        <f t="shared" si="34"/>
        <v>#DIV/0!</v>
      </c>
      <c r="Y45" s="831" t="b">
        <f t="shared" si="35"/>
        <v>0</v>
      </c>
      <c r="Z45" s="831" t="e">
        <f t="shared" si="36"/>
        <v>#DIV/0!</v>
      </c>
      <c r="AA45" s="829">
        <v>0</v>
      </c>
      <c r="AB45" s="830">
        <v>0</v>
      </c>
      <c r="AC45" s="831" t="e">
        <f t="shared" si="37"/>
        <v>#DIV/0!</v>
      </c>
      <c r="AD45" s="831" t="b">
        <f t="shared" si="38"/>
        <v>0</v>
      </c>
      <c r="AE45" s="831" t="e">
        <f t="shared" si="39"/>
        <v>#DIV/0!</v>
      </c>
      <c r="AF45" s="829">
        <v>0</v>
      </c>
      <c r="AG45" s="830">
        <v>0</v>
      </c>
      <c r="AH45" s="831" t="e">
        <f t="shared" si="40"/>
        <v>#DIV/0!</v>
      </c>
      <c r="AI45" s="831" t="b">
        <f t="shared" si="41"/>
        <v>0</v>
      </c>
      <c r="AJ45" s="831" t="e">
        <f t="shared" si="42"/>
        <v>#DIV/0!</v>
      </c>
      <c r="AK45" s="830">
        <v>0</v>
      </c>
      <c r="AL45" s="829">
        <v>0</v>
      </c>
      <c r="AM45" s="830">
        <v>0</v>
      </c>
      <c r="AN45" s="831" t="e">
        <f t="shared" si="43"/>
        <v>#DIV/0!</v>
      </c>
      <c r="AO45" s="831" t="b">
        <f t="shared" si="44"/>
        <v>0</v>
      </c>
      <c r="AP45" s="831" t="e">
        <f t="shared" si="45"/>
        <v>#DIV/0!</v>
      </c>
      <c r="AQ45" s="829">
        <v>0</v>
      </c>
      <c r="AR45" s="830">
        <v>0</v>
      </c>
      <c r="AS45" s="831" t="e">
        <f t="shared" si="46"/>
        <v>#DIV/0!</v>
      </c>
      <c r="AT45" s="831" t="b">
        <f t="shared" si="47"/>
        <v>0</v>
      </c>
      <c r="AU45" s="831" t="e">
        <f t="shared" si="48"/>
        <v>#DIV/0!</v>
      </c>
      <c r="AV45" s="829">
        <v>0</v>
      </c>
      <c r="AW45" s="830">
        <v>0</v>
      </c>
      <c r="AX45" s="831" t="e">
        <f t="shared" si="49"/>
        <v>#DIV/0!</v>
      </c>
      <c r="AY45" s="831" t="b">
        <f t="shared" si="50"/>
        <v>0</v>
      </c>
      <c r="AZ45" s="831" t="e">
        <f t="shared" si="51"/>
        <v>#DIV/0!</v>
      </c>
      <c r="BA45" s="830">
        <v>0</v>
      </c>
      <c r="BB45" s="199">
        <v>15.251000367105</v>
      </c>
      <c r="BC45" s="200"/>
      <c r="BD45" s="199">
        <v>46.188000679016099</v>
      </c>
      <c r="BE45" s="199"/>
      <c r="BF45" s="199"/>
      <c r="BG45" s="196">
        <f>SUM(BD45:BF45)</f>
        <v>46.188000679016099</v>
      </c>
      <c r="BH45" s="199">
        <v>22.388999938964801</v>
      </c>
      <c r="BI45" s="199"/>
      <c r="BJ45" s="199">
        <v>3604</v>
      </c>
      <c r="BK45" s="195">
        <v>2062</v>
      </c>
      <c r="BL45" s="197" t="e">
        <f>#REF!</f>
        <v>#REF!</v>
      </c>
      <c r="BR45" s="198"/>
      <c r="BS45" s="173"/>
      <c r="BT45" s="173"/>
      <c r="BU45" s="173"/>
      <c r="BV45" s="173"/>
      <c r="BW45" s="173"/>
      <c r="BX45" s="173"/>
    </row>
    <row r="46" spans="1:76" s="161" customFormat="1" ht="18">
      <c r="A46" s="161" t="s">
        <v>277</v>
      </c>
      <c r="B46" s="163" t="s">
        <v>78</v>
      </c>
      <c r="C46" s="161" t="str">
        <f>IF(B46="","",IF(B46="SEK","","M"&amp;B46))</f>
        <v>MNOK</v>
      </c>
      <c r="E46" s="162"/>
      <c r="F46" s="162"/>
      <c r="G46" s="162"/>
      <c r="H46" s="162"/>
      <c r="I46" s="162"/>
      <c r="J46" s="162"/>
      <c r="K46" s="190"/>
      <c r="L46" s="190"/>
      <c r="M46" s="191"/>
      <c r="N46" s="191"/>
      <c r="O46" s="192"/>
      <c r="P46" s="190"/>
      <c r="Q46" s="190"/>
      <c r="R46" s="4"/>
      <c r="S46" s="4"/>
      <c r="T46" s="832" t="str">
        <f t="shared" si="33"/>
        <v>Jøtul</v>
      </c>
      <c r="U46" s="833"/>
      <c r="V46" s="829">
        <v>-7.2429998874927302</v>
      </c>
      <c r="W46" s="830">
        <v>-5.4259999815578803</v>
      </c>
      <c r="X46" s="831" t="str">
        <f t="shared" si="34"/>
        <v>-</v>
      </c>
      <c r="Y46" s="831">
        <f t="shared" si="35"/>
        <v>-0.33486913234621207</v>
      </c>
      <c r="Z46" s="831">
        <f t="shared" si="36"/>
        <v>-0.33486913234621207</v>
      </c>
      <c r="AA46" s="829">
        <v>-12.3199999441259</v>
      </c>
      <c r="AB46" s="830">
        <v>-14.076000123552999</v>
      </c>
      <c r="AC46" s="831" t="str">
        <f t="shared" si="37"/>
        <v>-</v>
      </c>
      <c r="AD46" s="831">
        <f t="shared" si="38"/>
        <v>0.12475136146729859</v>
      </c>
      <c r="AE46" s="831">
        <f t="shared" si="39"/>
        <v>0.12475136146729859</v>
      </c>
      <c r="AF46" s="829">
        <v>-12.3199999441259</v>
      </c>
      <c r="AG46" s="830">
        <v>-14.0760001235529</v>
      </c>
      <c r="AH46" s="831" t="str">
        <f t="shared" si="40"/>
        <v>-</v>
      </c>
      <c r="AI46" s="831">
        <f t="shared" si="41"/>
        <v>0.12475136146729238</v>
      </c>
      <c r="AJ46" s="831">
        <f t="shared" si="42"/>
        <v>0.12475136146729238</v>
      </c>
      <c r="AK46" s="830">
        <v>-15.9200000734336</v>
      </c>
      <c r="AL46" s="829">
        <v>-20.259999881151899</v>
      </c>
      <c r="AM46" s="830">
        <v>-5.8339996960881004</v>
      </c>
      <c r="AN46" s="831" t="str">
        <f t="shared" si="43"/>
        <v>-</v>
      </c>
      <c r="AO46" s="831">
        <f t="shared" si="44"/>
        <v>-2.4727461324238553</v>
      </c>
      <c r="AP46" s="831">
        <f t="shared" si="45"/>
        <v>-2.4727461324238553</v>
      </c>
      <c r="AQ46" s="829">
        <v>-28.127999996275001</v>
      </c>
      <c r="AR46" s="830">
        <v>-18.8470000037441</v>
      </c>
      <c r="AS46" s="831" t="str">
        <f t="shared" si="46"/>
        <v>-</v>
      </c>
      <c r="AT46" s="831">
        <f t="shared" si="47"/>
        <v>-0.49243911448438271</v>
      </c>
      <c r="AU46" s="831">
        <f t="shared" si="48"/>
        <v>-0.49243911448438271</v>
      </c>
      <c r="AV46" s="829">
        <v>-28.127999996275101</v>
      </c>
      <c r="AW46" s="830">
        <v>-18.847000003744</v>
      </c>
      <c r="AX46" s="831" t="str">
        <f t="shared" si="49"/>
        <v>-</v>
      </c>
      <c r="AY46" s="831">
        <f t="shared" si="50"/>
        <v>-0.49243911448439048</v>
      </c>
      <c r="AZ46" s="831">
        <f t="shared" si="51"/>
        <v>-0.49243911448439048</v>
      </c>
      <c r="BA46" s="830">
        <v>-92.735000151456802</v>
      </c>
      <c r="BB46" s="196">
        <v>52.408998858183601</v>
      </c>
      <c r="BC46" s="203"/>
      <c r="BD46" s="196">
        <v>65.2489985823631</v>
      </c>
      <c r="BE46" s="196"/>
      <c r="BF46" s="196"/>
      <c r="BG46" s="196">
        <f>SUM(BD46:BF46)</f>
        <v>65.2489985823631</v>
      </c>
      <c r="BH46" s="196">
        <v>2248.52001953125</v>
      </c>
      <c r="BI46" s="196">
        <v>1649.16496241092</v>
      </c>
      <c r="BJ46" s="199">
        <v>717</v>
      </c>
      <c r="BK46" s="195">
        <v>306</v>
      </c>
      <c r="BL46" s="197" t="e">
        <f>#REF!</f>
        <v>#REF!</v>
      </c>
      <c r="BR46" s="198"/>
      <c r="BS46" s="173"/>
      <c r="BT46" s="173"/>
      <c r="BU46" s="173"/>
      <c r="BV46" s="173"/>
      <c r="BW46" s="173"/>
      <c r="BX46" s="173"/>
    </row>
    <row r="47" spans="1:76" s="161" customFormat="1" ht="18" hidden="1">
      <c r="A47" s="161" t="s">
        <v>91</v>
      </c>
      <c r="B47" s="163" t="s">
        <v>90</v>
      </c>
      <c r="E47" s="162"/>
      <c r="F47" s="162"/>
      <c r="G47" s="162"/>
      <c r="H47" s="162"/>
      <c r="I47" s="162"/>
      <c r="J47" s="162"/>
      <c r="K47" s="190"/>
      <c r="L47" s="190"/>
      <c r="M47" s="191"/>
      <c r="N47" s="191"/>
      <c r="O47" s="192"/>
      <c r="P47" s="190"/>
      <c r="Q47" s="190"/>
      <c r="R47" s="4"/>
      <c r="S47" s="4"/>
      <c r="T47" s="832" t="str">
        <f t="shared" si="33"/>
        <v xml:space="preserve">KVD </v>
      </c>
      <c r="U47" s="833"/>
      <c r="V47" s="829">
        <v>0</v>
      </c>
      <c r="W47" s="830">
        <v>0</v>
      </c>
      <c r="X47" s="831" t="e">
        <f t="shared" si="34"/>
        <v>#DIV/0!</v>
      </c>
      <c r="Y47" s="831" t="b">
        <f t="shared" si="35"/>
        <v>0</v>
      </c>
      <c r="Z47" s="831" t="e">
        <f t="shared" si="36"/>
        <v>#DIV/0!</v>
      </c>
      <c r="AA47" s="829">
        <v>0</v>
      </c>
      <c r="AB47" s="830">
        <v>0</v>
      </c>
      <c r="AC47" s="831" t="e">
        <f t="shared" si="37"/>
        <v>#DIV/0!</v>
      </c>
      <c r="AD47" s="831" t="b">
        <f t="shared" si="38"/>
        <v>0</v>
      </c>
      <c r="AE47" s="831" t="e">
        <f t="shared" si="39"/>
        <v>#DIV/0!</v>
      </c>
      <c r="AF47" s="829">
        <v>0</v>
      </c>
      <c r="AG47" s="830">
        <v>0</v>
      </c>
      <c r="AH47" s="831" t="e">
        <f t="shared" si="40"/>
        <v>#DIV/0!</v>
      </c>
      <c r="AI47" s="831" t="b">
        <f t="shared" si="41"/>
        <v>0</v>
      </c>
      <c r="AJ47" s="831" t="e">
        <f t="shared" si="42"/>
        <v>#DIV/0!</v>
      </c>
      <c r="AK47" s="830">
        <v>0</v>
      </c>
      <c r="AL47" s="829">
        <v>0</v>
      </c>
      <c r="AM47" s="830">
        <v>0</v>
      </c>
      <c r="AN47" s="831" t="e">
        <f t="shared" si="43"/>
        <v>#DIV/0!</v>
      </c>
      <c r="AO47" s="831" t="b">
        <f t="shared" si="44"/>
        <v>0</v>
      </c>
      <c r="AP47" s="831" t="e">
        <f t="shared" si="45"/>
        <v>#DIV/0!</v>
      </c>
      <c r="AQ47" s="829">
        <v>0</v>
      </c>
      <c r="AR47" s="830">
        <v>0</v>
      </c>
      <c r="AS47" s="831" t="e">
        <f t="shared" si="46"/>
        <v>#DIV/0!</v>
      </c>
      <c r="AT47" s="831" t="b">
        <f t="shared" si="47"/>
        <v>0</v>
      </c>
      <c r="AU47" s="831" t="e">
        <f t="shared" si="48"/>
        <v>#DIV/0!</v>
      </c>
      <c r="AV47" s="829">
        <v>0</v>
      </c>
      <c r="AW47" s="830">
        <v>0</v>
      </c>
      <c r="AX47" s="831" t="e">
        <f t="shared" si="49"/>
        <v>#DIV/0!</v>
      </c>
      <c r="AY47" s="831" t="b">
        <f t="shared" si="50"/>
        <v>0</v>
      </c>
      <c r="AZ47" s="831" t="e">
        <f t="shared" si="51"/>
        <v>#DIV/0!</v>
      </c>
      <c r="BA47" s="830">
        <v>0</v>
      </c>
      <c r="BB47" s="199">
        <v>24.4906206727027</v>
      </c>
      <c r="BC47" s="200"/>
      <c r="BD47" s="199">
        <v>-50.266710281371999</v>
      </c>
      <c r="BE47" s="199"/>
      <c r="BF47" s="199"/>
      <c r="BG47" s="196">
        <f>SUM(BD47:BF47)</f>
        <v>-50.266710281371999</v>
      </c>
      <c r="BH47" s="199">
        <v>-54.99946975708</v>
      </c>
      <c r="BI47" s="199"/>
      <c r="BJ47" s="199">
        <v>4586</v>
      </c>
      <c r="BK47" s="195">
        <v>648</v>
      </c>
      <c r="BL47" s="197" t="e">
        <f>#REF!</f>
        <v>#REF!</v>
      </c>
      <c r="BQ47" s="205"/>
      <c r="BR47" s="198"/>
      <c r="BS47" s="173"/>
      <c r="BT47" s="173"/>
      <c r="BU47" s="173"/>
      <c r="BV47" s="173"/>
      <c r="BW47" s="173"/>
      <c r="BX47" s="173"/>
    </row>
    <row r="48" spans="1:76" s="161" customFormat="1" ht="18">
      <c r="A48" s="161" t="s">
        <v>394</v>
      </c>
      <c r="B48" s="163" t="s">
        <v>79</v>
      </c>
      <c r="C48" s="161" t="s">
        <v>395</v>
      </c>
      <c r="E48" s="162"/>
      <c r="F48" s="162"/>
      <c r="G48" s="162"/>
      <c r="H48" s="162"/>
      <c r="I48" s="162"/>
      <c r="J48" s="162"/>
      <c r="K48" s="190"/>
      <c r="L48" s="190"/>
      <c r="M48" s="191"/>
      <c r="N48" s="191"/>
      <c r="O48" s="192"/>
      <c r="P48" s="190"/>
      <c r="Q48" s="190"/>
      <c r="R48" s="4"/>
      <c r="S48" s="4"/>
      <c r="T48" s="832" t="str">
        <f t="shared" si="33"/>
        <v>Ledil</v>
      </c>
      <c r="U48" s="833"/>
      <c r="V48" s="829">
        <v>1.016</v>
      </c>
      <c r="W48" s="830">
        <v>0.68400000000000005</v>
      </c>
      <c r="X48" s="831">
        <f t="shared" si="34"/>
        <v>0.48538011695906413</v>
      </c>
      <c r="Y48" s="831" t="b">
        <f t="shared" si="35"/>
        <v>0</v>
      </c>
      <c r="Z48" s="831">
        <f t="shared" si="36"/>
        <v>0.48538011695906413</v>
      </c>
      <c r="AA48" s="829">
        <v>2.4129999999999998</v>
      </c>
      <c r="AB48" s="830">
        <v>1.137</v>
      </c>
      <c r="AC48" s="831">
        <f t="shared" si="37"/>
        <v>1.1222515391380825</v>
      </c>
      <c r="AD48" s="831" t="b">
        <f t="shared" si="38"/>
        <v>0</v>
      </c>
      <c r="AE48" s="831">
        <f t="shared" si="39"/>
        <v>1.1222515391380825</v>
      </c>
      <c r="AF48" s="829">
        <v>2.4129999999999998</v>
      </c>
      <c r="AG48" s="830">
        <v>1.137</v>
      </c>
      <c r="AH48" s="831">
        <f t="shared" si="40"/>
        <v>1.1222515391380825</v>
      </c>
      <c r="AI48" s="831" t="b">
        <f t="shared" si="41"/>
        <v>0</v>
      </c>
      <c r="AJ48" s="831">
        <f t="shared" si="42"/>
        <v>1.1222515391380825</v>
      </c>
      <c r="AK48" s="830">
        <v>8.1649999999999991</v>
      </c>
      <c r="AL48" s="829">
        <v>0.39800000000000002</v>
      </c>
      <c r="AM48" s="830">
        <v>0.57699999999999996</v>
      </c>
      <c r="AN48" s="831">
        <f t="shared" si="43"/>
        <v>-0.31022530329289422</v>
      </c>
      <c r="AO48" s="831" t="b">
        <f t="shared" si="44"/>
        <v>0</v>
      </c>
      <c r="AP48" s="831">
        <f t="shared" si="45"/>
        <v>-0.31022530329289422</v>
      </c>
      <c r="AQ48" s="829">
        <v>0.83299999999999796</v>
      </c>
      <c r="AR48" s="830">
        <v>0.80700000000000005</v>
      </c>
      <c r="AS48" s="831">
        <f t="shared" si="46"/>
        <v>3.2218091697643114E-2</v>
      </c>
      <c r="AT48" s="831" t="b">
        <f t="shared" si="47"/>
        <v>0</v>
      </c>
      <c r="AU48" s="831">
        <f t="shared" si="48"/>
        <v>3.2218091697643114E-2</v>
      </c>
      <c r="AV48" s="829">
        <v>0.83299999999999896</v>
      </c>
      <c r="AW48" s="830">
        <v>0.80700000000000005</v>
      </c>
      <c r="AX48" s="831">
        <f t="shared" si="49"/>
        <v>3.2218091697643114E-2</v>
      </c>
      <c r="AY48" s="831" t="b">
        <f t="shared" si="50"/>
        <v>0</v>
      </c>
      <c r="AZ48" s="831">
        <f t="shared" si="51"/>
        <v>3.2218091697643114E-2</v>
      </c>
      <c r="BA48" s="830">
        <v>6.9749999999999996</v>
      </c>
      <c r="BB48" s="199"/>
      <c r="BC48" s="200"/>
      <c r="BD48" s="199"/>
      <c r="BE48" s="199"/>
      <c r="BF48" s="199"/>
      <c r="BG48" s="196"/>
      <c r="BH48" s="199"/>
      <c r="BI48" s="199"/>
      <c r="BJ48" s="199"/>
      <c r="BK48" s="195"/>
      <c r="BL48" s="197"/>
      <c r="BQ48" s="205"/>
      <c r="BR48" s="198"/>
      <c r="BS48" s="173"/>
      <c r="BT48" s="173"/>
      <c r="BU48" s="173"/>
      <c r="BV48" s="173"/>
      <c r="BW48" s="173"/>
      <c r="BX48" s="173"/>
    </row>
    <row r="49" spans="1:76" s="161" customFormat="1" ht="18" hidden="1">
      <c r="A49" s="161" t="s">
        <v>36</v>
      </c>
      <c r="B49" s="163" t="s">
        <v>90</v>
      </c>
      <c r="E49" s="162"/>
      <c r="F49" s="162"/>
      <c r="G49" s="162"/>
      <c r="H49" s="162"/>
      <c r="I49" s="162"/>
      <c r="J49" s="162"/>
      <c r="K49" s="190"/>
      <c r="L49" s="190"/>
      <c r="M49" s="191"/>
      <c r="N49" s="191"/>
      <c r="O49" s="192"/>
      <c r="P49" s="190"/>
      <c r="Q49" s="190"/>
      <c r="R49" s="4"/>
      <c r="S49" s="4"/>
      <c r="T49" s="832" t="str">
        <f t="shared" si="33"/>
        <v>Mobile Climate Control</v>
      </c>
      <c r="U49" s="833"/>
      <c r="V49" s="829">
        <v>0</v>
      </c>
      <c r="W49" s="830">
        <v>0</v>
      </c>
      <c r="X49" s="831" t="e">
        <f t="shared" si="34"/>
        <v>#DIV/0!</v>
      </c>
      <c r="Y49" s="831" t="b">
        <f t="shared" si="35"/>
        <v>0</v>
      </c>
      <c r="Z49" s="831" t="e">
        <f t="shared" si="36"/>
        <v>#DIV/0!</v>
      </c>
      <c r="AA49" s="829">
        <v>0</v>
      </c>
      <c r="AB49" s="830">
        <v>0</v>
      </c>
      <c r="AC49" s="831" t="e">
        <f t="shared" si="37"/>
        <v>#DIV/0!</v>
      </c>
      <c r="AD49" s="831" t="b">
        <f t="shared" si="38"/>
        <v>0</v>
      </c>
      <c r="AE49" s="831" t="e">
        <f t="shared" si="39"/>
        <v>#DIV/0!</v>
      </c>
      <c r="AF49" s="829">
        <v>0</v>
      </c>
      <c r="AG49" s="830">
        <v>0</v>
      </c>
      <c r="AH49" s="831" t="e">
        <f t="shared" si="40"/>
        <v>#DIV/0!</v>
      </c>
      <c r="AI49" s="831" t="b">
        <f t="shared" si="41"/>
        <v>0</v>
      </c>
      <c r="AJ49" s="831" t="e">
        <f t="shared" si="42"/>
        <v>#DIV/0!</v>
      </c>
      <c r="AK49" s="830">
        <v>0</v>
      </c>
      <c r="AL49" s="829">
        <v>0</v>
      </c>
      <c r="AM49" s="830">
        <v>0</v>
      </c>
      <c r="AN49" s="831" t="e">
        <f t="shared" si="43"/>
        <v>#DIV/0!</v>
      </c>
      <c r="AO49" s="831" t="b">
        <f t="shared" si="44"/>
        <v>0</v>
      </c>
      <c r="AP49" s="831" t="e">
        <f t="shared" si="45"/>
        <v>#DIV/0!</v>
      </c>
      <c r="AQ49" s="829">
        <v>0</v>
      </c>
      <c r="AR49" s="830">
        <v>0</v>
      </c>
      <c r="AS49" s="831" t="e">
        <f t="shared" si="46"/>
        <v>#DIV/0!</v>
      </c>
      <c r="AT49" s="831" t="b">
        <f t="shared" si="47"/>
        <v>0</v>
      </c>
      <c r="AU49" s="831" t="e">
        <f t="shared" si="48"/>
        <v>#DIV/0!</v>
      </c>
      <c r="AV49" s="829">
        <v>0</v>
      </c>
      <c r="AW49" s="830">
        <v>0</v>
      </c>
      <c r="AX49" s="831" t="e">
        <f t="shared" si="49"/>
        <v>#DIV/0!</v>
      </c>
      <c r="AY49" s="831" t="b">
        <f t="shared" si="50"/>
        <v>0</v>
      </c>
      <c r="AZ49" s="831" t="e">
        <f t="shared" si="51"/>
        <v>#DIV/0!</v>
      </c>
      <c r="BA49" s="830">
        <v>0</v>
      </c>
      <c r="BB49" s="199">
        <v>2.06099999509751</v>
      </c>
      <c r="BC49" s="203">
        <v>0.846000015735626</v>
      </c>
      <c r="BD49" s="196">
        <v>12.6970005631446</v>
      </c>
      <c r="BE49" s="196">
        <v>3.0139999985694801</v>
      </c>
      <c r="BF49" s="196">
        <v>-0.846000015735626</v>
      </c>
      <c r="BG49" s="196">
        <f>SUM(BD49:BF49)</f>
        <v>14.865000545978454</v>
      </c>
      <c r="BH49" s="199">
        <v>404.81799316406199</v>
      </c>
      <c r="BI49" s="199">
        <v>129.42300033569299</v>
      </c>
      <c r="BJ49" s="199">
        <v>591</v>
      </c>
      <c r="BK49" s="195">
        <v>658</v>
      </c>
      <c r="BL49" s="197" t="e">
        <f>#REF!</f>
        <v>#REF!</v>
      </c>
      <c r="BR49" s="198"/>
      <c r="BS49" s="173"/>
      <c r="BT49" s="173"/>
      <c r="BU49" s="173"/>
      <c r="BV49" s="173"/>
      <c r="BW49" s="173"/>
      <c r="BX49" s="173"/>
    </row>
    <row r="50" spans="1:76" s="161" customFormat="1" ht="18.600000000000001" thickBot="1">
      <c r="A50" s="161" t="s">
        <v>278</v>
      </c>
      <c r="B50" s="163" t="s">
        <v>79</v>
      </c>
      <c r="C50" s="161" t="str">
        <f>IF(B50="","",IF(B50="SEK","","M"&amp;B50))</f>
        <v>MEUR</v>
      </c>
      <c r="E50" s="162"/>
      <c r="F50" s="162"/>
      <c r="G50" s="162"/>
      <c r="H50" s="162"/>
      <c r="I50" s="162"/>
      <c r="J50" s="162"/>
      <c r="K50" s="190"/>
      <c r="L50" s="190"/>
      <c r="M50" s="191"/>
      <c r="N50" s="191"/>
      <c r="O50" s="192"/>
      <c r="P50" s="190"/>
      <c r="Q50" s="190"/>
      <c r="R50" s="4"/>
      <c r="S50" s="4"/>
      <c r="T50" s="832" t="str">
        <f t="shared" si="33"/>
        <v>Nebula</v>
      </c>
      <c r="U50" s="833"/>
      <c r="V50" s="829">
        <v>0.54242499623282603</v>
      </c>
      <c r="W50" s="830">
        <v>0.743999999999998</v>
      </c>
      <c r="X50" s="831">
        <f t="shared" si="34"/>
        <v>-0.2709341448483501</v>
      </c>
      <c r="Y50" s="831" t="b">
        <f t="shared" si="35"/>
        <v>0</v>
      </c>
      <c r="Z50" s="831">
        <f t="shared" si="36"/>
        <v>-0.2709341448483501</v>
      </c>
      <c r="AA50" s="829">
        <v>1.9370829983901401</v>
      </c>
      <c r="AB50" s="830">
        <v>2.1120000000000001</v>
      </c>
      <c r="AC50" s="831">
        <f t="shared" si="37"/>
        <v>-8.2820550004668592E-2</v>
      </c>
      <c r="AD50" s="831" t="b">
        <f t="shared" si="38"/>
        <v>0</v>
      </c>
      <c r="AE50" s="831">
        <f t="shared" si="39"/>
        <v>-8.2820550004668592E-2</v>
      </c>
      <c r="AF50" s="829">
        <v>1.9370829983901401</v>
      </c>
      <c r="AG50" s="830">
        <v>2.1120000000000001</v>
      </c>
      <c r="AH50" s="831">
        <f t="shared" si="40"/>
        <v>-8.2820550004668592E-2</v>
      </c>
      <c r="AI50" s="831" t="b">
        <f t="shared" si="41"/>
        <v>0</v>
      </c>
      <c r="AJ50" s="831">
        <f t="shared" si="42"/>
        <v>-8.2820550004668592E-2</v>
      </c>
      <c r="AK50" s="830">
        <v>9.6</v>
      </c>
      <c r="AL50" s="829">
        <v>0.38191999821414402</v>
      </c>
      <c r="AM50" s="830">
        <v>0.47699999999999798</v>
      </c>
      <c r="AN50" s="831">
        <f t="shared" si="43"/>
        <v>-0.19932914420514547</v>
      </c>
      <c r="AO50" s="831" t="b">
        <f t="shared" si="44"/>
        <v>0</v>
      </c>
      <c r="AP50" s="831">
        <f t="shared" si="45"/>
        <v>-0.19932914420514547</v>
      </c>
      <c r="AQ50" s="829">
        <v>1.46217499493587</v>
      </c>
      <c r="AR50" s="830">
        <v>1.427</v>
      </c>
      <c r="AS50" s="831">
        <f t="shared" si="46"/>
        <v>2.4649611027238949E-2</v>
      </c>
      <c r="AT50" s="831" t="b">
        <f t="shared" si="47"/>
        <v>0</v>
      </c>
      <c r="AU50" s="831">
        <f t="shared" si="48"/>
        <v>2.4649611027238949E-2</v>
      </c>
      <c r="AV50" s="829">
        <v>1.46217499493587</v>
      </c>
      <c r="AW50" s="830">
        <v>1.427</v>
      </c>
      <c r="AX50" s="831">
        <f t="shared" si="49"/>
        <v>2.4649611027238949E-2</v>
      </c>
      <c r="AY50" s="831" t="b">
        <f t="shared" si="50"/>
        <v>0</v>
      </c>
      <c r="AZ50" s="831">
        <f t="shared" si="51"/>
        <v>2.4649611027238949E-2</v>
      </c>
      <c r="BA50" s="830">
        <v>7.6159999999999997</v>
      </c>
      <c r="BB50" s="199">
        <v>62.514999389648402</v>
      </c>
      <c r="BC50" s="200"/>
      <c r="BD50" s="199">
        <v>45.374998092651303</v>
      </c>
      <c r="BE50" s="199"/>
      <c r="BF50" s="199"/>
      <c r="BG50" s="196">
        <f>SUM(BD50:BF50)</f>
        <v>45.374998092651303</v>
      </c>
      <c r="BH50" s="199">
        <v>33.898998260497997</v>
      </c>
      <c r="BI50" s="199"/>
      <c r="BJ50" s="199">
        <v>891</v>
      </c>
      <c r="BK50" s="195">
        <v>782</v>
      </c>
      <c r="BL50" s="197" t="e">
        <f>#REF!</f>
        <v>#REF!</v>
      </c>
      <c r="BR50" s="198"/>
      <c r="BS50" s="173"/>
      <c r="BT50" s="173"/>
      <c r="BU50" s="173"/>
      <c r="BV50" s="173"/>
      <c r="BW50" s="173"/>
      <c r="BX50" s="173"/>
    </row>
    <row r="51" spans="1:76" s="161" customFormat="1" ht="21" hidden="1" customHeight="1" thickBot="1">
      <c r="A51" s="161" t="s">
        <v>279</v>
      </c>
      <c r="B51" s="163" t="s">
        <v>90</v>
      </c>
      <c r="E51" s="162"/>
      <c r="F51" s="162"/>
      <c r="G51" s="162"/>
      <c r="H51" s="162"/>
      <c r="I51" s="162"/>
      <c r="J51" s="162"/>
      <c r="K51" s="190"/>
      <c r="L51" s="190"/>
      <c r="M51" s="191"/>
      <c r="N51" s="191"/>
      <c r="O51" s="192"/>
      <c r="P51" s="190"/>
      <c r="Q51" s="190"/>
      <c r="R51" s="4"/>
      <c r="S51" s="4"/>
      <c r="T51" s="252" t="str">
        <f t="shared" si="33"/>
        <v>Nordic Cinema Group</v>
      </c>
      <c r="U51" s="240"/>
      <c r="V51" s="240"/>
      <c r="W51" s="240"/>
      <c r="X51" s="240"/>
      <c r="Y51" s="240"/>
      <c r="Z51" s="240"/>
      <c r="AA51" s="313">
        <v>0</v>
      </c>
      <c r="AB51" s="542">
        <v>0</v>
      </c>
      <c r="AC51" s="202" t="e">
        <f t="shared" si="37"/>
        <v>#DIV/0!</v>
      </c>
      <c r="AD51" s="202" t="b">
        <f t="shared" si="38"/>
        <v>0</v>
      </c>
      <c r="AE51" s="192" t="e">
        <f t="shared" si="39"/>
        <v>#DIV/0!</v>
      </c>
      <c r="AF51" s="313">
        <v>0</v>
      </c>
      <c r="AG51" s="542">
        <v>0</v>
      </c>
      <c r="AH51" s="202" t="e">
        <f t="shared" si="40"/>
        <v>#DIV/0!</v>
      </c>
      <c r="AI51" s="202" t="b">
        <f t="shared" si="41"/>
        <v>0</v>
      </c>
      <c r="AJ51" s="192" t="e">
        <f t="shared" si="42"/>
        <v>#DIV/0!</v>
      </c>
      <c r="AK51" s="542">
        <v>0</v>
      </c>
      <c r="AL51" s="542"/>
      <c r="AM51" s="542"/>
      <c r="AN51" s="542"/>
      <c r="AO51" s="542"/>
      <c r="AP51" s="542"/>
      <c r="AQ51" s="313">
        <v>0</v>
      </c>
      <c r="AR51" s="542">
        <v>0</v>
      </c>
      <c r="AS51" s="202"/>
      <c r="AT51" s="202"/>
      <c r="AU51" s="192"/>
      <c r="AV51" s="313">
        <v>0</v>
      </c>
      <c r="AW51" s="542">
        <v>0</v>
      </c>
      <c r="AX51" s="202" t="e">
        <f t="shared" si="49"/>
        <v>#DIV/0!</v>
      </c>
      <c r="AY51" s="202" t="b">
        <f t="shared" si="50"/>
        <v>0</v>
      </c>
      <c r="AZ51" s="192" t="e">
        <f t="shared" si="51"/>
        <v>#DIV/0!</v>
      </c>
      <c r="BA51" s="542">
        <v>0</v>
      </c>
      <c r="BB51" s="199">
        <v>6.4949999004602397</v>
      </c>
      <c r="BC51" s="200"/>
      <c r="BD51" s="199">
        <v>35.167000770568798</v>
      </c>
      <c r="BE51" s="199"/>
      <c r="BF51" s="199"/>
      <c r="BG51" s="196">
        <f>SUM(BD51:BF51)</f>
        <v>35.167000770568798</v>
      </c>
      <c r="BH51" s="199">
        <v>19.659000396728501</v>
      </c>
      <c r="BI51" s="199"/>
      <c r="BJ51" s="199">
        <v>457</v>
      </c>
      <c r="BK51" s="195">
        <v>1082</v>
      </c>
      <c r="BL51" s="197" t="e">
        <f>#REF!</f>
        <v>#REF!</v>
      </c>
      <c r="BR51" s="198"/>
      <c r="BS51" s="173"/>
      <c r="BT51" s="173"/>
      <c r="BU51" s="173"/>
      <c r="BV51" s="173"/>
      <c r="BW51" s="173"/>
      <c r="BX51" s="173"/>
    </row>
    <row r="52" spans="1:76" s="161" customFormat="1" ht="21.75" customHeight="1">
      <c r="B52" s="163"/>
      <c r="E52" s="223"/>
      <c r="F52" s="223"/>
      <c r="G52" s="223"/>
      <c r="H52" s="223"/>
      <c r="I52" s="223"/>
      <c r="J52" s="223"/>
      <c r="K52" s="224"/>
      <c r="L52" s="224"/>
      <c r="M52" s="224"/>
      <c r="N52" s="224"/>
      <c r="O52" s="224"/>
      <c r="P52" s="224"/>
      <c r="Q52" s="224"/>
      <c r="R52" s="4"/>
      <c r="S52" s="4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8"/>
      <c r="AH52" s="208"/>
      <c r="AI52" s="208"/>
      <c r="AJ52" s="208"/>
      <c r="AK52" s="208"/>
      <c r="AL52" s="208"/>
      <c r="AM52" s="208"/>
      <c r="AN52" s="208"/>
      <c r="AO52" s="208"/>
      <c r="AP52" s="208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Q52" s="173"/>
      <c r="BR52" s="173"/>
      <c r="BS52" s="173"/>
      <c r="BT52" s="173"/>
      <c r="BU52" s="173"/>
      <c r="BV52" s="173"/>
      <c r="BW52" s="173"/>
      <c r="BX52" s="173"/>
    </row>
    <row r="53" spans="1:76" ht="20.25" customHeight="1">
      <c r="B53" s="16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5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7"/>
      <c r="AG53" s="226"/>
      <c r="AH53" s="226"/>
      <c r="AI53" s="226"/>
      <c r="AJ53" s="226"/>
      <c r="AK53" s="228"/>
      <c r="AL53" s="228"/>
      <c r="AM53" s="228"/>
      <c r="AN53" s="228"/>
      <c r="AO53" s="228"/>
      <c r="AP53" s="228"/>
      <c r="AQ53" s="227"/>
      <c r="AR53" s="227"/>
      <c r="AS53" s="227"/>
      <c r="AT53" s="227"/>
      <c r="AU53" s="227"/>
      <c r="AV53" s="227"/>
      <c r="AW53" s="226"/>
      <c r="AX53" s="226"/>
      <c r="AY53" s="226"/>
      <c r="AZ53" s="226"/>
      <c r="BA53" s="228"/>
      <c r="BB53" s="229"/>
      <c r="BC53" s="230"/>
      <c r="BD53" s="230"/>
      <c r="BE53" s="230"/>
      <c r="BF53" s="173"/>
      <c r="BG53" s="231"/>
      <c r="BH53" s="231"/>
      <c r="BI53" s="231"/>
      <c r="BJ53" s="230"/>
      <c r="BK53" s="230"/>
      <c r="BL53" s="230"/>
      <c r="BQ53" s="173"/>
      <c r="BR53" s="173"/>
      <c r="BS53" s="173"/>
      <c r="BT53" s="173"/>
      <c r="BU53" s="173"/>
      <c r="BV53" s="173"/>
      <c r="BW53" s="173"/>
      <c r="BX53" s="173"/>
    </row>
    <row r="54" spans="1:76" ht="27" customHeight="1">
      <c r="B54" s="163"/>
      <c r="E54" s="206"/>
      <c r="F54" s="206"/>
      <c r="G54" s="206"/>
      <c r="H54" s="206"/>
      <c r="I54" s="206"/>
      <c r="J54" s="206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  <c r="AA54" s="232"/>
      <c r="AB54" s="232"/>
      <c r="AC54" s="232"/>
      <c r="AD54" s="232"/>
      <c r="AE54" s="232"/>
      <c r="AF54" s="232"/>
      <c r="AG54" s="232"/>
      <c r="AH54" s="232"/>
      <c r="AI54" s="232"/>
      <c r="AJ54" s="232"/>
      <c r="AK54" s="232"/>
      <c r="AL54" s="232"/>
      <c r="AM54" s="232"/>
      <c r="AN54" s="232"/>
      <c r="AO54" s="232"/>
      <c r="AP54" s="232"/>
      <c r="AQ54" s="232"/>
      <c r="AR54" s="232"/>
      <c r="AS54" s="232"/>
      <c r="AT54" s="232"/>
      <c r="AU54" s="232"/>
      <c r="AV54" s="232"/>
      <c r="AW54" s="232"/>
      <c r="AX54" s="232"/>
      <c r="AY54" s="232"/>
      <c r="AZ54" s="232"/>
      <c r="BA54" s="232"/>
      <c r="BB54" s="233"/>
      <c r="BC54" s="234"/>
      <c r="BD54" s="207"/>
      <c r="BE54" s="207"/>
      <c r="BF54" s="207"/>
      <c r="BG54" s="207"/>
      <c r="BH54" s="207"/>
      <c r="BI54" s="207"/>
      <c r="BJ54" s="207"/>
      <c r="BK54" s="207"/>
      <c r="BL54" s="207"/>
      <c r="BQ54" s="173"/>
      <c r="BR54" s="173"/>
      <c r="BS54" s="173"/>
      <c r="BT54" s="173"/>
    </row>
    <row r="55" spans="1:76" ht="21" customHeight="1">
      <c r="B55" s="163"/>
      <c r="E55" s="179"/>
      <c r="F55" s="179"/>
      <c r="G55" s="179"/>
      <c r="H55" s="179"/>
      <c r="I55" s="179"/>
      <c r="J55" s="179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  <c r="BF55" s="207"/>
      <c r="BG55" s="207"/>
      <c r="BH55" s="207"/>
      <c r="BI55" s="207"/>
      <c r="BJ55" s="207"/>
      <c r="BK55" s="207"/>
      <c r="BL55" s="207"/>
      <c r="BQ55" s="173"/>
      <c r="BR55" s="173"/>
      <c r="BS55" s="173"/>
    </row>
    <row r="56" spans="1:76" ht="21" customHeight="1">
      <c r="B56" s="163"/>
      <c r="E56" s="179"/>
      <c r="F56" s="179"/>
      <c r="G56" s="179"/>
      <c r="H56" s="179"/>
      <c r="I56" s="179"/>
      <c r="J56" s="179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  <c r="BI56" s="207"/>
      <c r="BJ56" s="207"/>
      <c r="BK56" s="207"/>
      <c r="BL56" s="207"/>
      <c r="BQ56" s="173"/>
      <c r="BR56" s="173"/>
      <c r="BS56" s="173"/>
    </row>
    <row r="57" spans="1:76" ht="19.5" customHeight="1">
      <c r="B57" s="163"/>
      <c r="E57" s="179"/>
      <c r="F57" s="179"/>
      <c r="G57" s="179"/>
      <c r="H57" s="179"/>
      <c r="I57" s="179"/>
      <c r="J57" s="179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5"/>
      <c r="AL57" s="215"/>
      <c r="AM57" s="215"/>
      <c r="AN57" s="215"/>
      <c r="AO57" s="215"/>
      <c r="AP57" s="215"/>
      <c r="AQ57" s="235"/>
      <c r="AR57" s="235"/>
      <c r="AS57" s="235"/>
      <c r="AT57" s="235"/>
      <c r="AU57" s="235"/>
      <c r="AV57" s="235"/>
      <c r="AW57" s="235"/>
      <c r="AX57" s="235"/>
      <c r="AY57" s="235"/>
      <c r="AZ57" s="235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Q57" s="173"/>
      <c r="BR57" s="173"/>
      <c r="BS57" s="173"/>
    </row>
    <row r="58" spans="1:76" s="210" customFormat="1" ht="21" customHeight="1">
      <c r="B58" s="163"/>
      <c r="E58" s="179"/>
      <c r="F58" s="179"/>
      <c r="G58" s="179"/>
      <c r="H58" s="179"/>
      <c r="I58" s="179"/>
      <c r="J58" s="179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5"/>
      <c r="AL58" s="215"/>
      <c r="AM58" s="215"/>
      <c r="AN58" s="215"/>
      <c r="AO58" s="215"/>
      <c r="AP58" s="21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Q58" s="172"/>
      <c r="BR58" s="172"/>
      <c r="BS58" s="172"/>
    </row>
    <row r="59" spans="1:76" s="210" customFormat="1" ht="20.25" customHeight="1">
      <c r="B59" s="163"/>
      <c r="E59" s="211"/>
      <c r="F59" s="211"/>
      <c r="G59" s="211"/>
      <c r="H59" s="211"/>
      <c r="I59" s="211"/>
      <c r="J59" s="211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5"/>
      <c r="AL59" s="215"/>
      <c r="AM59" s="215"/>
      <c r="AN59" s="215"/>
      <c r="AO59" s="215"/>
      <c r="AP59" s="215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Q59" s="172"/>
      <c r="BR59" s="172"/>
      <c r="BS59" s="172"/>
    </row>
    <row r="60" spans="1:76" s="210" customFormat="1" ht="17.25" customHeight="1">
      <c r="B60" s="163"/>
      <c r="E60" s="211"/>
      <c r="F60" s="211"/>
      <c r="G60" s="211"/>
      <c r="H60" s="211"/>
      <c r="I60" s="211"/>
      <c r="J60" s="211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5"/>
      <c r="AL60" s="215"/>
      <c r="AM60" s="215"/>
      <c r="AN60" s="215"/>
      <c r="AO60" s="215"/>
      <c r="AP60" s="215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</row>
    <row r="61" spans="1:76" s="210" customFormat="1" ht="17.25" customHeight="1">
      <c r="B61" s="163"/>
      <c r="E61" s="213"/>
      <c r="F61" s="213"/>
      <c r="G61" s="213"/>
      <c r="H61" s="213"/>
      <c r="I61" s="213"/>
      <c r="J61" s="213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5"/>
      <c r="AL61" s="215"/>
      <c r="AM61" s="215"/>
      <c r="AN61" s="215"/>
      <c r="AO61" s="215"/>
      <c r="AP61" s="215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</row>
    <row r="62" spans="1:76" s="210" customFormat="1" ht="17.25" customHeight="1">
      <c r="B62" s="163"/>
      <c r="E62" s="213"/>
      <c r="F62" s="213"/>
      <c r="G62" s="213"/>
      <c r="H62" s="213"/>
      <c r="I62" s="213"/>
      <c r="J62" s="213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5"/>
      <c r="AL62" s="215"/>
      <c r="AM62" s="215"/>
      <c r="AN62" s="215"/>
      <c r="AO62" s="215"/>
      <c r="AP62" s="215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</row>
    <row r="63" spans="1:76" s="210" customFormat="1" ht="18.899999999999999" customHeight="1">
      <c r="B63" s="163"/>
      <c r="E63" s="213"/>
      <c r="F63" s="213"/>
      <c r="G63" s="213"/>
      <c r="H63" s="213"/>
      <c r="I63" s="213"/>
      <c r="J63" s="213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236"/>
      <c r="BD63" s="172"/>
      <c r="BE63" s="172"/>
      <c r="BF63" s="172"/>
      <c r="BG63" s="172"/>
      <c r="BH63" s="172"/>
      <c r="BI63" s="172"/>
      <c r="BJ63" s="172"/>
      <c r="BK63" s="172"/>
      <c r="BL63" s="172"/>
      <c r="BM63" s="237"/>
      <c r="BN63" s="237"/>
      <c r="BO63" s="237"/>
      <c r="BP63" s="237"/>
    </row>
    <row r="64" spans="1:76" s="210" customFormat="1" ht="18.899999999999999" customHeight="1">
      <c r="E64" s="213"/>
      <c r="F64" s="213"/>
      <c r="G64" s="213"/>
      <c r="H64" s="213"/>
      <c r="I64" s="213"/>
      <c r="J64" s="213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236"/>
      <c r="BD64" s="172"/>
      <c r="BE64" s="172"/>
      <c r="BF64" s="172"/>
      <c r="BG64" s="172"/>
      <c r="BH64" s="172"/>
      <c r="BI64" s="172"/>
      <c r="BJ64" s="172"/>
      <c r="BK64" s="172"/>
      <c r="BL64" s="172"/>
      <c r="BM64" s="237"/>
      <c r="BN64" s="237"/>
      <c r="BO64" s="237"/>
      <c r="BP64" s="237"/>
    </row>
    <row r="65" spans="5:69" ht="18.899999999999999" customHeight="1">
      <c r="E65" s="213"/>
      <c r="F65" s="213"/>
      <c r="G65" s="213"/>
      <c r="H65" s="213"/>
      <c r="I65" s="213"/>
      <c r="J65" s="213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C65" s="174"/>
      <c r="BI65" s="172"/>
      <c r="BQ65" s="210"/>
    </row>
    <row r="66" spans="5:69" ht="18.899999999999999" customHeight="1">
      <c r="E66" s="213"/>
      <c r="F66" s="213"/>
      <c r="G66" s="213"/>
      <c r="H66" s="213"/>
      <c r="I66" s="213"/>
      <c r="J66" s="213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C66" s="174"/>
      <c r="BI66" s="172"/>
    </row>
    <row r="67" spans="5:69">
      <c r="E67" s="213"/>
      <c r="F67" s="213"/>
      <c r="G67" s="213"/>
      <c r="H67" s="213"/>
      <c r="I67" s="213"/>
      <c r="J67" s="213"/>
    </row>
  </sheetData>
  <mergeCells count="5">
    <mergeCell ref="AQ7:BA7"/>
    <mergeCell ref="K7:U7"/>
    <mergeCell ref="AA7:AK7"/>
    <mergeCell ref="AA31:AK31"/>
    <mergeCell ref="AQ31:BA31"/>
  </mergeCells>
  <pageMargins left="0.70866141732283472" right="0" top="0.74803149606299213" bottom="0.55118110236220474" header="0.39370078740157483" footer="0.31496062992125984"/>
  <pageSetup paperSize="9" scale="60" orientation="landscape" r:id="rId1"/>
  <headerFooter alignWithMargins="0">
    <oddFooter>&amp;LRatos Ekonomi/150422&amp;R&amp;P/&amp;N</oddFooter>
  </headerFooter>
  <colBreaks count="1" manualBreakCount="1">
    <brk id="65" min="4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8"/>
  <sheetViews>
    <sheetView topLeftCell="A3" zoomScale="90" zoomScaleNormal="90" zoomScaleSheetLayoutView="70" workbookViewId="0"/>
  </sheetViews>
  <sheetFormatPr defaultColWidth="9.109375" defaultRowHeight="31.8"/>
  <cols>
    <col min="1" max="1" width="242.109375" style="87" customWidth="1"/>
    <col min="2" max="16384" width="9.109375" style="87"/>
  </cols>
  <sheetData>
    <row r="1" spans="1:1" ht="15" hidden="1" customHeight="1"/>
    <row r="2" spans="1:1" ht="15" hidden="1" customHeight="1"/>
    <row r="3" spans="1:1" ht="132" customHeight="1">
      <c r="A3" s="88"/>
    </row>
    <row r="4" spans="1:1" ht="93.75" customHeight="1">
      <c r="A4" s="89"/>
    </row>
    <row r="5" spans="1:1" ht="23.25" customHeight="1">
      <c r="A5" s="89"/>
    </row>
    <row r="6" spans="1:1" ht="37.799999999999997">
      <c r="A6" s="91" t="s">
        <v>421</v>
      </c>
    </row>
    <row r="7" spans="1:1">
      <c r="A7" s="90" t="s">
        <v>422</v>
      </c>
    </row>
    <row r="8" spans="1:1">
      <c r="A8" s="90" t="s">
        <v>533</v>
      </c>
    </row>
    <row r="9" spans="1:1" ht="15.75" customHeight="1">
      <c r="A9" s="92" t="s">
        <v>533</v>
      </c>
    </row>
    <row r="10" spans="1:1" ht="32.4" hidden="1">
      <c r="A10" s="316" t="s">
        <v>175</v>
      </c>
    </row>
    <row r="11" spans="1:1" s="93" customFormat="1" ht="19.5" hidden="1" customHeight="1">
      <c r="A11" s="315" t="s">
        <v>153</v>
      </c>
    </row>
    <row r="12" spans="1:1" s="93" customFormat="1" ht="19.5" hidden="1" customHeight="1">
      <c r="A12" s="315" t="s">
        <v>154</v>
      </c>
    </row>
    <row r="13" spans="1:1" s="93" customFormat="1" ht="24" hidden="1" customHeight="1">
      <c r="A13" s="130"/>
    </row>
    <row r="14" spans="1:1" s="94" customFormat="1" ht="21" customHeight="1">
      <c r="A14" s="129" t="s">
        <v>155</v>
      </c>
    </row>
    <row r="15" spans="1:1" s="94" customFormat="1" ht="21" customHeight="1">
      <c r="A15" s="130" t="s">
        <v>156</v>
      </c>
    </row>
    <row r="16" spans="1:1" s="94" customFormat="1" ht="21" customHeight="1">
      <c r="A16" s="129" t="s">
        <v>434</v>
      </c>
    </row>
    <row r="17" spans="1:1" s="94" customFormat="1" ht="21" customHeight="1"/>
    <row r="18" spans="1:1" s="94" customFormat="1" ht="21.6" hidden="1" customHeight="1">
      <c r="A18" s="129"/>
    </row>
    <row r="19" spans="1:1" s="94" customFormat="1" ht="21.6" hidden="1" customHeight="1">
      <c r="A19" s="129"/>
    </row>
    <row r="20" spans="1:1" s="94" customFormat="1" ht="13.5" hidden="1" customHeight="1">
      <c r="A20" s="130"/>
    </row>
    <row r="21" spans="1:1" s="93" customFormat="1" ht="21" customHeight="1">
      <c r="A21" s="129" t="s">
        <v>435</v>
      </c>
    </row>
    <row r="22" spans="1:1" s="93" customFormat="1" ht="21" customHeight="1">
      <c r="A22" s="129" t="s">
        <v>436</v>
      </c>
    </row>
    <row r="23" spans="1:1" s="93" customFormat="1" ht="21" customHeight="1">
      <c r="A23" s="129" t="s">
        <v>437</v>
      </c>
    </row>
    <row r="24" spans="1:1" s="93" customFormat="1" ht="21" customHeight="1">
      <c r="A24" s="129" t="s">
        <v>438</v>
      </c>
    </row>
    <row r="25" spans="1:1" s="93" customFormat="1" ht="17.25" customHeight="1">
      <c r="A25" s="129"/>
    </row>
    <row r="26" spans="1:1" s="93" customFormat="1" ht="22.5" customHeight="1">
      <c r="A26" s="129" t="s">
        <v>439</v>
      </c>
    </row>
    <row r="27" spans="1:1" s="93" customFormat="1" ht="21" customHeight="1">
      <c r="A27" s="129"/>
    </row>
    <row r="28" spans="1:1" s="93" customFormat="1" ht="21" customHeight="1">
      <c r="A28" s="131" t="s">
        <v>440</v>
      </c>
    </row>
    <row r="29" spans="1:1" ht="21" customHeight="1">
      <c r="A29" s="131" t="s">
        <v>441</v>
      </c>
    </row>
    <row r="30" spans="1:1" s="93" customFormat="1" ht="21" customHeight="1">
      <c r="A30" s="131" t="s">
        <v>442</v>
      </c>
    </row>
    <row r="31" spans="1:1" s="93" customFormat="1" ht="19.5" customHeight="1"/>
    <row r="32" spans="1:1" s="93" customFormat="1" ht="19.5" customHeight="1">
      <c r="A32" s="129"/>
    </row>
    <row r="33" spans="1:1" s="93" customFormat="1" ht="19.5" customHeight="1">
      <c r="A33" s="131"/>
    </row>
    <row r="34" spans="1:1" s="93" customFormat="1" ht="19.5" customHeight="1">
      <c r="A34" s="131"/>
    </row>
    <row r="35" spans="1:1" s="93" customFormat="1" ht="19.5" customHeight="1"/>
    <row r="36" spans="1:1" s="93" customFormat="1" ht="19.5" customHeight="1"/>
    <row r="37" spans="1:1" s="93" customFormat="1" ht="19.5" customHeight="1"/>
    <row r="38" spans="1:1" ht="21.75" customHeight="1"/>
  </sheetData>
  <pageMargins left="0.7" right="0.7" top="0.75" bottom="0.75" header="0.3" footer="0.3"/>
  <pageSetup paperSize="9" scale="54" orientation="landscape" r:id="rId1"/>
  <headerFooter differentFirst="1" alignWithMargins="0">
    <oddFooter>&amp;LRatos Ekonomi 110824
&amp;RSida 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defaultRowHeight="13.2"/>
  <sheetData>
    <row r="1" spans="1:1">
      <c r="A1" t="s">
        <v>501</v>
      </c>
    </row>
    <row r="2" spans="1:1">
      <c r="A2" t="s">
        <v>500</v>
      </c>
    </row>
    <row r="3" spans="1:1" s="923" customFormat="1" ht="15.6">
      <c r="A3" s="923" t="s">
        <v>502</v>
      </c>
    </row>
    <row r="10" spans="1:1" ht="158.4">
      <c r="A10" s="922" t="s">
        <v>510</v>
      </c>
    </row>
  </sheetData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56"/>
  <sheetViews>
    <sheetView showGridLines="0" showZeros="0" topLeftCell="F8" zoomScale="84" zoomScaleNormal="84" zoomScaleSheetLayoutView="84" workbookViewId="0"/>
  </sheetViews>
  <sheetFormatPr defaultColWidth="9.109375" defaultRowHeight="13.8" outlineLevelRow="1" outlineLevelCol="1"/>
  <cols>
    <col min="1" max="1" width="14" style="434" hidden="1" customWidth="1" outlineLevel="1"/>
    <col min="2" max="2" width="10.33203125" style="446" hidden="1" customWidth="1" outlineLevel="1"/>
    <col min="3" max="3" width="6.88671875" style="446" hidden="1" customWidth="1" outlineLevel="1"/>
    <col min="4" max="5" width="10.33203125" style="446" hidden="1" customWidth="1" outlineLevel="1"/>
    <col min="6" max="6" width="3.44140625" style="33" customWidth="1" collapsed="1"/>
    <col min="7" max="7" width="37.5546875" style="78" customWidth="1"/>
    <col min="8" max="8" width="11.88671875" style="299" customWidth="1"/>
    <col min="9" max="9" width="11.6640625" style="299" customWidth="1"/>
    <col min="10" max="10" width="8.6640625" style="299" customWidth="1"/>
    <col min="11" max="11" width="11.5546875" style="33" hidden="1" customWidth="1" outlineLevel="1"/>
    <col min="12" max="12" width="13.33203125" style="33" hidden="1" customWidth="1" outlineLevel="1"/>
    <col min="13" max="13" width="13.6640625" style="33" hidden="1" customWidth="1" outlineLevel="1"/>
    <col min="14" max="14" width="11.6640625" style="33" customWidth="1" collapsed="1"/>
    <col min="15" max="15" width="11.6640625" style="33" customWidth="1"/>
    <col min="16" max="16" width="11.44140625" style="33" hidden="1" customWidth="1"/>
    <col min="17" max="17" width="0.109375" style="33" hidden="1" customWidth="1"/>
    <col min="18" max="18" width="8.5546875" style="33" customWidth="1"/>
    <col min="19" max="20" width="11.6640625" style="33" customWidth="1"/>
    <col min="21" max="22" width="11.44140625" style="33" hidden="1" customWidth="1"/>
    <col min="23" max="23" width="8.6640625" style="33" customWidth="1"/>
    <col min="24" max="24" width="3" style="33" customWidth="1"/>
    <col min="25" max="25" width="11.6640625" style="33" customWidth="1"/>
    <col min="26" max="27" width="11.44140625" style="33" hidden="1" customWidth="1"/>
    <col min="28" max="28" width="8.6640625" style="33" customWidth="1"/>
    <col min="29" max="29" width="2.44140625" style="62" customWidth="1"/>
    <col min="30" max="30" width="11.6640625" style="33" customWidth="1"/>
    <col min="31" max="31" width="11.88671875" style="33" customWidth="1"/>
    <col min="32" max="34" width="11" style="33" customWidth="1"/>
    <col min="35" max="35" width="9.109375" style="33"/>
    <col min="36" max="38" width="11" style="33" customWidth="1"/>
    <col min="39" max="39" width="9.109375" style="33"/>
    <col min="40" max="41" width="12.44140625" style="33" customWidth="1"/>
    <col min="42" max="16384" width="9.109375" style="33"/>
  </cols>
  <sheetData>
    <row r="1" spans="1:33" ht="18" hidden="1" outlineLevel="1">
      <c r="A1" s="434" t="s">
        <v>407</v>
      </c>
      <c r="C1" s="163"/>
      <c r="D1" s="163"/>
      <c r="E1" s="163"/>
      <c r="F1" s="161"/>
      <c r="G1" s="161"/>
      <c r="H1" s="161"/>
      <c r="I1" s="161"/>
      <c r="J1" s="161"/>
    </row>
    <row r="2" spans="1:33" ht="21.6" hidden="1" outlineLevel="1">
      <c r="A2" s="434" t="s">
        <v>77</v>
      </c>
      <c r="B2" s="446">
        <v>1.220332</v>
      </c>
      <c r="C2" s="161"/>
      <c r="D2" s="161"/>
      <c r="E2" s="161"/>
      <c r="F2" s="161"/>
      <c r="G2" s="707" t="s">
        <v>451</v>
      </c>
      <c r="H2" s="161"/>
      <c r="I2" s="161"/>
      <c r="J2" s="161"/>
    </row>
    <row r="3" spans="1:33" ht="18" hidden="1" outlineLevel="1">
      <c r="A3" s="434" t="s">
        <v>79</v>
      </c>
      <c r="B3" s="446">
        <v>9.0968</v>
      </c>
      <c r="C3" s="161"/>
      <c r="D3" s="161"/>
      <c r="E3" s="161"/>
      <c r="F3" s="161"/>
      <c r="G3" s="161"/>
      <c r="H3" s="161"/>
      <c r="I3" s="161"/>
      <c r="J3" s="161"/>
    </row>
    <row r="4" spans="1:33" ht="18" hidden="1" outlineLevel="1">
      <c r="A4" s="434" t="s">
        <v>78</v>
      </c>
      <c r="B4" s="446">
        <v>1.089421</v>
      </c>
      <c r="C4" s="161"/>
      <c r="D4" s="161"/>
      <c r="E4" s="161"/>
      <c r="F4" s="161"/>
      <c r="G4" s="161"/>
      <c r="H4" s="161"/>
      <c r="I4" s="161"/>
      <c r="J4" s="161"/>
    </row>
    <row r="5" spans="1:33" ht="18" hidden="1" outlineLevel="1">
      <c r="A5" s="434" t="s">
        <v>90</v>
      </c>
      <c r="B5" s="446">
        <v>1</v>
      </c>
      <c r="C5" s="161"/>
      <c r="D5" s="161"/>
      <c r="E5" s="161"/>
      <c r="F5" s="161"/>
      <c r="G5" s="161"/>
      <c r="H5" s="161"/>
      <c r="I5" s="161"/>
      <c r="J5" s="161"/>
    </row>
    <row r="6" spans="1:33" ht="18" hidden="1" outlineLevel="1">
      <c r="A6" s="434" t="s">
        <v>253</v>
      </c>
      <c r="B6" s="446">
        <v>6.8577000000000004</v>
      </c>
      <c r="C6" s="161"/>
      <c r="D6" s="161"/>
      <c r="E6" s="161"/>
      <c r="F6" s="161"/>
      <c r="G6" s="161"/>
      <c r="H6" s="161"/>
      <c r="I6" s="161"/>
      <c r="J6" s="161"/>
    </row>
    <row r="7" spans="1:33" ht="18" hidden="1" outlineLevel="1">
      <c r="B7" s="38"/>
      <c r="C7" s="161"/>
      <c r="D7" s="161"/>
      <c r="E7" s="161"/>
      <c r="F7" s="161"/>
      <c r="G7" s="38"/>
      <c r="H7" s="684" t="str">
        <f>'Meny Aaro'!G62</f>
        <v>1503PM</v>
      </c>
      <c r="I7" s="684" t="str">
        <f>'Meny Aaro'!H62</f>
        <v>1403PM</v>
      </c>
      <c r="J7" s="684"/>
      <c r="K7" s="1012" t="s">
        <v>539</v>
      </c>
      <c r="L7" s="1012" t="s">
        <v>540</v>
      </c>
      <c r="N7" s="1012" t="s">
        <v>541</v>
      </c>
      <c r="O7" s="1012" t="s">
        <v>542</v>
      </c>
      <c r="S7" s="1012" t="s">
        <v>543</v>
      </c>
      <c r="T7" s="1012" t="s">
        <v>544</v>
      </c>
      <c r="Y7" s="33" t="str">
        <f>'Meny Aaro'!R53</f>
        <v>1512F1503</v>
      </c>
      <c r="AD7" s="1012" t="s">
        <v>570</v>
      </c>
      <c r="AE7" s="1012" t="s">
        <v>571</v>
      </c>
    </row>
    <row r="8" spans="1:33" ht="18" collapsed="1">
      <c r="A8" s="434">
        <v>100</v>
      </c>
      <c r="B8" s="443"/>
      <c r="C8" s="161"/>
      <c r="D8" s="161"/>
      <c r="E8" s="161"/>
      <c r="F8" s="161"/>
      <c r="G8" s="38"/>
      <c r="H8" s="34"/>
      <c r="I8" s="34"/>
      <c r="J8" s="34"/>
    </row>
    <row r="9" spans="1:33" ht="14.25" hidden="1" customHeight="1">
      <c r="A9" s="435" t="s">
        <v>299</v>
      </c>
      <c r="B9" s="38"/>
      <c r="C9" s="161"/>
      <c r="D9" s="161"/>
      <c r="E9" s="161"/>
      <c r="F9" s="161"/>
      <c r="G9" s="38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</row>
    <row r="10" spans="1:33" ht="28.2">
      <c r="A10" s="435" t="s">
        <v>246</v>
      </c>
      <c r="B10" s="38"/>
      <c r="C10" s="33"/>
      <c r="D10" s="33"/>
      <c r="E10" s="33"/>
      <c r="G10" s="127" t="str">
        <f>"Innehavsanalys 100% - Valutajusterat (omräknat till snittkurs "&amp;VFGÅR&amp;")"</f>
        <v>Innehavsanalys 100% - Valutajusterat (omräknat till snittkurs 2014)</v>
      </c>
      <c r="H10" s="679"/>
      <c r="I10" s="679"/>
      <c r="J10" s="679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9"/>
      <c r="Z10" s="39"/>
      <c r="AA10" s="39"/>
      <c r="AB10" s="39"/>
      <c r="AC10" s="50"/>
      <c r="AD10" s="39"/>
      <c r="AE10" s="39"/>
    </row>
    <row r="11" spans="1:33" ht="9.75" customHeight="1">
      <c r="A11" s="435"/>
      <c r="B11" s="38"/>
      <c r="C11" s="33"/>
      <c r="D11" s="33"/>
      <c r="E11" s="33"/>
      <c r="G11" s="447"/>
      <c r="H11" s="680"/>
      <c r="I11" s="680"/>
      <c r="J11" s="680"/>
      <c r="K11" s="41"/>
      <c r="L11" s="34"/>
      <c r="M11" s="34"/>
      <c r="N11" s="41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9"/>
      <c r="Z11" s="39"/>
      <c r="AA11" s="39"/>
      <c r="AB11" s="39"/>
      <c r="AC11" s="50"/>
      <c r="AD11" s="39"/>
      <c r="AE11" s="39"/>
    </row>
    <row r="12" spans="1:33" ht="20.25" customHeight="1">
      <c r="A12" s="436"/>
      <c r="B12" s="63"/>
      <c r="C12" s="33"/>
      <c r="D12" s="33"/>
      <c r="E12" s="33"/>
      <c r="G12" s="448" t="str">
        <f>'Aaro Inställningar'!H6</f>
        <v>Nettoomsättning (Mkr)</v>
      </c>
      <c r="H12" s="681">
        <f>VÅR</f>
        <v>2015</v>
      </c>
      <c r="I12" s="681">
        <f>VFGÅR</f>
        <v>2014</v>
      </c>
      <c r="J12" s="681"/>
      <c r="K12" s="341">
        <f>VÅR</f>
        <v>2015</v>
      </c>
      <c r="L12" s="341">
        <f>VFGÅR</f>
        <v>2014</v>
      </c>
      <c r="M12" s="341" t="s">
        <v>3</v>
      </c>
      <c r="N12" s="341">
        <f>K12</f>
        <v>2015</v>
      </c>
      <c r="O12" s="341">
        <f>L12</f>
        <v>2014</v>
      </c>
      <c r="P12" s="341"/>
      <c r="Q12" s="341"/>
      <c r="R12" s="341" t="s">
        <v>3</v>
      </c>
      <c r="S12" s="341" t="str">
        <f>VLTM</f>
        <v>15/14</v>
      </c>
      <c r="T12" s="341">
        <f>VFGÅR</f>
        <v>2014</v>
      </c>
      <c r="U12" s="341"/>
      <c r="V12" s="341"/>
      <c r="W12" s="341" t="s">
        <v>3</v>
      </c>
      <c r="X12" s="341"/>
      <c r="Y12" s="341">
        <f>VÅR</f>
        <v>2015</v>
      </c>
      <c r="Z12" s="665"/>
      <c r="AA12" s="665"/>
      <c r="AB12" s="341" t="s">
        <v>3</v>
      </c>
      <c r="AC12" s="465"/>
      <c r="AD12" s="39"/>
      <c r="AE12" s="39"/>
      <c r="AG12" s="474" t="s">
        <v>452</v>
      </c>
    </row>
    <row r="13" spans="1:33" s="300" customFormat="1" ht="32.25" customHeight="1">
      <c r="A13" s="437"/>
      <c r="B13" s="442"/>
      <c r="G13" s="448"/>
      <c r="H13" s="681" t="str">
        <f>VMÅN</f>
        <v>mar</v>
      </c>
      <c r="I13" s="681" t="str">
        <f>VMÅN</f>
        <v>mar</v>
      </c>
      <c r="J13" s="681"/>
      <c r="K13" s="341" t="str">
        <f>VKV</f>
        <v>kv 1</v>
      </c>
      <c r="L13" s="341" t="str">
        <f>K13</f>
        <v>kv 1</v>
      </c>
      <c r="M13" s="341"/>
      <c r="N13" s="341" t="str">
        <f>NamnAcc</f>
        <v>kv 1</v>
      </c>
      <c r="O13" s="341" t="str">
        <f>N13</f>
        <v>kv 1</v>
      </c>
      <c r="P13" s="341"/>
      <c r="Q13" s="341"/>
      <c r="R13" s="665"/>
      <c r="S13" s="341" t="s">
        <v>7</v>
      </c>
      <c r="T13" s="341"/>
      <c r="U13" s="341"/>
      <c r="V13" s="341"/>
      <c r="W13" s="343"/>
      <c r="X13" s="343"/>
      <c r="Y13" s="348" t="str">
        <f>'Aaro Inställningar'!H12</f>
        <v>Prognos mar</v>
      </c>
      <c r="Z13" s="341"/>
      <c r="AA13" s="341"/>
      <c r="AB13" s="341"/>
      <c r="AC13" s="465"/>
      <c r="AD13" s="39"/>
      <c r="AE13" s="39"/>
    </row>
    <row r="14" spans="1:33" ht="15" customHeight="1">
      <c r="A14" s="438" t="s">
        <v>297</v>
      </c>
      <c r="B14" s="443" t="str">
        <f>'Aaro Inställningar'!B6</f>
        <v>AHIAS</v>
      </c>
      <c r="C14" s="33" t="s">
        <v>77</v>
      </c>
      <c r="D14" s="708">
        <f t="shared" ref="D14:D41" si="0">VLOOKUP(C14,$A$2:$B$6,2)</f>
        <v>1.220332</v>
      </c>
      <c r="E14" s="33"/>
      <c r="G14" s="748" t="str">
        <f>'Aaro Inställningar'!C6</f>
        <v>AH Industries</v>
      </c>
      <c r="H14" s="319">
        <v>85.860118856</v>
      </c>
      <c r="I14" s="317">
        <v>75.476313868000005</v>
      </c>
      <c r="J14" s="318">
        <f t="shared" ref="J14:J23" si="1">IF(OR(H14&lt;0,I14&lt;0),"-",H14/I14-1)</f>
        <v>0.13757700205338796</v>
      </c>
      <c r="K14" s="319">
        <v>231.27732064</v>
      </c>
      <c r="L14" s="317">
        <v>195.38247519199999</v>
      </c>
      <c r="M14" s="318">
        <f t="shared" ref="M14:M42" si="2">IF(OR(K14&lt;0,L14&lt;0),"-",K14/L14-1)</f>
        <v>0.18371578829025781</v>
      </c>
      <c r="N14" s="319">
        <v>231.27732064</v>
      </c>
      <c r="O14" s="317">
        <v>195.38247519199999</v>
      </c>
      <c r="P14" s="318">
        <f t="shared" ref="P14:P42" si="3">IF(OR(N14&lt;0,O14&lt;0),"-",N14/O14-1)</f>
        <v>0.18371578829025781</v>
      </c>
      <c r="Q14" s="318" t="b">
        <f t="shared" ref="Q14:Q42" si="4">IF(AND(N14&lt;0,O14&lt;0),-(N14/O14-1))</f>
        <v>0</v>
      </c>
      <c r="R14" s="318">
        <f t="shared" ref="R14:R42" si="5">IF(AND(N14&lt;0,O14&lt;0),+Q14,P14)</f>
        <v>0.18371578829025781</v>
      </c>
      <c r="S14" s="319">
        <v>816.51437854400001</v>
      </c>
      <c r="T14" s="317">
        <v>780.61953309600005</v>
      </c>
      <c r="U14" s="318">
        <f t="shared" ref="U14:U42" si="6">IF(OR(S14&lt;0,T14&lt;0),"-",S14/T14-1)</f>
        <v>4.5982509950318606E-2</v>
      </c>
      <c r="V14" s="318" t="b">
        <f t="shared" ref="V14:V42" si="7">IF(AND(S14&lt;0,T14&lt;0),-(S14/T14-1))</f>
        <v>0</v>
      </c>
      <c r="W14" s="318">
        <f t="shared" ref="W14:W42" si="8">IF(AND(S14&lt;0,T14&lt;0),+V14,U14)</f>
        <v>4.5982509950318606E-2</v>
      </c>
      <c r="X14" s="318"/>
      <c r="Y14" s="319">
        <v>1032.2556524920001</v>
      </c>
      <c r="Z14" s="318">
        <f t="shared" ref="Z14:Z42" si="9">IF(OR(T14&lt;0,Y14&lt;0),"-",Y14/T14-1)</f>
        <v>0.32235437204343431</v>
      </c>
      <c r="AA14" s="318" t="b">
        <f t="shared" ref="AA14:AA42" si="10">IF(AND(T14&lt;0,Y14&lt;0),-(Y14/T14-1))</f>
        <v>0</v>
      </c>
      <c r="AB14" s="318">
        <f t="shared" ref="AB14:AB42" si="11">IF(AND(T14&lt;0,Y14&lt;0),+AA14,Z14)</f>
        <v>0.32235437204343431</v>
      </c>
      <c r="AC14" s="464"/>
      <c r="AD14" s="705"/>
      <c r="AE14" s="705"/>
    </row>
    <row r="15" spans="1:33" ht="15" customHeight="1">
      <c r="A15" s="438" t="s">
        <v>297</v>
      </c>
      <c r="B15" s="443" t="str">
        <f>'Aaro Inställningar'!B7</f>
        <v>ARCUS</v>
      </c>
      <c r="C15" s="33" t="s">
        <v>78</v>
      </c>
      <c r="D15" s="708">
        <f t="shared" si="0"/>
        <v>1.089421</v>
      </c>
      <c r="E15" s="33"/>
      <c r="G15" s="748" t="str">
        <f>'Aaro Inställningar'!C7</f>
        <v>Arcus-Gruppen</v>
      </c>
      <c r="H15" s="319">
        <v>236.92292139599999</v>
      </c>
      <c r="I15" s="317">
        <v>185.738654553</v>
      </c>
      <c r="J15" s="318">
        <f t="shared" si="1"/>
        <v>0.27557143108514714</v>
      </c>
      <c r="K15" s="319">
        <v>556.646196476</v>
      </c>
      <c r="L15" s="317">
        <v>509.821792475</v>
      </c>
      <c r="M15" s="318">
        <f t="shared" si="2"/>
        <v>9.1844649821037461E-2</v>
      </c>
      <c r="N15" s="319">
        <v>556.646196476</v>
      </c>
      <c r="O15" s="317">
        <v>509.821792475</v>
      </c>
      <c r="P15" s="318">
        <f t="shared" si="3"/>
        <v>9.1844649821037461E-2</v>
      </c>
      <c r="Q15" s="318" t="b">
        <f t="shared" si="4"/>
        <v>0</v>
      </c>
      <c r="R15" s="318">
        <f t="shared" si="5"/>
        <v>9.1844649821037461E-2</v>
      </c>
      <c r="S15" s="319">
        <v>2594.6336871230001</v>
      </c>
      <c r="T15" s="317">
        <v>2547.8092831220001</v>
      </c>
      <c r="U15" s="318">
        <f t="shared" si="6"/>
        <v>1.8378300256298274E-2</v>
      </c>
      <c r="V15" s="318" t="b">
        <f t="shared" si="7"/>
        <v>0</v>
      </c>
      <c r="W15" s="318">
        <f t="shared" si="8"/>
        <v>1.8378300256298274E-2</v>
      </c>
      <c r="X15" s="318"/>
      <c r="Y15" s="319">
        <v>2498.32560246</v>
      </c>
      <c r="Z15" s="318">
        <f t="shared" si="9"/>
        <v>-1.9422050539577462E-2</v>
      </c>
      <c r="AA15" s="318" t="b">
        <f t="shared" si="10"/>
        <v>0</v>
      </c>
      <c r="AB15" s="318">
        <f t="shared" si="11"/>
        <v>-1.9422050539577462E-2</v>
      </c>
      <c r="AC15" s="464"/>
      <c r="AD15" s="705"/>
      <c r="AE15" s="705"/>
    </row>
    <row r="16" spans="1:33" ht="16.5" customHeight="1">
      <c r="A16" s="438" t="s">
        <v>297</v>
      </c>
      <c r="B16" s="443" t="str">
        <f>'Aaro Inställningar'!B8</f>
        <v>BIOLIN</v>
      </c>
      <c r="C16" s="33" t="s">
        <v>90</v>
      </c>
      <c r="D16" s="708">
        <f t="shared" si="0"/>
        <v>1</v>
      </c>
      <c r="E16" s="33"/>
      <c r="G16" s="748" t="str">
        <f>'Aaro Inställningar'!C8</f>
        <v>Biolin Scientific</v>
      </c>
      <c r="H16" s="319">
        <v>32.197609999999997</v>
      </c>
      <c r="I16" s="317">
        <v>22.920999999999999</v>
      </c>
      <c r="J16" s="318">
        <f t="shared" si="1"/>
        <v>0.40472099821124718</v>
      </c>
      <c r="K16" s="319">
        <v>52.325530000000001</v>
      </c>
      <c r="L16" s="317">
        <v>42.481999999999999</v>
      </c>
      <c r="M16" s="318">
        <f t="shared" si="2"/>
        <v>0.23171060684525213</v>
      </c>
      <c r="N16" s="319">
        <v>52.325530000000001</v>
      </c>
      <c r="O16" s="317">
        <v>42.481999999999999</v>
      </c>
      <c r="P16" s="318">
        <f t="shared" si="3"/>
        <v>0.23171060684525213</v>
      </c>
      <c r="Q16" s="318" t="b">
        <f t="shared" si="4"/>
        <v>0</v>
      </c>
      <c r="R16" s="318">
        <f t="shared" si="5"/>
        <v>0.23171060684525213</v>
      </c>
      <c r="S16" s="319">
        <v>224.92252999999999</v>
      </c>
      <c r="T16" s="317">
        <v>215.07900000000001</v>
      </c>
      <c r="U16" s="318">
        <f t="shared" si="6"/>
        <v>4.5767043737417357E-2</v>
      </c>
      <c r="V16" s="318" t="b">
        <f t="shared" si="7"/>
        <v>0</v>
      </c>
      <c r="W16" s="318">
        <f t="shared" si="8"/>
        <v>4.5767043737417357E-2</v>
      </c>
      <c r="X16" s="318"/>
      <c r="Y16" s="319">
        <v>250</v>
      </c>
      <c r="Z16" s="318">
        <f t="shared" si="9"/>
        <v>0.16236359663193523</v>
      </c>
      <c r="AA16" s="318" t="b">
        <f t="shared" si="10"/>
        <v>0</v>
      </c>
      <c r="AB16" s="318">
        <f t="shared" si="11"/>
        <v>0.16236359663193523</v>
      </c>
      <c r="AC16" s="464"/>
      <c r="AD16" s="705"/>
      <c r="AE16" s="705"/>
    </row>
    <row r="17" spans="1:34" ht="14.25" customHeight="1">
      <c r="A17" s="438" t="s">
        <v>297</v>
      </c>
      <c r="B17" s="443" t="str">
        <f>'Aaro Inställningar'!B9</f>
        <v>BISNODE</v>
      </c>
      <c r="C17" s="443" t="s">
        <v>90</v>
      </c>
      <c r="D17" s="708">
        <f t="shared" si="0"/>
        <v>1</v>
      </c>
      <c r="E17" s="443"/>
      <c r="F17" s="43"/>
      <c r="G17" s="748" t="str">
        <f>'Aaro Inställningar'!C9</f>
        <v>Bisnode</v>
      </c>
      <c r="H17" s="319">
        <v>305.68647629999998</v>
      </c>
      <c r="I17" s="317">
        <v>300.87299999999999</v>
      </c>
      <c r="J17" s="318">
        <f t="shared" si="1"/>
        <v>1.5998365755651056E-2</v>
      </c>
      <c r="K17" s="319">
        <v>873.49547629999995</v>
      </c>
      <c r="L17" s="317">
        <v>865.28</v>
      </c>
      <c r="M17" s="318">
        <f t="shared" si="2"/>
        <v>9.4945870700813284E-3</v>
      </c>
      <c r="N17" s="319">
        <v>873.49547629999995</v>
      </c>
      <c r="O17" s="317">
        <v>865.28</v>
      </c>
      <c r="P17" s="318">
        <f t="shared" si="3"/>
        <v>9.4945870700813284E-3</v>
      </c>
      <c r="Q17" s="318" t="b">
        <f t="shared" si="4"/>
        <v>0</v>
      </c>
      <c r="R17" s="318">
        <f t="shared" si="5"/>
        <v>9.4945870700813284E-3</v>
      </c>
      <c r="S17" s="319">
        <v>3509.8314762999998</v>
      </c>
      <c r="T17" s="317">
        <v>3501.616</v>
      </c>
      <c r="U17" s="318">
        <f t="shared" si="6"/>
        <v>2.3461956707988563E-3</v>
      </c>
      <c r="V17" s="318" t="b">
        <f t="shared" si="7"/>
        <v>0</v>
      </c>
      <c r="W17" s="318">
        <f t="shared" si="8"/>
        <v>2.3461956707988563E-3</v>
      </c>
      <c r="X17" s="318"/>
      <c r="Y17" s="319">
        <v>3550</v>
      </c>
      <c r="Z17" s="318">
        <f t="shared" si="9"/>
        <v>1.3817620207355663E-2</v>
      </c>
      <c r="AA17" s="318" t="b">
        <f t="shared" si="10"/>
        <v>0</v>
      </c>
      <c r="AB17" s="318">
        <f t="shared" si="11"/>
        <v>1.3817620207355663E-2</v>
      </c>
      <c r="AC17" s="464"/>
      <c r="AD17" s="705"/>
      <c r="AE17" s="705"/>
    </row>
    <row r="18" spans="1:34" ht="16.5" customHeight="1">
      <c r="A18" s="438" t="s">
        <v>297</v>
      </c>
      <c r="B18" s="443" t="str">
        <f>'Aaro Inställningar'!B10</f>
        <v>DIAB</v>
      </c>
      <c r="C18" s="443" t="s">
        <v>90</v>
      </c>
      <c r="D18" s="708">
        <f t="shared" si="0"/>
        <v>1</v>
      </c>
      <c r="E18" s="443"/>
      <c r="F18" s="43"/>
      <c r="G18" s="748" t="str">
        <f>'Aaro Inställningar'!C10</f>
        <v>DIAB</v>
      </c>
      <c r="H18" s="319">
        <v>140.78700000000001</v>
      </c>
      <c r="I18" s="317">
        <v>85.450999999999993</v>
      </c>
      <c r="J18" s="318">
        <f t="shared" si="1"/>
        <v>0.64757580367696121</v>
      </c>
      <c r="K18" s="319">
        <v>369.01600000000002</v>
      </c>
      <c r="L18" s="317">
        <v>238.16399999999999</v>
      </c>
      <c r="M18" s="318">
        <f t="shared" si="2"/>
        <v>0.54941972758267421</v>
      </c>
      <c r="N18" s="319">
        <v>369.01600000000002</v>
      </c>
      <c r="O18" s="317">
        <v>238.16399999999999</v>
      </c>
      <c r="P18" s="318">
        <f t="shared" si="3"/>
        <v>0.54941972758267421</v>
      </c>
      <c r="Q18" s="318" t="b">
        <f t="shared" si="4"/>
        <v>0</v>
      </c>
      <c r="R18" s="318">
        <f t="shared" si="5"/>
        <v>0.54941972758267421</v>
      </c>
      <c r="S18" s="319">
        <v>1288.107</v>
      </c>
      <c r="T18" s="317">
        <v>1157.2550000000001</v>
      </c>
      <c r="U18" s="318">
        <f t="shared" si="6"/>
        <v>0.11307101719154367</v>
      </c>
      <c r="V18" s="318" t="b">
        <f t="shared" si="7"/>
        <v>0</v>
      </c>
      <c r="W18" s="318">
        <f t="shared" si="8"/>
        <v>0.11307101719154367</v>
      </c>
      <c r="X18" s="318"/>
      <c r="Y18" s="319">
        <v>1436.383</v>
      </c>
      <c r="Z18" s="318">
        <f t="shared" si="9"/>
        <v>0.24119835299912284</v>
      </c>
      <c r="AA18" s="318" t="b">
        <f t="shared" si="10"/>
        <v>0</v>
      </c>
      <c r="AB18" s="318">
        <f t="shared" si="11"/>
        <v>0.24119835299912284</v>
      </c>
      <c r="AC18" s="464"/>
      <c r="AD18" s="705"/>
      <c r="AE18" s="705"/>
    </row>
    <row r="19" spans="1:34" ht="15" customHeight="1">
      <c r="A19" s="438" t="s">
        <v>297</v>
      </c>
      <c r="B19" s="443" t="str">
        <f>'Aaro Inställningar'!B11</f>
        <v>EMGR</v>
      </c>
      <c r="C19" s="443" t="s">
        <v>90</v>
      </c>
      <c r="D19" s="708">
        <f t="shared" si="0"/>
        <v>1</v>
      </c>
      <c r="E19" s="443"/>
      <c r="F19" s="43"/>
      <c r="G19" s="748" t="str">
        <f>'Aaro Inställningar'!C11</f>
        <v>Euromaint</v>
      </c>
      <c r="H19" s="319">
        <v>225.417</v>
      </c>
      <c r="I19" s="317">
        <v>208.78100000000001</v>
      </c>
      <c r="J19" s="318">
        <f t="shared" si="1"/>
        <v>7.9681580220422266E-2</v>
      </c>
      <c r="K19" s="319">
        <v>593.44200000000001</v>
      </c>
      <c r="L19" s="317">
        <v>581.61199999999997</v>
      </c>
      <c r="M19" s="318">
        <f t="shared" si="2"/>
        <v>2.03400204947628E-2</v>
      </c>
      <c r="N19" s="319">
        <v>593.44200000000001</v>
      </c>
      <c r="O19" s="317">
        <v>581.61199999999997</v>
      </c>
      <c r="P19" s="318">
        <f t="shared" si="3"/>
        <v>2.03400204947628E-2</v>
      </c>
      <c r="Q19" s="318" t="b">
        <f t="shared" si="4"/>
        <v>0</v>
      </c>
      <c r="R19" s="318">
        <f t="shared" si="5"/>
        <v>2.03400204947628E-2</v>
      </c>
      <c r="S19" s="319">
        <v>2286.1</v>
      </c>
      <c r="T19" s="317">
        <v>2274.27</v>
      </c>
      <c r="U19" s="318">
        <f t="shared" si="6"/>
        <v>5.2016691070100318E-3</v>
      </c>
      <c r="V19" s="318" t="b">
        <f t="shared" si="7"/>
        <v>0</v>
      </c>
      <c r="W19" s="318">
        <f t="shared" si="8"/>
        <v>5.2016691070100318E-3</v>
      </c>
      <c r="X19" s="318"/>
      <c r="Y19" s="319">
        <v>2251.7579999999998</v>
      </c>
      <c r="Z19" s="318">
        <f t="shared" si="9"/>
        <v>-9.8985608568904482E-3</v>
      </c>
      <c r="AA19" s="318" t="b">
        <f t="shared" si="10"/>
        <v>0</v>
      </c>
      <c r="AB19" s="318">
        <f t="shared" si="11"/>
        <v>-9.8985608568904482E-3</v>
      </c>
      <c r="AC19" s="464"/>
      <c r="AD19" s="705"/>
      <c r="AE19" s="705"/>
    </row>
    <row r="20" spans="1:34" ht="16.5" customHeight="1">
      <c r="A20" s="438" t="s">
        <v>297</v>
      </c>
      <c r="B20" s="443" t="str">
        <f>'Aaro Inställningar'!B12</f>
        <v>GSHYDRO</v>
      </c>
      <c r="C20" s="443" t="s">
        <v>79</v>
      </c>
      <c r="D20" s="708">
        <f t="shared" si="0"/>
        <v>9.0968</v>
      </c>
      <c r="E20" s="443"/>
      <c r="F20" s="43"/>
      <c r="G20" s="748" t="str">
        <f>'Aaro Inställningar'!C12</f>
        <v>GS-Hydro</v>
      </c>
      <c r="H20" s="319">
        <v>116.21162</v>
      </c>
      <c r="I20" s="777">
        <v>103.4033256</v>
      </c>
      <c r="J20" s="318">
        <f t="shared" si="1"/>
        <v>0.12386733526876048</v>
      </c>
      <c r="K20" s="319">
        <v>309.97345999999999</v>
      </c>
      <c r="L20" s="777">
        <v>292.80779840000002</v>
      </c>
      <c r="M20" s="318">
        <f t="shared" si="2"/>
        <v>5.8624332049210803E-2</v>
      </c>
      <c r="N20" s="319">
        <v>309.97345999999999</v>
      </c>
      <c r="O20" s="777">
        <v>292.80779840000002</v>
      </c>
      <c r="P20" s="318">
        <f t="shared" si="3"/>
        <v>5.8624332049210803E-2</v>
      </c>
      <c r="Q20" s="318" t="b">
        <f t="shared" si="4"/>
        <v>0</v>
      </c>
      <c r="R20" s="318">
        <f t="shared" si="5"/>
        <v>5.8624332049210803E-2</v>
      </c>
      <c r="S20" s="319">
        <v>1332.3264248</v>
      </c>
      <c r="T20" s="777">
        <v>1315.1607632</v>
      </c>
      <c r="U20" s="318">
        <f t="shared" si="6"/>
        <v>1.3052139388825212E-2</v>
      </c>
      <c r="V20" s="318" t="b">
        <f t="shared" si="7"/>
        <v>0</v>
      </c>
      <c r="W20" s="318">
        <f t="shared" si="8"/>
        <v>1.3052139388825212E-2</v>
      </c>
      <c r="X20" s="318"/>
      <c r="Y20" s="319">
        <v>1317.8988999999999</v>
      </c>
      <c r="Z20" s="318">
        <f t="shared" si="9"/>
        <v>2.0819787790335997E-3</v>
      </c>
      <c r="AA20" s="318" t="b">
        <f t="shared" si="10"/>
        <v>0</v>
      </c>
      <c r="AB20" s="318">
        <f t="shared" si="11"/>
        <v>2.0819787790335997E-3</v>
      </c>
      <c r="AC20" s="464"/>
      <c r="AD20" s="705"/>
      <c r="AE20" s="705"/>
    </row>
    <row r="21" spans="1:34" ht="15" customHeight="1">
      <c r="A21" s="438" t="s">
        <v>297</v>
      </c>
      <c r="B21" s="443" t="str">
        <f>'Aaro Inställningar'!B13</f>
        <v>HAFA</v>
      </c>
      <c r="C21" s="443" t="s">
        <v>90</v>
      </c>
      <c r="D21" s="708">
        <f t="shared" si="0"/>
        <v>1</v>
      </c>
      <c r="E21" s="443"/>
      <c r="F21" s="43"/>
      <c r="G21" s="748" t="str">
        <f>'Aaro Inställningar'!C13</f>
        <v>Hafa Bathroom Group</v>
      </c>
      <c r="H21" s="319">
        <v>17.981999999999999</v>
      </c>
      <c r="I21" s="317">
        <v>18.079000000000001</v>
      </c>
      <c r="J21" s="318">
        <f t="shared" si="1"/>
        <v>-5.3653410033741578E-3</v>
      </c>
      <c r="K21" s="319">
        <v>52.296999999999997</v>
      </c>
      <c r="L21" s="317">
        <v>58.457999999999998</v>
      </c>
      <c r="M21" s="318">
        <f t="shared" si="2"/>
        <v>-0.10539190529953135</v>
      </c>
      <c r="N21" s="319">
        <v>52.296999999999997</v>
      </c>
      <c r="O21" s="317">
        <v>58.457999999999998</v>
      </c>
      <c r="P21" s="318">
        <f t="shared" si="3"/>
        <v>-0.10539190529953135</v>
      </c>
      <c r="Q21" s="318" t="b">
        <f t="shared" si="4"/>
        <v>0</v>
      </c>
      <c r="R21" s="318">
        <f t="shared" si="5"/>
        <v>-0.10539190529953135</v>
      </c>
      <c r="S21" s="319">
        <v>199.53200000000001</v>
      </c>
      <c r="T21" s="317">
        <v>205.69300000000001</v>
      </c>
      <c r="U21" s="318">
        <f t="shared" si="6"/>
        <v>-2.9952404797440879E-2</v>
      </c>
      <c r="V21" s="318" t="b">
        <f t="shared" si="7"/>
        <v>0</v>
      </c>
      <c r="W21" s="318">
        <f t="shared" si="8"/>
        <v>-2.9952404797440879E-2</v>
      </c>
      <c r="X21" s="318"/>
      <c r="Y21" s="319">
        <v>214.99700000000001</v>
      </c>
      <c r="Z21" s="318">
        <f t="shared" si="9"/>
        <v>4.5232458080731952E-2</v>
      </c>
      <c r="AA21" s="318" t="b">
        <f t="shared" si="10"/>
        <v>0</v>
      </c>
      <c r="AB21" s="318">
        <f t="shared" si="11"/>
        <v>4.5232458080731952E-2</v>
      </c>
      <c r="AC21" s="464"/>
      <c r="AD21" s="705"/>
      <c r="AE21" s="705"/>
    </row>
    <row r="22" spans="1:34" ht="16.5" customHeight="1">
      <c r="A22" s="438" t="s">
        <v>297</v>
      </c>
      <c r="B22" s="443" t="str">
        <f>'Aaro Inställningar'!B14</f>
        <v>HENT</v>
      </c>
      <c r="C22" s="443" t="s">
        <v>78</v>
      </c>
      <c r="D22" s="708">
        <f t="shared" si="0"/>
        <v>1.089421</v>
      </c>
      <c r="E22" s="443"/>
      <c r="F22" s="43"/>
      <c r="G22" s="748" t="str">
        <f>'Aaro Inställningar'!C14</f>
        <v>HENT</v>
      </c>
      <c r="H22" s="319">
        <v>498.08219177900003</v>
      </c>
      <c r="I22" s="317">
        <v>454.75700803000001</v>
      </c>
      <c r="J22" s="318">
        <f t="shared" si="1"/>
        <v>9.5271063411829671E-2</v>
      </c>
      <c r="K22" s="319">
        <v>1302.6729819080001</v>
      </c>
      <c r="L22" s="317">
        <v>1257.1809397899999</v>
      </c>
      <c r="M22" s="318">
        <f t="shared" si="2"/>
        <v>3.6185755509146711E-2</v>
      </c>
      <c r="N22" s="319">
        <v>1302.6729819080001</v>
      </c>
      <c r="O22" s="317">
        <v>1257.1809397899999</v>
      </c>
      <c r="P22" s="318">
        <f t="shared" si="3"/>
        <v>3.6185755509146711E-2</v>
      </c>
      <c r="Q22" s="318" t="b">
        <f t="shared" si="4"/>
        <v>0</v>
      </c>
      <c r="R22" s="318">
        <f t="shared" si="5"/>
        <v>3.6185755509146711E-2</v>
      </c>
      <c r="S22" s="319">
        <v>4910.9671538490002</v>
      </c>
      <c r="T22" s="317">
        <v>4865.4751117309997</v>
      </c>
      <c r="U22" s="318">
        <f t="shared" si="6"/>
        <v>9.3499691342200375E-3</v>
      </c>
      <c r="V22" s="318" t="b">
        <f t="shared" si="7"/>
        <v>0</v>
      </c>
      <c r="W22" s="318">
        <f t="shared" si="8"/>
        <v>9.3499691342200375E-3</v>
      </c>
      <c r="X22" s="318"/>
      <c r="Y22" s="319">
        <v>5447.1049999999996</v>
      </c>
      <c r="Z22" s="318">
        <f t="shared" si="9"/>
        <v>0.11954225947362263</v>
      </c>
      <c r="AA22" s="318" t="b">
        <f t="shared" si="10"/>
        <v>0</v>
      </c>
      <c r="AB22" s="318">
        <f t="shared" si="11"/>
        <v>0.11954225947362263</v>
      </c>
      <c r="AC22" s="464"/>
      <c r="AD22" s="705"/>
      <c r="AE22" s="705"/>
    </row>
    <row r="23" spans="1:34" ht="15.75" customHeight="1">
      <c r="A23" s="438" t="s">
        <v>297</v>
      </c>
      <c r="B23" s="443" t="str">
        <f>'Aaro Inställningar'!B15</f>
        <v>HLDISP</v>
      </c>
      <c r="C23" s="443" t="s">
        <v>90</v>
      </c>
      <c r="D23" s="708">
        <f t="shared" si="0"/>
        <v>1</v>
      </c>
      <c r="E23" s="443"/>
      <c r="F23" s="43"/>
      <c r="G23" s="748" t="str">
        <f>'Aaro Inställningar'!C15</f>
        <v xml:space="preserve">HL Display </v>
      </c>
      <c r="H23" s="319">
        <v>118.68899999999999</v>
      </c>
      <c r="I23" s="317">
        <v>137.26499999999999</v>
      </c>
      <c r="J23" s="318">
        <f t="shared" si="1"/>
        <v>-0.13532947218883173</v>
      </c>
      <c r="K23" s="319">
        <v>337.32799999999997</v>
      </c>
      <c r="L23" s="317">
        <v>363.72899999999998</v>
      </c>
      <c r="M23" s="318">
        <f t="shared" si="2"/>
        <v>-7.2584259159979014E-2</v>
      </c>
      <c r="N23" s="319">
        <v>337.32799999999997</v>
      </c>
      <c r="O23" s="317">
        <v>363.72899999999998</v>
      </c>
      <c r="P23" s="318">
        <f t="shared" si="3"/>
        <v>-7.2584259159979014E-2</v>
      </c>
      <c r="Q23" s="318" t="b">
        <f t="shared" si="4"/>
        <v>0</v>
      </c>
      <c r="R23" s="318">
        <f t="shared" si="5"/>
        <v>-7.2584259159979014E-2</v>
      </c>
      <c r="S23" s="319">
        <v>1482.7719999999999</v>
      </c>
      <c r="T23" s="317">
        <v>1509.173</v>
      </c>
      <c r="U23" s="318">
        <f t="shared" si="6"/>
        <v>-1.7493686939800801E-2</v>
      </c>
      <c r="V23" s="318" t="b">
        <f t="shared" si="7"/>
        <v>0</v>
      </c>
      <c r="W23" s="318">
        <f t="shared" si="8"/>
        <v>-1.7493686939800801E-2</v>
      </c>
      <c r="X23" s="318"/>
      <c r="Y23" s="319">
        <v>1447</v>
      </c>
      <c r="Z23" s="318">
        <f t="shared" si="9"/>
        <v>-4.1196734900505128E-2</v>
      </c>
      <c r="AA23" s="318" t="b">
        <f t="shared" si="10"/>
        <v>0</v>
      </c>
      <c r="AB23" s="318">
        <f t="shared" si="11"/>
        <v>-4.1196734900505128E-2</v>
      </c>
      <c r="AC23" s="464"/>
      <c r="AD23" s="705"/>
      <c r="AE23" s="705"/>
    </row>
    <row r="24" spans="1:34" ht="15.75" customHeight="1">
      <c r="A24" s="438" t="s">
        <v>297</v>
      </c>
      <c r="B24" s="443" t="str">
        <f>'Aaro Inställningar'!B16</f>
        <v>INWIDO</v>
      </c>
      <c r="C24" s="443" t="s">
        <v>78</v>
      </c>
      <c r="D24" s="708">
        <f t="shared" si="0"/>
        <v>1.089421</v>
      </c>
      <c r="E24" s="443"/>
      <c r="F24" s="43"/>
      <c r="G24" s="748" t="str">
        <f>'Aaro Inställningar'!C16</f>
        <v>Inwido</v>
      </c>
      <c r="H24" s="319"/>
      <c r="I24" s="317"/>
      <c r="J24" s="318"/>
      <c r="K24" s="319">
        <v>1141.0965957139999</v>
      </c>
      <c r="L24" s="317">
        <v>988.40552719599998</v>
      </c>
      <c r="M24" s="318">
        <f t="shared" si="2"/>
        <v>0.15448220828061143</v>
      </c>
      <c r="N24" s="319"/>
      <c r="O24" s="317">
        <v>988.40552719599998</v>
      </c>
      <c r="P24" s="318">
        <f t="shared" si="3"/>
        <v>-1</v>
      </c>
      <c r="Q24" s="318" t="b">
        <f t="shared" si="4"/>
        <v>0</v>
      </c>
      <c r="R24" s="318">
        <f t="shared" si="5"/>
        <v>-1</v>
      </c>
      <c r="S24" s="319">
        <v>5508.0461213190001</v>
      </c>
      <c r="T24" s="317">
        <v>5355.3550528010001</v>
      </c>
      <c r="U24" s="318">
        <f t="shared" si="6"/>
        <v>2.8511847863035511E-2</v>
      </c>
      <c r="V24" s="318" t="b">
        <f t="shared" si="7"/>
        <v>0</v>
      </c>
      <c r="W24" s="318">
        <f t="shared" si="8"/>
        <v>2.8511847863035511E-2</v>
      </c>
      <c r="X24" s="318"/>
      <c r="Y24" s="319">
        <v>5556.0470999999998</v>
      </c>
      <c r="Z24" s="318">
        <f t="shared" si="9"/>
        <v>3.7475021771718353E-2</v>
      </c>
      <c r="AA24" s="318" t="b">
        <f t="shared" si="10"/>
        <v>0</v>
      </c>
      <c r="AB24" s="318">
        <f t="shared" si="11"/>
        <v>3.7475021771718353E-2</v>
      </c>
      <c r="AC24" s="464"/>
      <c r="AD24" s="705"/>
      <c r="AE24" s="705"/>
    </row>
    <row r="25" spans="1:34" ht="15" customHeight="1">
      <c r="A25" s="438" t="s">
        <v>297</v>
      </c>
      <c r="B25" s="443" t="str">
        <f>'Aaro Inställningar'!B17</f>
        <v>JOTUL</v>
      </c>
      <c r="C25" s="443" t="s">
        <v>90</v>
      </c>
      <c r="D25" s="708">
        <f t="shared" si="0"/>
        <v>1</v>
      </c>
      <c r="E25" s="443"/>
      <c r="F25" s="43"/>
      <c r="G25" s="748" t="str">
        <f>'Aaro Inställningar'!C17</f>
        <v>Jøtul</v>
      </c>
      <c r="H25" s="319">
        <v>61.942</v>
      </c>
      <c r="I25" s="317">
        <v>58.375</v>
      </c>
      <c r="J25" s="318">
        <f t="shared" ref="J25:J42" si="12">IF(OR(H25&lt;0,I25&lt;0),"-",H25/I25-1)</f>
        <v>6.1104925053533155E-2</v>
      </c>
      <c r="K25" s="319">
        <v>194.17699999999999</v>
      </c>
      <c r="L25" s="317">
        <v>183.55</v>
      </c>
      <c r="M25" s="318">
        <f t="shared" si="2"/>
        <v>5.7897030781803194E-2</v>
      </c>
      <c r="N25" s="319">
        <v>194.17699999999999</v>
      </c>
      <c r="O25" s="317">
        <v>183.55</v>
      </c>
      <c r="P25" s="318">
        <f t="shared" si="3"/>
        <v>5.7897030781803194E-2</v>
      </c>
      <c r="Q25" s="318" t="b">
        <f t="shared" si="4"/>
        <v>0</v>
      </c>
      <c r="R25" s="318">
        <f t="shared" si="5"/>
        <v>5.7897030781803194E-2</v>
      </c>
      <c r="S25" s="319">
        <v>855.12900000000002</v>
      </c>
      <c r="T25" s="317">
        <v>844.50199999999995</v>
      </c>
      <c r="U25" s="318">
        <f t="shared" si="6"/>
        <v>1.2583747581415006E-2</v>
      </c>
      <c r="V25" s="318" t="b">
        <f t="shared" si="7"/>
        <v>0</v>
      </c>
      <c r="W25" s="318">
        <f t="shared" si="8"/>
        <v>1.2583747581415006E-2</v>
      </c>
      <c r="X25" s="318"/>
      <c r="Y25" s="319">
        <v>883</v>
      </c>
      <c r="Z25" s="318">
        <f t="shared" si="9"/>
        <v>4.5586629753393115E-2</v>
      </c>
      <c r="AA25" s="318" t="b">
        <f t="shared" si="10"/>
        <v>0</v>
      </c>
      <c r="AB25" s="318">
        <f t="shared" si="11"/>
        <v>4.5586629753393115E-2</v>
      </c>
      <c r="AC25" s="464"/>
      <c r="AD25" s="705"/>
      <c r="AE25" s="705"/>
    </row>
    <row r="26" spans="1:34" ht="15.75" customHeight="1">
      <c r="A26" s="438" t="s">
        <v>297</v>
      </c>
      <c r="B26" s="443" t="str">
        <f>'Aaro Inställningar'!B18</f>
        <v>KVD</v>
      </c>
      <c r="C26" s="443" t="s">
        <v>79</v>
      </c>
      <c r="D26" s="708">
        <f t="shared" si="0"/>
        <v>9.0968</v>
      </c>
      <c r="E26" s="443"/>
      <c r="F26" s="43"/>
      <c r="G26" s="748" t="str">
        <f>'Aaro Inställningar'!C18</f>
        <v xml:space="preserve">KVD </v>
      </c>
      <c r="H26" s="319">
        <v>245.77734240000001</v>
      </c>
      <c r="I26" s="317">
        <v>245.73185839999999</v>
      </c>
      <c r="J26" s="318">
        <f t="shared" si="12"/>
        <v>1.8509606485772601E-4</v>
      </c>
      <c r="K26" s="319">
        <v>690.06505440000001</v>
      </c>
      <c r="L26" s="317">
        <v>684.07935999999995</v>
      </c>
      <c r="M26" s="318">
        <f t="shared" si="2"/>
        <v>8.7500000000000355E-3</v>
      </c>
      <c r="N26" s="319">
        <v>690.06505440000001</v>
      </c>
      <c r="O26" s="317">
        <v>684.07935999999995</v>
      </c>
      <c r="P26" s="318">
        <f t="shared" si="3"/>
        <v>8.7500000000000355E-3</v>
      </c>
      <c r="Q26" s="318" t="b">
        <f t="shared" si="4"/>
        <v>0</v>
      </c>
      <c r="R26" s="318">
        <f t="shared" si="5"/>
        <v>8.7500000000000355E-3</v>
      </c>
      <c r="S26" s="319">
        <v>2875.2255759999998</v>
      </c>
      <c r="T26" s="317">
        <v>2869.2398816</v>
      </c>
      <c r="U26" s="318">
        <f t="shared" si="6"/>
        <v>2.0861603236401738E-3</v>
      </c>
      <c r="V26" s="318" t="b">
        <f t="shared" si="7"/>
        <v>0</v>
      </c>
      <c r="W26" s="318">
        <f t="shared" si="8"/>
        <v>2.0861603236401738E-3</v>
      </c>
      <c r="X26" s="318"/>
      <c r="Y26" s="319">
        <v>3364.6788999999999</v>
      </c>
      <c r="Z26" s="318">
        <f t="shared" si="9"/>
        <v>0.17267256794288111</v>
      </c>
      <c r="AA26" s="318" t="b">
        <f t="shared" si="10"/>
        <v>0</v>
      </c>
      <c r="AB26" s="318">
        <f t="shared" si="11"/>
        <v>0.17267256794288111</v>
      </c>
      <c r="AC26" s="464"/>
      <c r="AD26" s="705"/>
      <c r="AE26" s="705"/>
    </row>
    <row r="27" spans="1:34" ht="15" customHeight="1">
      <c r="A27" s="438" t="s">
        <v>297</v>
      </c>
      <c r="B27" s="443" t="str">
        <f>'Aaro Inställningar'!B19</f>
        <v>LEDIL</v>
      </c>
      <c r="C27" s="443" t="s">
        <v>90</v>
      </c>
      <c r="D27" s="708">
        <f t="shared" si="0"/>
        <v>1</v>
      </c>
      <c r="E27" s="443"/>
      <c r="F27" s="43"/>
      <c r="G27" s="748" t="str">
        <f>'Aaro Inställningar'!C19</f>
        <v>Ledil</v>
      </c>
      <c r="H27" s="319">
        <v>2.8769999999999998</v>
      </c>
      <c r="I27" s="317">
        <v>2.0499999999999998</v>
      </c>
      <c r="J27" s="318">
        <f t="shared" si="12"/>
        <v>0.40341463414634138</v>
      </c>
      <c r="K27" s="319">
        <v>7.4539999999999997</v>
      </c>
      <c r="L27" s="317">
        <v>5.4390000000000001</v>
      </c>
      <c r="M27" s="318">
        <f t="shared" si="2"/>
        <v>0.37047251332965603</v>
      </c>
      <c r="N27" s="319">
        <v>7.4539999999999997</v>
      </c>
      <c r="O27" s="317">
        <v>5.4390000000000001</v>
      </c>
      <c r="P27" s="318">
        <f t="shared" si="3"/>
        <v>0.37047251332965603</v>
      </c>
      <c r="Q27" s="318" t="b">
        <f t="shared" si="4"/>
        <v>0</v>
      </c>
      <c r="R27" s="318">
        <f t="shared" si="5"/>
        <v>0.37047251332965603</v>
      </c>
      <c r="S27" s="319">
        <v>28.765999999999998</v>
      </c>
      <c r="T27" s="317">
        <v>26.751000000000001</v>
      </c>
      <c r="U27" s="318">
        <f t="shared" si="6"/>
        <v>7.5324286942544116E-2</v>
      </c>
      <c r="V27" s="318" t="b">
        <f t="shared" si="7"/>
        <v>0</v>
      </c>
      <c r="W27" s="318">
        <f t="shared" si="8"/>
        <v>7.5324286942544116E-2</v>
      </c>
      <c r="X27" s="318"/>
      <c r="Y27" s="319">
        <v>32.700000000000003</v>
      </c>
      <c r="Z27" s="318">
        <f t="shared" si="9"/>
        <v>0.2223842099360771</v>
      </c>
      <c r="AA27" s="318" t="b">
        <f t="shared" si="10"/>
        <v>0</v>
      </c>
      <c r="AB27" s="318">
        <f t="shared" si="11"/>
        <v>0.2223842099360771</v>
      </c>
      <c r="AC27" s="464"/>
      <c r="AD27" s="705"/>
      <c r="AE27" s="705"/>
    </row>
    <row r="28" spans="1:34" ht="15.75" customHeight="1">
      <c r="A28" s="438" t="s">
        <v>297</v>
      </c>
      <c r="B28" s="443" t="str">
        <f>'Aaro Inställningar'!B20</f>
        <v>MCC</v>
      </c>
      <c r="C28" s="443" t="s">
        <v>79</v>
      </c>
      <c r="D28" s="708">
        <f t="shared" si="0"/>
        <v>9.0968</v>
      </c>
      <c r="E28" s="443"/>
      <c r="F28" s="43"/>
      <c r="G28" s="748" t="str">
        <f>'Aaro Inställningar'!C20</f>
        <v>Mobile Climate Control</v>
      </c>
      <c r="H28" s="319">
        <v>1006.8156304</v>
      </c>
      <c r="I28" s="317">
        <v>678.63947359999997</v>
      </c>
      <c r="J28" s="318">
        <f t="shared" si="12"/>
        <v>0.48357952869896259</v>
      </c>
      <c r="K28" s="319">
        <v>2639.0271640000001</v>
      </c>
      <c r="L28" s="317">
        <v>1925.292236</v>
      </c>
      <c r="M28" s="318">
        <f t="shared" si="2"/>
        <v>0.3707151125705781</v>
      </c>
      <c r="N28" s="319">
        <v>2639.0271640000001</v>
      </c>
      <c r="O28" s="317">
        <v>1925.292236</v>
      </c>
      <c r="P28" s="318">
        <f t="shared" si="3"/>
        <v>0.3707151125705781</v>
      </c>
      <c r="Q28" s="318" t="b">
        <f t="shared" si="4"/>
        <v>0</v>
      </c>
      <c r="R28" s="318">
        <f t="shared" si="5"/>
        <v>0.3707151125705781</v>
      </c>
      <c r="S28" s="319">
        <v>10001.4494696</v>
      </c>
      <c r="T28" s="317">
        <v>9287.7145416000003</v>
      </c>
      <c r="U28" s="318">
        <f t="shared" si="6"/>
        <v>7.6847207652986693E-2</v>
      </c>
      <c r="V28" s="318" t="b">
        <f t="shared" si="7"/>
        <v>0</v>
      </c>
      <c r="W28" s="318">
        <f t="shared" si="8"/>
        <v>7.6847207652986693E-2</v>
      </c>
      <c r="X28" s="318"/>
      <c r="Y28" s="319">
        <v>11374.9025272</v>
      </c>
      <c r="Z28" s="318">
        <f t="shared" si="9"/>
        <v>0.22472568210956645</v>
      </c>
      <c r="AA28" s="318" t="b">
        <f t="shared" si="10"/>
        <v>0</v>
      </c>
      <c r="AB28" s="318">
        <f t="shared" si="11"/>
        <v>0.22472568210956645</v>
      </c>
      <c r="AC28" s="464"/>
      <c r="AD28" s="705"/>
      <c r="AE28" s="705"/>
    </row>
    <row r="29" spans="1:34" ht="15" customHeight="1">
      <c r="A29" s="438" t="s">
        <v>297</v>
      </c>
      <c r="B29" s="443" t="str">
        <f>'Aaro Inställningar'!B21</f>
        <v>NEBULA</v>
      </c>
      <c r="C29" s="443" t="s">
        <v>90</v>
      </c>
      <c r="D29" s="708">
        <f t="shared" si="0"/>
        <v>1</v>
      </c>
      <c r="E29" s="443"/>
      <c r="F29" s="43"/>
      <c r="G29" s="748" t="str">
        <f>'Aaro Inställningar'!C21</f>
        <v>Nebula</v>
      </c>
      <c r="H29" s="319">
        <v>2.4484029999999999</v>
      </c>
      <c r="I29" s="317">
        <v>2.3010000000000002</v>
      </c>
      <c r="J29" s="318">
        <f t="shared" si="12"/>
        <v>6.4060408518035405E-2</v>
      </c>
      <c r="K29" s="319">
        <v>7.080552</v>
      </c>
      <c r="L29" s="317">
        <v>6.6109999999999998</v>
      </c>
      <c r="M29" s="318">
        <f t="shared" si="2"/>
        <v>7.102586598094085E-2</v>
      </c>
      <c r="N29" s="319">
        <v>7.080552</v>
      </c>
      <c r="O29" s="317">
        <v>6.6109999999999998</v>
      </c>
      <c r="P29" s="318">
        <f t="shared" si="3"/>
        <v>7.102586598094085E-2</v>
      </c>
      <c r="Q29" s="318" t="b">
        <f t="shared" si="4"/>
        <v>0</v>
      </c>
      <c r="R29" s="318">
        <f t="shared" si="5"/>
        <v>7.102586598094085E-2</v>
      </c>
      <c r="S29" s="319">
        <v>29.114552</v>
      </c>
      <c r="T29" s="317">
        <v>28.645</v>
      </c>
      <c r="U29" s="318">
        <f t="shared" si="6"/>
        <v>1.639211031593657E-2</v>
      </c>
      <c r="V29" s="318" t="b">
        <f t="shared" si="7"/>
        <v>0</v>
      </c>
      <c r="W29" s="318">
        <f t="shared" si="8"/>
        <v>1.639211031593657E-2</v>
      </c>
      <c r="X29" s="318"/>
      <c r="Y29" s="319">
        <v>30.84</v>
      </c>
      <c r="Z29" s="318">
        <f t="shared" si="9"/>
        <v>7.6627683714435291E-2</v>
      </c>
      <c r="AA29" s="318" t="b">
        <f t="shared" si="10"/>
        <v>0</v>
      </c>
      <c r="AB29" s="318">
        <f t="shared" si="11"/>
        <v>7.6627683714435291E-2</v>
      </c>
      <c r="AC29" s="464"/>
      <c r="AD29" s="705"/>
      <c r="AE29" s="705"/>
    </row>
    <row r="30" spans="1:34" ht="15.75" customHeight="1">
      <c r="A30" s="438" t="s">
        <v>297</v>
      </c>
      <c r="B30" s="443" t="str">
        <f>'Aaro Inställningar'!B22</f>
        <v>NCGHO</v>
      </c>
      <c r="C30" s="443" t="s">
        <v>90</v>
      </c>
      <c r="D30" s="708">
        <f t="shared" si="0"/>
        <v>1</v>
      </c>
      <c r="E30" s="443"/>
      <c r="F30" s="43"/>
      <c r="G30" s="748" t="str">
        <f>'Aaro Inställningar'!C22</f>
        <v>Nordic Cinema Group</v>
      </c>
      <c r="H30" s="319">
        <v>216.34547499999999</v>
      </c>
      <c r="I30" s="317">
        <v>201.11</v>
      </c>
      <c r="J30" s="318">
        <f t="shared" si="12"/>
        <v>7.5756924071403553E-2</v>
      </c>
      <c r="K30" s="319">
        <v>791.15413999999998</v>
      </c>
      <c r="L30" s="317">
        <v>715.71299999999997</v>
      </c>
      <c r="M30" s="318">
        <f t="shared" si="2"/>
        <v>0.1054069717889714</v>
      </c>
      <c r="N30" s="319">
        <v>791.15413999999998</v>
      </c>
      <c r="O30" s="317">
        <v>715.71299999999997</v>
      </c>
      <c r="P30" s="318">
        <f t="shared" si="3"/>
        <v>0.1054069717889714</v>
      </c>
      <c r="Q30" s="318" t="b">
        <f t="shared" si="4"/>
        <v>0</v>
      </c>
      <c r="R30" s="318">
        <f t="shared" si="5"/>
        <v>0.1054069717889714</v>
      </c>
      <c r="S30" s="319">
        <v>2687.8711400000002</v>
      </c>
      <c r="T30" s="317">
        <v>2612.4299999999998</v>
      </c>
      <c r="U30" s="318">
        <f t="shared" si="6"/>
        <v>2.887776514586049E-2</v>
      </c>
      <c r="V30" s="318" t="b">
        <f t="shared" si="7"/>
        <v>0</v>
      </c>
      <c r="W30" s="318">
        <f t="shared" si="8"/>
        <v>2.887776514586049E-2</v>
      </c>
      <c r="X30" s="318"/>
      <c r="Y30" s="319">
        <v>2911</v>
      </c>
      <c r="Z30" s="318">
        <f t="shared" si="9"/>
        <v>0.11428822973247144</v>
      </c>
      <c r="AA30" s="318" t="b">
        <f t="shared" si="10"/>
        <v>0</v>
      </c>
      <c r="AB30" s="318">
        <f t="shared" si="11"/>
        <v>0.11428822973247144</v>
      </c>
      <c r="AC30" s="464"/>
      <c r="AD30" s="705"/>
      <c r="AE30" s="705"/>
    </row>
    <row r="31" spans="1:34" ht="15.75" hidden="1" customHeight="1">
      <c r="A31" s="438" t="s">
        <v>297</v>
      </c>
      <c r="B31" s="443">
        <f>'Aaro Inställningar'!B23</f>
        <v>0</v>
      </c>
      <c r="C31" s="443" t="s">
        <v>78</v>
      </c>
      <c r="D31" s="708">
        <f t="shared" si="0"/>
        <v>1.089421</v>
      </c>
      <c r="E31" s="443"/>
      <c r="F31" s="43"/>
      <c r="G31" s="748">
        <f>'Aaro Inställningar'!C23</f>
        <v>0</v>
      </c>
      <c r="H31" s="319">
        <v>0</v>
      </c>
      <c r="I31" s="317">
        <v>0</v>
      </c>
      <c r="J31" s="318" t="e">
        <f t="shared" si="12"/>
        <v>#DIV/0!</v>
      </c>
      <c r="K31" s="319">
        <v>0</v>
      </c>
      <c r="L31" s="317">
        <v>0</v>
      </c>
      <c r="M31" s="318" t="e">
        <f t="shared" si="2"/>
        <v>#DIV/0!</v>
      </c>
      <c r="N31" s="319">
        <v>0</v>
      </c>
      <c r="O31" s="317">
        <v>0</v>
      </c>
      <c r="P31" s="318" t="e">
        <f t="shared" si="3"/>
        <v>#DIV/0!</v>
      </c>
      <c r="Q31" s="318" t="b">
        <f t="shared" si="4"/>
        <v>0</v>
      </c>
      <c r="R31" s="318" t="e">
        <f t="shared" si="5"/>
        <v>#DIV/0!</v>
      </c>
      <c r="S31" s="319">
        <v>0</v>
      </c>
      <c r="T31" s="317">
        <v>0</v>
      </c>
      <c r="U31" s="318" t="e">
        <f t="shared" si="6"/>
        <v>#DIV/0!</v>
      </c>
      <c r="V31" s="318" t="b">
        <f t="shared" si="7"/>
        <v>0</v>
      </c>
      <c r="W31" s="318" t="e">
        <f t="shared" si="8"/>
        <v>#DIV/0!</v>
      </c>
      <c r="X31" s="318"/>
      <c r="Y31" s="319">
        <v>0</v>
      </c>
      <c r="Z31" s="318" t="e">
        <f t="shared" si="9"/>
        <v>#DIV/0!</v>
      </c>
      <c r="AA31" s="318" t="b">
        <f t="shared" si="10"/>
        <v>0</v>
      </c>
      <c r="AB31" s="318" t="e">
        <f t="shared" si="11"/>
        <v>#DIV/0!</v>
      </c>
      <c r="AC31" s="464"/>
      <c r="AD31" s="705"/>
      <c r="AE31" s="705"/>
    </row>
    <row r="32" spans="1:34" ht="16.8" hidden="1">
      <c r="A32" s="438" t="s">
        <v>297</v>
      </c>
      <c r="B32" s="443">
        <f>'Aaro Inställningar'!B24</f>
        <v>0</v>
      </c>
      <c r="C32" s="443" t="s">
        <v>90</v>
      </c>
      <c r="D32" s="708">
        <f t="shared" si="0"/>
        <v>1</v>
      </c>
      <c r="E32" s="443"/>
      <c r="F32" s="43"/>
      <c r="G32" s="748">
        <f>'Aaro Inställningar'!C24</f>
        <v>0</v>
      </c>
      <c r="H32" s="319">
        <v>0</v>
      </c>
      <c r="I32" s="317">
        <v>0</v>
      </c>
      <c r="J32" s="318" t="e">
        <f t="shared" si="12"/>
        <v>#DIV/0!</v>
      </c>
      <c r="K32" s="319">
        <v>0</v>
      </c>
      <c r="L32" s="317">
        <v>0</v>
      </c>
      <c r="M32" s="318" t="e">
        <f t="shared" si="2"/>
        <v>#DIV/0!</v>
      </c>
      <c r="N32" s="319">
        <v>0</v>
      </c>
      <c r="O32" s="317">
        <v>0</v>
      </c>
      <c r="P32" s="318" t="e">
        <f t="shared" si="3"/>
        <v>#DIV/0!</v>
      </c>
      <c r="Q32" s="318" t="b">
        <f t="shared" si="4"/>
        <v>0</v>
      </c>
      <c r="R32" s="318" t="e">
        <f t="shared" si="5"/>
        <v>#DIV/0!</v>
      </c>
      <c r="S32" s="319">
        <v>0</v>
      </c>
      <c r="T32" s="317">
        <v>0</v>
      </c>
      <c r="U32" s="318" t="e">
        <f t="shared" si="6"/>
        <v>#DIV/0!</v>
      </c>
      <c r="V32" s="318" t="b">
        <f t="shared" si="7"/>
        <v>0</v>
      </c>
      <c r="W32" s="318" t="e">
        <f t="shared" si="8"/>
        <v>#DIV/0!</v>
      </c>
      <c r="X32" s="318"/>
      <c r="Y32" s="319">
        <v>0</v>
      </c>
      <c r="Z32" s="318" t="e">
        <f t="shared" si="9"/>
        <v>#DIV/0!</v>
      </c>
      <c r="AA32" s="318" t="b">
        <f t="shared" si="10"/>
        <v>0</v>
      </c>
      <c r="AB32" s="318" t="e">
        <f t="shared" si="11"/>
        <v>#DIV/0!</v>
      </c>
      <c r="AC32" s="464"/>
      <c r="AD32" s="705"/>
      <c r="AE32" s="705"/>
      <c r="AF32" s="62"/>
      <c r="AG32" s="62"/>
      <c r="AH32" s="62"/>
    </row>
    <row r="33" spans="1:34" ht="16.8" hidden="1">
      <c r="A33" s="438" t="s">
        <v>297</v>
      </c>
      <c r="B33" s="443">
        <f>'Aaro Inställningar'!B25</f>
        <v>0</v>
      </c>
      <c r="C33" s="443" t="s">
        <v>90</v>
      </c>
      <c r="D33" s="708">
        <f t="shared" si="0"/>
        <v>1</v>
      </c>
      <c r="E33" s="443"/>
      <c r="F33" s="42"/>
      <c r="G33" s="748">
        <f>'Aaro Inställningar'!C25</f>
        <v>0</v>
      </c>
      <c r="H33" s="319">
        <v>0</v>
      </c>
      <c r="I33" s="317">
        <v>0</v>
      </c>
      <c r="J33" s="318" t="e">
        <f t="shared" si="12"/>
        <v>#DIV/0!</v>
      </c>
      <c r="K33" s="319">
        <v>0</v>
      </c>
      <c r="L33" s="317">
        <v>0</v>
      </c>
      <c r="M33" s="318" t="e">
        <f t="shared" si="2"/>
        <v>#DIV/0!</v>
      </c>
      <c r="N33" s="319">
        <v>0</v>
      </c>
      <c r="O33" s="317">
        <v>0</v>
      </c>
      <c r="P33" s="318" t="e">
        <f t="shared" si="3"/>
        <v>#DIV/0!</v>
      </c>
      <c r="Q33" s="318" t="b">
        <f t="shared" si="4"/>
        <v>0</v>
      </c>
      <c r="R33" s="318" t="e">
        <f t="shared" si="5"/>
        <v>#DIV/0!</v>
      </c>
      <c r="S33" s="319">
        <v>0</v>
      </c>
      <c r="T33" s="317">
        <v>0</v>
      </c>
      <c r="U33" s="318" t="e">
        <f t="shared" si="6"/>
        <v>#DIV/0!</v>
      </c>
      <c r="V33" s="318" t="b">
        <f t="shared" si="7"/>
        <v>0</v>
      </c>
      <c r="W33" s="318" t="e">
        <f t="shared" si="8"/>
        <v>#DIV/0!</v>
      </c>
      <c r="X33" s="318"/>
      <c r="Y33" s="319">
        <v>0</v>
      </c>
      <c r="Z33" s="318" t="e">
        <f t="shared" si="9"/>
        <v>#DIV/0!</v>
      </c>
      <c r="AA33" s="318" t="b">
        <f t="shared" si="10"/>
        <v>0</v>
      </c>
      <c r="AB33" s="318" t="e">
        <f t="shared" si="11"/>
        <v>#DIV/0!</v>
      </c>
      <c r="AC33" s="464"/>
      <c r="AD33" s="705"/>
      <c r="AE33" s="705"/>
      <c r="AF33" s="62"/>
      <c r="AG33" s="62"/>
      <c r="AH33" s="62"/>
    </row>
    <row r="34" spans="1:34" ht="16.8" hidden="1">
      <c r="A34" s="438" t="s">
        <v>297</v>
      </c>
      <c r="B34" s="443">
        <f>'Aaro Inställningar'!B26</f>
        <v>0</v>
      </c>
      <c r="C34" s="443" t="s">
        <v>90</v>
      </c>
      <c r="D34" s="708">
        <f t="shared" si="0"/>
        <v>1</v>
      </c>
      <c r="E34" s="443"/>
      <c r="F34" s="42"/>
      <c r="G34" s="748">
        <f>'Aaro Inställningar'!C26</f>
        <v>0</v>
      </c>
      <c r="H34" s="319">
        <v>0</v>
      </c>
      <c r="I34" s="317">
        <v>0</v>
      </c>
      <c r="J34" s="318" t="e">
        <f t="shared" si="12"/>
        <v>#DIV/0!</v>
      </c>
      <c r="K34" s="319">
        <v>0</v>
      </c>
      <c r="L34" s="317">
        <v>0</v>
      </c>
      <c r="M34" s="318" t="e">
        <f t="shared" si="2"/>
        <v>#DIV/0!</v>
      </c>
      <c r="N34" s="319">
        <v>0</v>
      </c>
      <c r="O34" s="317">
        <v>0</v>
      </c>
      <c r="P34" s="318" t="e">
        <f t="shared" si="3"/>
        <v>#DIV/0!</v>
      </c>
      <c r="Q34" s="318" t="b">
        <f t="shared" si="4"/>
        <v>0</v>
      </c>
      <c r="R34" s="318" t="e">
        <f t="shared" si="5"/>
        <v>#DIV/0!</v>
      </c>
      <c r="S34" s="319">
        <v>0</v>
      </c>
      <c r="T34" s="317">
        <v>0</v>
      </c>
      <c r="U34" s="318" t="e">
        <f t="shared" si="6"/>
        <v>#DIV/0!</v>
      </c>
      <c r="V34" s="318" t="b">
        <f t="shared" si="7"/>
        <v>0</v>
      </c>
      <c r="W34" s="318" t="e">
        <f t="shared" si="8"/>
        <v>#DIV/0!</v>
      </c>
      <c r="X34" s="318"/>
      <c r="Y34" s="319">
        <v>0</v>
      </c>
      <c r="Z34" s="318" t="e">
        <f t="shared" si="9"/>
        <v>#DIV/0!</v>
      </c>
      <c r="AA34" s="318" t="b">
        <f t="shared" si="10"/>
        <v>0</v>
      </c>
      <c r="AB34" s="318" t="e">
        <f t="shared" si="11"/>
        <v>#DIV/0!</v>
      </c>
      <c r="AC34" s="464"/>
      <c r="AD34" s="705"/>
      <c r="AE34" s="705"/>
      <c r="AF34" s="62"/>
      <c r="AG34" s="62"/>
      <c r="AH34" s="62"/>
    </row>
    <row r="35" spans="1:34" ht="16.8" hidden="1">
      <c r="A35" s="438" t="s">
        <v>297</v>
      </c>
      <c r="B35" s="443">
        <f>'Aaro Inställningar'!B27</f>
        <v>0</v>
      </c>
      <c r="C35" s="443" t="s">
        <v>90</v>
      </c>
      <c r="D35" s="708">
        <f t="shared" si="0"/>
        <v>1</v>
      </c>
      <c r="E35" s="443"/>
      <c r="F35" s="42"/>
      <c r="G35" s="748">
        <f>'Aaro Inställningar'!C27</f>
        <v>0</v>
      </c>
      <c r="H35" s="319">
        <v>0</v>
      </c>
      <c r="I35" s="317">
        <v>0</v>
      </c>
      <c r="J35" s="318" t="e">
        <f t="shared" si="12"/>
        <v>#DIV/0!</v>
      </c>
      <c r="K35" s="319">
        <v>0</v>
      </c>
      <c r="L35" s="317">
        <v>0</v>
      </c>
      <c r="M35" s="318" t="e">
        <f t="shared" si="2"/>
        <v>#DIV/0!</v>
      </c>
      <c r="N35" s="319">
        <v>0</v>
      </c>
      <c r="O35" s="317">
        <v>0</v>
      </c>
      <c r="P35" s="318" t="e">
        <f t="shared" si="3"/>
        <v>#DIV/0!</v>
      </c>
      <c r="Q35" s="318" t="b">
        <f t="shared" si="4"/>
        <v>0</v>
      </c>
      <c r="R35" s="318" t="e">
        <f t="shared" si="5"/>
        <v>#DIV/0!</v>
      </c>
      <c r="S35" s="319">
        <v>0</v>
      </c>
      <c r="T35" s="317">
        <v>0</v>
      </c>
      <c r="U35" s="318" t="e">
        <f t="shared" si="6"/>
        <v>#DIV/0!</v>
      </c>
      <c r="V35" s="318" t="b">
        <f t="shared" si="7"/>
        <v>0</v>
      </c>
      <c r="W35" s="318" t="e">
        <f t="shared" si="8"/>
        <v>#DIV/0!</v>
      </c>
      <c r="X35" s="318"/>
      <c r="Y35" s="319">
        <v>0</v>
      </c>
      <c r="Z35" s="318" t="e">
        <f t="shared" si="9"/>
        <v>#DIV/0!</v>
      </c>
      <c r="AA35" s="318" t="b">
        <f t="shared" si="10"/>
        <v>0</v>
      </c>
      <c r="AB35" s="318" t="e">
        <f t="shared" si="11"/>
        <v>#DIV/0!</v>
      </c>
      <c r="AC35" s="464"/>
      <c r="AD35" s="705"/>
      <c r="AE35" s="705"/>
      <c r="AF35" s="62"/>
      <c r="AG35" s="62"/>
      <c r="AH35" s="62"/>
    </row>
    <row r="36" spans="1:34" ht="16.8" hidden="1">
      <c r="A36" s="438" t="s">
        <v>297</v>
      </c>
      <c r="B36" s="443">
        <f>'Aaro Inställningar'!B28</f>
        <v>0</v>
      </c>
      <c r="C36" s="443" t="s">
        <v>90</v>
      </c>
      <c r="D36" s="708">
        <f t="shared" si="0"/>
        <v>1</v>
      </c>
      <c r="E36" s="443"/>
      <c r="F36" s="42"/>
      <c r="G36" s="748">
        <f>'Aaro Inställningar'!C28</f>
        <v>0</v>
      </c>
      <c r="H36" s="319">
        <v>0</v>
      </c>
      <c r="I36" s="317">
        <v>0</v>
      </c>
      <c r="J36" s="318" t="e">
        <f t="shared" si="12"/>
        <v>#DIV/0!</v>
      </c>
      <c r="K36" s="319">
        <v>0</v>
      </c>
      <c r="L36" s="317">
        <v>0</v>
      </c>
      <c r="M36" s="318" t="e">
        <f t="shared" si="2"/>
        <v>#DIV/0!</v>
      </c>
      <c r="N36" s="319">
        <v>0</v>
      </c>
      <c r="O36" s="317">
        <v>0</v>
      </c>
      <c r="P36" s="318" t="e">
        <f t="shared" si="3"/>
        <v>#DIV/0!</v>
      </c>
      <c r="Q36" s="318" t="b">
        <f t="shared" si="4"/>
        <v>0</v>
      </c>
      <c r="R36" s="318" t="e">
        <f t="shared" si="5"/>
        <v>#DIV/0!</v>
      </c>
      <c r="S36" s="319">
        <v>0</v>
      </c>
      <c r="T36" s="317">
        <v>0</v>
      </c>
      <c r="U36" s="318" t="e">
        <f t="shared" si="6"/>
        <v>#DIV/0!</v>
      </c>
      <c r="V36" s="318" t="b">
        <f t="shared" si="7"/>
        <v>0</v>
      </c>
      <c r="W36" s="318" t="e">
        <f t="shared" si="8"/>
        <v>#DIV/0!</v>
      </c>
      <c r="X36" s="318"/>
      <c r="Y36" s="319">
        <v>0</v>
      </c>
      <c r="Z36" s="318" t="e">
        <f t="shared" si="9"/>
        <v>#DIV/0!</v>
      </c>
      <c r="AA36" s="318" t="b">
        <f t="shared" si="10"/>
        <v>0</v>
      </c>
      <c r="AB36" s="318" t="e">
        <f t="shared" si="11"/>
        <v>#DIV/0!</v>
      </c>
      <c r="AC36" s="464"/>
      <c r="AD36" s="705"/>
      <c r="AE36" s="705"/>
      <c r="AF36" s="62"/>
      <c r="AG36" s="62"/>
      <c r="AH36" s="62"/>
    </row>
    <row r="37" spans="1:34" ht="16.8" hidden="1">
      <c r="A37" s="438" t="s">
        <v>297</v>
      </c>
      <c r="B37" s="443">
        <f>'Aaro Inställningar'!B29</f>
        <v>0</v>
      </c>
      <c r="C37" s="443" t="s">
        <v>90</v>
      </c>
      <c r="D37" s="708">
        <f t="shared" si="0"/>
        <v>1</v>
      </c>
      <c r="E37" s="443"/>
      <c r="F37" s="42"/>
      <c r="G37" s="748">
        <f>'Aaro Inställningar'!C29</f>
        <v>0</v>
      </c>
      <c r="H37" s="319">
        <v>0</v>
      </c>
      <c r="I37" s="317">
        <v>0</v>
      </c>
      <c r="J37" s="318" t="e">
        <f t="shared" si="12"/>
        <v>#DIV/0!</v>
      </c>
      <c r="K37" s="319">
        <v>0</v>
      </c>
      <c r="L37" s="317">
        <v>0</v>
      </c>
      <c r="M37" s="318" t="e">
        <f t="shared" si="2"/>
        <v>#DIV/0!</v>
      </c>
      <c r="N37" s="319">
        <v>0</v>
      </c>
      <c r="O37" s="317">
        <v>0</v>
      </c>
      <c r="P37" s="318" t="e">
        <f t="shared" si="3"/>
        <v>#DIV/0!</v>
      </c>
      <c r="Q37" s="318" t="b">
        <f t="shared" si="4"/>
        <v>0</v>
      </c>
      <c r="R37" s="318" t="e">
        <f t="shared" si="5"/>
        <v>#DIV/0!</v>
      </c>
      <c r="S37" s="319">
        <v>0</v>
      </c>
      <c r="T37" s="317">
        <v>0</v>
      </c>
      <c r="U37" s="318" t="e">
        <f t="shared" si="6"/>
        <v>#DIV/0!</v>
      </c>
      <c r="V37" s="318" t="b">
        <f t="shared" si="7"/>
        <v>0</v>
      </c>
      <c r="W37" s="318" t="e">
        <f t="shared" si="8"/>
        <v>#DIV/0!</v>
      </c>
      <c r="X37" s="318"/>
      <c r="Y37" s="319">
        <v>0</v>
      </c>
      <c r="Z37" s="318" t="e">
        <f t="shared" si="9"/>
        <v>#DIV/0!</v>
      </c>
      <c r="AA37" s="318" t="b">
        <f t="shared" si="10"/>
        <v>0</v>
      </c>
      <c r="AB37" s="318" t="e">
        <f t="shared" si="11"/>
        <v>#DIV/0!</v>
      </c>
      <c r="AC37" s="464"/>
      <c r="AD37" s="705"/>
      <c r="AE37" s="705"/>
      <c r="AF37" s="62"/>
      <c r="AG37" s="62"/>
      <c r="AH37" s="62"/>
    </row>
    <row r="38" spans="1:34" ht="16.8" hidden="1">
      <c r="A38" s="438" t="s">
        <v>297</v>
      </c>
      <c r="B38" s="443">
        <f>'Aaro Inställningar'!B30</f>
        <v>0</v>
      </c>
      <c r="C38" s="443" t="s">
        <v>90</v>
      </c>
      <c r="D38" s="708">
        <f t="shared" si="0"/>
        <v>1</v>
      </c>
      <c r="E38" s="443"/>
      <c r="F38" s="42"/>
      <c r="G38" s="748">
        <f>'Aaro Inställningar'!C30</f>
        <v>0</v>
      </c>
      <c r="H38" s="319">
        <v>0</v>
      </c>
      <c r="I38" s="317">
        <v>0</v>
      </c>
      <c r="J38" s="318" t="e">
        <f t="shared" si="12"/>
        <v>#DIV/0!</v>
      </c>
      <c r="K38" s="319">
        <v>0</v>
      </c>
      <c r="L38" s="317">
        <v>0</v>
      </c>
      <c r="M38" s="318" t="e">
        <f t="shared" si="2"/>
        <v>#DIV/0!</v>
      </c>
      <c r="N38" s="319">
        <v>0</v>
      </c>
      <c r="O38" s="317">
        <v>0</v>
      </c>
      <c r="P38" s="318" t="e">
        <f t="shared" si="3"/>
        <v>#DIV/0!</v>
      </c>
      <c r="Q38" s="318" t="b">
        <f t="shared" si="4"/>
        <v>0</v>
      </c>
      <c r="R38" s="318" t="e">
        <f t="shared" si="5"/>
        <v>#DIV/0!</v>
      </c>
      <c r="S38" s="319">
        <v>0</v>
      </c>
      <c r="T38" s="317">
        <v>0</v>
      </c>
      <c r="U38" s="318" t="e">
        <f t="shared" si="6"/>
        <v>#DIV/0!</v>
      </c>
      <c r="V38" s="318" t="b">
        <f t="shared" si="7"/>
        <v>0</v>
      </c>
      <c r="W38" s="318" t="e">
        <f t="shared" si="8"/>
        <v>#DIV/0!</v>
      </c>
      <c r="X38" s="318"/>
      <c r="Y38" s="319">
        <v>0</v>
      </c>
      <c r="Z38" s="318" t="e">
        <f t="shared" si="9"/>
        <v>#DIV/0!</v>
      </c>
      <c r="AA38" s="318" t="b">
        <f t="shared" si="10"/>
        <v>0</v>
      </c>
      <c r="AB38" s="318" t="e">
        <f t="shared" si="11"/>
        <v>#DIV/0!</v>
      </c>
      <c r="AC38" s="464"/>
      <c r="AD38" s="705"/>
      <c r="AE38" s="705"/>
      <c r="AF38" s="62"/>
      <c r="AG38" s="62"/>
      <c r="AH38" s="62"/>
    </row>
    <row r="39" spans="1:34" ht="16.8" hidden="1">
      <c r="A39" s="438" t="s">
        <v>297</v>
      </c>
      <c r="B39" s="443">
        <f>'Aaro Inställningar'!B31</f>
        <v>0</v>
      </c>
      <c r="C39" s="443" t="s">
        <v>90</v>
      </c>
      <c r="D39" s="708">
        <f t="shared" si="0"/>
        <v>1</v>
      </c>
      <c r="E39" s="443"/>
      <c r="F39" s="42"/>
      <c r="G39" s="748">
        <f>'Aaro Inställningar'!C31</f>
        <v>0</v>
      </c>
      <c r="H39" s="319">
        <v>0</v>
      </c>
      <c r="I39" s="317">
        <v>0</v>
      </c>
      <c r="J39" s="318" t="e">
        <f t="shared" si="12"/>
        <v>#DIV/0!</v>
      </c>
      <c r="K39" s="319">
        <v>0</v>
      </c>
      <c r="L39" s="317">
        <v>0</v>
      </c>
      <c r="M39" s="318" t="e">
        <f t="shared" si="2"/>
        <v>#DIV/0!</v>
      </c>
      <c r="N39" s="319">
        <v>0</v>
      </c>
      <c r="O39" s="317">
        <v>0</v>
      </c>
      <c r="P39" s="318" t="e">
        <f t="shared" si="3"/>
        <v>#DIV/0!</v>
      </c>
      <c r="Q39" s="318" t="b">
        <f t="shared" si="4"/>
        <v>0</v>
      </c>
      <c r="R39" s="318" t="e">
        <f t="shared" si="5"/>
        <v>#DIV/0!</v>
      </c>
      <c r="S39" s="319">
        <v>0</v>
      </c>
      <c r="T39" s="317">
        <v>0</v>
      </c>
      <c r="U39" s="318" t="e">
        <f t="shared" si="6"/>
        <v>#DIV/0!</v>
      </c>
      <c r="V39" s="318" t="b">
        <f t="shared" si="7"/>
        <v>0</v>
      </c>
      <c r="W39" s="318" t="e">
        <f t="shared" si="8"/>
        <v>#DIV/0!</v>
      </c>
      <c r="X39" s="318"/>
      <c r="Y39" s="319">
        <v>0</v>
      </c>
      <c r="Z39" s="318" t="e">
        <f t="shared" si="9"/>
        <v>#DIV/0!</v>
      </c>
      <c r="AA39" s="318" t="b">
        <f t="shared" si="10"/>
        <v>0</v>
      </c>
      <c r="AB39" s="318" t="e">
        <f t="shared" si="11"/>
        <v>#DIV/0!</v>
      </c>
      <c r="AC39" s="464"/>
      <c r="AD39" s="705"/>
      <c r="AE39" s="705"/>
      <c r="AF39" s="62"/>
      <c r="AG39" s="62"/>
      <c r="AH39" s="62"/>
    </row>
    <row r="40" spans="1:34" ht="16.8" hidden="1">
      <c r="A40" s="438" t="s">
        <v>297</v>
      </c>
      <c r="B40" s="443">
        <f>'Aaro Inställningar'!B32</f>
        <v>0</v>
      </c>
      <c r="C40" s="443" t="s">
        <v>90</v>
      </c>
      <c r="D40" s="708">
        <f t="shared" si="0"/>
        <v>1</v>
      </c>
      <c r="E40" s="443"/>
      <c r="F40" s="42"/>
      <c r="G40" s="748">
        <f>'Aaro Inställningar'!C32</f>
        <v>0</v>
      </c>
      <c r="H40" s="319">
        <v>0</v>
      </c>
      <c r="I40" s="317">
        <v>0</v>
      </c>
      <c r="J40" s="318" t="e">
        <f t="shared" si="12"/>
        <v>#DIV/0!</v>
      </c>
      <c r="K40" s="319">
        <v>0</v>
      </c>
      <c r="L40" s="317">
        <v>0</v>
      </c>
      <c r="M40" s="318" t="e">
        <f t="shared" si="2"/>
        <v>#DIV/0!</v>
      </c>
      <c r="N40" s="319">
        <v>0</v>
      </c>
      <c r="O40" s="317">
        <v>0</v>
      </c>
      <c r="P40" s="318" t="e">
        <f t="shared" si="3"/>
        <v>#DIV/0!</v>
      </c>
      <c r="Q40" s="318" t="b">
        <f t="shared" si="4"/>
        <v>0</v>
      </c>
      <c r="R40" s="318" t="e">
        <f t="shared" si="5"/>
        <v>#DIV/0!</v>
      </c>
      <c r="S40" s="319">
        <v>0</v>
      </c>
      <c r="T40" s="317">
        <v>0</v>
      </c>
      <c r="U40" s="318" t="e">
        <f t="shared" si="6"/>
        <v>#DIV/0!</v>
      </c>
      <c r="V40" s="318" t="b">
        <f t="shared" si="7"/>
        <v>0</v>
      </c>
      <c r="W40" s="318" t="e">
        <f t="shared" si="8"/>
        <v>#DIV/0!</v>
      </c>
      <c r="X40" s="318"/>
      <c r="Y40" s="319">
        <v>0</v>
      </c>
      <c r="Z40" s="318" t="e">
        <f t="shared" si="9"/>
        <v>#DIV/0!</v>
      </c>
      <c r="AA40" s="318" t="b">
        <f t="shared" si="10"/>
        <v>0</v>
      </c>
      <c r="AB40" s="318" t="e">
        <f t="shared" si="11"/>
        <v>#DIV/0!</v>
      </c>
      <c r="AC40" s="464"/>
      <c r="AD40" s="705"/>
      <c r="AE40" s="705"/>
      <c r="AF40" s="62"/>
      <c r="AG40" s="62"/>
      <c r="AH40" s="62"/>
    </row>
    <row r="41" spans="1:34" ht="16.8" hidden="1">
      <c r="A41" s="438" t="s">
        <v>297</v>
      </c>
      <c r="B41" s="443">
        <f>'Aaro Inställningar'!B33</f>
        <v>0</v>
      </c>
      <c r="C41" s="443" t="s">
        <v>90</v>
      </c>
      <c r="D41" s="708">
        <f t="shared" si="0"/>
        <v>1</v>
      </c>
      <c r="E41" s="443"/>
      <c r="F41" s="42"/>
      <c r="G41" s="748">
        <f>'Aaro Inställningar'!C33</f>
        <v>0</v>
      </c>
      <c r="H41" s="319">
        <v>0</v>
      </c>
      <c r="I41" s="317">
        <v>0</v>
      </c>
      <c r="J41" s="318" t="e">
        <f t="shared" si="12"/>
        <v>#DIV/0!</v>
      </c>
      <c r="K41" s="319">
        <v>0</v>
      </c>
      <c r="L41" s="317">
        <v>0</v>
      </c>
      <c r="M41" s="318" t="e">
        <f t="shared" si="2"/>
        <v>#DIV/0!</v>
      </c>
      <c r="N41" s="319">
        <v>0</v>
      </c>
      <c r="O41" s="317">
        <v>0</v>
      </c>
      <c r="P41" s="318" t="e">
        <f t="shared" si="3"/>
        <v>#DIV/0!</v>
      </c>
      <c r="Q41" s="318" t="b">
        <f t="shared" si="4"/>
        <v>0</v>
      </c>
      <c r="R41" s="318" t="e">
        <f t="shared" si="5"/>
        <v>#DIV/0!</v>
      </c>
      <c r="S41" s="319">
        <v>0</v>
      </c>
      <c r="T41" s="317">
        <v>0</v>
      </c>
      <c r="U41" s="318" t="e">
        <f t="shared" si="6"/>
        <v>#DIV/0!</v>
      </c>
      <c r="V41" s="318" t="b">
        <f t="shared" si="7"/>
        <v>0</v>
      </c>
      <c r="W41" s="318" t="e">
        <f t="shared" si="8"/>
        <v>#DIV/0!</v>
      </c>
      <c r="X41" s="318"/>
      <c r="Y41" s="319">
        <v>0</v>
      </c>
      <c r="Z41" s="318" t="e">
        <f t="shared" si="9"/>
        <v>#DIV/0!</v>
      </c>
      <c r="AA41" s="318" t="b">
        <f t="shared" si="10"/>
        <v>0</v>
      </c>
      <c r="AB41" s="318" t="e">
        <f t="shared" si="11"/>
        <v>#DIV/0!</v>
      </c>
      <c r="AC41" s="464"/>
      <c r="AD41" s="705"/>
      <c r="AE41" s="705"/>
      <c r="AF41" s="62"/>
      <c r="AG41" s="62"/>
      <c r="AH41" s="62"/>
    </row>
    <row r="42" spans="1:34" s="125" customFormat="1" ht="16.8">
      <c r="A42" s="461" t="s">
        <v>297</v>
      </c>
      <c r="B42" s="462" t="str">
        <f>'Aaro Inställningar'!B34</f>
        <v>TOTAL</v>
      </c>
      <c r="C42" s="462"/>
      <c r="D42" s="708"/>
      <c r="E42" s="462"/>
      <c r="F42" s="40"/>
      <c r="G42" s="798" t="str">
        <f>'Aaro Inställningar'!C34</f>
        <v>Summa exkl Aibel</v>
      </c>
      <c r="H42" s="799">
        <f>SUM(H14:H41)</f>
        <v>3314.0417891309999</v>
      </c>
      <c r="I42" s="800">
        <f>SUM(I14:I41)</f>
        <v>2780.9526340509997</v>
      </c>
      <c r="J42" s="801">
        <f t="shared" si="12"/>
        <v>0.19169300064757011</v>
      </c>
      <c r="K42" s="799">
        <f>SUM(K14:K41)</f>
        <v>10148.528471437998</v>
      </c>
      <c r="L42" s="800">
        <f>SUM(L14:L41)</f>
        <v>8914.0081290529997</v>
      </c>
      <c r="M42" s="801">
        <f t="shared" si="2"/>
        <v>0.13849217148023296</v>
      </c>
      <c r="N42" s="799">
        <f>SUM(N14:N41)</f>
        <v>9007.431875723998</v>
      </c>
      <c r="O42" s="800">
        <f>SUM(O14:O41)</f>
        <v>8914.0081290529997</v>
      </c>
      <c r="P42" s="801">
        <f t="shared" si="3"/>
        <v>1.0480554349788784E-2</v>
      </c>
      <c r="Q42" s="801" t="b">
        <f t="shared" si="4"/>
        <v>0</v>
      </c>
      <c r="R42" s="801">
        <f t="shared" si="5"/>
        <v>1.0480554349788784E-2</v>
      </c>
      <c r="S42" s="799">
        <f>SUM(S14:S41)</f>
        <v>40631.308509535003</v>
      </c>
      <c r="T42" s="800">
        <f>SUM(T14:T41)</f>
        <v>39396.788167149993</v>
      </c>
      <c r="U42" s="801">
        <f t="shared" si="6"/>
        <v>3.1335558044662815E-2</v>
      </c>
      <c r="V42" s="801" t="b">
        <f t="shared" si="7"/>
        <v>0</v>
      </c>
      <c r="W42" s="801">
        <f t="shared" si="8"/>
        <v>3.1335558044662815E-2</v>
      </c>
      <c r="X42" s="801"/>
      <c r="Y42" s="799">
        <f>SUM(Y14:Y41)</f>
        <v>43598.891682151996</v>
      </c>
      <c r="Z42" s="802">
        <f t="shared" si="9"/>
        <v>0.10666106833820077</v>
      </c>
      <c r="AA42" s="802" t="b">
        <f t="shared" si="10"/>
        <v>0</v>
      </c>
      <c r="AB42" s="801">
        <f t="shared" si="11"/>
        <v>0.10666106833820077</v>
      </c>
      <c r="AC42" s="464"/>
      <c r="AD42" s="706"/>
      <c r="AE42" s="706"/>
      <c r="AF42" s="463"/>
      <c r="AG42" s="463"/>
      <c r="AH42" s="463"/>
    </row>
    <row r="43" spans="1:34" ht="4.5" customHeight="1">
      <c r="A43" s="438"/>
      <c r="B43" s="443"/>
      <c r="C43" s="443"/>
      <c r="D43" s="708"/>
      <c r="E43" s="443"/>
      <c r="F43" s="35"/>
      <c r="G43" s="803"/>
      <c r="H43" s="746"/>
      <c r="I43" s="791"/>
      <c r="J43" s="791"/>
      <c r="K43" s="746"/>
      <c r="L43" s="791"/>
      <c r="M43" s="791"/>
      <c r="N43" s="746"/>
      <c r="O43" s="791"/>
      <c r="P43" s="791"/>
      <c r="Q43" s="791"/>
      <c r="R43" s="804"/>
      <c r="S43" s="746"/>
      <c r="T43" s="791"/>
      <c r="U43" s="791"/>
      <c r="V43" s="791"/>
      <c r="W43" s="804"/>
      <c r="X43" s="804"/>
      <c r="Y43" s="746"/>
      <c r="Z43" s="791"/>
      <c r="AA43" s="791"/>
      <c r="AB43" s="804"/>
      <c r="AC43" s="464"/>
      <c r="AD43" s="705"/>
      <c r="AE43" s="705"/>
    </row>
    <row r="44" spans="1:34" ht="19.5" customHeight="1">
      <c r="A44" s="438" t="s">
        <v>297</v>
      </c>
      <c r="B44" s="443" t="str">
        <f>'Aaro Inställningar'!B36</f>
        <v>AIBEL</v>
      </c>
      <c r="C44" s="443" t="s">
        <v>78</v>
      </c>
      <c r="D44" s="708">
        <f>VLOOKUP(C44,$A$2:$B$6,2)</f>
        <v>1.089421</v>
      </c>
      <c r="E44" s="443"/>
      <c r="F44" s="42"/>
      <c r="G44" s="748" t="str">
        <f>'Aaro Inställningar'!C36</f>
        <v>Aibel</v>
      </c>
      <c r="H44" s="319">
        <v>863.69296880000002</v>
      </c>
      <c r="I44" s="317">
        <v>1217.712306381</v>
      </c>
      <c r="J44" s="318">
        <f t="shared" ref="J44:J87" si="13">IF(OR(H44&lt;0,I44&lt;0),"-",H44/I44-1)</f>
        <v>-0.29072494030476992</v>
      </c>
      <c r="K44" s="319">
        <v>1934.9979869910001</v>
      </c>
      <c r="L44" s="317">
        <v>2654.676036117</v>
      </c>
      <c r="M44" s="318">
        <f t="shared" ref="M44:M87" si="14">IF(OR(K44&lt;0,L44&lt;0),"-",K44/L44-1)</f>
        <v>-0.27109825806793153</v>
      </c>
      <c r="N44" s="319">
        <v>1934.9979869910001</v>
      </c>
      <c r="O44" s="317">
        <v>2654.676036117</v>
      </c>
      <c r="P44" s="318">
        <f t="shared" ref="P44:P87" si="15">IF(OR(N44&lt;0,O44&lt;0),"-",N44/O44-1)</f>
        <v>-0.27109825806793153</v>
      </c>
      <c r="Q44" s="318" t="b">
        <f t="shared" ref="Q44:Q87" si="16">IF(AND(N44&lt;0,O44&lt;0),-(N44/O44-1))</f>
        <v>0</v>
      </c>
      <c r="R44" s="318">
        <f t="shared" ref="R44:R87" si="17">IF(AND(N44&lt;0,O44&lt;0),+Q44,P44)</f>
        <v>-0.27109825806793153</v>
      </c>
      <c r="S44" s="319">
        <v>8599.1649090350002</v>
      </c>
      <c r="T44" s="317">
        <v>9318.8429581609998</v>
      </c>
      <c r="U44" s="318">
        <f t="shared" ref="U44:U87" si="18">IF(OR(S44&lt;0,T44&lt;0),"-",S44/T44-1)</f>
        <v>-7.7228262388061797E-2</v>
      </c>
      <c r="V44" s="318" t="b">
        <f t="shared" ref="V44:V87" si="19">IF(AND(S44&lt;0,T44&lt;0),-(S44/T44-1))</f>
        <v>0</v>
      </c>
      <c r="W44" s="318">
        <f t="shared" ref="W44:W87" si="20">IF(AND(S44&lt;0,T44&lt;0),+V44,U44)</f>
        <v>-7.7228262388061797E-2</v>
      </c>
      <c r="X44" s="318"/>
      <c r="Y44" s="319">
        <v>7747.0906151999998</v>
      </c>
      <c r="Z44" s="318">
        <f t="shared" ref="Z44:Z87" si="21">IF(OR(T44&lt;0,Y44&lt;0),"-",Y44/T44-1)</f>
        <v>-0.16866389422138872</v>
      </c>
      <c r="AA44" s="318" t="b">
        <f t="shared" ref="AA44:AA87" si="22">IF(AND(T44&lt;0,Y44&lt;0),-(Y44/T44-1))</f>
        <v>0</v>
      </c>
      <c r="AB44" s="318">
        <f t="shared" ref="AB44:AB87" si="23">IF(AND(T44&lt;0,Y44&lt;0),+AA44,Z44)</f>
        <v>-0.16866389422138872</v>
      </c>
      <c r="AC44" s="464"/>
      <c r="AD44" s="705"/>
      <c r="AE44" s="705"/>
    </row>
    <row r="45" spans="1:34" ht="15.75" hidden="1" customHeight="1">
      <c r="A45" s="438" t="s">
        <v>297</v>
      </c>
      <c r="B45" s="443">
        <f>'Aaro Inställningar'!B37</f>
        <v>0</v>
      </c>
      <c r="C45" s="443" t="s">
        <v>90</v>
      </c>
      <c r="D45" s="709"/>
      <c r="E45" s="443"/>
      <c r="F45" s="42"/>
      <c r="G45" s="748">
        <f>'Aaro Inställningar'!C37</f>
        <v>0</v>
      </c>
      <c r="H45" s="319">
        <v>0</v>
      </c>
      <c r="I45" s="317">
        <v>0</v>
      </c>
      <c r="J45" s="318" t="e">
        <f t="shared" si="13"/>
        <v>#DIV/0!</v>
      </c>
      <c r="K45" s="319">
        <v>0</v>
      </c>
      <c r="L45" s="317">
        <v>0</v>
      </c>
      <c r="M45" s="318" t="e">
        <f t="shared" si="14"/>
        <v>#DIV/0!</v>
      </c>
      <c r="N45" s="319">
        <v>0</v>
      </c>
      <c r="O45" s="317">
        <v>0</v>
      </c>
      <c r="P45" s="318" t="e">
        <f t="shared" si="15"/>
        <v>#DIV/0!</v>
      </c>
      <c r="Q45" s="318" t="b">
        <f t="shared" si="16"/>
        <v>0</v>
      </c>
      <c r="R45" s="318" t="e">
        <f t="shared" si="17"/>
        <v>#DIV/0!</v>
      </c>
      <c r="S45" s="319">
        <v>0</v>
      </c>
      <c r="T45" s="317">
        <v>0</v>
      </c>
      <c r="U45" s="318" t="e">
        <f t="shared" si="18"/>
        <v>#DIV/0!</v>
      </c>
      <c r="V45" s="318" t="b">
        <f t="shared" si="19"/>
        <v>0</v>
      </c>
      <c r="W45" s="318" t="e">
        <f t="shared" si="20"/>
        <v>#DIV/0!</v>
      </c>
      <c r="X45" s="318"/>
      <c r="Y45" s="319">
        <v>0</v>
      </c>
      <c r="Z45" s="318" t="e">
        <f t="shared" si="21"/>
        <v>#DIV/0!</v>
      </c>
      <c r="AA45" s="318" t="b">
        <f t="shared" si="22"/>
        <v>0</v>
      </c>
      <c r="AB45" s="318" t="e">
        <f t="shared" si="23"/>
        <v>#DIV/0!</v>
      </c>
      <c r="AC45" s="464"/>
      <c r="AD45" s="705"/>
      <c r="AE45" s="705"/>
    </row>
    <row r="46" spans="1:34" ht="16.8" hidden="1">
      <c r="A46" s="438" t="s">
        <v>297</v>
      </c>
      <c r="B46" s="443">
        <f>'Aaro Inställningar'!B38</f>
        <v>0</v>
      </c>
      <c r="C46" s="443" t="s">
        <v>90</v>
      </c>
      <c r="D46" s="709"/>
      <c r="E46" s="443"/>
      <c r="F46" s="42"/>
      <c r="G46" s="748">
        <f>'Aaro Inställningar'!C38</f>
        <v>0</v>
      </c>
      <c r="H46" s="319">
        <v>0</v>
      </c>
      <c r="I46" s="317">
        <v>0</v>
      </c>
      <c r="J46" s="318" t="e">
        <f t="shared" si="13"/>
        <v>#DIV/0!</v>
      </c>
      <c r="K46" s="319">
        <v>0</v>
      </c>
      <c r="L46" s="317">
        <v>0</v>
      </c>
      <c r="M46" s="318" t="e">
        <f t="shared" si="14"/>
        <v>#DIV/0!</v>
      </c>
      <c r="N46" s="319">
        <v>0</v>
      </c>
      <c r="O46" s="317">
        <v>0</v>
      </c>
      <c r="P46" s="318" t="e">
        <f t="shared" si="15"/>
        <v>#DIV/0!</v>
      </c>
      <c r="Q46" s="318" t="b">
        <f t="shared" si="16"/>
        <v>0</v>
      </c>
      <c r="R46" s="318" t="e">
        <f t="shared" si="17"/>
        <v>#DIV/0!</v>
      </c>
      <c r="S46" s="319">
        <v>0</v>
      </c>
      <c r="T46" s="317">
        <v>0</v>
      </c>
      <c r="U46" s="318" t="e">
        <f t="shared" si="18"/>
        <v>#DIV/0!</v>
      </c>
      <c r="V46" s="318" t="b">
        <f t="shared" si="19"/>
        <v>0</v>
      </c>
      <c r="W46" s="318" t="e">
        <f t="shared" si="20"/>
        <v>#DIV/0!</v>
      </c>
      <c r="X46" s="318"/>
      <c r="Y46" s="319">
        <v>0</v>
      </c>
      <c r="Z46" s="318" t="e">
        <f t="shared" si="21"/>
        <v>#DIV/0!</v>
      </c>
      <c r="AA46" s="318" t="b">
        <f t="shared" si="22"/>
        <v>0</v>
      </c>
      <c r="AB46" s="318" t="e">
        <f t="shared" si="23"/>
        <v>#DIV/0!</v>
      </c>
      <c r="AC46" s="464"/>
      <c r="AD46" s="705"/>
      <c r="AE46" s="705"/>
    </row>
    <row r="47" spans="1:34" ht="16.8" hidden="1">
      <c r="A47" s="438" t="s">
        <v>297</v>
      </c>
      <c r="B47" s="443">
        <f>'Aaro Inställningar'!B39</f>
        <v>0</v>
      </c>
      <c r="C47" s="443" t="s">
        <v>90</v>
      </c>
      <c r="D47" s="709"/>
      <c r="E47" s="443"/>
      <c r="F47" s="42"/>
      <c r="G47" s="748">
        <f>'Aaro Inställningar'!C39</f>
        <v>0</v>
      </c>
      <c r="H47" s="319">
        <v>0</v>
      </c>
      <c r="I47" s="317">
        <v>0</v>
      </c>
      <c r="J47" s="318" t="e">
        <f t="shared" si="13"/>
        <v>#DIV/0!</v>
      </c>
      <c r="K47" s="319">
        <v>0</v>
      </c>
      <c r="L47" s="317">
        <v>0</v>
      </c>
      <c r="M47" s="318" t="e">
        <f t="shared" si="14"/>
        <v>#DIV/0!</v>
      </c>
      <c r="N47" s="319">
        <v>0</v>
      </c>
      <c r="O47" s="317">
        <v>0</v>
      </c>
      <c r="P47" s="318" t="e">
        <f t="shared" si="15"/>
        <v>#DIV/0!</v>
      </c>
      <c r="Q47" s="318" t="b">
        <f t="shared" si="16"/>
        <v>0</v>
      </c>
      <c r="R47" s="318" t="e">
        <f t="shared" si="17"/>
        <v>#DIV/0!</v>
      </c>
      <c r="S47" s="319">
        <v>0</v>
      </c>
      <c r="T47" s="317">
        <v>0</v>
      </c>
      <c r="U47" s="318" t="e">
        <f t="shared" si="18"/>
        <v>#DIV/0!</v>
      </c>
      <c r="V47" s="318" t="b">
        <f t="shared" si="19"/>
        <v>0</v>
      </c>
      <c r="W47" s="318" t="e">
        <f t="shared" si="20"/>
        <v>#DIV/0!</v>
      </c>
      <c r="X47" s="318"/>
      <c r="Y47" s="319">
        <v>0</v>
      </c>
      <c r="Z47" s="318" t="e">
        <f t="shared" si="21"/>
        <v>#DIV/0!</v>
      </c>
      <c r="AA47" s="318" t="b">
        <f t="shared" si="22"/>
        <v>0</v>
      </c>
      <c r="AB47" s="318" t="e">
        <f t="shared" si="23"/>
        <v>#DIV/0!</v>
      </c>
      <c r="AC47" s="464"/>
      <c r="AD47" s="705"/>
      <c r="AE47" s="705"/>
    </row>
    <row r="48" spans="1:34" ht="16.8" hidden="1">
      <c r="A48" s="438" t="s">
        <v>297</v>
      </c>
      <c r="B48" s="443">
        <f>'Aaro Inställningar'!B40</f>
        <v>0</v>
      </c>
      <c r="C48" s="443" t="s">
        <v>90</v>
      </c>
      <c r="D48" s="709"/>
      <c r="E48" s="443"/>
      <c r="F48" s="42"/>
      <c r="G48" s="748">
        <f>'Aaro Inställningar'!C40</f>
        <v>0</v>
      </c>
      <c r="H48" s="319">
        <v>0</v>
      </c>
      <c r="I48" s="317">
        <v>0</v>
      </c>
      <c r="J48" s="318" t="e">
        <f t="shared" si="13"/>
        <v>#DIV/0!</v>
      </c>
      <c r="K48" s="319">
        <v>0</v>
      </c>
      <c r="L48" s="317">
        <v>0</v>
      </c>
      <c r="M48" s="318" t="e">
        <f t="shared" si="14"/>
        <v>#DIV/0!</v>
      </c>
      <c r="N48" s="319">
        <v>0</v>
      </c>
      <c r="O48" s="317">
        <v>0</v>
      </c>
      <c r="P48" s="318" t="e">
        <f t="shared" si="15"/>
        <v>#DIV/0!</v>
      </c>
      <c r="Q48" s="318" t="b">
        <f t="shared" si="16"/>
        <v>0</v>
      </c>
      <c r="R48" s="318" t="e">
        <f t="shared" si="17"/>
        <v>#DIV/0!</v>
      </c>
      <c r="S48" s="319">
        <v>0</v>
      </c>
      <c r="T48" s="317">
        <v>0</v>
      </c>
      <c r="U48" s="318" t="e">
        <f t="shared" si="18"/>
        <v>#DIV/0!</v>
      </c>
      <c r="V48" s="318" t="b">
        <f t="shared" si="19"/>
        <v>0</v>
      </c>
      <c r="W48" s="318" t="e">
        <f t="shared" si="20"/>
        <v>#DIV/0!</v>
      </c>
      <c r="X48" s="318"/>
      <c r="Y48" s="319">
        <v>0</v>
      </c>
      <c r="Z48" s="318" t="e">
        <f t="shared" si="21"/>
        <v>#DIV/0!</v>
      </c>
      <c r="AA48" s="318" t="b">
        <f t="shared" si="22"/>
        <v>0</v>
      </c>
      <c r="AB48" s="318" t="e">
        <f t="shared" si="23"/>
        <v>#DIV/0!</v>
      </c>
      <c r="AC48" s="464"/>
      <c r="AD48" s="705"/>
      <c r="AE48" s="705"/>
    </row>
    <row r="49" spans="1:31" ht="16.8" hidden="1">
      <c r="A49" s="438" t="s">
        <v>297</v>
      </c>
      <c r="B49" s="443">
        <f>'Aaro Inställningar'!B41</f>
        <v>0</v>
      </c>
      <c r="C49" s="443" t="s">
        <v>90</v>
      </c>
      <c r="D49" s="709"/>
      <c r="E49" s="443"/>
      <c r="F49" s="42"/>
      <c r="G49" s="748">
        <f>'Aaro Inställningar'!C41</f>
        <v>0</v>
      </c>
      <c r="H49" s="319">
        <v>0</v>
      </c>
      <c r="I49" s="317">
        <v>0</v>
      </c>
      <c r="J49" s="318" t="e">
        <f t="shared" si="13"/>
        <v>#DIV/0!</v>
      </c>
      <c r="K49" s="319">
        <v>0</v>
      </c>
      <c r="L49" s="317">
        <v>0</v>
      </c>
      <c r="M49" s="318" t="e">
        <f t="shared" si="14"/>
        <v>#DIV/0!</v>
      </c>
      <c r="N49" s="319">
        <v>0</v>
      </c>
      <c r="O49" s="317">
        <v>0</v>
      </c>
      <c r="P49" s="318" t="e">
        <f t="shared" si="15"/>
        <v>#DIV/0!</v>
      </c>
      <c r="Q49" s="318" t="b">
        <f t="shared" si="16"/>
        <v>0</v>
      </c>
      <c r="R49" s="318" t="e">
        <f t="shared" si="17"/>
        <v>#DIV/0!</v>
      </c>
      <c r="S49" s="319">
        <v>0</v>
      </c>
      <c r="T49" s="317">
        <v>0</v>
      </c>
      <c r="U49" s="318" t="e">
        <f t="shared" si="18"/>
        <v>#DIV/0!</v>
      </c>
      <c r="V49" s="318" t="b">
        <f t="shared" si="19"/>
        <v>0</v>
      </c>
      <c r="W49" s="318" t="e">
        <f t="shared" si="20"/>
        <v>#DIV/0!</v>
      </c>
      <c r="X49" s="318"/>
      <c r="Y49" s="319">
        <v>0</v>
      </c>
      <c r="Z49" s="318" t="e">
        <f t="shared" si="21"/>
        <v>#DIV/0!</v>
      </c>
      <c r="AA49" s="318" t="b">
        <f t="shared" si="22"/>
        <v>0</v>
      </c>
      <c r="AB49" s="318" t="e">
        <f t="shared" si="23"/>
        <v>#DIV/0!</v>
      </c>
      <c r="AC49" s="464"/>
      <c r="AD49" s="705"/>
      <c r="AE49" s="705"/>
    </row>
    <row r="50" spans="1:31" ht="16.8" hidden="1">
      <c r="A50" s="438" t="s">
        <v>297</v>
      </c>
      <c r="B50" s="443">
        <f>'Aaro Inställningar'!B42</f>
        <v>0</v>
      </c>
      <c r="C50" s="443" t="s">
        <v>90</v>
      </c>
      <c r="D50" s="709"/>
      <c r="E50" s="443"/>
      <c r="F50" s="42"/>
      <c r="G50" s="748">
        <f>'Aaro Inställningar'!C42</f>
        <v>0</v>
      </c>
      <c r="H50" s="319">
        <v>0</v>
      </c>
      <c r="I50" s="317">
        <v>0</v>
      </c>
      <c r="J50" s="318" t="e">
        <f t="shared" si="13"/>
        <v>#DIV/0!</v>
      </c>
      <c r="K50" s="319">
        <v>0</v>
      </c>
      <c r="L50" s="317">
        <v>0</v>
      </c>
      <c r="M50" s="318" t="e">
        <f t="shared" si="14"/>
        <v>#DIV/0!</v>
      </c>
      <c r="N50" s="319">
        <v>0</v>
      </c>
      <c r="O50" s="317">
        <v>0</v>
      </c>
      <c r="P50" s="318" t="e">
        <f t="shared" si="15"/>
        <v>#DIV/0!</v>
      </c>
      <c r="Q50" s="318" t="b">
        <f t="shared" si="16"/>
        <v>0</v>
      </c>
      <c r="R50" s="318" t="e">
        <f t="shared" si="17"/>
        <v>#DIV/0!</v>
      </c>
      <c r="S50" s="319">
        <v>0</v>
      </c>
      <c r="T50" s="317">
        <v>0</v>
      </c>
      <c r="U50" s="318" t="e">
        <f t="shared" si="18"/>
        <v>#DIV/0!</v>
      </c>
      <c r="V50" s="318" t="b">
        <f t="shared" si="19"/>
        <v>0</v>
      </c>
      <c r="W50" s="318" t="e">
        <f t="shared" si="20"/>
        <v>#DIV/0!</v>
      </c>
      <c r="X50" s="318"/>
      <c r="Y50" s="319">
        <v>0</v>
      </c>
      <c r="Z50" s="318" t="e">
        <f t="shared" si="21"/>
        <v>#DIV/0!</v>
      </c>
      <c r="AA50" s="318" t="b">
        <f t="shared" si="22"/>
        <v>0</v>
      </c>
      <c r="AB50" s="318" t="e">
        <f t="shared" si="23"/>
        <v>#DIV/0!</v>
      </c>
      <c r="AC50" s="464"/>
      <c r="AD50" s="705"/>
      <c r="AE50" s="705"/>
    </row>
    <row r="51" spans="1:31" ht="16.8" hidden="1">
      <c r="A51" s="438" t="s">
        <v>297</v>
      </c>
      <c r="B51" s="443">
        <f>'Aaro Inställningar'!B43</f>
        <v>0</v>
      </c>
      <c r="C51" s="443" t="s">
        <v>90</v>
      </c>
      <c r="D51" s="709"/>
      <c r="E51" s="443"/>
      <c r="F51" s="42"/>
      <c r="G51" s="748">
        <f>'Aaro Inställningar'!C43</f>
        <v>0</v>
      </c>
      <c r="H51" s="319">
        <v>0</v>
      </c>
      <c r="I51" s="317">
        <v>0</v>
      </c>
      <c r="J51" s="318" t="e">
        <f t="shared" si="13"/>
        <v>#DIV/0!</v>
      </c>
      <c r="K51" s="319">
        <v>0</v>
      </c>
      <c r="L51" s="317">
        <v>0</v>
      </c>
      <c r="M51" s="318" t="e">
        <f t="shared" si="14"/>
        <v>#DIV/0!</v>
      </c>
      <c r="N51" s="319">
        <v>0</v>
      </c>
      <c r="O51" s="317">
        <v>0</v>
      </c>
      <c r="P51" s="318" t="e">
        <f t="shared" si="15"/>
        <v>#DIV/0!</v>
      </c>
      <c r="Q51" s="318" t="b">
        <f t="shared" si="16"/>
        <v>0</v>
      </c>
      <c r="R51" s="318" t="e">
        <f t="shared" si="17"/>
        <v>#DIV/0!</v>
      </c>
      <c r="S51" s="319">
        <v>0</v>
      </c>
      <c r="T51" s="317">
        <v>0</v>
      </c>
      <c r="U51" s="318" t="e">
        <f t="shared" si="18"/>
        <v>#DIV/0!</v>
      </c>
      <c r="V51" s="318" t="b">
        <f t="shared" si="19"/>
        <v>0</v>
      </c>
      <c r="W51" s="318" t="e">
        <f t="shared" si="20"/>
        <v>#DIV/0!</v>
      </c>
      <c r="X51" s="318"/>
      <c r="Y51" s="319">
        <v>0</v>
      </c>
      <c r="Z51" s="318" t="e">
        <f t="shared" si="21"/>
        <v>#DIV/0!</v>
      </c>
      <c r="AA51" s="318" t="b">
        <f t="shared" si="22"/>
        <v>0</v>
      </c>
      <c r="AB51" s="318" t="e">
        <f t="shared" si="23"/>
        <v>#DIV/0!</v>
      </c>
      <c r="AC51" s="464"/>
      <c r="AD51" s="705"/>
      <c r="AE51" s="705"/>
    </row>
    <row r="52" spans="1:31" ht="16.8" hidden="1">
      <c r="A52" s="438" t="s">
        <v>297</v>
      </c>
      <c r="B52" s="443">
        <f>'Aaro Inställningar'!B44</f>
        <v>0</v>
      </c>
      <c r="C52" s="443" t="s">
        <v>90</v>
      </c>
      <c r="D52" s="709"/>
      <c r="E52" s="443"/>
      <c r="F52" s="42"/>
      <c r="G52" s="748">
        <f>'Aaro Inställningar'!C44</f>
        <v>0</v>
      </c>
      <c r="H52" s="319">
        <v>0</v>
      </c>
      <c r="I52" s="317">
        <v>0</v>
      </c>
      <c r="J52" s="318" t="e">
        <f t="shared" si="13"/>
        <v>#DIV/0!</v>
      </c>
      <c r="K52" s="319">
        <v>0</v>
      </c>
      <c r="L52" s="317">
        <v>0</v>
      </c>
      <c r="M52" s="318" t="e">
        <f t="shared" si="14"/>
        <v>#DIV/0!</v>
      </c>
      <c r="N52" s="319">
        <v>0</v>
      </c>
      <c r="O52" s="317">
        <v>0</v>
      </c>
      <c r="P52" s="318" t="e">
        <f t="shared" si="15"/>
        <v>#DIV/0!</v>
      </c>
      <c r="Q52" s="318" t="b">
        <f t="shared" si="16"/>
        <v>0</v>
      </c>
      <c r="R52" s="318" t="e">
        <f t="shared" si="17"/>
        <v>#DIV/0!</v>
      </c>
      <c r="S52" s="319">
        <v>0</v>
      </c>
      <c r="T52" s="317">
        <v>0</v>
      </c>
      <c r="U52" s="318" t="e">
        <f t="shared" si="18"/>
        <v>#DIV/0!</v>
      </c>
      <c r="V52" s="318" t="b">
        <f t="shared" si="19"/>
        <v>0</v>
      </c>
      <c r="W52" s="318" t="e">
        <f t="shared" si="20"/>
        <v>#DIV/0!</v>
      </c>
      <c r="X52" s="318"/>
      <c r="Y52" s="319">
        <v>0</v>
      </c>
      <c r="Z52" s="318" t="e">
        <f t="shared" si="21"/>
        <v>#DIV/0!</v>
      </c>
      <c r="AA52" s="318" t="b">
        <f t="shared" si="22"/>
        <v>0</v>
      </c>
      <c r="AB52" s="318" t="e">
        <f t="shared" si="23"/>
        <v>#DIV/0!</v>
      </c>
      <c r="AC52" s="464"/>
      <c r="AD52" s="705"/>
      <c r="AE52" s="705"/>
    </row>
    <row r="53" spans="1:31" ht="16.8" hidden="1">
      <c r="A53" s="438" t="s">
        <v>297</v>
      </c>
      <c r="B53" s="443">
        <f>'Aaro Inställningar'!B45</f>
        <v>0</v>
      </c>
      <c r="C53" s="443" t="s">
        <v>90</v>
      </c>
      <c r="D53" s="709"/>
      <c r="E53" s="443"/>
      <c r="F53" s="42"/>
      <c r="G53" s="748">
        <f>'Aaro Inställningar'!C45</f>
        <v>0</v>
      </c>
      <c r="H53" s="319">
        <v>0</v>
      </c>
      <c r="I53" s="317">
        <v>0</v>
      </c>
      <c r="J53" s="318" t="e">
        <f t="shared" si="13"/>
        <v>#DIV/0!</v>
      </c>
      <c r="K53" s="319">
        <v>0</v>
      </c>
      <c r="L53" s="317">
        <v>0</v>
      </c>
      <c r="M53" s="318" t="e">
        <f t="shared" si="14"/>
        <v>#DIV/0!</v>
      </c>
      <c r="N53" s="319">
        <v>0</v>
      </c>
      <c r="O53" s="317">
        <v>0</v>
      </c>
      <c r="P53" s="318" t="e">
        <f t="shared" si="15"/>
        <v>#DIV/0!</v>
      </c>
      <c r="Q53" s="318" t="b">
        <f t="shared" si="16"/>
        <v>0</v>
      </c>
      <c r="R53" s="318" t="e">
        <f t="shared" si="17"/>
        <v>#DIV/0!</v>
      </c>
      <c r="S53" s="319">
        <v>0</v>
      </c>
      <c r="T53" s="317">
        <v>0</v>
      </c>
      <c r="U53" s="318" t="e">
        <f t="shared" si="18"/>
        <v>#DIV/0!</v>
      </c>
      <c r="V53" s="318" t="b">
        <f t="shared" si="19"/>
        <v>0</v>
      </c>
      <c r="W53" s="318" t="e">
        <f t="shared" si="20"/>
        <v>#DIV/0!</v>
      </c>
      <c r="X53" s="318"/>
      <c r="Y53" s="319">
        <v>0</v>
      </c>
      <c r="Z53" s="318" t="e">
        <f t="shared" si="21"/>
        <v>#DIV/0!</v>
      </c>
      <c r="AA53" s="318" t="b">
        <f t="shared" si="22"/>
        <v>0</v>
      </c>
      <c r="AB53" s="318" t="e">
        <f t="shared" si="23"/>
        <v>#DIV/0!</v>
      </c>
      <c r="AC53" s="464"/>
      <c r="AD53" s="705"/>
      <c r="AE53" s="705"/>
    </row>
    <row r="54" spans="1:31" ht="16.8" hidden="1">
      <c r="A54" s="438" t="s">
        <v>297</v>
      </c>
      <c r="B54" s="443">
        <f>'Aaro Inställningar'!B46</f>
        <v>0</v>
      </c>
      <c r="C54" s="443" t="s">
        <v>90</v>
      </c>
      <c r="D54" s="709"/>
      <c r="E54" s="443"/>
      <c r="F54" s="42"/>
      <c r="G54" s="748">
        <f>'Aaro Inställningar'!C46</f>
        <v>0</v>
      </c>
      <c r="H54" s="319">
        <v>0</v>
      </c>
      <c r="I54" s="317">
        <v>0</v>
      </c>
      <c r="J54" s="318" t="e">
        <f t="shared" si="13"/>
        <v>#DIV/0!</v>
      </c>
      <c r="K54" s="319">
        <v>0</v>
      </c>
      <c r="L54" s="317">
        <v>0</v>
      </c>
      <c r="M54" s="318" t="e">
        <f t="shared" si="14"/>
        <v>#DIV/0!</v>
      </c>
      <c r="N54" s="319">
        <v>0</v>
      </c>
      <c r="O54" s="317">
        <v>0</v>
      </c>
      <c r="P54" s="318" t="e">
        <f t="shared" si="15"/>
        <v>#DIV/0!</v>
      </c>
      <c r="Q54" s="318" t="b">
        <f t="shared" si="16"/>
        <v>0</v>
      </c>
      <c r="R54" s="318" t="e">
        <f t="shared" si="17"/>
        <v>#DIV/0!</v>
      </c>
      <c r="S54" s="319">
        <v>0</v>
      </c>
      <c r="T54" s="317">
        <v>0</v>
      </c>
      <c r="U54" s="318" t="e">
        <f t="shared" si="18"/>
        <v>#DIV/0!</v>
      </c>
      <c r="V54" s="318" t="b">
        <f t="shared" si="19"/>
        <v>0</v>
      </c>
      <c r="W54" s="318" t="e">
        <f t="shared" si="20"/>
        <v>#DIV/0!</v>
      </c>
      <c r="X54" s="318"/>
      <c r="Y54" s="319">
        <v>0</v>
      </c>
      <c r="Z54" s="318" t="e">
        <f t="shared" si="21"/>
        <v>#DIV/0!</v>
      </c>
      <c r="AA54" s="318" t="b">
        <f t="shared" si="22"/>
        <v>0</v>
      </c>
      <c r="AB54" s="318" t="e">
        <f t="shared" si="23"/>
        <v>#DIV/0!</v>
      </c>
      <c r="AC54" s="464"/>
      <c r="AD54" s="705"/>
      <c r="AE54" s="705"/>
    </row>
    <row r="55" spans="1:31" ht="16.8" hidden="1">
      <c r="A55" s="438" t="s">
        <v>297</v>
      </c>
      <c r="B55" s="443">
        <f>'Aaro Inställningar'!B47</f>
        <v>0</v>
      </c>
      <c r="C55" s="443" t="s">
        <v>90</v>
      </c>
      <c r="D55" s="709"/>
      <c r="E55" s="443"/>
      <c r="F55" s="42"/>
      <c r="G55" s="748">
        <f>'Aaro Inställningar'!C47</f>
        <v>0</v>
      </c>
      <c r="H55" s="319">
        <v>0</v>
      </c>
      <c r="I55" s="317">
        <v>0</v>
      </c>
      <c r="J55" s="318" t="e">
        <f t="shared" si="13"/>
        <v>#DIV/0!</v>
      </c>
      <c r="K55" s="319">
        <v>0</v>
      </c>
      <c r="L55" s="317">
        <v>0</v>
      </c>
      <c r="M55" s="318" t="e">
        <f t="shared" si="14"/>
        <v>#DIV/0!</v>
      </c>
      <c r="N55" s="319">
        <v>0</v>
      </c>
      <c r="O55" s="317">
        <v>0</v>
      </c>
      <c r="P55" s="318" t="e">
        <f t="shared" si="15"/>
        <v>#DIV/0!</v>
      </c>
      <c r="Q55" s="318" t="b">
        <f t="shared" si="16"/>
        <v>0</v>
      </c>
      <c r="R55" s="318" t="e">
        <f t="shared" si="17"/>
        <v>#DIV/0!</v>
      </c>
      <c r="S55" s="319">
        <v>0</v>
      </c>
      <c r="T55" s="317">
        <v>0</v>
      </c>
      <c r="U55" s="318" t="e">
        <f t="shared" si="18"/>
        <v>#DIV/0!</v>
      </c>
      <c r="V55" s="318" t="b">
        <f t="shared" si="19"/>
        <v>0</v>
      </c>
      <c r="W55" s="318" t="e">
        <f t="shared" si="20"/>
        <v>#DIV/0!</v>
      </c>
      <c r="X55" s="318"/>
      <c r="Y55" s="319">
        <v>0</v>
      </c>
      <c r="Z55" s="318" t="e">
        <f t="shared" si="21"/>
        <v>#DIV/0!</v>
      </c>
      <c r="AA55" s="318" t="b">
        <f t="shared" si="22"/>
        <v>0</v>
      </c>
      <c r="AB55" s="318" t="e">
        <f t="shared" si="23"/>
        <v>#DIV/0!</v>
      </c>
      <c r="AC55" s="464"/>
      <c r="AD55" s="705"/>
      <c r="AE55" s="705"/>
    </row>
    <row r="56" spans="1:31" ht="16.8" hidden="1">
      <c r="A56" s="438" t="s">
        <v>297</v>
      </c>
      <c r="B56" s="443">
        <f>'Aaro Inställningar'!B48</f>
        <v>0</v>
      </c>
      <c r="C56" s="443" t="s">
        <v>90</v>
      </c>
      <c r="D56" s="709"/>
      <c r="E56" s="443"/>
      <c r="F56" s="42"/>
      <c r="G56" s="748">
        <f>'Aaro Inställningar'!C48</f>
        <v>0</v>
      </c>
      <c r="H56" s="319">
        <v>0</v>
      </c>
      <c r="I56" s="317">
        <v>0</v>
      </c>
      <c r="J56" s="318" t="e">
        <f t="shared" si="13"/>
        <v>#DIV/0!</v>
      </c>
      <c r="K56" s="319">
        <v>0</v>
      </c>
      <c r="L56" s="317">
        <v>0</v>
      </c>
      <c r="M56" s="318" t="e">
        <f t="shared" si="14"/>
        <v>#DIV/0!</v>
      </c>
      <c r="N56" s="319">
        <v>0</v>
      </c>
      <c r="O56" s="317">
        <v>0</v>
      </c>
      <c r="P56" s="318" t="e">
        <f t="shared" si="15"/>
        <v>#DIV/0!</v>
      </c>
      <c r="Q56" s="318" t="b">
        <f t="shared" si="16"/>
        <v>0</v>
      </c>
      <c r="R56" s="318" t="e">
        <f t="shared" si="17"/>
        <v>#DIV/0!</v>
      </c>
      <c r="S56" s="319">
        <v>0</v>
      </c>
      <c r="T56" s="317">
        <v>0</v>
      </c>
      <c r="U56" s="318" t="e">
        <f t="shared" si="18"/>
        <v>#DIV/0!</v>
      </c>
      <c r="V56" s="318" t="b">
        <f t="shared" si="19"/>
        <v>0</v>
      </c>
      <c r="W56" s="318" t="e">
        <f t="shared" si="20"/>
        <v>#DIV/0!</v>
      </c>
      <c r="X56" s="318"/>
      <c r="Y56" s="319">
        <v>0</v>
      </c>
      <c r="Z56" s="318" t="e">
        <f t="shared" si="21"/>
        <v>#DIV/0!</v>
      </c>
      <c r="AA56" s="318" t="b">
        <f t="shared" si="22"/>
        <v>0</v>
      </c>
      <c r="AB56" s="318" t="e">
        <f t="shared" si="23"/>
        <v>#DIV/0!</v>
      </c>
      <c r="AC56" s="464"/>
      <c r="AD56" s="705"/>
      <c r="AE56" s="705"/>
    </row>
    <row r="57" spans="1:31" ht="16.8" hidden="1">
      <c r="A57" s="438" t="s">
        <v>297</v>
      </c>
      <c r="B57" s="443">
        <f>'Aaro Inställningar'!B49</f>
        <v>0</v>
      </c>
      <c r="C57" s="443" t="s">
        <v>90</v>
      </c>
      <c r="D57" s="709"/>
      <c r="E57" s="443"/>
      <c r="F57" s="42"/>
      <c r="G57" s="748">
        <f>'Aaro Inställningar'!C49</f>
        <v>0</v>
      </c>
      <c r="H57" s="319">
        <v>0</v>
      </c>
      <c r="I57" s="317">
        <v>0</v>
      </c>
      <c r="J57" s="318" t="e">
        <f t="shared" si="13"/>
        <v>#DIV/0!</v>
      </c>
      <c r="K57" s="319">
        <v>0</v>
      </c>
      <c r="L57" s="317">
        <v>0</v>
      </c>
      <c r="M57" s="318" t="e">
        <f t="shared" si="14"/>
        <v>#DIV/0!</v>
      </c>
      <c r="N57" s="319">
        <v>0</v>
      </c>
      <c r="O57" s="317">
        <v>0</v>
      </c>
      <c r="P57" s="318" t="e">
        <f t="shared" si="15"/>
        <v>#DIV/0!</v>
      </c>
      <c r="Q57" s="318" t="b">
        <f t="shared" si="16"/>
        <v>0</v>
      </c>
      <c r="R57" s="318" t="e">
        <f t="shared" si="17"/>
        <v>#DIV/0!</v>
      </c>
      <c r="S57" s="319">
        <v>0</v>
      </c>
      <c r="T57" s="317">
        <v>0</v>
      </c>
      <c r="U57" s="318" t="e">
        <f t="shared" si="18"/>
        <v>#DIV/0!</v>
      </c>
      <c r="V57" s="318" t="b">
        <f t="shared" si="19"/>
        <v>0</v>
      </c>
      <c r="W57" s="318" t="e">
        <f t="shared" si="20"/>
        <v>#DIV/0!</v>
      </c>
      <c r="X57" s="318"/>
      <c r="Y57" s="319">
        <v>0</v>
      </c>
      <c r="Z57" s="318" t="e">
        <f t="shared" si="21"/>
        <v>#DIV/0!</v>
      </c>
      <c r="AA57" s="318" t="b">
        <f t="shared" si="22"/>
        <v>0</v>
      </c>
      <c r="AB57" s="318" t="e">
        <f t="shared" si="23"/>
        <v>#DIV/0!</v>
      </c>
      <c r="AC57" s="464"/>
      <c r="AD57" s="705"/>
      <c r="AE57" s="705"/>
    </row>
    <row r="58" spans="1:31" ht="16.8" hidden="1">
      <c r="A58" s="438" t="s">
        <v>297</v>
      </c>
      <c r="B58" s="443">
        <f>'Aaro Inställningar'!B50</f>
        <v>0</v>
      </c>
      <c r="C58" s="443" t="s">
        <v>90</v>
      </c>
      <c r="D58" s="709"/>
      <c r="E58" s="443"/>
      <c r="F58" s="42"/>
      <c r="G58" s="748">
        <f>'Aaro Inställningar'!C50</f>
        <v>0</v>
      </c>
      <c r="H58" s="319">
        <v>0</v>
      </c>
      <c r="I58" s="317">
        <v>0</v>
      </c>
      <c r="J58" s="318" t="e">
        <f t="shared" si="13"/>
        <v>#DIV/0!</v>
      </c>
      <c r="K58" s="319">
        <v>0</v>
      </c>
      <c r="L58" s="317">
        <v>0</v>
      </c>
      <c r="M58" s="318" t="e">
        <f t="shared" si="14"/>
        <v>#DIV/0!</v>
      </c>
      <c r="N58" s="319">
        <v>0</v>
      </c>
      <c r="O58" s="317">
        <v>0</v>
      </c>
      <c r="P58" s="318" t="e">
        <f t="shared" si="15"/>
        <v>#DIV/0!</v>
      </c>
      <c r="Q58" s="318" t="b">
        <f t="shared" si="16"/>
        <v>0</v>
      </c>
      <c r="R58" s="318" t="e">
        <f t="shared" si="17"/>
        <v>#DIV/0!</v>
      </c>
      <c r="S58" s="319">
        <v>0</v>
      </c>
      <c r="T58" s="317">
        <v>0</v>
      </c>
      <c r="U58" s="318" t="e">
        <f t="shared" si="18"/>
        <v>#DIV/0!</v>
      </c>
      <c r="V58" s="318" t="b">
        <f t="shared" si="19"/>
        <v>0</v>
      </c>
      <c r="W58" s="318" t="e">
        <f t="shared" si="20"/>
        <v>#DIV/0!</v>
      </c>
      <c r="X58" s="318"/>
      <c r="Y58" s="319">
        <v>0</v>
      </c>
      <c r="Z58" s="318" t="e">
        <f t="shared" si="21"/>
        <v>#DIV/0!</v>
      </c>
      <c r="AA58" s="318" t="b">
        <f t="shared" si="22"/>
        <v>0</v>
      </c>
      <c r="AB58" s="318" t="e">
        <f t="shared" si="23"/>
        <v>#DIV/0!</v>
      </c>
      <c r="AC58" s="464"/>
      <c r="AD58" s="705"/>
      <c r="AE58" s="705"/>
    </row>
    <row r="59" spans="1:31" ht="16.8" hidden="1">
      <c r="A59" s="438" t="s">
        <v>297</v>
      </c>
      <c r="B59" s="443">
        <f>'Aaro Inställningar'!B51</f>
        <v>0</v>
      </c>
      <c r="C59" s="443" t="s">
        <v>90</v>
      </c>
      <c r="D59" s="709"/>
      <c r="E59" s="443"/>
      <c r="F59" s="42"/>
      <c r="G59" s="748">
        <f>'Aaro Inställningar'!C51</f>
        <v>0</v>
      </c>
      <c r="H59" s="319">
        <v>0</v>
      </c>
      <c r="I59" s="317">
        <v>0</v>
      </c>
      <c r="J59" s="318" t="e">
        <f t="shared" si="13"/>
        <v>#DIV/0!</v>
      </c>
      <c r="K59" s="319">
        <v>0</v>
      </c>
      <c r="L59" s="317">
        <v>0</v>
      </c>
      <c r="M59" s="318" t="e">
        <f t="shared" si="14"/>
        <v>#DIV/0!</v>
      </c>
      <c r="N59" s="319">
        <v>0</v>
      </c>
      <c r="O59" s="317">
        <v>0</v>
      </c>
      <c r="P59" s="318" t="e">
        <f t="shared" si="15"/>
        <v>#DIV/0!</v>
      </c>
      <c r="Q59" s="318" t="b">
        <f t="shared" si="16"/>
        <v>0</v>
      </c>
      <c r="R59" s="318" t="e">
        <f t="shared" si="17"/>
        <v>#DIV/0!</v>
      </c>
      <c r="S59" s="319">
        <v>0</v>
      </c>
      <c r="T59" s="317">
        <v>0</v>
      </c>
      <c r="U59" s="318" t="e">
        <f t="shared" si="18"/>
        <v>#DIV/0!</v>
      </c>
      <c r="V59" s="318" t="b">
        <f t="shared" si="19"/>
        <v>0</v>
      </c>
      <c r="W59" s="318" t="e">
        <f t="shared" si="20"/>
        <v>#DIV/0!</v>
      </c>
      <c r="X59" s="318"/>
      <c r="Y59" s="319">
        <v>0</v>
      </c>
      <c r="Z59" s="318" t="e">
        <f t="shared" si="21"/>
        <v>#DIV/0!</v>
      </c>
      <c r="AA59" s="318" t="b">
        <f t="shared" si="22"/>
        <v>0</v>
      </c>
      <c r="AB59" s="318" t="e">
        <f t="shared" si="23"/>
        <v>#DIV/0!</v>
      </c>
      <c r="AC59" s="464"/>
      <c r="AD59" s="705"/>
      <c r="AE59" s="705"/>
    </row>
    <row r="60" spans="1:31" ht="16.8" hidden="1">
      <c r="A60" s="438" t="s">
        <v>297</v>
      </c>
      <c r="B60" s="443">
        <f>'Aaro Inställningar'!B52</f>
        <v>0</v>
      </c>
      <c r="C60" s="443" t="s">
        <v>90</v>
      </c>
      <c r="D60" s="709"/>
      <c r="E60" s="443"/>
      <c r="F60" s="42"/>
      <c r="G60" s="748">
        <f>'Aaro Inställningar'!C52</f>
        <v>0</v>
      </c>
      <c r="H60" s="319">
        <v>0</v>
      </c>
      <c r="I60" s="317">
        <v>0</v>
      </c>
      <c r="J60" s="318" t="e">
        <f t="shared" si="13"/>
        <v>#DIV/0!</v>
      </c>
      <c r="K60" s="319">
        <v>0</v>
      </c>
      <c r="L60" s="317">
        <v>0</v>
      </c>
      <c r="M60" s="318" t="e">
        <f t="shared" si="14"/>
        <v>#DIV/0!</v>
      </c>
      <c r="N60" s="319">
        <v>0</v>
      </c>
      <c r="O60" s="317">
        <v>0</v>
      </c>
      <c r="P60" s="318" t="e">
        <f t="shared" si="15"/>
        <v>#DIV/0!</v>
      </c>
      <c r="Q60" s="318" t="b">
        <f t="shared" si="16"/>
        <v>0</v>
      </c>
      <c r="R60" s="318" t="e">
        <f t="shared" si="17"/>
        <v>#DIV/0!</v>
      </c>
      <c r="S60" s="319">
        <v>0</v>
      </c>
      <c r="T60" s="317">
        <v>0</v>
      </c>
      <c r="U60" s="318" t="e">
        <f t="shared" si="18"/>
        <v>#DIV/0!</v>
      </c>
      <c r="V60" s="318" t="b">
        <f t="shared" si="19"/>
        <v>0</v>
      </c>
      <c r="W60" s="318" t="e">
        <f t="shared" si="20"/>
        <v>#DIV/0!</v>
      </c>
      <c r="X60" s="318"/>
      <c r="Y60" s="319">
        <v>0</v>
      </c>
      <c r="Z60" s="318" t="e">
        <f t="shared" si="21"/>
        <v>#DIV/0!</v>
      </c>
      <c r="AA60" s="318" t="b">
        <f t="shared" si="22"/>
        <v>0</v>
      </c>
      <c r="AB60" s="318" t="e">
        <f t="shared" si="23"/>
        <v>#DIV/0!</v>
      </c>
      <c r="AC60" s="464"/>
      <c r="AD60" s="705"/>
      <c r="AE60" s="705"/>
    </row>
    <row r="61" spans="1:31" ht="16.8" hidden="1">
      <c r="A61" s="438" t="s">
        <v>297</v>
      </c>
      <c r="B61" s="443">
        <f>'Aaro Inställningar'!B53</f>
        <v>0</v>
      </c>
      <c r="C61" s="443" t="s">
        <v>90</v>
      </c>
      <c r="D61" s="709"/>
      <c r="E61" s="443"/>
      <c r="F61" s="42"/>
      <c r="G61" s="748">
        <f>'Aaro Inställningar'!C53</f>
        <v>0</v>
      </c>
      <c r="H61" s="319">
        <v>0</v>
      </c>
      <c r="I61" s="317">
        <v>0</v>
      </c>
      <c r="J61" s="318" t="e">
        <f t="shared" si="13"/>
        <v>#DIV/0!</v>
      </c>
      <c r="K61" s="319">
        <v>0</v>
      </c>
      <c r="L61" s="317">
        <v>0</v>
      </c>
      <c r="M61" s="318" t="e">
        <f t="shared" si="14"/>
        <v>#DIV/0!</v>
      </c>
      <c r="N61" s="319">
        <v>0</v>
      </c>
      <c r="O61" s="317">
        <v>0</v>
      </c>
      <c r="P61" s="318" t="e">
        <f t="shared" si="15"/>
        <v>#DIV/0!</v>
      </c>
      <c r="Q61" s="318" t="b">
        <f t="shared" si="16"/>
        <v>0</v>
      </c>
      <c r="R61" s="318" t="e">
        <f t="shared" si="17"/>
        <v>#DIV/0!</v>
      </c>
      <c r="S61" s="319">
        <v>0</v>
      </c>
      <c r="T61" s="317">
        <v>0</v>
      </c>
      <c r="U61" s="318" t="e">
        <f t="shared" si="18"/>
        <v>#DIV/0!</v>
      </c>
      <c r="V61" s="318" t="b">
        <f t="shared" si="19"/>
        <v>0</v>
      </c>
      <c r="W61" s="318" t="e">
        <f t="shared" si="20"/>
        <v>#DIV/0!</v>
      </c>
      <c r="X61" s="318"/>
      <c r="Y61" s="319">
        <v>0</v>
      </c>
      <c r="Z61" s="318" t="e">
        <f t="shared" si="21"/>
        <v>#DIV/0!</v>
      </c>
      <c r="AA61" s="318" t="b">
        <f t="shared" si="22"/>
        <v>0</v>
      </c>
      <c r="AB61" s="318" t="e">
        <f t="shared" si="23"/>
        <v>#DIV/0!</v>
      </c>
      <c r="AC61" s="464"/>
      <c r="AD61" s="705"/>
      <c r="AE61" s="705"/>
    </row>
    <row r="62" spans="1:31" ht="16.8" hidden="1">
      <c r="A62" s="438" t="s">
        <v>297</v>
      </c>
      <c r="B62" s="443">
        <f>'Aaro Inställningar'!B54</f>
        <v>0</v>
      </c>
      <c r="C62" s="443" t="s">
        <v>90</v>
      </c>
      <c r="D62" s="709"/>
      <c r="E62" s="443"/>
      <c r="F62" s="42"/>
      <c r="G62" s="748">
        <f>'Aaro Inställningar'!C54</f>
        <v>0</v>
      </c>
      <c r="H62" s="319">
        <v>0</v>
      </c>
      <c r="I62" s="317">
        <v>0</v>
      </c>
      <c r="J62" s="318" t="e">
        <f t="shared" si="13"/>
        <v>#DIV/0!</v>
      </c>
      <c r="K62" s="319">
        <v>0</v>
      </c>
      <c r="L62" s="317">
        <v>0</v>
      </c>
      <c r="M62" s="318" t="e">
        <f t="shared" si="14"/>
        <v>#DIV/0!</v>
      </c>
      <c r="N62" s="319">
        <v>0</v>
      </c>
      <c r="O62" s="317">
        <v>0</v>
      </c>
      <c r="P62" s="318" t="e">
        <f t="shared" si="15"/>
        <v>#DIV/0!</v>
      </c>
      <c r="Q62" s="318" t="b">
        <f t="shared" si="16"/>
        <v>0</v>
      </c>
      <c r="R62" s="318" t="e">
        <f t="shared" si="17"/>
        <v>#DIV/0!</v>
      </c>
      <c r="S62" s="319">
        <v>0</v>
      </c>
      <c r="T62" s="317">
        <v>0</v>
      </c>
      <c r="U62" s="318" t="e">
        <f t="shared" si="18"/>
        <v>#DIV/0!</v>
      </c>
      <c r="V62" s="318" t="b">
        <f t="shared" si="19"/>
        <v>0</v>
      </c>
      <c r="W62" s="318" t="e">
        <f t="shared" si="20"/>
        <v>#DIV/0!</v>
      </c>
      <c r="X62" s="318"/>
      <c r="Y62" s="319">
        <v>0</v>
      </c>
      <c r="Z62" s="318" t="e">
        <f t="shared" si="21"/>
        <v>#DIV/0!</v>
      </c>
      <c r="AA62" s="318" t="b">
        <f t="shared" si="22"/>
        <v>0</v>
      </c>
      <c r="AB62" s="318" t="e">
        <f t="shared" si="23"/>
        <v>#DIV/0!</v>
      </c>
      <c r="AC62" s="464"/>
      <c r="AD62" s="705"/>
      <c r="AE62" s="705"/>
    </row>
    <row r="63" spans="1:31" ht="16.8" hidden="1">
      <c r="A63" s="438" t="s">
        <v>297</v>
      </c>
      <c r="B63" s="443">
        <f>'Aaro Inställningar'!B55</f>
        <v>0</v>
      </c>
      <c r="C63" s="443" t="s">
        <v>90</v>
      </c>
      <c r="D63" s="709"/>
      <c r="E63" s="443"/>
      <c r="F63" s="42"/>
      <c r="G63" s="748">
        <f>'Aaro Inställningar'!C55</f>
        <v>0</v>
      </c>
      <c r="H63" s="319">
        <v>0</v>
      </c>
      <c r="I63" s="317">
        <v>0</v>
      </c>
      <c r="J63" s="318" t="e">
        <f t="shared" si="13"/>
        <v>#DIV/0!</v>
      </c>
      <c r="K63" s="319">
        <v>0</v>
      </c>
      <c r="L63" s="317">
        <v>0</v>
      </c>
      <c r="M63" s="318" t="e">
        <f t="shared" si="14"/>
        <v>#DIV/0!</v>
      </c>
      <c r="N63" s="319">
        <v>0</v>
      </c>
      <c r="O63" s="317">
        <v>0</v>
      </c>
      <c r="P63" s="318" t="e">
        <f t="shared" si="15"/>
        <v>#DIV/0!</v>
      </c>
      <c r="Q63" s="318" t="b">
        <f t="shared" si="16"/>
        <v>0</v>
      </c>
      <c r="R63" s="318" t="e">
        <f t="shared" si="17"/>
        <v>#DIV/0!</v>
      </c>
      <c r="S63" s="319">
        <v>0</v>
      </c>
      <c r="T63" s="317">
        <v>0</v>
      </c>
      <c r="U63" s="318" t="e">
        <f t="shared" si="18"/>
        <v>#DIV/0!</v>
      </c>
      <c r="V63" s="318" t="b">
        <f t="shared" si="19"/>
        <v>0</v>
      </c>
      <c r="W63" s="318" t="e">
        <f t="shared" si="20"/>
        <v>#DIV/0!</v>
      </c>
      <c r="X63" s="318"/>
      <c r="Y63" s="319">
        <v>0</v>
      </c>
      <c r="Z63" s="318" t="e">
        <f t="shared" si="21"/>
        <v>#DIV/0!</v>
      </c>
      <c r="AA63" s="318" t="b">
        <f t="shared" si="22"/>
        <v>0</v>
      </c>
      <c r="AB63" s="318" t="e">
        <f t="shared" si="23"/>
        <v>#DIV/0!</v>
      </c>
      <c r="AC63" s="464"/>
      <c r="AD63" s="705"/>
      <c r="AE63" s="705"/>
    </row>
    <row r="64" spans="1:31" ht="16.8" hidden="1">
      <c r="A64" s="438" t="s">
        <v>297</v>
      </c>
      <c r="B64" s="443">
        <f>'Aaro Inställningar'!B56</f>
        <v>0</v>
      </c>
      <c r="C64" s="443" t="s">
        <v>90</v>
      </c>
      <c r="D64" s="709"/>
      <c r="E64" s="443"/>
      <c r="F64" s="42"/>
      <c r="G64" s="748">
        <f>'Aaro Inställningar'!C56</f>
        <v>0</v>
      </c>
      <c r="H64" s="319">
        <v>0</v>
      </c>
      <c r="I64" s="317">
        <v>0</v>
      </c>
      <c r="J64" s="318" t="e">
        <f t="shared" si="13"/>
        <v>#DIV/0!</v>
      </c>
      <c r="K64" s="319">
        <v>0</v>
      </c>
      <c r="L64" s="317">
        <v>0</v>
      </c>
      <c r="M64" s="318" t="e">
        <f t="shared" si="14"/>
        <v>#DIV/0!</v>
      </c>
      <c r="N64" s="319">
        <v>0</v>
      </c>
      <c r="O64" s="317">
        <v>0</v>
      </c>
      <c r="P64" s="318" t="e">
        <f t="shared" si="15"/>
        <v>#DIV/0!</v>
      </c>
      <c r="Q64" s="318" t="b">
        <f t="shared" si="16"/>
        <v>0</v>
      </c>
      <c r="R64" s="318" t="e">
        <f t="shared" si="17"/>
        <v>#DIV/0!</v>
      </c>
      <c r="S64" s="319">
        <v>0</v>
      </c>
      <c r="T64" s="317">
        <v>0</v>
      </c>
      <c r="U64" s="318" t="e">
        <f t="shared" si="18"/>
        <v>#DIV/0!</v>
      </c>
      <c r="V64" s="318" t="b">
        <f t="shared" si="19"/>
        <v>0</v>
      </c>
      <c r="W64" s="318" t="e">
        <f t="shared" si="20"/>
        <v>#DIV/0!</v>
      </c>
      <c r="X64" s="318"/>
      <c r="Y64" s="319">
        <v>0</v>
      </c>
      <c r="Z64" s="318" t="e">
        <f t="shared" si="21"/>
        <v>#DIV/0!</v>
      </c>
      <c r="AA64" s="318" t="b">
        <f t="shared" si="22"/>
        <v>0</v>
      </c>
      <c r="AB64" s="318" t="e">
        <f t="shared" si="23"/>
        <v>#DIV/0!</v>
      </c>
      <c r="AC64" s="464"/>
      <c r="AD64" s="705"/>
      <c r="AE64" s="705"/>
    </row>
    <row r="65" spans="1:31" s="125" customFormat="1" ht="16.8">
      <c r="A65" s="461" t="s">
        <v>297</v>
      </c>
      <c r="B65" s="462">
        <f>'Aaro Inställningar'!B57</f>
        <v>0</v>
      </c>
      <c r="C65" s="462"/>
      <c r="D65" s="710"/>
      <c r="E65" s="462"/>
      <c r="F65" s="40"/>
      <c r="G65" s="798" t="str">
        <f>'Aaro Inställningar'!C57</f>
        <v>Aibel</v>
      </c>
      <c r="H65" s="799">
        <f>SUM(H44:H64)</f>
        <v>863.69296880000002</v>
      </c>
      <c r="I65" s="800">
        <f>SUM(I44:I64)</f>
        <v>1217.712306381</v>
      </c>
      <c r="J65" s="801">
        <f t="shared" si="13"/>
        <v>-0.29072494030476992</v>
      </c>
      <c r="K65" s="799">
        <f>SUM(K44:K64)</f>
        <v>1934.9979869910001</v>
      </c>
      <c r="L65" s="800">
        <f>SUM(L44:L64)</f>
        <v>2654.676036117</v>
      </c>
      <c r="M65" s="801">
        <f t="shared" si="14"/>
        <v>-0.27109825806793153</v>
      </c>
      <c r="N65" s="799">
        <f>SUM(N44:N64)</f>
        <v>1934.9979869910001</v>
      </c>
      <c r="O65" s="800">
        <f>SUM(O44:O64)</f>
        <v>2654.676036117</v>
      </c>
      <c r="P65" s="801">
        <f t="shared" si="15"/>
        <v>-0.27109825806793153</v>
      </c>
      <c r="Q65" s="801" t="b">
        <f t="shared" si="16"/>
        <v>0</v>
      </c>
      <c r="R65" s="801">
        <f t="shared" si="17"/>
        <v>-0.27109825806793153</v>
      </c>
      <c r="S65" s="799">
        <f>SUM(S44:S64)</f>
        <v>8599.1649090350002</v>
      </c>
      <c r="T65" s="800">
        <f>SUM(T44:T64)</f>
        <v>9318.8429581609998</v>
      </c>
      <c r="U65" s="801">
        <f t="shared" si="18"/>
        <v>-7.7228262388061797E-2</v>
      </c>
      <c r="V65" s="801" t="b">
        <f t="shared" si="19"/>
        <v>0</v>
      </c>
      <c r="W65" s="801">
        <f t="shared" si="20"/>
        <v>-7.7228262388061797E-2</v>
      </c>
      <c r="X65" s="801"/>
      <c r="Y65" s="799">
        <f>SUM(Y44:Y64)</f>
        <v>7747.0906151999998</v>
      </c>
      <c r="Z65" s="802">
        <f t="shared" si="21"/>
        <v>-0.16866389422138872</v>
      </c>
      <c r="AA65" s="802" t="b">
        <f t="shared" si="22"/>
        <v>0</v>
      </c>
      <c r="AB65" s="801">
        <f t="shared" si="23"/>
        <v>-0.16866389422138872</v>
      </c>
      <c r="AC65" s="464"/>
      <c r="AD65" s="706"/>
      <c r="AE65" s="706"/>
    </row>
    <row r="66" spans="1:31" ht="16.8" hidden="1">
      <c r="A66" s="438" t="s">
        <v>297</v>
      </c>
      <c r="B66" s="443">
        <f>'Aaro Inställningar'!B58</f>
        <v>0</v>
      </c>
      <c r="C66" s="443" t="s">
        <v>90</v>
      </c>
      <c r="D66" s="709"/>
      <c r="E66" s="443"/>
      <c r="F66" s="42"/>
      <c r="G66" s="748">
        <f>'Aaro Inställningar'!C58</f>
        <v>0</v>
      </c>
      <c r="H66" s="319">
        <v>0</v>
      </c>
      <c r="I66" s="317">
        <v>0</v>
      </c>
      <c r="J66" s="318" t="e">
        <f t="shared" si="13"/>
        <v>#DIV/0!</v>
      </c>
      <c r="K66" s="319">
        <v>0</v>
      </c>
      <c r="L66" s="317">
        <v>0</v>
      </c>
      <c r="M66" s="318" t="e">
        <f t="shared" si="14"/>
        <v>#DIV/0!</v>
      </c>
      <c r="N66" s="319">
        <v>0</v>
      </c>
      <c r="O66" s="317">
        <v>0</v>
      </c>
      <c r="P66" s="318" t="e">
        <f t="shared" si="15"/>
        <v>#DIV/0!</v>
      </c>
      <c r="Q66" s="318" t="b">
        <f t="shared" si="16"/>
        <v>0</v>
      </c>
      <c r="R66" s="318" t="e">
        <f t="shared" si="17"/>
        <v>#DIV/0!</v>
      </c>
      <c r="S66" s="319">
        <v>0</v>
      </c>
      <c r="T66" s="317">
        <v>0</v>
      </c>
      <c r="U66" s="318" t="e">
        <f t="shared" si="18"/>
        <v>#DIV/0!</v>
      </c>
      <c r="V66" s="318" t="b">
        <f t="shared" si="19"/>
        <v>0</v>
      </c>
      <c r="W66" s="318" t="e">
        <f t="shared" si="20"/>
        <v>#DIV/0!</v>
      </c>
      <c r="X66" s="318"/>
      <c r="Y66" s="319">
        <v>0</v>
      </c>
      <c r="Z66" s="318" t="e">
        <f t="shared" si="21"/>
        <v>#DIV/0!</v>
      </c>
      <c r="AA66" s="318" t="b">
        <f t="shared" si="22"/>
        <v>0</v>
      </c>
      <c r="AB66" s="318" t="e">
        <f t="shared" si="23"/>
        <v>#DIV/0!</v>
      </c>
      <c r="AC66" s="464"/>
      <c r="AD66" s="705"/>
      <c r="AE66" s="705"/>
    </row>
    <row r="67" spans="1:31" ht="16.8" hidden="1">
      <c r="A67" s="438" t="s">
        <v>297</v>
      </c>
      <c r="B67" s="443">
        <f>'Aaro Inställningar'!B59</f>
        <v>0</v>
      </c>
      <c r="C67" s="443" t="s">
        <v>90</v>
      </c>
      <c r="D67" s="709"/>
      <c r="E67" s="443"/>
      <c r="F67" s="42"/>
      <c r="G67" s="748">
        <f>'Aaro Inställningar'!C59</f>
        <v>0</v>
      </c>
      <c r="H67" s="319">
        <v>0</v>
      </c>
      <c r="I67" s="317">
        <v>0</v>
      </c>
      <c r="J67" s="318" t="e">
        <f t="shared" si="13"/>
        <v>#DIV/0!</v>
      </c>
      <c r="K67" s="319">
        <v>0</v>
      </c>
      <c r="L67" s="317">
        <v>0</v>
      </c>
      <c r="M67" s="318" t="e">
        <f t="shared" si="14"/>
        <v>#DIV/0!</v>
      </c>
      <c r="N67" s="319">
        <v>0</v>
      </c>
      <c r="O67" s="317">
        <v>0</v>
      </c>
      <c r="P67" s="318" t="e">
        <f t="shared" si="15"/>
        <v>#DIV/0!</v>
      </c>
      <c r="Q67" s="318" t="b">
        <f t="shared" si="16"/>
        <v>0</v>
      </c>
      <c r="R67" s="318" t="e">
        <f t="shared" si="17"/>
        <v>#DIV/0!</v>
      </c>
      <c r="S67" s="319">
        <v>0</v>
      </c>
      <c r="T67" s="317">
        <v>0</v>
      </c>
      <c r="U67" s="318" t="e">
        <f t="shared" si="18"/>
        <v>#DIV/0!</v>
      </c>
      <c r="V67" s="318" t="b">
        <f t="shared" si="19"/>
        <v>0</v>
      </c>
      <c r="W67" s="318" t="e">
        <f t="shared" si="20"/>
        <v>#DIV/0!</v>
      </c>
      <c r="X67" s="318"/>
      <c r="Y67" s="319">
        <v>0</v>
      </c>
      <c r="Z67" s="318" t="e">
        <f t="shared" si="21"/>
        <v>#DIV/0!</v>
      </c>
      <c r="AA67" s="318" t="b">
        <f t="shared" si="22"/>
        <v>0</v>
      </c>
      <c r="AB67" s="318" t="e">
        <f t="shared" si="23"/>
        <v>#DIV/0!</v>
      </c>
      <c r="AC67" s="464"/>
      <c r="AD67" s="705"/>
      <c r="AE67" s="705"/>
    </row>
    <row r="68" spans="1:31" ht="16.8" hidden="1">
      <c r="A68" s="438" t="s">
        <v>297</v>
      </c>
      <c r="B68" s="443">
        <f>'Aaro Inställningar'!B60</f>
        <v>0</v>
      </c>
      <c r="C68" s="443" t="s">
        <v>90</v>
      </c>
      <c r="D68" s="709"/>
      <c r="E68" s="443"/>
      <c r="F68" s="42"/>
      <c r="G68" s="748">
        <f>'Aaro Inställningar'!C60</f>
        <v>0</v>
      </c>
      <c r="H68" s="319">
        <v>0</v>
      </c>
      <c r="I68" s="317">
        <v>0</v>
      </c>
      <c r="J68" s="318" t="e">
        <f t="shared" si="13"/>
        <v>#DIV/0!</v>
      </c>
      <c r="K68" s="319">
        <v>0</v>
      </c>
      <c r="L68" s="317">
        <v>0</v>
      </c>
      <c r="M68" s="318" t="e">
        <f t="shared" si="14"/>
        <v>#DIV/0!</v>
      </c>
      <c r="N68" s="319">
        <v>0</v>
      </c>
      <c r="O68" s="317">
        <v>0</v>
      </c>
      <c r="P68" s="318" t="e">
        <f t="shared" si="15"/>
        <v>#DIV/0!</v>
      </c>
      <c r="Q68" s="318" t="b">
        <f t="shared" si="16"/>
        <v>0</v>
      </c>
      <c r="R68" s="318" t="e">
        <f t="shared" si="17"/>
        <v>#DIV/0!</v>
      </c>
      <c r="S68" s="319">
        <v>0</v>
      </c>
      <c r="T68" s="317">
        <v>0</v>
      </c>
      <c r="U68" s="318" t="e">
        <f t="shared" si="18"/>
        <v>#DIV/0!</v>
      </c>
      <c r="V68" s="318" t="b">
        <f t="shared" si="19"/>
        <v>0</v>
      </c>
      <c r="W68" s="318" t="e">
        <f t="shared" si="20"/>
        <v>#DIV/0!</v>
      </c>
      <c r="X68" s="318"/>
      <c r="Y68" s="319">
        <v>0</v>
      </c>
      <c r="Z68" s="318" t="e">
        <f t="shared" si="21"/>
        <v>#DIV/0!</v>
      </c>
      <c r="AA68" s="318" t="b">
        <f t="shared" si="22"/>
        <v>0</v>
      </c>
      <c r="AB68" s="318" t="e">
        <f t="shared" si="23"/>
        <v>#DIV/0!</v>
      </c>
      <c r="AC68" s="464"/>
      <c r="AD68" s="705"/>
      <c r="AE68" s="705"/>
    </row>
    <row r="69" spans="1:31" ht="16.8" hidden="1">
      <c r="A69" s="438" t="s">
        <v>297</v>
      </c>
      <c r="B69" s="443">
        <f>'Aaro Inställningar'!B61</f>
        <v>0</v>
      </c>
      <c r="C69" s="443" t="s">
        <v>90</v>
      </c>
      <c r="D69" s="709"/>
      <c r="E69" s="443"/>
      <c r="F69" s="42"/>
      <c r="G69" s="748">
        <f>'Aaro Inställningar'!C61</f>
        <v>0</v>
      </c>
      <c r="H69" s="319">
        <v>0</v>
      </c>
      <c r="I69" s="317">
        <v>0</v>
      </c>
      <c r="J69" s="318" t="e">
        <f t="shared" si="13"/>
        <v>#DIV/0!</v>
      </c>
      <c r="K69" s="319">
        <v>0</v>
      </c>
      <c r="L69" s="317">
        <v>0</v>
      </c>
      <c r="M69" s="318" t="e">
        <f t="shared" si="14"/>
        <v>#DIV/0!</v>
      </c>
      <c r="N69" s="319">
        <v>0</v>
      </c>
      <c r="O69" s="317">
        <v>0</v>
      </c>
      <c r="P69" s="318" t="e">
        <f t="shared" si="15"/>
        <v>#DIV/0!</v>
      </c>
      <c r="Q69" s="318" t="b">
        <f t="shared" si="16"/>
        <v>0</v>
      </c>
      <c r="R69" s="318" t="e">
        <f t="shared" si="17"/>
        <v>#DIV/0!</v>
      </c>
      <c r="S69" s="319">
        <v>0</v>
      </c>
      <c r="T69" s="317">
        <v>0</v>
      </c>
      <c r="U69" s="318" t="e">
        <f t="shared" si="18"/>
        <v>#DIV/0!</v>
      </c>
      <c r="V69" s="318" t="b">
        <f t="shared" si="19"/>
        <v>0</v>
      </c>
      <c r="W69" s="318" t="e">
        <f t="shared" si="20"/>
        <v>#DIV/0!</v>
      </c>
      <c r="X69" s="318"/>
      <c r="Y69" s="319">
        <v>0</v>
      </c>
      <c r="Z69" s="318" t="e">
        <f t="shared" si="21"/>
        <v>#DIV/0!</v>
      </c>
      <c r="AA69" s="318" t="b">
        <f t="shared" si="22"/>
        <v>0</v>
      </c>
      <c r="AB69" s="318" t="e">
        <f t="shared" si="23"/>
        <v>#DIV/0!</v>
      </c>
      <c r="AC69" s="464"/>
      <c r="AD69" s="705"/>
      <c r="AE69" s="705"/>
    </row>
    <row r="70" spans="1:31" ht="16.8" hidden="1">
      <c r="A70" s="438" t="s">
        <v>297</v>
      </c>
      <c r="B70" s="443">
        <f>'Aaro Inställningar'!B62</f>
        <v>0</v>
      </c>
      <c r="C70" s="443" t="s">
        <v>90</v>
      </c>
      <c r="D70" s="709"/>
      <c r="E70" s="443"/>
      <c r="F70" s="42"/>
      <c r="G70" s="748">
        <f>'Aaro Inställningar'!C62</f>
        <v>0</v>
      </c>
      <c r="H70" s="319">
        <v>0</v>
      </c>
      <c r="I70" s="317">
        <v>0</v>
      </c>
      <c r="J70" s="318" t="e">
        <f t="shared" si="13"/>
        <v>#DIV/0!</v>
      </c>
      <c r="K70" s="319">
        <v>0</v>
      </c>
      <c r="L70" s="317">
        <v>0</v>
      </c>
      <c r="M70" s="318" t="e">
        <f t="shared" si="14"/>
        <v>#DIV/0!</v>
      </c>
      <c r="N70" s="319">
        <v>0</v>
      </c>
      <c r="O70" s="317">
        <v>0</v>
      </c>
      <c r="P70" s="318" t="e">
        <f t="shared" si="15"/>
        <v>#DIV/0!</v>
      </c>
      <c r="Q70" s="318" t="b">
        <f t="shared" si="16"/>
        <v>0</v>
      </c>
      <c r="R70" s="318" t="e">
        <f t="shared" si="17"/>
        <v>#DIV/0!</v>
      </c>
      <c r="S70" s="319">
        <v>0</v>
      </c>
      <c r="T70" s="317">
        <v>0</v>
      </c>
      <c r="U70" s="318" t="e">
        <f t="shared" si="18"/>
        <v>#DIV/0!</v>
      </c>
      <c r="V70" s="318" t="b">
        <f t="shared" si="19"/>
        <v>0</v>
      </c>
      <c r="W70" s="318" t="e">
        <f t="shared" si="20"/>
        <v>#DIV/0!</v>
      </c>
      <c r="X70" s="318"/>
      <c r="Y70" s="319">
        <v>0</v>
      </c>
      <c r="Z70" s="318" t="e">
        <f t="shared" si="21"/>
        <v>#DIV/0!</v>
      </c>
      <c r="AA70" s="318" t="b">
        <f t="shared" si="22"/>
        <v>0</v>
      </c>
      <c r="AB70" s="318" t="e">
        <f t="shared" si="23"/>
        <v>#DIV/0!</v>
      </c>
      <c r="AC70" s="464"/>
      <c r="AD70" s="705"/>
      <c r="AE70" s="705"/>
    </row>
    <row r="71" spans="1:31" ht="16.8" hidden="1">
      <c r="A71" s="438" t="s">
        <v>297</v>
      </c>
      <c r="B71" s="443">
        <f>'Aaro Inställningar'!B63</f>
        <v>0</v>
      </c>
      <c r="C71" s="443" t="s">
        <v>90</v>
      </c>
      <c r="D71" s="709"/>
      <c r="E71" s="443"/>
      <c r="F71" s="42"/>
      <c r="G71" s="748">
        <f>'Aaro Inställningar'!C63</f>
        <v>0</v>
      </c>
      <c r="H71" s="319">
        <v>0</v>
      </c>
      <c r="I71" s="317">
        <v>0</v>
      </c>
      <c r="J71" s="318" t="e">
        <f t="shared" si="13"/>
        <v>#DIV/0!</v>
      </c>
      <c r="K71" s="319">
        <v>0</v>
      </c>
      <c r="L71" s="317">
        <v>0</v>
      </c>
      <c r="M71" s="318" t="e">
        <f t="shared" si="14"/>
        <v>#DIV/0!</v>
      </c>
      <c r="N71" s="319">
        <v>0</v>
      </c>
      <c r="O71" s="317">
        <v>0</v>
      </c>
      <c r="P71" s="318" t="e">
        <f t="shared" si="15"/>
        <v>#DIV/0!</v>
      </c>
      <c r="Q71" s="318" t="b">
        <f t="shared" si="16"/>
        <v>0</v>
      </c>
      <c r="R71" s="318" t="e">
        <f t="shared" si="17"/>
        <v>#DIV/0!</v>
      </c>
      <c r="S71" s="319">
        <v>0</v>
      </c>
      <c r="T71" s="317">
        <v>0</v>
      </c>
      <c r="U71" s="318" t="e">
        <f t="shared" si="18"/>
        <v>#DIV/0!</v>
      </c>
      <c r="V71" s="318" t="b">
        <f t="shared" si="19"/>
        <v>0</v>
      </c>
      <c r="W71" s="318" t="e">
        <f t="shared" si="20"/>
        <v>#DIV/0!</v>
      </c>
      <c r="X71" s="318"/>
      <c r="Y71" s="319">
        <v>0</v>
      </c>
      <c r="Z71" s="318" t="e">
        <f t="shared" si="21"/>
        <v>#DIV/0!</v>
      </c>
      <c r="AA71" s="318" t="b">
        <f t="shared" si="22"/>
        <v>0</v>
      </c>
      <c r="AB71" s="318" t="e">
        <f t="shared" si="23"/>
        <v>#DIV/0!</v>
      </c>
      <c r="AC71" s="464"/>
      <c r="AD71" s="705"/>
      <c r="AE71" s="705"/>
    </row>
    <row r="72" spans="1:31" ht="16.8" hidden="1">
      <c r="A72" s="438" t="s">
        <v>297</v>
      </c>
      <c r="B72" s="443">
        <f>'Aaro Inställningar'!B64</f>
        <v>0</v>
      </c>
      <c r="C72" s="443" t="s">
        <v>90</v>
      </c>
      <c r="D72" s="709"/>
      <c r="E72" s="443"/>
      <c r="F72" s="42"/>
      <c r="G72" s="748">
        <f>'Aaro Inställningar'!C64</f>
        <v>0</v>
      </c>
      <c r="H72" s="319">
        <v>0</v>
      </c>
      <c r="I72" s="317">
        <v>0</v>
      </c>
      <c r="J72" s="318" t="e">
        <f t="shared" si="13"/>
        <v>#DIV/0!</v>
      </c>
      <c r="K72" s="319">
        <v>0</v>
      </c>
      <c r="L72" s="317">
        <v>0</v>
      </c>
      <c r="M72" s="318" t="e">
        <f t="shared" si="14"/>
        <v>#DIV/0!</v>
      </c>
      <c r="N72" s="319">
        <v>0</v>
      </c>
      <c r="O72" s="317">
        <v>0</v>
      </c>
      <c r="P72" s="318" t="e">
        <f t="shared" si="15"/>
        <v>#DIV/0!</v>
      </c>
      <c r="Q72" s="318" t="b">
        <f t="shared" si="16"/>
        <v>0</v>
      </c>
      <c r="R72" s="318" t="e">
        <f t="shared" si="17"/>
        <v>#DIV/0!</v>
      </c>
      <c r="S72" s="319">
        <v>0</v>
      </c>
      <c r="T72" s="317">
        <v>0</v>
      </c>
      <c r="U72" s="318" t="e">
        <f t="shared" si="18"/>
        <v>#DIV/0!</v>
      </c>
      <c r="V72" s="318" t="b">
        <f t="shared" si="19"/>
        <v>0</v>
      </c>
      <c r="W72" s="318" t="e">
        <f t="shared" si="20"/>
        <v>#DIV/0!</v>
      </c>
      <c r="X72" s="318"/>
      <c r="Y72" s="319">
        <v>0</v>
      </c>
      <c r="Z72" s="318" t="e">
        <f t="shared" si="21"/>
        <v>#DIV/0!</v>
      </c>
      <c r="AA72" s="318" t="b">
        <f t="shared" si="22"/>
        <v>0</v>
      </c>
      <c r="AB72" s="318" t="e">
        <f t="shared" si="23"/>
        <v>#DIV/0!</v>
      </c>
      <c r="AC72" s="464"/>
      <c r="AD72" s="705"/>
      <c r="AE72" s="705"/>
    </row>
    <row r="73" spans="1:31" ht="16.8" hidden="1">
      <c r="A73" s="438" t="s">
        <v>297</v>
      </c>
      <c r="B73" s="443">
        <f>'Aaro Inställningar'!B65</f>
        <v>0</v>
      </c>
      <c r="C73" s="443" t="s">
        <v>90</v>
      </c>
      <c r="D73" s="709"/>
      <c r="E73" s="443"/>
      <c r="F73" s="42"/>
      <c r="G73" s="748">
        <f>'Aaro Inställningar'!C65</f>
        <v>0</v>
      </c>
      <c r="H73" s="319">
        <v>0</v>
      </c>
      <c r="I73" s="317">
        <v>0</v>
      </c>
      <c r="J73" s="318" t="e">
        <f t="shared" si="13"/>
        <v>#DIV/0!</v>
      </c>
      <c r="K73" s="319">
        <v>0</v>
      </c>
      <c r="L73" s="317">
        <v>0</v>
      </c>
      <c r="M73" s="318" t="e">
        <f t="shared" si="14"/>
        <v>#DIV/0!</v>
      </c>
      <c r="N73" s="319">
        <v>0</v>
      </c>
      <c r="O73" s="317">
        <v>0</v>
      </c>
      <c r="P73" s="318" t="e">
        <f t="shared" si="15"/>
        <v>#DIV/0!</v>
      </c>
      <c r="Q73" s="318" t="b">
        <f t="shared" si="16"/>
        <v>0</v>
      </c>
      <c r="R73" s="318" t="e">
        <f t="shared" si="17"/>
        <v>#DIV/0!</v>
      </c>
      <c r="S73" s="319">
        <v>0</v>
      </c>
      <c r="T73" s="317">
        <v>0</v>
      </c>
      <c r="U73" s="318" t="e">
        <f t="shared" si="18"/>
        <v>#DIV/0!</v>
      </c>
      <c r="V73" s="318" t="b">
        <f t="shared" si="19"/>
        <v>0</v>
      </c>
      <c r="W73" s="318" t="e">
        <f t="shared" si="20"/>
        <v>#DIV/0!</v>
      </c>
      <c r="X73" s="318"/>
      <c r="Y73" s="319">
        <v>0</v>
      </c>
      <c r="Z73" s="318" t="e">
        <f t="shared" si="21"/>
        <v>#DIV/0!</v>
      </c>
      <c r="AA73" s="318" t="b">
        <f t="shared" si="22"/>
        <v>0</v>
      </c>
      <c r="AB73" s="318" t="e">
        <f t="shared" si="23"/>
        <v>#DIV/0!</v>
      </c>
      <c r="AC73" s="464"/>
      <c r="AD73" s="705"/>
      <c r="AE73" s="705"/>
    </row>
    <row r="74" spans="1:31" ht="16.8" hidden="1">
      <c r="A74" s="438" t="s">
        <v>297</v>
      </c>
      <c r="B74" s="443">
        <f>'Aaro Inställningar'!B66</f>
        <v>0</v>
      </c>
      <c r="C74" s="443" t="s">
        <v>90</v>
      </c>
      <c r="D74" s="709"/>
      <c r="E74" s="443"/>
      <c r="F74" s="42"/>
      <c r="G74" s="748">
        <f>'Aaro Inställningar'!C66</f>
        <v>0</v>
      </c>
      <c r="H74" s="319">
        <v>0</v>
      </c>
      <c r="I74" s="317">
        <v>0</v>
      </c>
      <c r="J74" s="318" t="e">
        <f t="shared" si="13"/>
        <v>#DIV/0!</v>
      </c>
      <c r="K74" s="319">
        <v>0</v>
      </c>
      <c r="L74" s="317">
        <v>0</v>
      </c>
      <c r="M74" s="318" t="e">
        <f t="shared" si="14"/>
        <v>#DIV/0!</v>
      </c>
      <c r="N74" s="319">
        <v>0</v>
      </c>
      <c r="O74" s="317">
        <v>0</v>
      </c>
      <c r="P74" s="318" t="e">
        <f t="shared" si="15"/>
        <v>#DIV/0!</v>
      </c>
      <c r="Q74" s="318" t="b">
        <f t="shared" si="16"/>
        <v>0</v>
      </c>
      <c r="R74" s="318" t="e">
        <f t="shared" si="17"/>
        <v>#DIV/0!</v>
      </c>
      <c r="S74" s="319">
        <v>0</v>
      </c>
      <c r="T74" s="317">
        <v>0</v>
      </c>
      <c r="U74" s="318" t="e">
        <f t="shared" si="18"/>
        <v>#DIV/0!</v>
      </c>
      <c r="V74" s="318" t="b">
        <f t="shared" si="19"/>
        <v>0</v>
      </c>
      <c r="W74" s="318" t="e">
        <f t="shared" si="20"/>
        <v>#DIV/0!</v>
      </c>
      <c r="X74" s="318"/>
      <c r="Y74" s="319">
        <v>0</v>
      </c>
      <c r="Z74" s="318" t="e">
        <f t="shared" si="21"/>
        <v>#DIV/0!</v>
      </c>
      <c r="AA74" s="318" t="b">
        <f t="shared" si="22"/>
        <v>0</v>
      </c>
      <c r="AB74" s="318" t="e">
        <f t="shared" si="23"/>
        <v>#DIV/0!</v>
      </c>
      <c r="AC74" s="464"/>
      <c r="AD74" s="705"/>
      <c r="AE74" s="705"/>
    </row>
    <row r="75" spans="1:31" ht="16.8" hidden="1">
      <c r="A75" s="438" t="s">
        <v>297</v>
      </c>
      <c r="B75" s="443">
        <f>'Aaro Inställningar'!B67</f>
        <v>0</v>
      </c>
      <c r="C75" s="443" t="s">
        <v>90</v>
      </c>
      <c r="D75" s="709"/>
      <c r="E75" s="443"/>
      <c r="F75" s="42"/>
      <c r="G75" s="748">
        <f>'Aaro Inställningar'!C67</f>
        <v>0</v>
      </c>
      <c r="H75" s="319">
        <v>0</v>
      </c>
      <c r="I75" s="317">
        <v>0</v>
      </c>
      <c r="J75" s="318" t="e">
        <f t="shared" si="13"/>
        <v>#DIV/0!</v>
      </c>
      <c r="K75" s="319">
        <v>0</v>
      </c>
      <c r="L75" s="317">
        <v>0</v>
      </c>
      <c r="M75" s="318" t="e">
        <f t="shared" si="14"/>
        <v>#DIV/0!</v>
      </c>
      <c r="N75" s="319">
        <v>0</v>
      </c>
      <c r="O75" s="317">
        <v>0</v>
      </c>
      <c r="P75" s="318" t="e">
        <f t="shared" si="15"/>
        <v>#DIV/0!</v>
      </c>
      <c r="Q75" s="318" t="b">
        <f t="shared" si="16"/>
        <v>0</v>
      </c>
      <c r="R75" s="318" t="e">
        <f t="shared" si="17"/>
        <v>#DIV/0!</v>
      </c>
      <c r="S75" s="319">
        <v>0</v>
      </c>
      <c r="T75" s="317">
        <v>0</v>
      </c>
      <c r="U75" s="318" t="e">
        <f t="shared" si="18"/>
        <v>#DIV/0!</v>
      </c>
      <c r="V75" s="318" t="b">
        <f t="shared" si="19"/>
        <v>0</v>
      </c>
      <c r="W75" s="318" t="e">
        <f t="shared" si="20"/>
        <v>#DIV/0!</v>
      </c>
      <c r="X75" s="318"/>
      <c r="Y75" s="319">
        <v>0</v>
      </c>
      <c r="Z75" s="318" t="e">
        <f t="shared" si="21"/>
        <v>#DIV/0!</v>
      </c>
      <c r="AA75" s="318" t="b">
        <f t="shared" si="22"/>
        <v>0</v>
      </c>
      <c r="AB75" s="318" t="e">
        <f t="shared" si="23"/>
        <v>#DIV/0!</v>
      </c>
      <c r="AC75" s="464"/>
      <c r="AD75" s="705"/>
      <c r="AE75" s="705"/>
    </row>
    <row r="76" spans="1:31" ht="16.8" hidden="1">
      <c r="A76" s="438" t="s">
        <v>297</v>
      </c>
      <c r="B76" s="443">
        <f>'Aaro Inställningar'!B68</f>
        <v>0</v>
      </c>
      <c r="C76" s="443" t="s">
        <v>90</v>
      </c>
      <c r="D76" s="709"/>
      <c r="E76" s="443"/>
      <c r="F76" s="42"/>
      <c r="G76" s="748">
        <f>'Aaro Inställningar'!C68</f>
        <v>0</v>
      </c>
      <c r="H76" s="319">
        <v>0</v>
      </c>
      <c r="I76" s="317">
        <v>0</v>
      </c>
      <c r="J76" s="318" t="e">
        <f t="shared" si="13"/>
        <v>#DIV/0!</v>
      </c>
      <c r="K76" s="319">
        <v>0</v>
      </c>
      <c r="L76" s="317">
        <v>0</v>
      </c>
      <c r="M76" s="318" t="e">
        <f t="shared" si="14"/>
        <v>#DIV/0!</v>
      </c>
      <c r="N76" s="319">
        <v>0</v>
      </c>
      <c r="O76" s="317">
        <v>0</v>
      </c>
      <c r="P76" s="318" t="e">
        <f t="shared" si="15"/>
        <v>#DIV/0!</v>
      </c>
      <c r="Q76" s="318" t="b">
        <f t="shared" si="16"/>
        <v>0</v>
      </c>
      <c r="R76" s="318" t="e">
        <f t="shared" si="17"/>
        <v>#DIV/0!</v>
      </c>
      <c r="S76" s="319">
        <v>0</v>
      </c>
      <c r="T76" s="317">
        <v>0</v>
      </c>
      <c r="U76" s="318" t="e">
        <f t="shared" si="18"/>
        <v>#DIV/0!</v>
      </c>
      <c r="V76" s="318" t="b">
        <f t="shared" si="19"/>
        <v>0</v>
      </c>
      <c r="W76" s="318" t="e">
        <f t="shared" si="20"/>
        <v>#DIV/0!</v>
      </c>
      <c r="X76" s="318"/>
      <c r="Y76" s="319">
        <v>0</v>
      </c>
      <c r="Z76" s="318" t="e">
        <f t="shared" si="21"/>
        <v>#DIV/0!</v>
      </c>
      <c r="AA76" s="318" t="b">
        <f t="shared" si="22"/>
        <v>0</v>
      </c>
      <c r="AB76" s="318" t="e">
        <f t="shared" si="23"/>
        <v>#DIV/0!</v>
      </c>
      <c r="AC76" s="464"/>
      <c r="AD76" s="705"/>
      <c r="AE76" s="705"/>
    </row>
    <row r="77" spans="1:31" ht="16.8" hidden="1">
      <c r="A77" s="438" t="s">
        <v>297</v>
      </c>
      <c r="B77" s="443">
        <f>'Aaro Inställningar'!B69</f>
        <v>0</v>
      </c>
      <c r="C77" s="443" t="s">
        <v>90</v>
      </c>
      <c r="D77" s="709"/>
      <c r="E77" s="443"/>
      <c r="F77" s="42"/>
      <c r="G77" s="748">
        <f>'Aaro Inställningar'!C69</f>
        <v>0</v>
      </c>
      <c r="H77" s="319">
        <v>0</v>
      </c>
      <c r="I77" s="317">
        <v>0</v>
      </c>
      <c r="J77" s="318" t="e">
        <f t="shared" si="13"/>
        <v>#DIV/0!</v>
      </c>
      <c r="K77" s="319">
        <v>0</v>
      </c>
      <c r="L77" s="317">
        <v>0</v>
      </c>
      <c r="M77" s="318" t="e">
        <f t="shared" si="14"/>
        <v>#DIV/0!</v>
      </c>
      <c r="N77" s="319">
        <v>0</v>
      </c>
      <c r="O77" s="317">
        <v>0</v>
      </c>
      <c r="P77" s="318" t="e">
        <f t="shared" si="15"/>
        <v>#DIV/0!</v>
      </c>
      <c r="Q77" s="318" t="b">
        <f t="shared" si="16"/>
        <v>0</v>
      </c>
      <c r="R77" s="318" t="e">
        <f t="shared" si="17"/>
        <v>#DIV/0!</v>
      </c>
      <c r="S77" s="319">
        <v>0</v>
      </c>
      <c r="T77" s="317">
        <v>0</v>
      </c>
      <c r="U77" s="318" t="e">
        <f t="shared" si="18"/>
        <v>#DIV/0!</v>
      </c>
      <c r="V77" s="318" t="b">
        <f t="shared" si="19"/>
        <v>0</v>
      </c>
      <c r="W77" s="318" t="e">
        <f t="shared" si="20"/>
        <v>#DIV/0!</v>
      </c>
      <c r="X77" s="318"/>
      <c r="Y77" s="319">
        <v>0</v>
      </c>
      <c r="Z77" s="318" t="e">
        <f t="shared" si="21"/>
        <v>#DIV/0!</v>
      </c>
      <c r="AA77" s="318" t="b">
        <f t="shared" si="22"/>
        <v>0</v>
      </c>
      <c r="AB77" s="318" t="e">
        <f t="shared" si="23"/>
        <v>#DIV/0!</v>
      </c>
      <c r="AC77" s="464"/>
      <c r="AD77" s="705"/>
      <c r="AE77" s="705"/>
    </row>
    <row r="78" spans="1:31" ht="16.8" hidden="1">
      <c r="A78" s="438" t="s">
        <v>297</v>
      </c>
      <c r="B78" s="443">
        <f>'Aaro Inställningar'!B70</f>
        <v>0</v>
      </c>
      <c r="C78" s="443" t="s">
        <v>90</v>
      </c>
      <c r="D78" s="709"/>
      <c r="E78" s="443"/>
      <c r="F78" s="42"/>
      <c r="G78" s="748">
        <f>'Aaro Inställningar'!C70</f>
        <v>0</v>
      </c>
      <c r="H78" s="319">
        <v>0</v>
      </c>
      <c r="I78" s="317">
        <v>0</v>
      </c>
      <c r="J78" s="318" t="e">
        <f t="shared" si="13"/>
        <v>#DIV/0!</v>
      </c>
      <c r="K78" s="319">
        <v>0</v>
      </c>
      <c r="L78" s="317">
        <v>0</v>
      </c>
      <c r="M78" s="318" t="e">
        <f t="shared" si="14"/>
        <v>#DIV/0!</v>
      </c>
      <c r="N78" s="319">
        <v>0</v>
      </c>
      <c r="O78" s="317">
        <v>0</v>
      </c>
      <c r="P78" s="318" t="e">
        <f t="shared" si="15"/>
        <v>#DIV/0!</v>
      </c>
      <c r="Q78" s="318" t="b">
        <f t="shared" si="16"/>
        <v>0</v>
      </c>
      <c r="R78" s="318" t="e">
        <f t="shared" si="17"/>
        <v>#DIV/0!</v>
      </c>
      <c r="S78" s="319">
        <v>0</v>
      </c>
      <c r="T78" s="317">
        <v>0</v>
      </c>
      <c r="U78" s="318" t="e">
        <f t="shared" si="18"/>
        <v>#DIV/0!</v>
      </c>
      <c r="V78" s="318" t="b">
        <f t="shared" si="19"/>
        <v>0</v>
      </c>
      <c r="W78" s="318" t="e">
        <f t="shared" si="20"/>
        <v>#DIV/0!</v>
      </c>
      <c r="X78" s="318"/>
      <c r="Y78" s="319">
        <v>0</v>
      </c>
      <c r="Z78" s="318" t="e">
        <f t="shared" si="21"/>
        <v>#DIV/0!</v>
      </c>
      <c r="AA78" s="318" t="b">
        <f t="shared" si="22"/>
        <v>0</v>
      </c>
      <c r="AB78" s="318" t="e">
        <f t="shared" si="23"/>
        <v>#DIV/0!</v>
      </c>
      <c r="AC78" s="464"/>
      <c r="AD78" s="705"/>
      <c r="AE78" s="705"/>
    </row>
    <row r="79" spans="1:31" ht="16.8" hidden="1">
      <c r="A79" s="438" t="s">
        <v>297</v>
      </c>
      <c r="B79" s="443">
        <f>'Aaro Inställningar'!B71</f>
        <v>0</v>
      </c>
      <c r="C79" s="443" t="s">
        <v>90</v>
      </c>
      <c r="D79" s="709"/>
      <c r="E79" s="443"/>
      <c r="F79" s="42"/>
      <c r="G79" s="748">
        <f>'Aaro Inställningar'!C71</f>
        <v>0</v>
      </c>
      <c r="H79" s="319">
        <v>0</v>
      </c>
      <c r="I79" s="317">
        <v>0</v>
      </c>
      <c r="J79" s="318" t="e">
        <f t="shared" si="13"/>
        <v>#DIV/0!</v>
      </c>
      <c r="K79" s="319">
        <v>0</v>
      </c>
      <c r="L79" s="317">
        <v>0</v>
      </c>
      <c r="M79" s="318" t="e">
        <f t="shared" si="14"/>
        <v>#DIV/0!</v>
      </c>
      <c r="N79" s="319">
        <v>0</v>
      </c>
      <c r="O79" s="317">
        <v>0</v>
      </c>
      <c r="P79" s="318" t="e">
        <f t="shared" si="15"/>
        <v>#DIV/0!</v>
      </c>
      <c r="Q79" s="318" t="b">
        <f t="shared" si="16"/>
        <v>0</v>
      </c>
      <c r="R79" s="318" t="e">
        <f t="shared" si="17"/>
        <v>#DIV/0!</v>
      </c>
      <c r="S79" s="319">
        <v>0</v>
      </c>
      <c r="T79" s="317">
        <v>0</v>
      </c>
      <c r="U79" s="318" t="e">
        <f t="shared" si="18"/>
        <v>#DIV/0!</v>
      </c>
      <c r="V79" s="318" t="b">
        <f t="shared" si="19"/>
        <v>0</v>
      </c>
      <c r="W79" s="318" t="e">
        <f t="shared" si="20"/>
        <v>#DIV/0!</v>
      </c>
      <c r="X79" s="318"/>
      <c r="Y79" s="319">
        <v>0</v>
      </c>
      <c r="Z79" s="318" t="e">
        <f t="shared" si="21"/>
        <v>#DIV/0!</v>
      </c>
      <c r="AA79" s="318" t="b">
        <f t="shared" si="22"/>
        <v>0</v>
      </c>
      <c r="AB79" s="318" t="e">
        <f t="shared" si="23"/>
        <v>#DIV/0!</v>
      </c>
      <c r="AC79" s="464"/>
      <c r="AD79" s="705"/>
      <c r="AE79" s="705"/>
    </row>
    <row r="80" spans="1:31" ht="16.8" hidden="1">
      <c r="A80" s="438" t="s">
        <v>297</v>
      </c>
      <c r="B80" s="443">
        <f>'Aaro Inställningar'!B72</f>
        <v>0</v>
      </c>
      <c r="C80" s="443" t="s">
        <v>90</v>
      </c>
      <c r="D80" s="709"/>
      <c r="E80" s="443"/>
      <c r="F80" s="42"/>
      <c r="G80" s="748">
        <f>'Aaro Inställningar'!C72</f>
        <v>0</v>
      </c>
      <c r="H80" s="319">
        <v>0</v>
      </c>
      <c r="I80" s="317">
        <v>0</v>
      </c>
      <c r="J80" s="318" t="e">
        <f t="shared" si="13"/>
        <v>#DIV/0!</v>
      </c>
      <c r="K80" s="319">
        <v>0</v>
      </c>
      <c r="L80" s="317">
        <v>0</v>
      </c>
      <c r="M80" s="318" t="e">
        <f t="shared" si="14"/>
        <v>#DIV/0!</v>
      </c>
      <c r="N80" s="319">
        <v>0</v>
      </c>
      <c r="O80" s="317">
        <v>0</v>
      </c>
      <c r="P80" s="318" t="e">
        <f t="shared" si="15"/>
        <v>#DIV/0!</v>
      </c>
      <c r="Q80" s="318" t="b">
        <f t="shared" si="16"/>
        <v>0</v>
      </c>
      <c r="R80" s="318" t="e">
        <f t="shared" si="17"/>
        <v>#DIV/0!</v>
      </c>
      <c r="S80" s="319">
        <v>0</v>
      </c>
      <c r="T80" s="317">
        <v>0</v>
      </c>
      <c r="U80" s="318" t="e">
        <f t="shared" si="18"/>
        <v>#DIV/0!</v>
      </c>
      <c r="V80" s="318" t="b">
        <f t="shared" si="19"/>
        <v>0</v>
      </c>
      <c r="W80" s="318" t="e">
        <f t="shared" si="20"/>
        <v>#DIV/0!</v>
      </c>
      <c r="X80" s="318"/>
      <c r="Y80" s="319">
        <v>0</v>
      </c>
      <c r="Z80" s="318" t="e">
        <f t="shared" si="21"/>
        <v>#DIV/0!</v>
      </c>
      <c r="AA80" s="318" t="b">
        <f t="shared" si="22"/>
        <v>0</v>
      </c>
      <c r="AB80" s="318" t="e">
        <f t="shared" si="23"/>
        <v>#DIV/0!</v>
      </c>
      <c r="AC80" s="464"/>
      <c r="AD80" s="705"/>
      <c r="AE80" s="705"/>
    </row>
    <row r="81" spans="1:31" ht="16.8" hidden="1">
      <c r="A81" s="438" t="s">
        <v>297</v>
      </c>
      <c r="B81" s="443">
        <f>'Aaro Inställningar'!B73</f>
        <v>0</v>
      </c>
      <c r="C81" s="443" t="s">
        <v>90</v>
      </c>
      <c r="D81" s="709"/>
      <c r="E81" s="443"/>
      <c r="F81" s="42"/>
      <c r="G81" s="748">
        <f>'Aaro Inställningar'!C73</f>
        <v>0</v>
      </c>
      <c r="H81" s="319">
        <v>0</v>
      </c>
      <c r="I81" s="317">
        <v>0</v>
      </c>
      <c r="J81" s="318" t="e">
        <f t="shared" si="13"/>
        <v>#DIV/0!</v>
      </c>
      <c r="K81" s="319">
        <v>0</v>
      </c>
      <c r="L81" s="317">
        <v>0</v>
      </c>
      <c r="M81" s="318" t="e">
        <f t="shared" si="14"/>
        <v>#DIV/0!</v>
      </c>
      <c r="N81" s="319">
        <v>0</v>
      </c>
      <c r="O81" s="317">
        <v>0</v>
      </c>
      <c r="P81" s="318" t="e">
        <f t="shared" si="15"/>
        <v>#DIV/0!</v>
      </c>
      <c r="Q81" s="318" t="b">
        <f t="shared" si="16"/>
        <v>0</v>
      </c>
      <c r="R81" s="318" t="e">
        <f t="shared" si="17"/>
        <v>#DIV/0!</v>
      </c>
      <c r="S81" s="319">
        <v>0</v>
      </c>
      <c r="T81" s="317">
        <v>0</v>
      </c>
      <c r="U81" s="318" t="e">
        <f t="shared" si="18"/>
        <v>#DIV/0!</v>
      </c>
      <c r="V81" s="318" t="b">
        <f t="shared" si="19"/>
        <v>0</v>
      </c>
      <c r="W81" s="318" t="e">
        <f t="shared" si="20"/>
        <v>#DIV/0!</v>
      </c>
      <c r="X81" s="318"/>
      <c r="Y81" s="319">
        <v>0</v>
      </c>
      <c r="Z81" s="318" t="e">
        <f t="shared" si="21"/>
        <v>#DIV/0!</v>
      </c>
      <c r="AA81" s="318" t="b">
        <f t="shared" si="22"/>
        <v>0</v>
      </c>
      <c r="AB81" s="318" t="e">
        <f t="shared" si="23"/>
        <v>#DIV/0!</v>
      </c>
      <c r="AC81" s="464"/>
      <c r="AD81" s="705"/>
      <c r="AE81" s="705"/>
    </row>
    <row r="82" spans="1:31" ht="16.8" hidden="1">
      <c r="A82" s="438" t="s">
        <v>297</v>
      </c>
      <c r="B82" s="443">
        <f>'Aaro Inställningar'!B74</f>
        <v>0</v>
      </c>
      <c r="C82" s="443" t="s">
        <v>90</v>
      </c>
      <c r="D82" s="709"/>
      <c r="E82" s="443"/>
      <c r="F82" s="42"/>
      <c r="G82" s="748">
        <f>'Aaro Inställningar'!C74</f>
        <v>0</v>
      </c>
      <c r="H82" s="319">
        <v>0</v>
      </c>
      <c r="I82" s="317">
        <v>0</v>
      </c>
      <c r="J82" s="318" t="e">
        <f t="shared" si="13"/>
        <v>#DIV/0!</v>
      </c>
      <c r="K82" s="319">
        <v>0</v>
      </c>
      <c r="L82" s="317">
        <v>0</v>
      </c>
      <c r="M82" s="318" t="e">
        <f t="shared" si="14"/>
        <v>#DIV/0!</v>
      </c>
      <c r="N82" s="319">
        <v>0</v>
      </c>
      <c r="O82" s="317">
        <v>0</v>
      </c>
      <c r="P82" s="318" t="e">
        <f t="shared" si="15"/>
        <v>#DIV/0!</v>
      </c>
      <c r="Q82" s="318" t="b">
        <f t="shared" si="16"/>
        <v>0</v>
      </c>
      <c r="R82" s="318" t="e">
        <f t="shared" si="17"/>
        <v>#DIV/0!</v>
      </c>
      <c r="S82" s="319">
        <v>0</v>
      </c>
      <c r="T82" s="317">
        <v>0</v>
      </c>
      <c r="U82" s="318" t="e">
        <f t="shared" si="18"/>
        <v>#DIV/0!</v>
      </c>
      <c r="V82" s="318" t="b">
        <f t="shared" si="19"/>
        <v>0</v>
      </c>
      <c r="W82" s="318" t="e">
        <f t="shared" si="20"/>
        <v>#DIV/0!</v>
      </c>
      <c r="X82" s="318"/>
      <c r="Y82" s="319">
        <v>0</v>
      </c>
      <c r="Z82" s="318" t="e">
        <f t="shared" si="21"/>
        <v>#DIV/0!</v>
      </c>
      <c r="AA82" s="318" t="b">
        <f t="shared" si="22"/>
        <v>0</v>
      </c>
      <c r="AB82" s="318" t="e">
        <f t="shared" si="23"/>
        <v>#DIV/0!</v>
      </c>
      <c r="AC82" s="464"/>
      <c r="AD82" s="705"/>
      <c r="AE82" s="705"/>
    </row>
    <row r="83" spans="1:31" ht="16.8" hidden="1">
      <c r="A83" s="438" t="s">
        <v>297</v>
      </c>
      <c r="B83" s="443">
        <f>'Aaro Inställningar'!B75</f>
        <v>0</v>
      </c>
      <c r="C83" s="443" t="s">
        <v>90</v>
      </c>
      <c r="D83" s="709"/>
      <c r="E83" s="443"/>
      <c r="F83" s="42"/>
      <c r="G83" s="748">
        <f>'Aaro Inställningar'!C75</f>
        <v>0</v>
      </c>
      <c r="H83" s="319">
        <v>0</v>
      </c>
      <c r="I83" s="317">
        <v>0</v>
      </c>
      <c r="J83" s="318" t="e">
        <f t="shared" si="13"/>
        <v>#DIV/0!</v>
      </c>
      <c r="K83" s="319">
        <v>0</v>
      </c>
      <c r="L83" s="317">
        <v>0</v>
      </c>
      <c r="M83" s="318" t="e">
        <f t="shared" si="14"/>
        <v>#DIV/0!</v>
      </c>
      <c r="N83" s="319">
        <v>0</v>
      </c>
      <c r="O83" s="317">
        <v>0</v>
      </c>
      <c r="P83" s="318" t="e">
        <f t="shared" si="15"/>
        <v>#DIV/0!</v>
      </c>
      <c r="Q83" s="318" t="b">
        <f t="shared" si="16"/>
        <v>0</v>
      </c>
      <c r="R83" s="318" t="e">
        <f t="shared" si="17"/>
        <v>#DIV/0!</v>
      </c>
      <c r="S83" s="319">
        <v>0</v>
      </c>
      <c r="T83" s="317">
        <v>0</v>
      </c>
      <c r="U83" s="318" t="e">
        <f t="shared" si="18"/>
        <v>#DIV/0!</v>
      </c>
      <c r="V83" s="318" t="b">
        <f t="shared" si="19"/>
        <v>0</v>
      </c>
      <c r="W83" s="318" t="e">
        <f t="shared" si="20"/>
        <v>#DIV/0!</v>
      </c>
      <c r="X83" s="318"/>
      <c r="Y83" s="319">
        <v>0</v>
      </c>
      <c r="Z83" s="318" t="e">
        <f t="shared" si="21"/>
        <v>#DIV/0!</v>
      </c>
      <c r="AA83" s="318" t="b">
        <f t="shared" si="22"/>
        <v>0</v>
      </c>
      <c r="AB83" s="318" t="e">
        <f t="shared" si="23"/>
        <v>#DIV/0!</v>
      </c>
      <c r="AC83" s="464"/>
      <c r="AD83" s="705"/>
      <c r="AE83" s="705"/>
    </row>
    <row r="84" spans="1:31" ht="16.8" hidden="1">
      <c r="A84" s="438" t="s">
        <v>297</v>
      </c>
      <c r="B84" s="443">
        <f>'Aaro Inställningar'!B76</f>
        <v>0</v>
      </c>
      <c r="C84" s="443" t="s">
        <v>90</v>
      </c>
      <c r="D84" s="709"/>
      <c r="E84" s="443"/>
      <c r="F84" s="42"/>
      <c r="G84" s="748">
        <f>'Aaro Inställningar'!C76</f>
        <v>0</v>
      </c>
      <c r="H84" s="319">
        <v>0</v>
      </c>
      <c r="I84" s="317">
        <v>0</v>
      </c>
      <c r="J84" s="318" t="e">
        <f t="shared" si="13"/>
        <v>#DIV/0!</v>
      </c>
      <c r="K84" s="319">
        <v>0</v>
      </c>
      <c r="L84" s="317">
        <v>0</v>
      </c>
      <c r="M84" s="318" t="e">
        <f t="shared" si="14"/>
        <v>#DIV/0!</v>
      </c>
      <c r="N84" s="319">
        <v>0</v>
      </c>
      <c r="O84" s="317">
        <v>0</v>
      </c>
      <c r="P84" s="318" t="e">
        <f t="shared" si="15"/>
        <v>#DIV/0!</v>
      </c>
      <c r="Q84" s="318" t="b">
        <f t="shared" si="16"/>
        <v>0</v>
      </c>
      <c r="R84" s="318" t="e">
        <f t="shared" si="17"/>
        <v>#DIV/0!</v>
      </c>
      <c r="S84" s="319">
        <v>0</v>
      </c>
      <c r="T84" s="317">
        <v>0</v>
      </c>
      <c r="U84" s="318" t="e">
        <f t="shared" si="18"/>
        <v>#DIV/0!</v>
      </c>
      <c r="V84" s="318" t="b">
        <f t="shared" si="19"/>
        <v>0</v>
      </c>
      <c r="W84" s="318" t="e">
        <f t="shared" si="20"/>
        <v>#DIV/0!</v>
      </c>
      <c r="X84" s="318"/>
      <c r="Y84" s="319">
        <v>0</v>
      </c>
      <c r="Z84" s="318" t="e">
        <f t="shared" si="21"/>
        <v>#DIV/0!</v>
      </c>
      <c r="AA84" s="318" t="b">
        <f t="shared" si="22"/>
        <v>0</v>
      </c>
      <c r="AB84" s="318" t="e">
        <f t="shared" si="23"/>
        <v>#DIV/0!</v>
      </c>
      <c r="AC84" s="464"/>
      <c r="AD84" s="705"/>
      <c r="AE84" s="705"/>
    </row>
    <row r="85" spans="1:31" ht="16.8" hidden="1">
      <c r="A85" s="438" t="s">
        <v>297</v>
      </c>
      <c r="B85" s="443">
        <f>'Aaro Inställningar'!B78</f>
        <v>0</v>
      </c>
      <c r="C85" s="443" t="s">
        <v>90</v>
      </c>
      <c r="D85" s="709"/>
      <c r="E85" s="443"/>
      <c r="F85" s="42"/>
      <c r="G85" s="748">
        <f>'Aaro Inställningar'!C77</f>
        <v>0</v>
      </c>
      <c r="H85" s="319">
        <v>0</v>
      </c>
      <c r="I85" s="317">
        <v>0</v>
      </c>
      <c r="J85" s="318" t="e">
        <f t="shared" si="13"/>
        <v>#DIV/0!</v>
      </c>
      <c r="K85" s="319">
        <v>0</v>
      </c>
      <c r="L85" s="317">
        <v>0</v>
      </c>
      <c r="M85" s="318" t="e">
        <f t="shared" si="14"/>
        <v>#DIV/0!</v>
      </c>
      <c r="N85" s="319">
        <v>0</v>
      </c>
      <c r="O85" s="317">
        <v>0</v>
      </c>
      <c r="P85" s="318" t="e">
        <f t="shared" si="15"/>
        <v>#DIV/0!</v>
      </c>
      <c r="Q85" s="318" t="b">
        <f t="shared" si="16"/>
        <v>0</v>
      </c>
      <c r="R85" s="318" t="e">
        <f t="shared" si="17"/>
        <v>#DIV/0!</v>
      </c>
      <c r="S85" s="319">
        <v>0</v>
      </c>
      <c r="T85" s="317">
        <v>0</v>
      </c>
      <c r="U85" s="318" t="e">
        <f t="shared" si="18"/>
        <v>#DIV/0!</v>
      </c>
      <c r="V85" s="318" t="b">
        <f t="shared" si="19"/>
        <v>0</v>
      </c>
      <c r="W85" s="318" t="e">
        <f t="shared" si="20"/>
        <v>#DIV/0!</v>
      </c>
      <c r="X85" s="318"/>
      <c r="Y85" s="319">
        <v>0</v>
      </c>
      <c r="Z85" s="318" t="e">
        <f t="shared" si="21"/>
        <v>#DIV/0!</v>
      </c>
      <c r="AA85" s="318" t="b">
        <f t="shared" si="22"/>
        <v>0</v>
      </c>
      <c r="AB85" s="318" t="e">
        <f t="shared" si="23"/>
        <v>#DIV/0!</v>
      </c>
      <c r="AC85" s="464"/>
      <c r="AD85" s="705"/>
      <c r="AE85" s="705"/>
    </row>
    <row r="86" spans="1:31" ht="16.8" hidden="1">
      <c r="A86" s="438" t="s">
        <v>297</v>
      </c>
      <c r="B86" s="443">
        <f>'Aaro Inställningar'!B79</f>
        <v>0</v>
      </c>
      <c r="C86" s="443" t="s">
        <v>90</v>
      </c>
      <c r="D86" s="709"/>
      <c r="E86" s="443"/>
      <c r="F86" s="42"/>
      <c r="G86" s="748">
        <f>'Aaro Inställningar'!C78</f>
        <v>0</v>
      </c>
      <c r="H86" s="319">
        <v>0</v>
      </c>
      <c r="I86" s="317">
        <v>0</v>
      </c>
      <c r="J86" s="318" t="e">
        <f t="shared" si="13"/>
        <v>#DIV/0!</v>
      </c>
      <c r="K86" s="319">
        <v>0</v>
      </c>
      <c r="L86" s="317">
        <v>0</v>
      </c>
      <c r="M86" s="318" t="e">
        <f t="shared" si="14"/>
        <v>#DIV/0!</v>
      </c>
      <c r="N86" s="319">
        <v>0</v>
      </c>
      <c r="O86" s="317">
        <v>0</v>
      </c>
      <c r="P86" s="318" t="e">
        <f t="shared" si="15"/>
        <v>#DIV/0!</v>
      </c>
      <c r="Q86" s="318" t="b">
        <f t="shared" si="16"/>
        <v>0</v>
      </c>
      <c r="R86" s="318" t="e">
        <f t="shared" si="17"/>
        <v>#DIV/0!</v>
      </c>
      <c r="S86" s="319">
        <v>0</v>
      </c>
      <c r="T86" s="317">
        <v>0</v>
      </c>
      <c r="U86" s="318" t="e">
        <f t="shared" si="18"/>
        <v>#DIV/0!</v>
      </c>
      <c r="V86" s="318" t="b">
        <f t="shared" si="19"/>
        <v>0</v>
      </c>
      <c r="W86" s="318" t="e">
        <f t="shared" si="20"/>
        <v>#DIV/0!</v>
      </c>
      <c r="X86" s="318"/>
      <c r="Y86" s="319">
        <v>0</v>
      </c>
      <c r="Z86" s="318" t="e">
        <f t="shared" si="21"/>
        <v>#DIV/0!</v>
      </c>
      <c r="AA86" s="318" t="b">
        <f t="shared" si="22"/>
        <v>0</v>
      </c>
      <c r="AB86" s="318" t="e">
        <f t="shared" si="23"/>
        <v>#DIV/0!</v>
      </c>
      <c r="AC86" s="464"/>
      <c r="AD86" s="705"/>
      <c r="AE86" s="705"/>
    </row>
    <row r="87" spans="1:31" s="125" customFormat="1" ht="16.8" hidden="1">
      <c r="A87" s="461" t="s">
        <v>297</v>
      </c>
      <c r="B87" s="462">
        <f>'Aaro Inställningar'!B80</f>
        <v>0</v>
      </c>
      <c r="C87" s="462"/>
      <c r="D87" s="710"/>
      <c r="E87" s="462"/>
      <c r="F87" s="40"/>
      <c r="G87" s="798" t="str">
        <f>'Aaro Inställningar'!C80</f>
        <v>SUMMA FRÅGETECKEN</v>
      </c>
      <c r="H87" s="799">
        <f>SUM(H66:H86)</f>
        <v>0</v>
      </c>
      <c r="I87" s="800">
        <f>SUM(I66:I86)</f>
        <v>0</v>
      </c>
      <c r="J87" s="801" t="e">
        <f t="shared" si="13"/>
        <v>#DIV/0!</v>
      </c>
      <c r="K87" s="799">
        <f>SUM(K66:K86)</f>
        <v>0</v>
      </c>
      <c r="L87" s="800">
        <f>SUM(L66:L86)</f>
        <v>0</v>
      </c>
      <c r="M87" s="801" t="e">
        <f t="shared" si="14"/>
        <v>#DIV/0!</v>
      </c>
      <c r="N87" s="799">
        <f>SUM(N66:N86)</f>
        <v>0</v>
      </c>
      <c r="O87" s="800">
        <f>SUM(O66:O86)</f>
        <v>0</v>
      </c>
      <c r="P87" s="801" t="e">
        <f t="shared" si="15"/>
        <v>#DIV/0!</v>
      </c>
      <c r="Q87" s="801" t="b">
        <f t="shared" si="16"/>
        <v>0</v>
      </c>
      <c r="R87" s="801" t="e">
        <f t="shared" si="17"/>
        <v>#DIV/0!</v>
      </c>
      <c r="S87" s="799">
        <f>SUM(S66:S86)</f>
        <v>0</v>
      </c>
      <c r="T87" s="800">
        <f>SUM(T66:T86)</f>
        <v>0</v>
      </c>
      <c r="U87" s="801" t="e">
        <f t="shared" si="18"/>
        <v>#DIV/0!</v>
      </c>
      <c r="V87" s="801" t="b">
        <f t="shared" si="19"/>
        <v>0</v>
      </c>
      <c r="W87" s="801" t="e">
        <f t="shared" si="20"/>
        <v>#DIV/0!</v>
      </c>
      <c r="X87" s="801"/>
      <c r="Y87" s="799">
        <f>SUM(Y66:Y86)</f>
        <v>0</v>
      </c>
      <c r="Z87" s="802" t="e">
        <f t="shared" si="21"/>
        <v>#DIV/0!</v>
      </c>
      <c r="AA87" s="802" t="b">
        <f t="shared" si="22"/>
        <v>0</v>
      </c>
      <c r="AB87" s="801" t="e">
        <f t="shared" si="23"/>
        <v>#DIV/0!</v>
      </c>
      <c r="AC87" s="464"/>
      <c r="AD87" s="706"/>
      <c r="AE87" s="706"/>
    </row>
    <row r="88" spans="1:31" ht="11.25" customHeight="1">
      <c r="A88" s="438"/>
      <c r="B88" s="443"/>
      <c r="C88" s="443"/>
      <c r="D88" s="709"/>
      <c r="E88" s="443"/>
      <c r="F88" s="35"/>
      <c r="G88" s="805"/>
      <c r="H88" s="775"/>
      <c r="I88" s="806"/>
      <c r="J88" s="752"/>
      <c r="K88" s="775"/>
      <c r="L88" s="806"/>
      <c r="M88" s="752"/>
      <c r="N88" s="775"/>
      <c r="O88" s="806"/>
      <c r="P88" s="752"/>
      <c r="Q88" s="752"/>
      <c r="R88" s="752"/>
      <c r="S88" s="775"/>
      <c r="T88" s="806"/>
      <c r="U88" s="752"/>
      <c r="V88" s="752"/>
      <c r="W88" s="752"/>
      <c r="X88" s="752"/>
      <c r="Y88" s="775"/>
      <c r="Z88" s="806"/>
      <c r="AA88" s="806"/>
      <c r="AB88" s="752"/>
      <c r="AC88" s="464"/>
      <c r="AD88" s="705"/>
      <c r="AE88" s="705"/>
    </row>
    <row r="89" spans="1:31" s="125" customFormat="1" ht="16.8">
      <c r="A89" s="461"/>
      <c r="B89" s="462">
        <f>'Aaro Inställningar'!B82</f>
        <v>0</v>
      </c>
      <c r="C89" s="462"/>
      <c r="D89" s="710"/>
      <c r="E89" s="462"/>
      <c r="F89" s="40"/>
      <c r="G89" s="759" t="str">
        <f>'Aaro Inställningar'!C82</f>
        <v>Summa totalt</v>
      </c>
      <c r="H89" s="773">
        <f>+H87+H65+H42</f>
        <v>4177.7347579309999</v>
      </c>
      <c r="I89" s="807">
        <f>+I87+I65+I42</f>
        <v>3998.6649404319996</v>
      </c>
      <c r="J89" s="808">
        <f>IF(OR(H89&lt;0,I89&lt;0),"-",H89/I89-1)</f>
        <v>4.4782401168039332E-2</v>
      </c>
      <c r="K89" s="773">
        <f>+K87+K65+K42</f>
        <v>12083.526458428998</v>
      </c>
      <c r="L89" s="807">
        <f>+L87+L65+L42</f>
        <v>11568.68416517</v>
      </c>
      <c r="M89" s="808">
        <f>IF(OR(K89&lt;0,L89&lt;0),"-",K89/L89-1)</f>
        <v>4.4503098702360688E-2</v>
      </c>
      <c r="N89" s="773">
        <f>+N87+N65+N42</f>
        <v>10942.429862714998</v>
      </c>
      <c r="O89" s="807">
        <f>+O87+O65+O42</f>
        <v>11568.68416517</v>
      </c>
      <c r="P89" s="801">
        <f>IF(OR(N89&lt;0,O89&lt;0),"-",N89/O89-1)</f>
        <v>-5.4133581098226746E-2</v>
      </c>
      <c r="Q89" s="801" t="b">
        <f>IF(AND(N89&lt;0,O89&lt;0),-(N89/O89-1))</f>
        <v>0</v>
      </c>
      <c r="R89" s="808">
        <f>IF(AND(N89&lt;0,O89&lt;0),+Q89,P89)</f>
        <v>-5.4133581098226746E-2</v>
      </c>
      <c r="S89" s="773">
        <f>+S87+S65+S42</f>
        <v>49230.473418570007</v>
      </c>
      <c r="T89" s="807">
        <f>+T87+T65+T42</f>
        <v>48715.631125310989</v>
      </c>
      <c r="U89" s="801">
        <f>IF(OR(S89&lt;0,T89&lt;0),"-",S89/T89-1)</f>
        <v>1.0568318245425035E-2</v>
      </c>
      <c r="V89" s="801" t="b">
        <f>IF(AND(S89&lt;0,T89&lt;0),-(S89/T89-1))</f>
        <v>0</v>
      </c>
      <c r="W89" s="808">
        <f>IF(AND(S89&lt;0,T89&lt;0),+V89,U89)</f>
        <v>1.0568318245425035E-2</v>
      </c>
      <c r="X89" s="808"/>
      <c r="Y89" s="773">
        <f>+Y87+Y65+Y42</f>
        <v>51345.982297351999</v>
      </c>
      <c r="Z89" s="809">
        <f>IF(OR(T89&lt;0,Y89&lt;0),"-",Y89/T89-1)</f>
        <v>5.3993987376966812E-2</v>
      </c>
      <c r="AA89" s="809" t="b">
        <f>IF(AND(T89&lt;0,Y89&lt;0),-(Y89/T89-1))</f>
        <v>0</v>
      </c>
      <c r="AB89" s="808">
        <f>IF(AND(T89&lt;0,Y89&lt;0),+AA89,Z89)</f>
        <v>5.3993987376966812E-2</v>
      </c>
      <c r="AC89" s="464"/>
      <c r="AD89" s="706"/>
      <c r="AE89" s="706"/>
    </row>
    <row r="90" spans="1:31" ht="9" customHeight="1">
      <c r="A90" s="439"/>
      <c r="B90" s="38"/>
      <c r="C90" s="38"/>
      <c r="D90" s="711"/>
      <c r="E90" s="38"/>
      <c r="F90" s="35"/>
      <c r="G90" s="446"/>
      <c r="H90" s="682"/>
      <c r="I90" s="682"/>
      <c r="J90" s="682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464"/>
      <c r="AD90" s="77"/>
      <c r="AE90" s="77"/>
    </row>
    <row r="91" spans="1:31">
      <c r="A91" s="439"/>
      <c r="B91" s="38"/>
      <c r="C91" s="38"/>
      <c r="D91" s="711"/>
      <c r="E91" s="38"/>
      <c r="F91" s="35"/>
      <c r="G91" s="446"/>
      <c r="H91" s="682"/>
      <c r="I91" s="682"/>
      <c r="J91" s="682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464"/>
      <c r="AD91" s="77"/>
      <c r="AE91" s="77"/>
    </row>
    <row r="92" spans="1:31" ht="28.2" hidden="1">
      <c r="A92" s="439"/>
      <c r="B92" s="38"/>
      <c r="C92" s="438">
        <f>C91</f>
        <v>0</v>
      </c>
      <c r="D92" s="712">
        <f>D91</f>
        <v>0</v>
      </c>
      <c r="E92" s="38"/>
      <c r="F92" s="35"/>
      <c r="G92" s="127" t="str">
        <f>G10</f>
        <v>Innehavsanalys 100% - Valutajusterat (omräknat till snittkurs 2014)</v>
      </c>
      <c r="H92" s="679"/>
      <c r="I92" s="679"/>
      <c r="J92" s="67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464"/>
      <c r="AD92" s="77"/>
      <c r="AE92" s="77"/>
    </row>
    <row r="93" spans="1:31" hidden="1">
      <c r="A93" s="439"/>
      <c r="B93" s="38"/>
      <c r="C93" s="438"/>
      <c r="D93" s="712"/>
      <c r="E93" s="38"/>
      <c r="F93" s="35"/>
      <c r="G93" s="33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64"/>
      <c r="AD93" s="77"/>
      <c r="AE93" s="77"/>
    </row>
    <row r="94" spans="1:31" ht="19.5" customHeight="1">
      <c r="A94" s="441"/>
      <c r="B94" s="38"/>
      <c r="C94" s="438"/>
      <c r="D94" s="712"/>
      <c r="E94" s="38"/>
      <c r="F94" s="43"/>
      <c r="G94" s="324" t="str">
        <f>'Aaro Inställningar'!H8</f>
        <v>Operativ EBITA (Mkr)</v>
      </c>
      <c r="H94" s="325"/>
      <c r="I94" s="325"/>
      <c r="J94" s="325"/>
      <c r="K94" s="325"/>
      <c r="L94" s="325"/>
      <c r="M94" s="325"/>
      <c r="N94" s="325"/>
      <c r="O94" s="325"/>
      <c r="P94" s="325"/>
      <c r="Q94" s="325"/>
      <c r="R94" s="325"/>
      <c r="S94" s="325"/>
      <c r="T94" s="325"/>
      <c r="U94" s="325"/>
      <c r="V94" s="325"/>
      <c r="W94" s="325"/>
      <c r="X94" s="325"/>
      <c r="Y94" s="325"/>
      <c r="Z94" s="460"/>
      <c r="AA94" s="460"/>
      <c r="AB94" s="325"/>
      <c r="AC94" s="466"/>
      <c r="AD94" s="1032" t="s">
        <v>87</v>
      </c>
      <c r="AE94" s="1032"/>
    </row>
    <row r="95" spans="1:31" ht="17.25" customHeight="1">
      <c r="A95" s="439"/>
      <c r="B95" s="38"/>
      <c r="C95" s="438"/>
      <c r="D95" s="712"/>
      <c r="E95" s="38"/>
      <c r="F95" s="35"/>
      <c r="G95" s="449"/>
      <c r="H95" s="460">
        <f>H12</f>
        <v>2015</v>
      </c>
      <c r="I95" s="460">
        <f>I12</f>
        <v>2014</v>
      </c>
      <c r="J95" s="460"/>
      <c r="K95" s="460">
        <f>K12</f>
        <v>2015</v>
      </c>
      <c r="L95" s="460">
        <f>L12</f>
        <v>2014</v>
      </c>
      <c r="M95" s="460" t="str">
        <f>M12</f>
        <v>%</v>
      </c>
      <c r="N95" s="460">
        <f>N12</f>
        <v>2015</v>
      </c>
      <c r="O95" s="460">
        <f>O12</f>
        <v>2014</v>
      </c>
      <c r="P95" s="460"/>
      <c r="Q95" s="460"/>
      <c r="R95" s="460" t="str">
        <f>R12</f>
        <v>%</v>
      </c>
      <c r="S95" s="460" t="str">
        <f>S12</f>
        <v>15/14</v>
      </c>
      <c r="T95" s="460">
        <f>T12</f>
        <v>2014</v>
      </c>
      <c r="U95" s="460"/>
      <c r="V95" s="460"/>
      <c r="W95" s="460" t="str">
        <f>W12</f>
        <v>%</v>
      </c>
      <c r="X95" s="460"/>
      <c r="Y95" s="460">
        <f>Y12</f>
        <v>2015</v>
      </c>
      <c r="Z95" s="664"/>
      <c r="AA95" s="664"/>
      <c r="AB95" s="460" t="s">
        <v>3</v>
      </c>
      <c r="AC95" s="466"/>
      <c r="AD95" s="460">
        <f>N95</f>
        <v>2015</v>
      </c>
      <c r="AE95" s="460">
        <f>O95</f>
        <v>2014</v>
      </c>
    </row>
    <row r="96" spans="1:31" s="300" customFormat="1" ht="22.5" customHeight="1">
      <c r="A96" s="437"/>
      <c r="B96" s="444"/>
      <c r="C96" s="438"/>
      <c r="D96" s="712"/>
      <c r="E96" s="444"/>
      <c r="F96" s="301"/>
      <c r="G96" s="449"/>
      <c r="H96" s="460" t="str">
        <f>H13</f>
        <v>mar</v>
      </c>
      <c r="I96" s="460" t="str">
        <f>I13</f>
        <v>mar</v>
      </c>
      <c r="J96" s="460"/>
      <c r="K96" s="460" t="str">
        <f>K13</f>
        <v>kv 1</v>
      </c>
      <c r="L96" s="460" t="str">
        <f>L13</f>
        <v>kv 1</v>
      </c>
      <c r="M96" s="460"/>
      <c r="N96" s="460" t="str">
        <f>N13</f>
        <v>kv 1</v>
      </c>
      <c r="O96" s="460" t="str">
        <f>O13</f>
        <v>kv 1</v>
      </c>
      <c r="P96" s="460"/>
      <c r="Q96" s="460"/>
      <c r="R96" s="460"/>
      <c r="S96" s="460" t="str">
        <f>S13</f>
        <v>LTM</v>
      </c>
      <c r="T96" s="460"/>
      <c r="U96" s="460"/>
      <c r="V96" s="460"/>
      <c r="W96" s="460"/>
      <c r="X96" s="460"/>
      <c r="Y96" s="460" t="str">
        <f>Y13</f>
        <v>Prognos mar</v>
      </c>
      <c r="Z96" s="460"/>
      <c r="AA96" s="460"/>
      <c r="AB96" s="460"/>
      <c r="AC96" s="466"/>
      <c r="AD96" s="460" t="str">
        <f>N96</f>
        <v>kv 1</v>
      </c>
      <c r="AE96" s="460" t="str">
        <f>O96</f>
        <v>kv 1</v>
      </c>
    </row>
    <row r="97" spans="1:31" ht="15" customHeight="1">
      <c r="A97" s="438" t="s">
        <v>301</v>
      </c>
      <c r="B97" s="438" t="str">
        <f>'Aaro Inställningar'!B6</f>
        <v>AHIAS</v>
      </c>
      <c r="C97" s="438" t="str">
        <f t="shared" ref="C97:D116" si="24">C14</f>
        <v>DKK</v>
      </c>
      <c r="D97" s="715">
        <f t="shared" si="24"/>
        <v>1.220332</v>
      </c>
      <c r="E97" s="438"/>
      <c r="F97" s="42"/>
      <c r="G97" s="748" t="str">
        <f>'Aaro Inställningar'!C6</f>
        <v>AH Industries</v>
      </c>
      <c r="H97" s="319">
        <v>3.5950980719999999</v>
      </c>
      <c r="I97" s="317">
        <v>4.7495321439999998</v>
      </c>
      <c r="J97" s="318">
        <f t="shared" ref="J97:J106" si="25">IF(OR(H97&lt;0,I97&lt;0),"-",H97/I97-1)</f>
        <v>-0.24306269270298042</v>
      </c>
      <c r="K97" s="319">
        <v>8.3263252360000006</v>
      </c>
      <c r="L97" s="317">
        <v>0.42101453999999999</v>
      </c>
      <c r="M97" s="318">
        <f t="shared" ref="M97:M125" si="26">IF(OR(K97&lt;0,L97&lt;0),"-",K97/L97-1)</f>
        <v>18.776811594202901</v>
      </c>
      <c r="N97" s="319">
        <v>8.3263252360000006</v>
      </c>
      <c r="O97" s="317">
        <v>0.42101453999999999</v>
      </c>
      <c r="P97" s="318">
        <f t="shared" ref="P97:P125" si="27">IF(OR(N97&lt;0,O97&lt;0),"-",N97/O97-1)</f>
        <v>18.776811594202901</v>
      </c>
      <c r="Q97" s="318" t="b">
        <f t="shared" ref="Q97:Q125" si="28">IF(AND(N97&lt;0,O97&lt;0),-(N97/O97-1))</f>
        <v>0</v>
      </c>
      <c r="R97" s="318">
        <f t="shared" ref="R97:R125" si="29">IF(AND(N97&lt;0,O97&lt;0),+Q97,P97)</f>
        <v>18.776811594202901</v>
      </c>
      <c r="S97" s="319">
        <v>19.260499956</v>
      </c>
      <c r="T97" s="317">
        <v>11.35518926</v>
      </c>
      <c r="U97" s="318">
        <f t="shared" ref="U97:U125" si="30">IF(OR(S97&lt;0,T97&lt;0),"-",S97/T97-1)</f>
        <v>0.69618484685652882</v>
      </c>
      <c r="V97" s="318" t="b">
        <f t="shared" ref="V97:V125" si="31">IF(AND(S97&lt;0,T97&lt;0),-(S97/T97-1))</f>
        <v>0</v>
      </c>
      <c r="W97" s="318">
        <f t="shared" ref="W97:W125" si="32">IF(AND(S97&lt;0,T97&lt;0),+V97,U97)</f>
        <v>0.69618484685652882</v>
      </c>
      <c r="X97" s="318"/>
      <c r="Y97" s="319">
        <v>48.980465484</v>
      </c>
      <c r="Z97" s="318">
        <f t="shared" ref="Z97:Z125" si="33">IF(OR(T97&lt;0,Y97&lt;0),"-",Y97/T97-1)</f>
        <v>3.3134873723804406</v>
      </c>
      <c r="AA97" s="318" t="b">
        <f t="shared" ref="AA97:AA125" si="34">IF(AND(T97&lt;0,Y97&lt;0),-(Y97/T97-1))</f>
        <v>0</v>
      </c>
      <c r="AB97" s="318">
        <f t="shared" ref="AB97:AB125" si="35">IF(AND(T97&lt;0,Y97&lt;0),+AA97,Z97)</f>
        <v>3.3134873723804406</v>
      </c>
      <c r="AC97" s="810"/>
      <c r="AD97" s="811">
        <f t="shared" ref="AD97:AD125" si="36">IF(N14&lt;&gt;0,IF(N97&lt;&gt;0,N97/N14,""),0)</f>
        <v>3.600147741663149E-2</v>
      </c>
      <c r="AE97" s="811">
        <f t="shared" ref="AE97:AE125" si="37">IF(O14&lt;&gt;0,IF(O97&lt;&gt;0,O97/O14,""),0)</f>
        <v>2.1548224301400323E-3</v>
      </c>
    </row>
    <row r="98" spans="1:31" ht="14.25" customHeight="1">
      <c r="A98" s="438" t="s">
        <v>301</v>
      </c>
      <c r="B98" s="438" t="str">
        <f>'Aaro Inställningar'!B7</f>
        <v>ARCUS</v>
      </c>
      <c r="C98" s="438" t="str">
        <f t="shared" si="24"/>
        <v>NOK</v>
      </c>
      <c r="D98" s="715">
        <f t="shared" si="24"/>
        <v>1.089421</v>
      </c>
      <c r="E98" s="438"/>
      <c r="F98" s="42"/>
      <c r="G98" s="748" t="str">
        <f>'Aaro Inställningar'!C7</f>
        <v>Arcus-Gruppen</v>
      </c>
      <c r="H98" s="319">
        <v>8.9071060959999997</v>
      </c>
      <c r="I98" s="317">
        <v>-0.71792843900000003</v>
      </c>
      <c r="J98" s="318" t="str">
        <f t="shared" si="25"/>
        <v>-</v>
      </c>
      <c r="K98" s="319">
        <v>-14.470779143</v>
      </c>
      <c r="L98" s="317">
        <v>-17.366460160999999</v>
      </c>
      <c r="M98" s="318" t="str">
        <f t="shared" si="26"/>
        <v>-</v>
      </c>
      <c r="N98" s="319">
        <v>-14.470779143</v>
      </c>
      <c r="O98" s="317">
        <v>-17.366460160999999</v>
      </c>
      <c r="P98" s="318" t="str">
        <f t="shared" si="27"/>
        <v>-</v>
      </c>
      <c r="Q98" s="318">
        <f t="shared" si="28"/>
        <v>0.1667398532087071</v>
      </c>
      <c r="R98" s="318">
        <f t="shared" si="29"/>
        <v>0.1667398532087071</v>
      </c>
      <c r="S98" s="319">
        <v>241.89285999800001</v>
      </c>
      <c r="T98" s="317">
        <v>238.99717898</v>
      </c>
      <c r="U98" s="318">
        <f t="shared" si="30"/>
        <v>1.211596316893071E-2</v>
      </c>
      <c r="V98" s="318" t="b">
        <f t="shared" si="31"/>
        <v>0</v>
      </c>
      <c r="W98" s="318">
        <f t="shared" si="32"/>
        <v>1.211596316893071E-2</v>
      </c>
      <c r="X98" s="318"/>
      <c r="Y98" s="319">
        <v>240.76204100000001</v>
      </c>
      <c r="Z98" s="318">
        <f t="shared" si="33"/>
        <v>7.3844470781292415E-3</v>
      </c>
      <c r="AA98" s="318" t="b">
        <f t="shared" si="34"/>
        <v>0</v>
      </c>
      <c r="AB98" s="318">
        <f t="shared" si="35"/>
        <v>7.3844470781292415E-3</v>
      </c>
      <c r="AC98" s="810"/>
      <c r="AD98" s="811">
        <f t="shared" si="36"/>
        <v>-2.5996367593295704E-2</v>
      </c>
      <c r="AE98" s="811">
        <f t="shared" si="37"/>
        <v>-3.4063785458624922E-2</v>
      </c>
    </row>
    <row r="99" spans="1:31" ht="15" customHeight="1">
      <c r="A99" s="438" t="s">
        <v>301</v>
      </c>
      <c r="B99" s="438" t="str">
        <f>'Aaro Inställningar'!B8</f>
        <v>BIOLIN</v>
      </c>
      <c r="C99" s="438" t="str">
        <f t="shared" si="24"/>
        <v>SEK</v>
      </c>
      <c r="D99" s="715">
        <f t="shared" si="24"/>
        <v>1</v>
      </c>
      <c r="E99" s="438"/>
      <c r="F99" s="42"/>
      <c r="G99" s="748" t="str">
        <f>'Aaro Inställningar'!C8</f>
        <v>Biolin Scientific</v>
      </c>
      <c r="H99" s="319">
        <v>9.3536899999999896</v>
      </c>
      <c r="I99" s="317">
        <v>5.2380000000000004</v>
      </c>
      <c r="J99" s="318">
        <f t="shared" si="25"/>
        <v>0.78573692248949767</v>
      </c>
      <c r="K99" s="319">
        <v>-1.29888</v>
      </c>
      <c r="L99" s="317">
        <v>-2.1840000000000002</v>
      </c>
      <c r="M99" s="318" t="str">
        <f t="shared" si="26"/>
        <v>-</v>
      </c>
      <c r="N99" s="319">
        <v>-1.29888</v>
      </c>
      <c r="O99" s="317">
        <v>-2.1840000000000002</v>
      </c>
      <c r="P99" s="318" t="str">
        <f t="shared" si="27"/>
        <v>-</v>
      </c>
      <c r="Q99" s="318">
        <f t="shared" si="28"/>
        <v>0.4052747252747253</v>
      </c>
      <c r="R99" s="318">
        <f t="shared" si="29"/>
        <v>0.4052747252747253</v>
      </c>
      <c r="S99" s="319">
        <v>32.418120000000002</v>
      </c>
      <c r="T99" s="317">
        <v>31.533000000000001</v>
      </c>
      <c r="U99" s="318">
        <f t="shared" si="30"/>
        <v>2.80696413281325E-2</v>
      </c>
      <c r="V99" s="318" t="b">
        <f t="shared" si="31"/>
        <v>0</v>
      </c>
      <c r="W99" s="318">
        <f t="shared" si="32"/>
        <v>2.80696413281325E-2</v>
      </c>
      <c r="X99" s="318"/>
      <c r="Y99" s="319">
        <v>37.098999999999997</v>
      </c>
      <c r="Z99" s="318">
        <f t="shared" si="33"/>
        <v>0.1765134938001458</v>
      </c>
      <c r="AA99" s="318" t="b">
        <f t="shared" si="34"/>
        <v>0</v>
      </c>
      <c r="AB99" s="318">
        <f t="shared" si="35"/>
        <v>0.1765134938001458</v>
      </c>
      <c r="AC99" s="810"/>
      <c r="AD99" s="811">
        <f t="shared" si="36"/>
        <v>-2.4823064381765458E-2</v>
      </c>
      <c r="AE99" s="811">
        <f t="shared" si="37"/>
        <v>-5.1410008944964933E-2</v>
      </c>
    </row>
    <row r="100" spans="1:31" ht="14.25" customHeight="1">
      <c r="A100" s="438" t="s">
        <v>301</v>
      </c>
      <c r="B100" s="438" t="str">
        <f>'Aaro Inställningar'!B9</f>
        <v>BISNODE</v>
      </c>
      <c r="C100" s="438" t="str">
        <f t="shared" si="24"/>
        <v>SEK</v>
      </c>
      <c r="D100" s="715">
        <f t="shared" si="24"/>
        <v>1</v>
      </c>
      <c r="E100" s="438"/>
      <c r="F100" s="42"/>
      <c r="G100" s="748" t="str">
        <f>'Aaro Inställningar'!C9</f>
        <v>Bisnode</v>
      </c>
      <c r="H100" s="319">
        <v>25.874141900000001</v>
      </c>
      <c r="I100" s="317">
        <v>21.038</v>
      </c>
      <c r="J100" s="318">
        <f t="shared" si="25"/>
        <v>0.22987650442057239</v>
      </c>
      <c r="K100" s="319">
        <v>49.462141899999899</v>
      </c>
      <c r="L100" s="317">
        <v>58.887999999999998</v>
      </c>
      <c r="M100" s="318">
        <f t="shared" si="26"/>
        <v>-0.16006415738350932</v>
      </c>
      <c r="N100" s="319">
        <v>49.462141899999899</v>
      </c>
      <c r="O100" s="317">
        <v>58.887999999999998</v>
      </c>
      <c r="P100" s="318">
        <f t="shared" si="27"/>
        <v>-0.16006415738350932</v>
      </c>
      <c r="Q100" s="318" t="b">
        <f t="shared" si="28"/>
        <v>0</v>
      </c>
      <c r="R100" s="318">
        <f t="shared" si="29"/>
        <v>-0.16006415738350932</v>
      </c>
      <c r="S100" s="319">
        <v>336.16114190000098</v>
      </c>
      <c r="T100" s="317">
        <v>345.58699999999999</v>
      </c>
      <c r="U100" s="318">
        <f t="shared" si="30"/>
        <v>-2.7274920931629421E-2</v>
      </c>
      <c r="V100" s="318" t="b">
        <f t="shared" si="31"/>
        <v>0</v>
      </c>
      <c r="W100" s="318">
        <f t="shared" si="32"/>
        <v>-2.7274920931629421E-2</v>
      </c>
      <c r="X100" s="318"/>
      <c r="Y100" s="319">
        <v>353.8</v>
      </c>
      <c r="Z100" s="318">
        <f t="shared" si="33"/>
        <v>2.3765361544271224E-2</v>
      </c>
      <c r="AA100" s="318" t="b">
        <f t="shared" si="34"/>
        <v>0</v>
      </c>
      <c r="AB100" s="318">
        <f t="shared" si="35"/>
        <v>2.3765361544271224E-2</v>
      </c>
      <c r="AC100" s="810"/>
      <c r="AD100" s="811">
        <f t="shared" si="36"/>
        <v>5.6625527254605089E-2</v>
      </c>
      <c r="AE100" s="811">
        <f t="shared" si="37"/>
        <v>6.805658284023669E-2</v>
      </c>
    </row>
    <row r="101" spans="1:31" ht="14.25" customHeight="1">
      <c r="A101" s="438" t="s">
        <v>301</v>
      </c>
      <c r="B101" s="438" t="str">
        <f>'Aaro Inställningar'!B10</f>
        <v>DIAB</v>
      </c>
      <c r="C101" s="438" t="str">
        <f t="shared" si="24"/>
        <v>SEK</v>
      </c>
      <c r="D101" s="715">
        <f t="shared" si="24"/>
        <v>1</v>
      </c>
      <c r="E101" s="438"/>
      <c r="F101" s="42"/>
      <c r="G101" s="748" t="str">
        <f>'Aaro Inställningar'!C10</f>
        <v>DIAB</v>
      </c>
      <c r="H101" s="319">
        <v>25.225999999999999</v>
      </c>
      <c r="I101" s="317">
        <v>-0.85699999999999998</v>
      </c>
      <c r="J101" s="318" t="str">
        <f t="shared" si="25"/>
        <v>-</v>
      </c>
      <c r="K101" s="319">
        <v>36.984999999999999</v>
      </c>
      <c r="L101" s="317">
        <v>-0.19</v>
      </c>
      <c r="M101" s="318" t="str">
        <f t="shared" si="26"/>
        <v>-</v>
      </c>
      <c r="N101" s="319">
        <v>36.984999999999999</v>
      </c>
      <c r="O101" s="317">
        <v>-0.19</v>
      </c>
      <c r="P101" s="318" t="str">
        <f t="shared" si="27"/>
        <v>-</v>
      </c>
      <c r="Q101" s="318" t="b">
        <f t="shared" si="28"/>
        <v>0</v>
      </c>
      <c r="R101" s="318" t="str">
        <f t="shared" si="29"/>
        <v>-</v>
      </c>
      <c r="S101" s="319">
        <v>56.905000000000001</v>
      </c>
      <c r="T101" s="317">
        <v>19.73</v>
      </c>
      <c r="U101" s="318">
        <f t="shared" si="30"/>
        <v>1.8841865179929043</v>
      </c>
      <c r="V101" s="318" t="b">
        <f t="shared" si="31"/>
        <v>0</v>
      </c>
      <c r="W101" s="318">
        <f t="shared" si="32"/>
        <v>1.8841865179929043</v>
      </c>
      <c r="X101" s="318"/>
      <c r="Y101" s="319">
        <v>105.92</v>
      </c>
      <c r="Z101" s="318">
        <f t="shared" si="33"/>
        <v>4.3684744044602128</v>
      </c>
      <c r="AA101" s="318" t="b">
        <f t="shared" si="34"/>
        <v>0</v>
      </c>
      <c r="AB101" s="318">
        <f t="shared" si="35"/>
        <v>4.3684744044602128</v>
      </c>
      <c r="AC101" s="810"/>
      <c r="AD101" s="811">
        <f t="shared" si="36"/>
        <v>0.10022600646042447</v>
      </c>
      <c r="AE101" s="811">
        <f t="shared" si="37"/>
        <v>-7.9776960413832491E-4</v>
      </c>
    </row>
    <row r="102" spans="1:31" ht="15" customHeight="1">
      <c r="A102" s="438" t="s">
        <v>301</v>
      </c>
      <c r="B102" s="438" t="str">
        <f>'Aaro Inställningar'!B11</f>
        <v>EMGR</v>
      </c>
      <c r="C102" s="438" t="str">
        <f t="shared" si="24"/>
        <v>SEK</v>
      </c>
      <c r="D102" s="715">
        <f t="shared" si="24"/>
        <v>1</v>
      </c>
      <c r="E102" s="438"/>
      <c r="F102" s="42"/>
      <c r="G102" s="748" t="str">
        <f>'Aaro Inställningar'!C11</f>
        <v>Euromaint</v>
      </c>
      <c r="H102" s="319">
        <v>16.021000000000001</v>
      </c>
      <c r="I102" s="317">
        <v>20.984999999999999</v>
      </c>
      <c r="J102" s="318">
        <f t="shared" si="25"/>
        <v>-0.23654991660710023</v>
      </c>
      <c r="K102" s="319">
        <v>8.5879999999999992</v>
      </c>
      <c r="L102" s="317">
        <v>12.962</v>
      </c>
      <c r="M102" s="318">
        <f t="shared" si="26"/>
        <v>-0.33744792470297802</v>
      </c>
      <c r="N102" s="319">
        <v>8.5879999999999992</v>
      </c>
      <c r="O102" s="317">
        <v>12.962</v>
      </c>
      <c r="P102" s="318">
        <f t="shared" si="27"/>
        <v>-0.33744792470297802</v>
      </c>
      <c r="Q102" s="318" t="b">
        <f t="shared" si="28"/>
        <v>0</v>
      </c>
      <c r="R102" s="318">
        <f t="shared" si="29"/>
        <v>-0.33744792470297802</v>
      </c>
      <c r="S102" s="319">
        <v>72.266999999999996</v>
      </c>
      <c r="T102" s="317">
        <v>76.641000000000005</v>
      </c>
      <c r="U102" s="318">
        <f t="shared" si="30"/>
        <v>-5.7071280385172507E-2</v>
      </c>
      <c r="V102" s="318" t="b">
        <f t="shared" si="31"/>
        <v>0</v>
      </c>
      <c r="W102" s="318">
        <f t="shared" si="32"/>
        <v>-5.7071280385172507E-2</v>
      </c>
      <c r="X102" s="318"/>
      <c r="Y102" s="319">
        <v>87.32</v>
      </c>
      <c r="Z102" s="318">
        <f t="shared" si="33"/>
        <v>0.13933795227097745</v>
      </c>
      <c r="AA102" s="318" t="b">
        <f t="shared" si="34"/>
        <v>0</v>
      </c>
      <c r="AB102" s="318">
        <f t="shared" si="35"/>
        <v>0.13933795227097745</v>
      </c>
      <c r="AC102" s="810"/>
      <c r="AD102" s="811">
        <f t="shared" si="36"/>
        <v>1.4471506903791776E-2</v>
      </c>
      <c r="AE102" s="811">
        <f t="shared" si="37"/>
        <v>2.2286335220043602E-2</v>
      </c>
    </row>
    <row r="103" spans="1:31" ht="15.75" customHeight="1">
      <c r="A103" s="438" t="s">
        <v>301</v>
      </c>
      <c r="B103" s="438" t="str">
        <f>'Aaro Inställningar'!B12</f>
        <v>GSHYDRO</v>
      </c>
      <c r="C103" s="438" t="str">
        <f t="shared" si="24"/>
        <v>EUR</v>
      </c>
      <c r="D103" s="715">
        <f t="shared" si="24"/>
        <v>9.0968</v>
      </c>
      <c r="E103" s="438"/>
      <c r="F103" s="42"/>
      <c r="G103" s="748" t="str">
        <f>'Aaro Inställningar'!C12</f>
        <v>GS-Hydro</v>
      </c>
      <c r="H103" s="319">
        <v>8.6874439999999993</v>
      </c>
      <c r="I103" s="777">
        <v>4.8485943999999996</v>
      </c>
      <c r="J103" s="318">
        <f t="shared" si="25"/>
        <v>0.79174484052532823</v>
      </c>
      <c r="K103" s="319">
        <v>9.9700927999999998</v>
      </c>
      <c r="L103" s="777">
        <v>12.817391199999999</v>
      </c>
      <c r="M103" s="318">
        <f t="shared" si="26"/>
        <v>-0.22214336408800561</v>
      </c>
      <c r="N103" s="319">
        <v>9.9700927999999998</v>
      </c>
      <c r="O103" s="777">
        <v>12.817391199999999</v>
      </c>
      <c r="P103" s="318">
        <f t="shared" si="27"/>
        <v>-0.22214336408800561</v>
      </c>
      <c r="Q103" s="318" t="b">
        <f t="shared" si="28"/>
        <v>0</v>
      </c>
      <c r="R103" s="318">
        <f t="shared" si="29"/>
        <v>-0.22214336408800561</v>
      </c>
      <c r="S103" s="319">
        <v>99.891960800000007</v>
      </c>
      <c r="T103" s="777">
        <v>102.73925920000001</v>
      </c>
      <c r="U103" s="318">
        <f t="shared" si="30"/>
        <v>-2.7713830352399493E-2</v>
      </c>
      <c r="V103" s="318" t="b">
        <f t="shared" si="31"/>
        <v>0</v>
      </c>
      <c r="W103" s="318">
        <f t="shared" si="32"/>
        <v>-2.7713830352399493E-2</v>
      </c>
      <c r="X103" s="318"/>
      <c r="Y103" s="319">
        <v>94.333815999999999</v>
      </c>
      <c r="Z103" s="318">
        <f t="shared" si="33"/>
        <v>-8.1813352222419033E-2</v>
      </c>
      <c r="AA103" s="318" t="b">
        <f t="shared" si="34"/>
        <v>0</v>
      </c>
      <c r="AB103" s="318">
        <f t="shared" si="35"/>
        <v>-8.1813352222419033E-2</v>
      </c>
      <c r="AC103" s="810"/>
      <c r="AD103" s="811">
        <f t="shared" si="36"/>
        <v>3.2164343360234778E-2</v>
      </c>
      <c r="AE103" s="811">
        <f t="shared" si="37"/>
        <v>4.3774077295886657E-2</v>
      </c>
    </row>
    <row r="104" spans="1:31" ht="15.75" customHeight="1">
      <c r="A104" s="438" t="s">
        <v>301</v>
      </c>
      <c r="B104" s="438" t="str">
        <f>'Aaro Inställningar'!B13</f>
        <v>HAFA</v>
      </c>
      <c r="C104" s="438" t="str">
        <f t="shared" si="24"/>
        <v>SEK</v>
      </c>
      <c r="D104" s="715">
        <f t="shared" si="24"/>
        <v>1</v>
      </c>
      <c r="E104" s="438"/>
      <c r="F104" s="42"/>
      <c r="G104" s="748" t="str">
        <f>'Aaro Inställningar'!C13</f>
        <v>Hafa Bathroom Group</v>
      </c>
      <c r="H104" s="319">
        <v>0.96</v>
      </c>
      <c r="I104" s="317">
        <v>0.51</v>
      </c>
      <c r="J104" s="318">
        <f t="shared" si="25"/>
        <v>0.88235294117647056</v>
      </c>
      <c r="K104" s="319">
        <v>1.4359999999999999</v>
      </c>
      <c r="L104" s="317">
        <v>2.702</v>
      </c>
      <c r="M104" s="318">
        <f t="shared" si="26"/>
        <v>-0.46854182087342711</v>
      </c>
      <c r="N104" s="319">
        <v>1.4359999999999999</v>
      </c>
      <c r="O104" s="317">
        <v>2.702</v>
      </c>
      <c r="P104" s="318">
        <f t="shared" si="27"/>
        <v>-0.46854182087342711</v>
      </c>
      <c r="Q104" s="318" t="b">
        <f t="shared" si="28"/>
        <v>0</v>
      </c>
      <c r="R104" s="318">
        <f t="shared" si="29"/>
        <v>-0.46854182087342711</v>
      </c>
      <c r="S104" s="319">
        <v>0.186</v>
      </c>
      <c r="T104" s="317">
        <v>1.452</v>
      </c>
      <c r="U104" s="318">
        <f t="shared" si="30"/>
        <v>-0.87190082644628097</v>
      </c>
      <c r="V104" s="318" t="b">
        <f t="shared" si="31"/>
        <v>0</v>
      </c>
      <c r="W104" s="318">
        <f t="shared" si="32"/>
        <v>-0.87190082644628097</v>
      </c>
      <c r="X104" s="318"/>
      <c r="Y104" s="319">
        <v>6.7569999999999997</v>
      </c>
      <c r="Z104" s="318">
        <f t="shared" si="33"/>
        <v>3.6535812672176311</v>
      </c>
      <c r="AA104" s="318" t="b">
        <f t="shared" si="34"/>
        <v>0</v>
      </c>
      <c r="AB104" s="318">
        <f t="shared" si="35"/>
        <v>3.6535812672176311</v>
      </c>
      <c r="AC104" s="810"/>
      <c r="AD104" s="811">
        <f t="shared" si="36"/>
        <v>2.7458554027955714E-2</v>
      </c>
      <c r="AE104" s="811">
        <f t="shared" si="37"/>
        <v>4.6221218652707931E-2</v>
      </c>
    </row>
    <row r="105" spans="1:31" ht="14.25" customHeight="1">
      <c r="A105" s="438" t="s">
        <v>301</v>
      </c>
      <c r="B105" s="438" t="str">
        <f>'Aaro Inställningar'!B14</f>
        <v>HENT</v>
      </c>
      <c r="C105" s="438" t="str">
        <f t="shared" si="24"/>
        <v>NOK</v>
      </c>
      <c r="D105" s="715">
        <f t="shared" si="24"/>
        <v>1.089421</v>
      </c>
      <c r="E105" s="438"/>
      <c r="F105" s="42"/>
      <c r="G105" s="748" t="str">
        <f>'Aaro Inställningar'!C14</f>
        <v>HENT</v>
      </c>
      <c r="H105" s="319">
        <v>18.492921474999999</v>
      </c>
      <c r="I105" s="317">
        <v>14.991522380999999</v>
      </c>
      <c r="J105" s="318">
        <f t="shared" si="25"/>
        <v>0.23355860765932701</v>
      </c>
      <c r="K105" s="319">
        <v>52.438190413999997</v>
      </c>
      <c r="L105" s="317">
        <v>43.833943355999999</v>
      </c>
      <c r="M105" s="318">
        <f t="shared" si="26"/>
        <v>0.19629187792027047</v>
      </c>
      <c r="N105" s="319">
        <v>52.438190413999997</v>
      </c>
      <c r="O105" s="317">
        <v>43.833943355999999</v>
      </c>
      <c r="P105" s="318">
        <f t="shared" si="27"/>
        <v>0.19629187792027047</v>
      </c>
      <c r="Q105" s="318" t="b">
        <f t="shared" si="28"/>
        <v>0</v>
      </c>
      <c r="R105" s="318">
        <f t="shared" si="29"/>
        <v>0.19629187792027047</v>
      </c>
      <c r="S105" s="319">
        <v>158.00526415600001</v>
      </c>
      <c r="T105" s="317">
        <v>149.40101709800001</v>
      </c>
      <c r="U105" s="318">
        <f t="shared" si="30"/>
        <v>5.7591623036649109E-2</v>
      </c>
      <c r="V105" s="318" t="b">
        <f t="shared" si="31"/>
        <v>0</v>
      </c>
      <c r="W105" s="318">
        <f t="shared" si="32"/>
        <v>5.7591623036649109E-2</v>
      </c>
      <c r="X105" s="318"/>
      <c r="Y105" s="319">
        <v>181.38859650000001</v>
      </c>
      <c r="Z105" s="318">
        <f t="shared" si="33"/>
        <v>0.21410549956977643</v>
      </c>
      <c r="AA105" s="318" t="b">
        <f t="shared" si="34"/>
        <v>0</v>
      </c>
      <c r="AB105" s="318">
        <f t="shared" si="35"/>
        <v>0.21410549956977643</v>
      </c>
      <c r="AC105" s="810"/>
      <c r="AD105" s="811">
        <f t="shared" si="36"/>
        <v>4.0254301073470326E-2</v>
      </c>
      <c r="AE105" s="811">
        <f t="shared" si="37"/>
        <v>3.4866853265626219E-2</v>
      </c>
    </row>
    <row r="106" spans="1:31" ht="15.75" customHeight="1">
      <c r="A106" s="438" t="s">
        <v>301</v>
      </c>
      <c r="B106" s="438" t="str">
        <f>'Aaro Inställningar'!B15</f>
        <v>HLDISP</v>
      </c>
      <c r="C106" s="438" t="str">
        <f t="shared" si="24"/>
        <v>SEK</v>
      </c>
      <c r="D106" s="715">
        <f t="shared" si="24"/>
        <v>1</v>
      </c>
      <c r="E106" s="438"/>
      <c r="F106" s="42"/>
      <c r="G106" s="748" t="str">
        <f>'Aaro Inställningar'!C15</f>
        <v xml:space="preserve">HL Display </v>
      </c>
      <c r="H106" s="319">
        <v>7.2729999999999997</v>
      </c>
      <c r="I106" s="317">
        <v>16.172000000000001</v>
      </c>
      <c r="J106" s="318">
        <f t="shared" si="25"/>
        <v>-0.55027207519168941</v>
      </c>
      <c r="K106" s="319">
        <v>0.90100000000000002</v>
      </c>
      <c r="L106" s="317">
        <v>16.427</v>
      </c>
      <c r="M106" s="318">
        <f t="shared" si="26"/>
        <v>-0.94515127533938026</v>
      </c>
      <c r="N106" s="319">
        <v>0.90100000000000002</v>
      </c>
      <c r="O106" s="317">
        <v>16.427</v>
      </c>
      <c r="P106" s="318">
        <f t="shared" si="27"/>
        <v>-0.94515127533938026</v>
      </c>
      <c r="Q106" s="318" t="b">
        <f t="shared" si="28"/>
        <v>0</v>
      </c>
      <c r="R106" s="318">
        <f t="shared" si="29"/>
        <v>-0.94515127533938026</v>
      </c>
      <c r="S106" s="319">
        <v>61.709000000000003</v>
      </c>
      <c r="T106" s="317">
        <v>77.234999999999999</v>
      </c>
      <c r="U106" s="318">
        <f t="shared" si="30"/>
        <v>-0.20102285233378647</v>
      </c>
      <c r="V106" s="318" t="b">
        <f t="shared" si="31"/>
        <v>0</v>
      </c>
      <c r="W106" s="318">
        <f t="shared" si="32"/>
        <v>-0.20102285233378647</v>
      </c>
      <c r="X106" s="318"/>
      <c r="Y106" s="319">
        <v>62.3</v>
      </c>
      <c r="Z106" s="318">
        <f t="shared" si="33"/>
        <v>-0.19337088107723188</v>
      </c>
      <c r="AA106" s="318" t="b">
        <f t="shared" si="34"/>
        <v>0</v>
      </c>
      <c r="AB106" s="318">
        <f t="shared" si="35"/>
        <v>-0.19337088107723188</v>
      </c>
      <c r="AC106" s="810"/>
      <c r="AD106" s="811">
        <f t="shared" si="36"/>
        <v>2.6709908457050709E-3</v>
      </c>
      <c r="AE106" s="811">
        <f t="shared" si="37"/>
        <v>4.5162744790764556E-2</v>
      </c>
    </row>
    <row r="107" spans="1:31" ht="14.25" customHeight="1">
      <c r="A107" s="438" t="s">
        <v>301</v>
      </c>
      <c r="B107" s="438" t="str">
        <f>'Aaro Inställningar'!B16</f>
        <v>INWIDO</v>
      </c>
      <c r="C107" s="438" t="str">
        <f t="shared" si="24"/>
        <v>NOK</v>
      </c>
      <c r="D107" s="715">
        <f t="shared" si="24"/>
        <v>1.089421</v>
      </c>
      <c r="E107" s="438"/>
      <c r="F107" s="42"/>
      <c r="G107" s="748" t="str">
        <f>'Aaro Inställningar'!C16</f>
        <v>Inwido</v>
      </c>
      <c r="H107" s="319"/>
      <c r="I107" s="317"/>
      <c r="J107" s="318"/>
      <c r="K107" s="319">
        <v>31.293618224999999</v>
      </c>
      <c r="L107" s="317">
        <v>4.6649007219999996</v>
      </c>
      <c r="M107" s="318">
        <f t="shared" si="26"/>
        <v>5.70831387202242</v>
      </c>
      <c r="N107" s="319"/>
      <c r="O107" s="317">
        <v>4.6649007219999996</v>
      </c>
      <c r="P107" s="318">
        <f t="shared" si="27"/>
        <v>-1</v>
      </c>
      <c r="Q107" s="318" t="b">
        <f t="shared" si="28"/>
        <v>0</v>
      </c>
      <c r="R107" s="318">
        <f t="shared" si="29"/>
        <v>-1</v>
      </c>
      <c r="S107" s="319">
        <v>573.01583642200001</v>
      </c>
      <c r="T107" s="317">
        <v>546.38711891900005</v>
      </c>
      <c r="U107" s="318">
        <f t="shared" si="30"/>
        <v>4.8735990620868863E-2</v>
      </c>
      <c r="V107" s="318" t="b">
        <f t="shared" si="31"/>
        <v>0</v>
      </c>
      <c r="W107" s="318">
        <f t="shared" si="32"/>
        <v>4.8735990620868863E-2</v>
      </c>
      <c r="X107" s="318"/>
      <c r="Y107" s="319">
        <v>598.63683949999995</v>
      </c>
      <c r="Z107" s="318">
        <f t="shared" si="33"/>
        <v>9.5627658068465182E-2</v>
      </c>
      <c r="AA107" s="318" t="b">
        <f t="shared" si="34"/>
        <v>0</v>
      </c>
      <c r="AB107" s="318">
        <f t="shared" si="35"/>
        <v>9.5627658068465182E-2</v>
      </c>
      <c r="AC107" s="810"/>
      <c r="AD107" s="811">
        <f t="shared" si="36"/>
        <v>0</v>
      </c>
      <c r="AE107" s="811">
        <f t="shared" si="37"/>
        <v>4.7196222538676211E-3</v>
      </c>
    </row>
    <row r="108" spans="1:31" ht="15.75" customHeight="1">
      <c r="A108" s="438" t="s">
        <v>301</v>
      </c>
      <c r="B108" s="438" t="str">
        <f>'Aaro Inställningar'!B17</f>
        <v>JOTUL</v>
      </c>
      <c r="C108" s="438" t="str">
        <f t="shared" si="24"/>
        <v>SEK</v>
      </c>
      <c r="D108" s="715">
        <f t="shared" si="24"/>
        <v>1</v>
      </c>
      <c r="E108" s="438"/>
      <c r="F108" s="42"/>
      <c r="G108" s="748" t="str">
        <f>'Aaro Inställningar'!C17</f>
        <v>Jøtul</v>
      </c>
      <c r="H108" s="319">
        <v>-7.2430000000000003</v>
      </c>
      <c r="I108" s="317">
        <v>-5.4260000000000002</v>
      </c>
      <c r="J108" s="318" t="str">
        <f t="shared" ref="J108:J125" si="38">IF(OR(H108&lt;0,I108&lt;0),"-",H108/I108-1)</f>
        <v>-</v>
      </c>
      <c r="K108" s="319">
        <v>-12.32</v>
      </c>
      <c r="L108" s="317">
        <v>-14.076000000000001</v>
      </c>
      <c r="M108" s="318" t="str">
        <f t="shared" si="26"/>
        <v>-</v>
      </c>
      <c r="N108" s="319">
        <v>-12.32</v>
      </c>
      <c r="O108" s="317">
        <v>-14.076000000000001</v>
      </c>
      <c r="P108" s="318" t="str">
        <f t="shared" si="27"/>
        <v>-</v>
      </c>
      <c r="Q108" s="318">
        <f t="shared" si="28"/>
        <v>0.12475134981528846</v>
      </c>
      <c r="R108" s="318">
        <f t="shared" si="29"/>
        <v>0.12475134981528846</v>
      </c>
      <c r="S108" s="319">
        <v>-14.164</v>
      </c>
      <c r="T108" s="317">
        <v>-15.92</v>
      </c>
      <c r="U108" s="318" t="str">
        <f t="shared" si="30"/>
        <v>-</v>
      </c>
      <c r="V108" s="318">
        <f t="shared" si="31"/>
        <v>0.11030150753768841</v>
      </c>
      <c r="W108" s="318">
        <f t="shared" si="32"/>
        <v>0.11030150753768841</v>
      </c>
      <c r="X108" s="318"/>
      <c r="Y108" s="319">
        <v>14</v>
      </c>
      <c r="Z108" s="318" t="str">
        <f t="shared" si="33"/>
        <v>-</v>
      </c>
      <c r="AA108" s="318" t="b">
        <f t="shared" si="34"/>
        <v>0</v>
      </c>
      <c r="AB108" s="318" t="str">
        <f t="shared" si="35"/>
        <v>-</v>
      </c>
      <c r="AC108" s="810"/>
      <c r="AD108" s="811">
        <f t="shared" si="36"/>
        <v>-6.344726718406403E-2</v>
      </c>
      <c r="AE108" s="811">
        <f t="shared" si="37"/>
        <v>-7.6687551076001087E-2</v>
      </c>
    </row>
    <row r="109" spans="1:31" ht="15" customHeight="1">
      <c r="A109" s="438" t="s">
        <v>301</v>
      </c>
      <c r="B109" s="438" t="str">
        <f>'Aaro Inställningar'!B18</f>
        <v>KVD</v>
      </c>
      <c r="C109" s="438" t="str">
        <f t="shared" si="24"/>
        <v>EUR</v>
      </c>
      <c r="D109" s="715">
        <f t="shared" si="24"/>
        <v>9.0968</v>
      </c>
      <c r="E109" s="438"/>
      <c r="F109" s="42"/>
      <c r="G109" s="748" t="str">
        <f>'Aaro Inställningar'!C18</f>
        <v xml:space="preserve">KVD </v>
      </c>
      <c r="H109" s="319">
        <v>49.259172</v>
      </c>
      <c r="I109" s="317">
        <v>50.505433600000003</v>
      </c>
      <c r="J109" s="318">
        <f t="shared" si="38"/>
        <v>-2.4675792507204641E-2</v>
      </c>
      <c r="K109" s="319">
        <v>86.201276800000002</v>
      </c>
      <c r="L109" s="317">
        <v>80.770487200000005</v>
      </c>
      <c r="M109" s="318">
        <f t="shared" si="26"/>
        <v>6.7237301497916402E-2</v>
      </c>
      <c r="N109" s="319">
        <v>86.201276800000002</v>
      </c>
      <c r="O109" s="317">
        <v>80.770487200000005</v>
      </c>
      <c r="P109" s="318">
        <f t="shared" si="27"/>
        <v>6.7237301497916402E-2</v>
      </c>
      <c r="Q109" s="318" t="b">
        <f t="shared" si="28"/>
        <v>0</v>
      </c>
      <c r="R109" s="318">
        <f t="shared" si="29"/>
        <v>6.7237301497916402E-2</v>
      </c>
      <c r="S109" s="319">
        <v>464.18241360000002</v>
      </c>
      <c r="T109" s="317">
        <v>458.75162399999999</v>
      </c>
      <c r="U109" s="318">
        <f t="shared" si="30"/>
        <v>1.1838191552647315E-2</v>
      </c>
      <c r="V109" s="318" t="b">
        <f t="shared" si="31"/>
        <v>0</v>
      </c>
      <c r="W109" s="318">
        <f t="shared" si="32"/>
        <v>1.1838191552647315E-2</v>
      </c>
      <c r="X109" s="318"/>
      <c r="Y109" s="319">
        <v>639.52323360000003</v>
      </c>
      <c r="Z109" s="318">
        <f t="shared" si="33"/>
        <v>0.39405116002379548</v>
      </c>
      <c r="AA109" s="318" t="b">
        <f t="shared" si="34"/>
        <v>0</v>
      </c>
      <c r="AB109" s="318">
        <f t="shared" si="35"/>
        <v>0.39405116002379548</v>
      </c>
      <c r="AC109" s="810"/>
      <c r="AD109" s="811">
        <f t="shared" si="36"/>
        <v>0.12491760921722166</v>
      </c>
      <c r="AE109" s="811">
        <f t="shared" si="37"/>
        <v>0.11807180851063831</v>
      </c>
    </row>
    <row r="110" spans="1:31" ht="15.75" customHeight="1">
      <c r="A110" s="438" t="s">
        <v>301</v>
      </c>
      <c r="B110" s="438" t="str">
        <f>'Aaro Inställningar'!B19</f>
        <v>LEDIL</v>
      </c>
      <c r="C110" s="438" t="str">
        <f t="shared" si="24"/>
        <v>SEK</v>
      </c>
      <c r="D110" s="715">
        <f t="shared" si="24"/>
        <v>1</v>
      </c>
      <c r="E110" s="438"/>
      <c r="F110" s="42"/>
      <c r="G110" s="748" t="str">
        <f>'Aaro Inställningar'!C19</f>
        <v>Ledil</v>
      </c>
      <c r="H110" s="319">
        <v>1.016</v>
      </c>
      <c r="I110" s="317">
        <v>0.68400000000000005</v>
      </c>
      <c r="J110" s="318">
        <f t="shared" si="38"/>
        <v>0.48538011695906413</v>
      </c>
      <c r="K110" s="319">
        <v>2.4129999999999998</v>
      </c>
      <c r="L110" s="317">
        <v>1.137</v>
      </c>
      <c r="M110" s="318">
        <f t="shared" si="26"/>
        <v>1.1222515391380825</v>
      </c>
      <c r="N110" s="319">
        <v>2.4129999999999998</v>
      </c>
      <c r="O110" s="317">
        <v>1.137</v>
      </c>
      <c r="P110" s="318">
        <f t="shared" si="27"/>
        <v>1.1222515391380825</v>
      </c>
      <c r="Q110" s="318" t="b">
        <f t="shared" si="28"/>
        <v>0</v>
      </c>
      <c r="R110" s="318">
        <f t="shared" si="29"/>
        <v>1.1222515391380825</v>
      </c>
      <c r="S110" s="319">
        <v>9.4410000000000007</v>
      </c>
      <c r="T110" s="317">
        <v>8.1649999999999991</v>
      </c>
      <c r="U110" s="318">
        <f t="shared" si="30"/>
        <v>0.1562767911818741</v>
      </c>
      <c r="V110" s="318" t="b">
        <f t="shared" si="31"/>
        <v>0</v>
      </c>
      <c r="W110" s="318">
        <f t="shared" si="32"/>
        <v>0.1562767911818741</v>
      </c>
      <c r="X110" s="318"/>
      <c r="Y110" s="319">
        <v>8.9649999999999999</v>
      </c>
      <c r="Z110" s="318">
        <f t="shared" si="33"/>
        <v>9.7979179424372509E-2</v>
      </c>
      <c r="AA110" s="318" t="b">
        <f t="shared" si="34"/>
        <v>0</v>
      </c>
      <c r="AB110" s="318">
        <f t="shared" si="35"/>
        <v>9.7979179424372509E-2</v>
      </c>
      <c r="AC110" s="810"/>
      <c r="AD110" s="811">
        <f t="shared" si="36"/>
        <v>0.32371880869331898</v>
      </c>
      <c r="AE110" s="811">
        <f t="shared" si="37"/>
        <v>0.20904578047435191</v>
      </c>
    </row>
    <row r="111" spans="1:31" ht="14.25" customHeight="1">
      <c r="A111" s="438" t="s">
        <v>301</v>
      </c>
      <c r="B111" s="438" t="str">
        <f>'Aaro Inställningar'!B20</f>
        <v>MCC</v>
      </c>
      <c r="C111" s="438" t="str">
        <f t="shared" si="24"/>
        <v>EUR</v>
      </c>
      <c r="D111" s="715">
        <f t="shared" si="24"/>
        <v>9.0968</v>
      </c>
      <c r="E111" s="438"/>
      <c r="F111" s="42"/>
      <c r="G111" s="748" t="str">
        <f>'Aaro Inställningar'!C20</f>
        <v>Mobile Climate Control</v>
      </c>
      <c r="H111" s="319">
        <v>127.2005544</v>
      </c>
      <c r="I111" s="317">
        <v>71.055104799999995</v>
      </c>
      <c r="J111" s="318">
        <f t="shared" si="38"/>
        <v>0.79016771220074267</v>
      </c>
      <c r="K111" s="319">
        <v>273.58625999999998</v>
      </c>
      <c r="L111" s="317">
        <v>143.4019552</v>
      </c>
      <c r="M111" s="318">
        <f t="shared" si="26"/>
        <v>0.90782796244607944</v>
      </c>
      <c r="N111" s="319">
        <v>273.58625999999998</v>
      </c>
      <c r="O111" s="317">
        <v>143.4019552</v>
      </c>
      <c r="P111" s="318">
        <f t="shared" si="27"/>
        <v>0.90782796244607944</v>
      </c>
      <c r="Q111" s="318" t="b">
        <f t="shared" si="28"/>
        <v>0</v>
      </c>
      <c r="R111" s="318">
        <f t="shared" si="29"/>
        <v>0.90782796244607944</v>
      </c>
      <c r="S111" s="319">
        <v>1107.0259791999999</v>
      </c>
      <c r="T111" s="317">
        <v>976.84167439999999</v>
      </c>
      <c r="U111" s="318">
        <f t="shared" si="30"/>
        <v>0.13327062942923917</v>
      </c>
      <c r="V111" s="318" t="b">
        <f t="shared" si="31"/>
        <v>0</v>
      </c>
      <c r="W111" s="318">
        <f t="shared" si="32"/>
        <v>0.13327062942923917</v>
      </c>
      <c r="X111" s="318"/>
      <c r="Y111" s="319">
        <v>1274.0432272</v>
      </c>
      <c r="Z111" s="318">
        <f t="shared" si="33"/>
        <v>0.30424741346395612</v>
      </c>
      <c r="AA111" s="318" t="b">
        <f t="shared" si="34"/>
        <v>0</v>
      </c>
      <c r="AB111" s="318">
        <f t="shared" si="35"/>
        <v>0.30424741346395612</v>
      </c>
      <c r="AC111" s="810"/>
      <c r="AD111" s="811">
        <f t="shared" si="36"/>
        <v>0.10366936109339721</v>
      </c>
      <c r="AE111" s="811">
        <f t="shared" si="37"/>
        <v>7.4483214817264762E-2</v>
      </c>
    </row>
    <row r="112" spans="1:31" ht="15" customHeight="1">
      <c r="A112" s="438" t="s">
        <v>301</v>
      </c>
      <c r="B112" s="438" t="str">
        <f>'Aaro Inställningar'!B21</f>
        <v>NEBULA</v>
      </c>
      <c r="C112" s="438" t="str">
        <f t="shared" si="24"/>
        <v>SEK</v>
      </c>
      <c r="D112" s="715">
        <f t="shared" si="24"/>
        <v>1</v>
      </c>
      <c r="E112" s="438"/>
      <c r="F112" s="42"/>
      <c r="G112" s="748" t="str">
        <f>'Aaro Inställningar'!C21</f>
        <v>Nebula</v>
      </c>
      <c r="H112" s="319">
        <v>0.54242499999999905</v>
      </c>
      <c r="I112" s="317">
        <v>0.74399999999999999</v>
      </c>
      <c r="J112" s="318">
        <f t="shared" si="38"/>
        <v>-0.27093413978494751</v>
      </c>
      <c r="K112" s="319">
        <v>1.9370830000000001</v>
      </c>
      <c r="L112" s="317">
        <v>2.1120000000000001</v>
      </c>
      <c r="M112" s="318">
        <f t="shared" si="26"/>
        <v>-8.2820549242424213E-2</v>
      </c>
      <c r="N112" s="319">
        <v>1.9370830000000001</v>
      </c>
      <c r="O112" s="317">
        <v>2.1120000000000001</v>
      </c>
      <c r="P112" s="318">
        <f t="shared" si="27"/>
        <v>-8.2820549242424213E-2</v>
      </c>
      <c r="Q112" s="318" t="b">
        <f t="shared" si="28"/>
        <v>0</v>
      </c>
      <c r="R112" s="318">
        <f t="shared" si="29"/>
        <v>-8.2820549242424213E-2</v>
      </c>
      <c r="S112" s="319">
        <v>9.4250830000000008</v>
      </c>
      <c r="T112" s="317">
        <v>9.6</v>
      </c>
      <c r="U112" s="318">
        <f t="shared" si="30"/>
        <v>-1.8220520833333254E-2</v>
      </c>
      <c r="V112" s="318" t="b">
        <f t="shared" si="31"/>
        <v>0</v>
      </c>
      <c r="W112" s="318">
        <f t="shared" si="32"/>
        <v>-1.8220520833333254E-2</v>
      </c>
      <c r="X112" s="318"/>
      <c r="Y112" s="319">
        <v>9.7929999999999993</v>
      </c>
      <c r="Z112" s="318">
        <f t="shared" si="33"/>
        <v>2.010416666666659E-2</v>
      </c>
      <c r="AA112" s="318" t="b">
        <f t="shared" si="34"/>
        <v>0</v>
      </c>
      <c r="AB112" s="318">
        <f t="shared" si="35"/>
        <v>2.010416666666659E-2</v>
      </c>
      <c r="AC112" s="810"/>
      <c r="AD112" s="811">
        <f t="shared" si="36"/>
        <v>0.27357796397794976</v>
      </c>
      <c r="AE112" s="811">
        <f t="shared" si="37"/>
        <v>0.31946755407653915</v>
      </c>
    </row>
    <row r="113" spans="1:31" ht="15.75" customHeight="1">
      <c r="A113" s="438" t="s">
        <v>301</v>
      </c>
      <c r="B113" s="438" t="str">
        <f>'Aaro Inställningar'!B22</f>
        <v>NCGHO</v>
      </c>
      <c r="C113" s="438" t="str">
        <f t="shared" si="24"/>
        <v>SEK</v>
      </c>
      <c r="D113" s="715">
        <f t="shared" si="24"/>
        <v>1</v>
      </c>
      <c r="E113" s="438"/>
      <c r="F113" s="42"/>
      <c r="G113" s="748" t="str">
        <f>'Aaro Inställningar'!C22</f>
        <v>Nordic Cinema Group</v>
      </c>
      <c r="H113" s="319">
        <v>36.139481999999902</v>
      </c>
      <c r="I113" s="317">
        <v>34.024000000000001</v>
      </c>
      <c r="J113" s="318">
        <f t="shared" si="38"/>
        <v>6.2176169762517608E-2</v>
      </c>
      <c r="K113" s="319">
        <v>160.79844600000001</v>
      </c>
      <c r="L113" s="317">
        <v>125.785</v>
      </c>
      <c r="M113" s="318">
        <f t="shared" si="26"/>
        <v>0.27835947052510246</v>
      </c>
      <c r="N113" s="319">
        <v>160.79844600000001</v>
      </c>
      <c r="O113" s="317">
        <v>125.785</v>
      </c>
      <c r="P113" s="318">
        <f t="shared" si="27"/>
        <v>0.27835947052510246</v>
      </c>
      <c r="Q113" s="318" t="b">
        <f t="shared" si="28"/>
        <v>0</v>
      </c>
      <c r="R113" s="318">
        <f t="shared" si="29"/>
        <v>0.27835947052510246</v>
      </c>
      <c r="S113" s="319">
        <v>404.10144600000001</v>
      </c>
      <c r="T113" s="317">
        <v>369.08800000000002</v>
      </c>
      <c r="U113" s="318">
        <f t="shared" si="30"/>
        <v>9.486476395873078E-2</v>
      </c>
      <c r="V113" s="318" t="b">
        <f t="shared" si="31"/>
        <v>0</v>
      </c>
      <c r="W113" s="318">
        <f t="shared" si="32"/>
        <v>9.486476395873078E-2</v>
      </c>
      <c r="X113" s="318"/>
      <c r="Y113" s="319">
        <v>419.161</v>
      </c>
      <c r="Z113" s="318">
        <f t="shared" si="33"/>
        <v>0.13566683284203229</v>
      </c>
      <c r="AA113" s="318" t="b">
        <f t="shared" si="34"/>
        <v>0</v>
      </c>
      <c r="AB113" s="763">
        <f t="shared" si="35"/>
        <v>0.13566683284203229</v>
      </c>
      <c r="AC113" s="810"/>
      <c r="AD113" s="811">
        <f t="shared" si="36"/>
        <v>0.20324540803136038</v>
      </c>
      <c r="AE113" s="811">
        <f t="shared" si="37"/>
        <v>0.17574782070466793</v>
      </c>
    </row>
    <row r="114" spans="1:31" ht="15.75" hidden="1" customHeight="1">
      <c r="A114" s="438" t="s">
        <v>301</v>
      </c>
      <c r="B114" s="438">
        <f>'Aaro Inställningar'!B23</f>
        <v>0</v>
      </c>
      <c r="C114" s="438" t="str">
        <f t="shared" si="24"/>
        <v>NOK</v>
      </c>
      <c r="D114" s="715">
        <f t="shared" si="24"/>
        <v>1.089421</v>
      </c>
      <c r="E114" s="438"/>
      <c r="F114" s="42"/>
      <c r="G114" s="748">
        <f>'Aaro Inställningar'!C23</f>
        <v>0</v>
      </c>
      <c r="H114" s="319">
        <v>0</v>
      </c>
      <c r="I114" s="317">
        <v>0</v>
      </c>
      <c r="J114" s="318" t="e">
        <f t="shared" si="38"/>
        <v>#DIV/0!</v>
      </c>
      <c r="K114" s="319">
        <v>0</v>
      </c>
      <c r="L114" s="317">
        <v>0</v>
      </c>
      <c r="M114" s="318" t="e">
        <f t="shared" si="26"/>
        <v>#DIV/0!</v>
      </c>
      <c r="N114" s="319">
        <v>0</v>
      </c>
      <c r="O114" s="317">
        <v>0</v>
      </c>
      <c r="P114" s="318" t="e">
        <f t="shared" si="27"/>
        <v>#DIV/0!</v>
      </c>
      <c r="Q114" s="318" t="b">
        <f t="shared" si="28"/>
        <v>0</v>
      </c>
      <c r="R114" s="318" t="e">
        <f t="shared" si="29"/>
        <v>#DIV/0!</v>
      </c>
      <c r="S114" s="319">
        <v>0</v>
      </c>
      <c r="T114" s="317">
        <v>0</v>
      </c>
      <c r="U114" s="318" t="e">
        <f t="shared" si="30"/>
        <v>#DIV/0!</v>
      </c>
      <c r="V114" s="318" t="b">
        <f t="shared" si="31"/>
        <v>0</v>
      </c>
      <c r="W114" s="318" t="e">
        <f t="shared" si="32"/>
        <v>#DIV/0!</v>
      </c>
      <c r="X114" s="318"/>
      <c r="Y114" s="319">
        <v>0</v>
      </c>
      <c r="Z114" s="318" t="e">
        <f t="shared" si="33"/>
        <v>#DIV/0!</v>
      </c>
      <c r="AA114" s="318" t="b">
        <f t="shared" si="34"/>
        <v>0</v>
      </c>
      <c r="AB114" s="318" t="e">
        <f t="shared" si="35"/>
        <v>#DIV/0!</v>
      </c>
      <c r="AC114" s="810"/>
      <c r="AD114" s="811">
        <f t="shared" si="36"/>
        <v>0</v>
      </c>
      <c r="AE114" s="811">
        <f t="shared" si="37"/>
        <v>0</v>
      </c>
    </row>
    <row r="115" spans="1:31" ht="15.75" hidden="1" customHeight="1">
      <c r="A115" s="438" t="s">
        <v>301</v>
      </c>
      <c r="B115" s="438">
        <f>'Aaro Inställningar'!B24</f>
        <v>0</v>
      </c>
      <c r="C115" s="438" t="str">
        <f t="shared" si="24"/>
        <v>SEK</v>
      </c>
      <c r="D115" s="715">
        <f t="shared" si="24"/>
        <v>1</v>
      </c>
      <c r="E115" s="438"/>
      <c r="F115" s="42"/>
      <c r="G115" s="748">
        <f>'Aaro Inställningar'!C24</f>
        <v>0</v>
      </c>
      <c r="H115" s="319">
        <v>0</v>
      </c>
      <c r="I115" s="317">
        <v>0</v>
      </c>
      <c r="J115" s="318" t="e">
        <f t="shared" si="38"/>
        <v>#DIV/0!</v>
      </c>
      <c r="K115" s="319">
        <v>0</v>
      </c>
      <c r="L115" s="317">
        <v>0</v>
      </c>
      <c r="M115" s="318" t="e">
        <f t="shared" si="26"/>
        <v>#DIV/0!</v>
      </c>
      <c r="N115" s="319">
        <v>0</v>
      </c>
      <c r="O115" s="317">
        <v>0</v>
      </c>
      <c r="P115" s="318" t="e">
        <f t="shared" si="27"/>
        <v>#DIV/0!</v>
      </c>
      <c r="Q115" s="318" t="b">
        <f t="shared" si="28"/>
        <v>0</v>
      </c>
      <c r="R115" s="318" t="e">
        <f t="shared" si="29"/>
        <v>#DIV/0!</v>
      </c>
      <c r="S115" s="319">
        <v>0</v>
      </c>
      <c r="T115" s="317">
        <v>0</v>
      </c>
      <c r="U115" s="318" t="e">
        <f t="shared" si="30"/>
        <v>#DIV/0!</v>
      </c>
      <c r="V115" s="318" t="b">
        <f t="shared" si="31"/>
        <v>0</v>
      </c>
      <c r="W115" s="318" t="e">
        <f t="shared" si="32"/>
        <v>#DIV/0!</v>
      </c>
      <c r="X115" s="318"/>
      <c r="Y115" s="319">
        <v>0</v>
      </c>
      <c r="Z115" s="318" t="e">
        <f t="shared" si="33"/>
        <v>#DIV/0!</v>
      </c>
      <c r="AA115" s="318" t="b">
        <f t="shared" si="34"/>
        <v>0</v>
      </c>
      <c r="AB115" s="318" t="e">
        <f t="shared" si="35"/>
        <v>#DIV/0!</v>
      </c>
      <c r="AC115" s="810"/>
      <c r="AD115" s="811">
        <f t="shared" si="36"/>
        <v>0</v>
      </c>
      <c r="AE115" s="811">
        <f t="shared" si="37"/>
        <v>0</v>
      </c>
    </row>
    <row r="116" spans="1:31" ht="15.75" hidden="1" customHeight="1">
      <c r="A116" s="438" t="s">
        <v>301</v>
      </c>
      <c r="B116" s="438">
        <f>'Aaro Inställningar'!B25</f>
        <v>0</v>
      </c>
      <c r="C116" s="438" t="str">
        <f t="shared" si="24"/>
        <v>SEK</v>
      </c>
      <c r="D116" s="715">
        <f t="shared" si="24"/>
        <v>1</v>
      </c>
      <c r="E116" s="438"/>
      <c r="F116" s="42"/>
      <c r="G116" s="748">
        <f>'Aaro Inställningar'!C25</f>
        <v>0</v>
      </c>
      <c r="H116" s="319">
        <v>0</v>
      </c>
      <c r="I116" s="317">
        <v>0</v>
      </c>
      <c r="J116" s="318" t="e">
        <f t="shared" si="38"/>
        <v>#DIV/0!</v>
      </c>
      <c r="K116" s="319">
        <v>0</v>
      </c>
      <c r="L116" s="317">
        <v>0</v>
      </c>
      <c r="M116" s="318" t="e">
        <f t="shared" si="26"/>
        <v>#DIV/0!</v>
      </c>
      <c r="N116" s="319">
        <v>0</v>
      </c>
      <c r="O116" s="317">
        <v>0</v>
      </c>
      <c r="P116" s="318" t="e">
        <f t="shared" si="27"/>
        <v>#DIV/0!</v>
      </c>
      <c r="Q116" s="318" t="b">
        <f t="shared" si="28"/>
        <v>0</v>
      </c>
      <c r="R116" s="318" t="e">
        <f t="shared" si="29"/>
        <v>#DIV/0!</v>
      </c>
      <c r="S116" s="319">
        <v>0</v>
      </c>
      <c r="T116" s="317">
        <v>0</v>
      </c>
      <c r="U116" s="318" t="e">
        <f t="shared" si="30"/>
        <v>#DIV/0!</v>
      </c>
      <c r="V116" s="318" t="b">
        <f t="shared" si="31"/>
        <v>0</v>
      </c>
      <c r="W116" s="318" t="e">
        <f t="shared" si="32"/>
        <v>#DIV/0!</v>
      </c>
      <c r="X116" s="318"/>
      <c r="Y116" s="319">
        <v>0</v>
      </c>
      <c r="Z116" s="318" t="e">
        <f t="shared" si="33"/>
        <v>#DIV/0!</v>
      </c>
      <c r="AA116" s="318" t="b">
        <f t="shared" si="34"/>
        <v>0</v>
      </c>
      <c r="AB116" s="318" t="e">
        <f t="shared" si="35"/>
        <v>#DIV/0!</v>
      </c>
      <c r="AC116" s="810"/>
      <c r="AD116" s="811">
        <f t="shared" si="36"/>
        <v>0</v>
      </c>
      <c r="AE116" s="811">
        <f t="shared" si="37"/>
        <v>0</v>
      </c>
    </row>
    <row r="117" spans="1:31" ht="15.75" hidden="1" customHeight="1">
      <c r="A117" s="438" t="s">
        <v>301</v>
      </c>
      <c r="B117" s="438">
        <f>'Aaro Inställningar'!B26</f>
        <v>0</v>
      </c>
      <c r="C117" s="438" t="str">
        <f t="shared" ref="C117:D136" si="39">C34</f>
        <v>SEK</v>
      </c>
      <c r="D117" s="715">
        <f t="shared" si="39"/>
        <v>1</v>
      </c>
      <c r="E117" s="438"/>
      <c r="F117" s="42"/>
      <c r="G117" s="748">
        <f>'Aaro Inställningar'!C26</f>
        <v>0</v>
      </c>
      <c r="H117" s="319">
        <v>0</v>
      </c>
      <c r="I117" s="317">
        <v>0</v>
      </c>
      <c r="J117" s="318" t="e">
        <f t="shared" si="38"/>
        <v>#DIV/0!</v>
      </c>
      <c r="K117" s="319">
        <v>0</v>
      </c>
      <c r="L117" s="317">
        <v>0</v>
      </c>
      <c r="M117" s="318" t="e">
        <f t="shared" si="26"/>
        <v>#DIV/0!</v>
      </c>
      <c r="N117" s="319">
        <v>0</v>
      </c>
      <c r="O117" s="317">
        <v>0</v>
      </c>
      <c r="P117" s="318" t="e">
        <f t="shared" si="27"/>
        <v>#DIV/0!</v>
      </c>
      <c r="Q117" s="318" t="b">
        <f t="shared" si="28"/>
        <v>0</v>
      </c>
      <c r="R117" s="318" t="e">
        <f t="shared" si="29"/>
        <v>#DIV/0!</v>
      </c>
      <c r="S117" s="319">
        <v>0</v>
      </c>
      <c r="T117" s="317">
        <v>0</v>
      </c>
      <c r="U117" s="318" t="e">
        <f t="shared" si="30"/>
        <v>#DIV/0!</v>
      </c>
      <c r="V117" s="318" t="b">
        <f t="shared" si="31"/>
        <v>0</v>
      </c>
      <c r="W117" s="318" t="e">
        <f t="shared" si="32"/>
        <v>#DIV/0!</v>
      </c>
      <c r="X117" s="318"/>
      <c r="Y117" s="319">
        <v>0</v>
      </c>
      <c r="Z117" s="318" t="e">
        <f t="shared" si="33"/>
        <v>#DIV/0!</v>
      </c>
      <c r="AA117" s="318" t="b">
        <f t="shared" si="34"/>
        <v>0</v>
      </c>
      <c r="AB117" s="318" t="e">
        <f t="shared" si="35"/>
        <v>#DIV/0!</v>
      </c>
      <c r="AC117" s="810"/>
      <c r="AD117" s="811">
        <f t="shared" si="36"/>
        <v>0</v>
      </c>
      <c r="AE117" s="811">
        <f t="shared" si="37"/>
        <v>0</v>
      </c>
    </row>
    <row r="118" spans="1:31" ht="15.75" hidden="1" customHeight="1">
      <c r="A118" s="438" t="s">
        <v>301</v>
      </c>
      <c r="B118" s="438">
        <f>'Aaro Inställningar'!B27</f>
        <v>0</v>
      </c>
      <c r="C118" s="438" t="str">
        <f t="shared" si="39"/>
        <v>SEK</v>
      </c>
      <c r="D118" s="715">
        <f t="shared" si="39"/>
        <v>1</v>
      </c>
      <c r="E118" s="438"/>
      <c r="F118" s="42"/>
      <c r="G118" s="748">
        <f>'Aaro Inställningar'!C27</f>
        <v>0</v>
      </c>
      <c r="H118" s="319">
        <v>0</v>
      </c>
      <c r="I118" s="317">
        <v>0</v>
      </c>
      <c r="J118" s="318" t="e">
        <f t="shared" si="38"/>
        <v>#DIV/0!</v>
      </c>
      <c r="K118" s="319">
        <v>0</v>
      </c>
      <c r="L118" s="317">
        <v>0</v>
      </c>
      <c r="M118" s="318" t="e">
        <f t="shared" si="26"/>
        <v>#DIV/0!</v>
      </c>
      <c r="N118" s="319">
        <v>0</v>
      </c>
      <c r="O118" s="317">
        <v>0</v>
      </c>
      <c r="P118" s="318" t="e">
        <f t="shared" si="27"/>
        <v>#DIV/0!</v>
      </c>
      <c r="Q118" s="318" t="b">
        <f t="shared" si="28"/>
        <v>0</v>
      </c>
      <c r="R118" s="318" t="e">
        <f t="shared" si="29"/>
        <v>#DIV/0!</v>
      </c>
      <c r="S118" s="319">
        <v>0</v>
      </c>
      <c r="T118" s="317">
        <v>0</v>
      </c>
      <c r="U118" s="318" t="e">
        <f t="shared" si="30"/>
        <v>#DIV/0!</v>
      </c>
      <c r="V118" s="318" t="b">
        <f t="shared" si="31"/>
        <v>0</v>
      </c>
      <c r="W118" s="318" t="e">
        <f t="shared" si="32"/>
        <v>#DIV/0!</v>
      </c>
      <c r="X118" s="318"/>
      <c r="Y118" s="319">
        <v>0</v>
      </c>
      <c r="Z118" s="318" t="e">
        <f t="shared" si="33"/>
        <v>#DIV/0!</v>
      </c>
      <c r="AA118" s="318" t="b">
        <f t="shared" si="34"/>
        <v>0</v>
      </c>
      <c r="AB118" s="318" t="e">
        <f t="shared" si="35"/>
        <v>#DIV/0!</v>
      </c>
      <c r="AC118" s="810"/>
      <c r="AD118" s="811">
        <f t="shared" si="36"/>
        <v>0</v>
      </c>
      <c r="AE118" s="811">
        <f t="shared" si="37"/>
        <v>0</v>
      </c>
    </row>
    <row r="119" spans="1:31" ht="15.75" hidden="1" customHeight="1">
      <c r="A119" s="438" t="s">
        <v>301</v>
      </c>
      <c r="B119" s="438">
        <f>'Aaro Inställningar'!B28</f>
        <v>0</v>
      </c>
      <c r="C119" s="438" t="str">
        <f t="shared" si="39"/>
        <v>SEK</v>
      </c>
      <c r="D119" s="715">
        <f t="shared" si="39"/>
        <v>1</v>
      </c>
      <c r="E119" s="438"/>
      <c r="F119" s="42"/>
      <c r="G119" s="748">
        <f>'Aaro Inställningar'!C28</f>
        <v>0</v>
      </c>
      <c r="H119" s="319">
        <v>0</v>
      </c>
      <c r="I119" s="317">
        <v>0</v>
      </c>
      <c r="J119" s="318" t="e">
        <f t="shared" si="38"/>
        <v>#DIV/0!</v>
      </c>
      <c r="K119" s="319">
        <v>0</v>
      </c>
      <c r="L119" s="317">
        <v>0</v>
      </c>
      <c r="M119" s="318" t="e">
        <f t="shared" si="26"/>
        <v>#DIV/0!</v>
      </c>
      <c r="N119" s="319">
        <v>0</v>
      </c>
      <c r="O119" s="317">
        <v>0</v>
      </c>
      <c r="P119" s="318" t="e">
        <f t="shared" si="27"/>
        <v>#DIV/0!</v>
      </c>
      <c r="Q119" s="318" t="b">
        <f t="shared" si="28"/>
        <v>0</v>
      </c>
      <c r="R119" s="318" t="e">
        <f t="shared" si="29"/>
        <v>#DIV/0!</v>
      </c>
      <c r="S119" s="319">
        <v>0</v>
      </c>
      <c r="T119" s="317">
        <v>0</v>
      </c>
      <c r="U119" s="318" t="e">
        <f t="shared" si="30"/>
        <v>#DIV/0!</v>
      </c>
      <c r="V119" s="318" t="b">
        <f t="shared" si="31"/>
        <v>0</v>
      </c>
      <c r="W119" s="318" t="e">
        <f t="shared" si="32"/>
        <v>#DIV/0!</v>
      </c>
      <c r="X119" s="318"/>
      <c r="Y119" s="319">
        <v>0</v>
      </c>
      <c r="Z119" s="318" t="e">
        <f t="shared" si="33"/>
        <v>#DIV/0!</v>
      </c>
      <c r="AA119" s="318" t="b">
        <f t="shared" si="34"/>
        <v>0</v>
      </c>
      <c r="AB119" s="318" t="e">
        <f t="shared" si="35"/>
        <v>#DIV/0!</v>
      </c>
      <c r="AC119" s="810"/>
      <c r="AD119" s="811">
        <f t="shared" si="36"/>
        <v>0</v>
      </c>
      <c r="AE119" s="811">
        <f t="shared" si="37"/>
        <v>0</v>
      </c>
    </row>
    <row r="120" spans="1:31" ht="15.75" hidden="1" customHeight="1">
      <c r="A120" s="438" t="s">
        <v>301</v>
      </c>
      <c r="B120" s="438">
        <f>'Aaro Inställningar'!B29</f>
        <v>0</v>
      </c>
      <c r="C120" s="438" t="str">
        <f t="shared" si="39"/>
        <v>SEK</v>
      </c>
      <c r="D120" s="715">
        <f t="shared" si="39"/>
        <v>1</v>
      </c>
      <c r="E120" s="438"/>
      <c r="F120" s="42"/>
      <c r="G120" s="748">
        <f>'Aaro Inställningar'!C29</f>
        <v>0</v>
      </c>
      <c r="H120" s="319">
        <v>0</v>
      </c>
      <c r="I120" s="317">
        <v>0</v>
      </c>
      <c r="J120" s="318" t="e">
        <f t="shared" si="38"/>
        <v>#DIV/0!</v>
      </c>
      <c r="K120" s="319">
        <v>0</v>
      </c>
      <c r="L120" s="317">
        <v>0</v>
      </c>
      <c r="M120" s="318" t="e">
        <f t="shared" si="26"/>
        <v>#DIV/0!</v>
      </c>
      <c r="N120" s="319">
        <v>0</v>
      </c>
      <c r="O120" s="317">
        <v>0</v>
      </c>
      <c r="P120" s="318" t="e">
        <f t="shared" si="27"/>
        <v>#DIV/0!</v>
      </c>
      <c r="Q120" s="318" t="b">
        <f t="shared" si="28"/>
        <v>0</v>
      </c>
      <c r="R120" s="318" t="e">
        <f t="shared" si="29"/>
        <v>#DIV/0!</v>
      </c>
      <c r="S120" s="319">
        <v>0</v>
      </c>
      <c r="T120" s="317">
        <v>0</v>
      </c>
      <c r="U120" s="318" t="e">
        <f t="shared" si="30"/>
        <v>#DIV/0!</v>
      </c>
      <c r="V120" s="318" t="b">
        <f t="shared" si="31"/>
        <v>0</v>
      </c>
      <c r="W120" s="318" t="e">
        <f t="shared" si="32"/>
        <v>#DIV/0!</v>
      </c>
      <c r="X120" s="318"/>
      <c r="Y120" s="319">
        <v>0</v>
      </c>
      <c r="Z120" s="318" t="e">
        <f t="shared" si="33"/>
        <v>#DIV/0!</v>
      </c>
      <c r="AA120" s="318" t="b">
        <f t="shared" si="34"/>
        <v>0</v>
      </c>
      <c r="AB120" s="318" t="e">
        <f t="shared" si="35"/>
        <v>#DIV/0!</v>
      </c>
      <c r="AC120" s="810"/>
      <c r="AD120" s="811">
        <f t="shared" si="36"/>
        <v>0</v>
      </c>
      <c r="AE120" s="811">
        <f t="shared" si="37"/>
        <v>0</v>
      </c>
    </row>
    <row r="121" spans="1:31" ht="15.75" hidden="1" customHeight="1">
      <c r="A121" s="438" t="s">
        <v>301</v>
      </c>
      <c r="B121" s="438">
        <f>'Aaro Inställningar'!B30</f>
        <v>0</v>
      </c>
      <c r="C121" s="438" t="str">
        <f t="shared" si="39"/>
        <v>SEK</v>
      </c>
      <c r="D121" s="715">
        <f t="shared" si="39"/>
        <v>1</v>
      </c>
      <c r="E121" s="438"/>
      <c r="F121" s="42"/>
      <c r="G121" s="748">
        <f>'Aaro Inställningar'!C30</f>
        <v>0</v>
      </c>
      <c r="H121" s="319">
        <v>0</v>
      </c>
      <c r="I121" s="317">
        <v>0</v>
      </c>
      <c r="J121" s="318" t="e">
        <f t="shared" si="38"/>
        <v>#DIV/0!</v>
      </c>
      <c r="K121" s="319">
        <v>0</v>
      </c>
      <c r="L121" s="317">
        <v>0</v>
      </c>
      <c r="M121" s="318" t="e">
        <f t="shared" si="26"/>
        <v>#DIV/0!</v>
      </c>
      <c r="N121" s="319">
        <v>0</v>
      </c>
      <c r="O121" s="317">
        <v>0</v>
      </c>
      <c r="P121" s="318" t="e">
        <f t="shared" si="27"/>
        <v>#DIV/0!</v>
      </c>
      <c r="Q121" s="318" t="b">
        <f t="shared" si="28"/>
        <v>0</v>
      </c>
      <c r="R121" s="318" t="e">
        <f t="shared" si="29"/>
        <v>#DIV/0!</v>
      </c>
      <c r="S121" s="319">
        <v>0</v>
      </c>
      <c r="T121" s="317">
        <v>0</v>
      </c>
      <c r="U121" s="318" t="e">
        <f t="shared" si="30"/>
        <v>#DIV/0!</v>
      </c>
      <c r="V121" s="318" t="b">
        <f t="shared" si="31"/>
        <v>0</v>
      </c>
      <c r="W121" s="318" t="e">
        <f t="shared" si="32"/>
        <v>#DIV/0!</v>
      </c>
      <c r="X121" s="318"/>
      <c r="Y121" s="319">
        <v>0</v>
      </c>
      <c r="Z121" s="318" t="e">
        <f t="shared" si="33"/>
        <v>#DIV/0!</v>
      </c>
      <c r="AA121" s="318" t="b">
        <f t="shared" si="34"/>
        <v>0</v>
      </c>
      <c r="AB121" s="318" t="e">
        <f t="shared" si="35"/>
        <v>#DIV/0!</v>
      </c>
      <c r="AC121" s="810"/>
      <c r="AD121" s="811">
        <f t="shared" si="36"/>
        <v>0</v>
      </c>
      <c r="AE121" s="811">
        <f t="shared" si="37"/>
        <v>0</v>
      </c>
    </row>
    <row r="122" spans="1:31" ht="15.75" hidden="1" customHeight="1">
      <c r="A122" s="438" t="s">
        <v>301</v>
      </c>
      <c r="B122" s="438">
        <f>'Aaro Inställningar'!B31</f>
        <v>0</v>
      </c>
      <c r="C122" s="438" t="str">
        <f t="shared" si="39"/>
        <v>SEK</v>
      </c>
      <c r="D122" s="715">
        <f t="shared" si="39"/>
        <v>1</v>
      </c>
      <c r="E122" s="438"/>
      <c r="F122" s="42"/>
      <c r="G122" s="748">
        <f>'Aaro Inställningar'!C31</f>
        <v>0</v>
      </c>
      <c r="H122" s="319">
        <v>0</v>
      </c>
      <c r="I122" s="317">
        <v>0</v>
      </c>
      <c r="J122" s="318" t="e">
        <f t="shared" si="38"/>
        <v>#DIV/0!</v>
      </c>
      <c r="K122" s="319">
        <v>0</v>
      </c>
      <c r="L122" s="317">
        <v>0</v>
      </c>
      <c r="M122" s="318" t="e">
        <f t="shared" si="26"/>
        <v>#DIV/0!</v>
      </c>
      <c r="N122" s="319">
        <v>0</v>
      </c>
      <c r="O122" s="317">
        <v>0</v>
      </c>
      <c r="P122" s="318" t="e">
        <f t="shared" si="27"/>
        <v>#DIV/0!</v>
      </c>
      <c r="Q122" s="318" t="b">
        <f t="shared" si="28"/>
        <v>0</v>
      </c>
      <c r="R122" s="318" t="e">
        <f t="shared" si="29"/>
        <v>#DIV/0!</v>
      </c>
      <c r="S122" s="319">
        <v>0</v>
      </c>
      <c r="T122" s="317">
        <v>0</v>
      </c>
      <c r="U122" s="318" t="e">
        <f t="shared" si="30"/>
        <v>#DIV/0!</v>
      </c>
      <c r="V122" s="318" t="b">
        <f t="shared" si="31"/>
        <v>0</v>
      </c>
      <c r="W122" s="318" t="e">
        <f t="shared" si="32"/>
        <v>#DIV/0!</v>
      </c>
      <c r="X122" s="318"/>
      <c r="Y122" s="319">
        <v>0</v>
      </c>
      <c r="Z122" s="318" t="e">
        <f t="shared" si="33"/>
        <v>#DIV/0!</v>
      </c>
      <c r="AA122" s="318" t="b">
        <f t="shared" si="34"/>
        <v>0</v>
      </c>
      <c r="AB122" s="318" t="e">
        <f t="shared" si="35"/>
        <v>#DIV/0!</v>
      </c>
      <c r="AC122" s="810"/>
      <c r="AD122" s="811">
        <f t="shared" si="36"/>
        <v>0</v>
      </c>
      <c r="AE122" s="811">
        <f t="shared" si="37"/>
        <v>0</v>
      </c>
    </row>
    <row r="123" spans="1:31" ht="15.75" hidden="1" customHeight="1">
      <c r="A123" s="438" t="s">
        <v>301</v>
      </c>
      <c r="B123" s="438">
        <f>'Aaro Inställningar'!B32</f>
        <v>0</v>
      </c>
      <c r="C123" s="438" t="str">
        <f t="shared" si="39"/>
        <v>SEK</v>
      </c>
      <c r="D123" s="715">
        <f t="shared" si="39"/>
        <v>1</v>
      </c>
      <c r="E123" s="438"/>
      <c r="F123" s="42"/>
      <c r="G123" s="748">
        <f>'Aaro Inställningar'!C32</f>
        <v>0</v>
      </c>
      <c r="H123" s="319">
        <v>0</v>
      </c>
      <c r="I123" s="317">
        <v>0</v>
      </c>
      <c r="J123" s="318" t="e">
        <f t="shared" si="38"/>
        <v>#DIV/0!</v>
      </c>
      <c r="K123" s="319">
        <v>0</v>
      </c>
      <c r="L123" s="317">
        <v>0</v>
      </c>
      <c r="M123" s="318" t="e">
        <f t="shared" si="26"/>
        <v>#DIV/0!</v>
      </c>
      <c r="N123" s="319">
        <v>0</v>
      </c>
      <c r="O123" s="317">
        <v>0</v>
      </c>
      <c r="P123" s="318" t="e">
        <f t="shared" si="27"/>
        <v>#DIV/0!</v>
      </c>
      <c r="Q123" s="318" t="b">
        <f t="shared" si="28"/>
        <v>0</v>
      </c>
      <c r="R123" s="318" t="e">
        <f t="shared" si="29"/>
        <v>#DIV/0!</v>
      </c>
      <c r="S123" s="319">
        <v>0</v>
      </c>
      <c r="T123" s="317">
        <v>0</v>
      </c>
      <c r="U123" s="318" t="e">
        <f t="shared" si="30"/>
        <v>#DIV/0!</v>
      </c>
      <c r="V123" s="318" t="b">
        <f t="shared" si="31"/>
        <v>0</v>
      </c>
      <c r="W123" s="318" t="e">
        <f t="shared" si="32"/>
        <v>#DIV/0!</v>
      </c>
      <c r="X123" s="318"/>
      <c r="Y123" s="319">
        <v>0</v>
      </c>
      <c r="Z123" s="318" t="e">
        <f t="shared" si="33"/>
        <v>#DIV/0!</v>
      </c>
      <c r="AA123" s="318" t="b">
        <f t="shared" si="34"/>
        <v>0</v>
      </c>
      <c r="AB123" s="318" t="e">
        <f t="shared" si="35"/>
        <v>#DIV/0!</v>
      </c>
      <c r="AC123" s="810"/>
      <c r="AD123" s="811">
        <f t="shared" si="36"/>
        <v>0</v>
      </c>
      <c r="AE123" s="811">
        <f t="shared" si="37"/>
        <v>0</v>
      </c>
    </row>
    <row r="124" spans="1:31" ht="15.75" hidden="1" customHeight="1">
      <c r="A124" s="438" t="s">
        <v>301</v>
      </c>
      <c r="B124" s="438">
        <f>'Aaro Inställningar'!B33</f>
        <v>0</v>
      </c>
      <c r="C124" s="438" t="str">
        <f t="shared" si="39"/>
        <v>SEK</v>
      </c>
      <c r="D124" s="715">
        <f t="shared" si="39"/>
        <v>1</v>
      </c>
      <c r="E124" s="438"/>
      <c r="F124" s="42"/>
      <c r="G124" s="748">
        <f>'Aaro Inställningar'!C33</f>
        <v>0</v>
      </c>
      <c r="H124" s="319">
        <v>0</v>
      </c>
      <c r="I124" s="317">
        <v>0</v>
      </c>
      <c r="J124" s="318" t="e">
        <f t="shared" si="38"/>
        <v>#DIV/0!</v>
      </c>
      <c r="K124" s="319">
        <v>0</v>
      </c>
      <c r="L124" s="317">
        <v>0</v>
      </c>
      <c r="M124" s="318" t="e">
        <f t="shared" si="26"/>
        <v>#DIV/0!</v>
      </c>
      <c r="N124" s="319">
        <v>0</v>
      </c>
      <c r="O124" s="317">
        <v>0</v>
      </c>
      <c r="P124" s="318" t="e">
        <f t="shared" si="27"/>
        <v>#DIV/0!</v>
      </c>
      <c r="Q124" s="318" t="b">
        <f t="shared" si="28"/>
        <v>0</v>
      </c>
      <c r="R124" s="318" t="e">
        <f t="shared" si="29"/>
        <v>#DIV/0!</v>
      </c>
      <c r="S124" s="319">
        <v>0</v>
      </c>
      <c r="T124" s="317">
        <v>0</v>
      </c>
      <c r="U124" s="318" t="e">
        <f t="shared" si="30"/>
        <v>#DIV/0!</v>
      </c>
      <c r="V124" s="318" t="b">
        <f t="shared" si="31"/>
        <v>0</v>
      </c>
      <c r="W124" s="318" t="e">
        <f t="shared" si="32"/>
        <v>#DIV/0!</v>
      </c>
      <c r="X124" s="318"/>
      <c r="Y124" s="319">
        <v>0</v>
      </c>
      <c r="Z124" s="318" t="e">
        <f t="shared" si="33"/>
        <v>#DIV/0!</v>
      </c>
      <c r="AA124" s="318" t="b">
        <f t="shared" si="34"/>
        <v>0</v>
      </c>
      <c r="AB124" s="318" t="e">
        <f t="shared" si="35"/>
        <v>#DIV/0!</v>
      </c>
      <c r="AC124" s="810"/>
      <c r="AD124" s="811">
        <f t="shared" si="36"/>
        <v>0</v>
      </c>
      <c r="AE124" s="811">
        <f t="shared" si="37"/>
        <v>0</v>
      </c>
    </row>
    <row r="125" spans="1:31" ht="16.8">
      <c r="A125" s="438" t="s">
        <v>301</v>
      </c>
      <c r="B125" s="438" t="str">
        <f>'Aaro Inställningar'!B34</f>
        <v>TOTAL</v>
      </c>
      <c r="C125" s="438">
        <f t="shared" si="39"/>
        <v>0</v>
      </c>
      <c r="D125" s="715">
        <f t="shared" si="39"/>
        <v>0</v>
      </c>
      <c r="E125" s="438"/>
      <c r="F125" s="35"/>
      <c r="G125" s="798" t="str">
        <f>'Aaro Inställningar'!C34</f>
        <v>Summa exkl Aibel</v>
      </c>
      <c r="H125" s="799">
        <f>SUM(H97:H124)</f>
        <v>331.3050349429999</v>
      </c>
      <c r="I125" s="800">
        <f>SUM(I97:I124)</f>
        <v>238.54425888599999</v>
      </c>
      <c r="J125" s="801">
        <f t="shared" si="38"/>
        <v>0.38886190969420964</v>
      </c>
      <c r="K125" s="799">
        <f>SUM(K97:K124)</f>
        <v>696.24677523199989</v>
      </c>
      <c r="L125" s="800">
        <f>SUM(L97:L124)</f>
        <v>472.10623205700006</v>
      </c>
      <c r="M125" s="801">
        <f t="shared" si="26"/>
        <v>0.47476717729059348</v>
      </c>
      <c r="N125" s="799">
        <f>SUM(N97:N124)</f>
        <v>664.95315700699985</v>
      </c>
      <c r="O125" s="800">
        <f>SUM(O97:O124)</f>
        <v>472.10623205700006</v>
      </c>
      <c r="P125" s="801">
        <f t="shared" si="27"/>
        <v>0.40848205733220722</v>
      </c>
      <c r="Q125" s="801" t="b">
        <f t="shared" si="28"/>
        <v>0</v>
      </c>
      <c r="R125" s="801">
        <f t="shared" si="29"/>
        <v>0.40848205733220722</v>
      </c>
      <c r="S125" s="799">
        <f>SUM(S97:S124)</f>
        <v>3631.7246050320005</v>
      </c>
      <c r="T125" s="800">
        <f>SUM(T97:T124)</f>
        <v>3407.5840618570001</v>
      </c>
      <c r="U125" s="801">
        <f t="shared" si="30"/>
        <v>6.5776966644471413E-2</v>
      </c>
      <c r="V125" s="801" t="b">
        <f t="shared" si="31"/>
        <v>0</v>
      </c>
      <c r="W125" s="801">
        <f t="shared" si="32"/>
        <v>6.5776966644471413E-2</v>
      </c>
      <c r="X125" s="801"/>
      <c r="Y125" s="799">
        <f>SUM(Y97:Y124)</f>
        <v>4182.7832192839996</v>
      </c>
      <c r="Z125" s="802">
        <f t="shared" si="33"/>
        <v>0.22749230638335205</v>
      </c>
      <c r="AA125" s="802" t="b">
        <f t="shared" si="34"/>
        <v>0</v>
      </c>
      <c r="AB125" s="801">
        <f t="shared" si="35"/>
        <v>0.22749230638335205</v>
      </c>
      <c r="AC125" s="810"/>
      <c r="AD125" s="814">
        <f t="shared" si="36"/>
        <v>7.3822723966319462E-2</v>
      </c>
      <c r="AE125" s="814">
        <f t="shared" si="37"/>
        <v>5.2962284218508487E-2</v>
      </c>
    </row>
    <row r="126" spans="1:31" ht="3.75" customHeight="1">
      <c r="A126" s="438"/>
      <c r="B126" s="438"/>
      <c r="C126" s="438">
        <f t="shared" si="39"/>
        <v>0</v>
      </c>
      <c r="D126" s="715">
        <f t="shared" si="39"/>
        <v>0</v>
      </c>
      <c r="E126" s="438"/>
      <c r="F126" s="35"/>
      <c r="G126" s="803"/>
      <c r="H126" s="746"/>
      <c r="I126" s="791"/>
      <c r="J126" s="791"/>
      <c r="K126" s="746"/>
      <c r="L126" s="791"/>
      <c r="M126" s="791"/>
      <c r="N126" s="746"/>
      <c r="O126" s="791"/>
      <c r="P126" s="791"/>
      <c r="Q126" s="791"/>
      <c r="R126" s="804"/>
      <c r="S126" s="746"/>
      <c r="T126" s="791"/>
      <c r="U126" s="791"/>
      <c r="V126" s="791"/>
      <c r="W126" s="804"/>
      <c r="X126" s="804"/>
      <c r="Y126" s="746"/>
      <c r="Z126" s="791"/>
      <c r="AA126" s="791"/>
      <c r="AB126" s="804"/>
      <c r="AC126" s="804"/>
      <c r="AD126" s="815"/>
      <c r="AE126" s="815"/>
    </row>
    <row r="127" spans="1:31" ht="19.5" customHeight="1">
      <c r="A127" s="438" t="s">
        <v>301</v>
      </c>
      <c r="B127" s="438" t="str">
        <f>'Aaro Inställningar'!B36</f>
        <v>AIBEL</v>
      </c>
      <c r="C127" s="438" t="str">
        <f t="shared" si="39"/>
        <v>NOK</v>
      </c>
      <c r="D127" s="715">
        <f t="shared" si="39"/>
        <v>1.089421</v>
      </c>
      <c r="E127" s="438"/>
      <c r="F127" s="42"/>
      <c r="G127" s="748" t="str">
        <f>'Aaro Inställningar'!C36</f>
        <v>Aibel</v>
      </c>
      <c r="H127" s="319">
        <v>168.38853570699999</v>
      </c>
      <c r="I127" s="317">
        <v>58.687109270000001</v>
      </c>
      <c r="J127" s="318">
        <f t="shared" ref="J127:J170" si="40">IF(OR(H127&lt;0,I127&lt;0),"-",H127/I127-1)</f>
        <v>1.8692593280118803</v>
      </c>
      <c r="K127" s="319">
        <v>142.43525922399999</v>
      </c>
      <c r="L127" s="317">
        <v>109.136016938</v>
      </c>
      <c r="M127" s="318">
        <f t="shared" ref="M127:M170" si="41">IF(OR(K127&lt;0,L127&lt;0),"-",K127/L127-1)</f>
        <v>0.30511689193236036</v>
      </c>
      <c r="N127" s="319">
        <v>142.43525922399999</v>
      </c>
      <c r="O127" s="317">
        <v>109.136016938</v>
      </c>
      <c r="P127" s="318">
        <f t="shared" ref="P127:P170" si="42">IF(OR(N127&lt;0,O127&lt;0),"-",N127/O127-1)</f>
        <v>0.30511689193236036</v>
      </c>
      <c r="Q127" s="318" t="b">
        <f t="shared" ref="Q127:Q170" si="43">IF(AND(N127&lt;0,O127&lt;0),-(N127/O127-1))</f>
        <v>0</v>
      </c>
      <c r="R127" s="318">
        <f t="shared" ref="R127:R170" si="44">IF(AND(N127&lt;0,O127&lt;0),+Q127,P127)</f>
        <v>0.30511689193236036</v>
      </c>
      <c r="S127" s="319">
        <v>517.53489315499996</v>
      </c>
      <c r="T127" s="317">
        <v>484.23565086899998</v>
      </c>
      <c r="U127" s="318">
        <f t="shared" ref="U127:U170" si="45">IF(OR(S127&lt;0,T127&lt;0),"-",S127/T127-1)</f>
        <v>6.8766606147733667E-2</v>
      </c>
      <c r="V127" s="318" t="b">
        <f t="shared" ref="V127:V170" si="46">IF(AND(S127&lt;0,T127&lt;0),-(S127/T127-1))</f>
        <v>0</v>
      </c>
      <c r="W127" s="318">
        <f t="shared" ref="W127:W170" si="47">IF(AND(S127&lt;0,T127&lt;0),+V127,U127)</f>
        <v>6.8766606147733667E-2</v>
      </c>
      <c r="X127" s="318"/>
      <c r="Y127" s="319">
        <v>352.64557769999999</v>
      </c>
      <c r="Z127" s="318">
        <f t="shared" ref="Z127:Z148" si="48">IF(OR(T127&lt;0,Y127&lt;0),"-",Y127/T127-1)</f>
        <v>-0.271748007262272</v>
      </c>
      <c r="AA127" s="318" t="b">
        <f t="shared" ref="AA127:AA148" si="49">IF(AND(T127&lt;0,Y127&lt;0),-(Y127/T127-1))</f>
        <v>0</v>
      </c>
      <c r="AB127" s="318">
        <f t="shared" ref="AB127:AB148" si="50">IF(AND(T127&lt;0,Y127&lt;0),+AA127,Z127)</f>
        <v>-0.271748007262272</v>
      </c>
      <c r="AC127" s="810"/>
      <c r="AD127" s="811">
        <f t="shared" ref="AD127:AD170" si="51">IF(N44&lt;&gt;0,IF(N127&lt;&gt;0,N127/N44,""),0)</f>
        <v>7.361002966493653E-2</v>
      </c>
      <c r="AE127" s="811">
        <f t="shared" ref="AE127:AE170" si="52">IF(O44&lt;&gt;0,IF(O127&lt;&gt;0,O127/O44,""),0)</f>
        <v>4.1110860780448927E-2</v>
      </c>
    </row>
    <row r="128" spans="1:31" ht="16.8" hidden="1">
      <c r="A128" s="438" t="s">
        <v>301</v>
      </c>
      <c r="B128" s="438">
        <f>'Aaro Inställningar'!B37</f>
        <v>0</v>
      </c>
      <c r="C128" s="438" t="str">
        <f t="shared" si="39"/>
        <v>SEK</v>
      </c>
      <c r="D128" s="438">
        <f t="shared" si="39"/>
        <v>0</v>
      </c>
      <c r="E128" s="438"/>
      <c r="F128" s="42"/>
      <c r="G128" s="748">
        <f>'Aaro Inställningar'!C37</f>
        <v>0</v>
      </c>
      <c r="H128" s="319">
        <v>0</v>
      </c>
      <c r="I128" s="317">
        <v>0</v>
      </c>
      <c r="J128" s="318" t="e">
        <f t="shared" si="40"/>
        <v>#DIV/0!</v>
      </c>
      <c r="K128" s="319">
        <v>0</v>
      </c>
      <c r="L128" s="317">
        <v>0</v>
      </c>
      <c r="M128" s="318" t="e">
        <f t="shared" si="41"/>
        <v>#DIV/0!</v>
      </c>
      <c r="N128" s="319">
        <v>0</v>
      </c>
      <c r="O128" s="317">
        <v>0</v>
      </c>
      <c r="P128" s="318" t="e">
        <f t="shared" si="42"/>
        <v>#DIV/0!</v>
      </c>
      <c r="Q128" s="318" t="b">
        <f t="shared" si="43"/>
        <v>0</v>
      </c>
      <c r="R128" s="318" t="e">
        <f t="shared" si="44"/>
        <v>#DIV/0!</v>
      </c>
      <c r="S128" s="319">
        <v>0</v>
      </c>
      <c r="T128" s="317">
        <v>0</v>
      </c>
      <c r="U128" s="318" t="e">
        <f t="shared" si="45"/>
        <v>#DIV/0!</v>
      </c>
      <c r="V128" s="318" t="b">
        <f t="shared" si="46"/>
        <v>0</v>
      </c>
      <c r="W128" s="318" t="e">
        <f t="shared" si="47"/>
        <v>#DIV/0!</v>
      </c>
      <c r="X128" s="318"/>
      <c r="Y128" s="319">
        <v>0</v>
      </c>
      <c r="Z128" s="318" t="e">
        <f t="shared" si="48"/>
        <v>#DIV/0!</v>
      </c>
      <c r="AA128" s="318" t="b">
        <f t="shared" si="49"/>
        <v>0</v>
      </c>
      <c r="AB128" s="318" t="e">
        <f t="shared" si="50"/>
        <v>#DIV/0!</v>
      </c>
      <c r="AC128" s="810"/>
      <c r="AD128" s="811">
        <f t="shared" si="51"/>
        <v>0</v>
      </c>
      <c r="AE128" s="811">
        <f t="shared" si="52"/>
        <v>0</v>
      </c>
    </row>
    <row r="129" spans="1:31" ht="16.8" hidden="1">
      <c r="A129" s="438" t="s">
        <v>301</v>
      </c>
      <c r="B129" s="438">
        <f>'Aaro Inställningar'!B38</f>
        <v>0</v>
      </c>
      <c r="C129" s="438" t="str">
        <f t="shared" si="39"/>
        <v>SEK</v>
      </c>
      <c r="D129" s="438">
        <f t="shared" si="39"/>
        <v>0</v>
      </c>
      <c r="E129" s="438"/>
      <c r="F129" s="42"/>
      <c r="G129" s="748">
        <f>'Aaro Inställningar'!C38</f>
        <v>0</v>
      </c>
      <c r="H129" s="319">
        <v>0</v>
      </c>
      <c r="I129" s="317">
        <v>0</v>
      </c>
      <c r="J129" s="318" t="e">
        <f t="shared" si="40"/>
        <v>#DIV/0!</v>
      </c>
      <c r="K129" s="319">
        <v>0</v>
      </c>
      <c r="L129" s="317">
        <v>0</v>
      </c>
      <c r="M129" s="318" t="e">
        <f t="shared" si="41"/>
        <v>#DIV/0!</v>
      </c>
      <c r="N129" s="319">
        <v>0</v>
      </c>
      <c r="O129" s="317">
        <v>0</v>
      </c>
      <c r="P129" s="318" t="e">
        <f t="shared" si="42"/>
        <v>#DIV/0!</v>
      </c>
      <c r="Q129" s="318" t="b">
        <f t="shared" si="43"/>
        <v>0</v>
      </c>
      <c r="R129" s="318" t="e">
        <f t="shared" si="44"/>
        <v>#DIV/0!</v>
      </c>
      <c r="S129" s="319">
        <v>0</v>
      </c>
      <c r="T129" s="317">
        <v>0</v>
      </c>
      <c r="U129" s="318" t="e">
        <f t="shared" si="45"/>
        <v>#DIV/0!</v>
      </c>
      <c r="V129" s="318" t="b">
        <f t="shared" si="46"/>
        <v>0</v>
      </c>
      <c r="W129" s="318" t="e">
        <f t="shared" si="47"/>
        <v>#DIV/0!</v>
      </c>
      <c r="X129" s="318"/>
      <c r="Y129" s="319">
        <v>0</v>
      </c>
      <c r="Z129" s="318" t="e">
        <f t="shared" si="48"/>
        <v>#DIV/0!</v>
      </c>
      <c r="AA129" s="318" t="b">
        <f t="shared" si="49"/>
        <v>0</v>
      </c>
      <c r="AB129" s="318" t="e">
        <f t="shared" si="50"/>
        <v>#DIV/0!</v>
      </c>
      <c r="AC129" s="810"/>
      <c r="AD129" s="811">
        <f t="shared" si="51"/>
        <v>0</v>
      </c>
      <c r="AE129" s="811">
        <f t="shared" si="52"/>
        <v>0</v>
      </c>
    </row>
    <row r="130" spans="1:31" ht="16.8" hidden="1">
      <c r="A130" s="438" t="s">
        <v>301</v>
      </c>
      <c r="B130" s="438">
        <f>'Aaro Inställningar'!B39</f>
        <v>0</v>
      </c>
      <c r="C130" s="438" t="str">
        <f t="shared" si="39"/>
        <v>SEK</v>
      </c>
      <c r="D130" s="438">
        <f t="shared" si="39"/>
        <v>0</v>
      </c>
      <c r="E130" s="438"/>
      <c r="F130" s="42"/>
      <c r="G130" s="748">
        <f>'Aaro Inställningar'!C39</f>
        <v>0</v>
      </c>
      <c r="H130" s="319">
        <v>0</v>
      </c>
      <c r="I130" s="317">
        <v>0</v>
      </c>
      <c r="J130" s="318" t="e">
        <f t="shared" si="40"/>
        <v>#DIV/0!</v>
      </c>
      <c r="K130" s="319">
        <v>0</v>
      </c>
      <c r="L130" s="317">
        <v>0</v>
      </c>
      <c r="M130" s="318" t="e">
        <f t="shared" si="41"/>
        <v>#DIV/0!</v>
      </c>
      <c r="N130" s="319">
        <v>0</v>
      </c>
      <c r="O130" s="317">
        <v>0</v>
      </c>
      <c r="P130" s="318" t="e">
        <f t="shared" si="42"/>
        <v>#DIV/0!</v>
      </c>
      <c r="Q130" s="318" t="b">
        <f t="shared" si="43"/>
        <v>0</v>
      </c>
      <c r="R130" s="318" t="e">
        <f t="shared" si="44"/>
        <v>#DIV/0!</v>
      </c>
      <c r="S130" s="319">
        <v>0</v>
      </c>
      <c r="T130" s="317">
        <v>0</v>
      </c>
      <c r="U130" s="318" t="e">
        <f t="shared" si="45"/>
        <v>#DIV/0!</v>
      </c>
      <c r="V130" s="318" t="b">
        <f t="shared" si="46"/>
        <v>0</v>
      </c>
      <c r="W130" s="318" t="e">
        <f t="shared" si="47"/>
        <v>#DIV/0!</v>
      </c>
      <c r="X130" s="318"/>
      <c r="Y130" s="319">
        <v>0</v>
      </c>
      <c r="Z130" s="318" t="e">
        <f t="shared" si="48"/>
        <v>#DIV/0!</v>
      </c>
      <c r="AA130" s="318" t="b">
        <f t="shared" si="49"/>
        <v>0</v>
      </c>
      <c r="AB130" s="318" t="e">
        <f t="shared" si="50"/>
        <v>#DIV/0!</v>
      </c>
      <c r="AC130" s="810"/>
      <c r="AD130" s="811">
        <f t="shared" si="51"/>
        <v>0</v>
      </c>
      <c r="AE130" s="811">
        <f t="shared" si="52"/>
        <v>0</v>
      </c>
    </row>
    <row r="131" spans="1:31" ht="16.8" hidden="1">
      <c r="A131" s="438" t="s">
        <v>301</v>
      </c>
      <c r="B131" s="438">
        <f>'Aaro Inställningar'!B40</f>
        <v>0</v>
      </c>
      <c r="C131" s="438" t="str">
        <f t="shared" si="39"/>
        <v>SEK</v>
      </c>
      <c r="D131" s="438">
        <f t="shared" si="39"/>
        <v>0</v>
      </c>
      <c r="E131" s="438"/>
      <c r="F131" s="42"/>
      <c r="G131" s="748">
        <f>'Aaro Inställningar'!C40</f>
        <v>0</v>
      </c>
      <c r="H131" s="319">
        <v>0</v>
      </c>
      <c r="I131" s="317">
        <v>0</v>
      </c>
      <c r="J131" s="318" t="e">
        <f t="shared" si="40"/>
        <v>#DIV/0!</v>
      </c>
      <c r="K131" s="319">
        <v>0</v>
      </c>
      <c r="L131" s="317">
        <v>0</v>
      </c>
      <c r="M131" s="318" t="e">
        <f t="shared" si="41"/>
        <v>#DIV/0!</v>
      </c>
      <c r="N131" s="319">
        <v>0</v>
      </c>
      <c r="O131" s="317">
        <v>0</v>
      </c>
      <c r="P131" s="318" t="e">
        <f t="shared" si="42"/>
        <v>#DIV/0!</v>
      </c>
      <c r="Q131" s="318" t="b">
        <f t="shared" si="43"/>
        <v>0</v>
      </c>
      <c r="R131" s="318" t="e">
        <f t="shared" si="44"/>
        <v>#DIV/0!</v>
      </c>
      <c r="S131" s="319">
        <v>0</v>
      </c>
      <c r="T131" s="317">
        <v>0</v>
      </c>
      <c r="U131" s="318" t="e">
        <f t="shared" si="45"/>
        <v>#DIV/0!</v>
      </c>
      <c r="V131" s="318" t="b">
        <f t="shared" si="46"/>
        <v>0</v>
      </c>
      <c r="W131" s="318" t="e">
        <f t="shared" si="47"/>
        <v>#DIV/0!</v>
      </c>
      <c r="X131" s="318"/>
      <c r="Y131" s="319">
        <v>0</v>
      </c>
      <c r="Z131" s="318" t="e">
        <f t="shared" si="48"/>
        <v>#DIV/0!</v>
      </c>
      <c r="AA131" s="318" t="b">
        <f t="shared" si="49"/>
        <v>0</v>
      </c>
      <c r="AB131" s="318" t="e">
        <f t="shared" si="50"/>
        <v>#DIV/0!</v>
      </c>
      <c r="AC131" s="810"/>
      <c r="AD131" s="811">
        <f t="shared" si="51"/>
        <v>0</v>
      </c>
      <c r="AE131" s="811">
        <f t="shared" si="52"/>
        <v>0</v>
      </c>
    </row>
    <row r="132" spans="1:31" ht="16.8" hidden="1">
      <c r="A132" s="438" t="s">
        <v>301</v>
      </c>
      <c r="B132" s="438">
        <f>'Aaro Inställningar'!B41</f>
        <v>0</v>
      </c>
      <c r="C132" s="438" t="str">
        <f t="shared" si="39"/>
        <v>SEK</v>
      </c>
      <c r="D132" s="438">
        <f t="shared" si="39"/>
        <v>0</v>
      </c>
      <c r="E132" s="438"/>
      <c r="F132" s="42"/>
      <c r="G132" s="748">
        <f>'Aaro Inställningar'!C41</f>
        <v>0</v>
      </c>
      <c r="H132" s="319">
        <v>0</v>
      </c>
      <c r="I132" s="317">
        <v>0</v>
      </c>
      <c r="J132" s="318" t="e">
        <f t="shared" si="40"/>
        <v>#DIV/0!</v>
      </c>
      <c r="K132" s="319">
        <v>0</v>
      </c>
      <c r="L132" s="317">
        <v>0</v>
      </c>
      <c r="M132" s="318" t="e">
        <f t="shared" si="41"/>
        <v>#DIV/0!</v>
      </c>
      <c r="N132" s="319">
        <v>0</v>
      </c>
      <c r="O132" s="317">
        <v>0</v>
      </c>
      <c r="P132" s="318" t="e">
        <f t="shared" si="42"/>
        <v>#DIV/0!</v>
      </c>
      <c r="Q132" s="318" t="b">
        <f t="shared" si="43"/>
        <v>0</v>
      </c>
      <c r="R132" s="318" t="e">
        <f t="shared" si="44"/>
        <v>#DIV/0!</v>
      </c>
      <c r="S132" s="319">
        <v>0</v>
      </c>
      <c r="T132" s="317">
        <v>0</v>
      </c>
      <c r="U132" s="318" t="e">
        <f t="shared" si="45"/>
        <v>#DIV/0!</v>
      </c>
      <c r="V132" s="318" t="b">
        <f t="shared" si="46"/>
        <v>0</v>
      </c>
      <c r="W132" s="318" t="e">
        <f t="shared" si="47"/>
        <v>#DIV/0!</v>
      </c>
      <c r="X132" s="318"/>
      <c r="Y132" s="319">
        <v>0</v>
      </c>
      <c r="Z132" s="318" t="e">
        <f t="shared" si="48"/>
        <v>#DIV/0!</v>
      </c>
      <c r="AA132" s="318" t="b">
        <f t="shared" si="49"/>
        <v>0</v>
      </c>
      <c r="AB132" s="318" t="e">
        <f t="shared" si="50"/>
        <v>#DIV/0!</v>
      </c>
      <c r="AC132" s="810"/>
      <c r="AD132" s="811">
        <f t="shared" si="51"/>
        <v>0</v>
      </c>
      <c r="AE132" s="811">
        <f t="shared" si="52"/>
        <v>0</v>
      </c>
    </row>
    <row r="133" spans="1:31" ht="16.8" hidden="1">
      <c r="A133" s="438" t="s">
        <v>301</v>
      </c>
      <c r="B133" s="438">
        <f>'Aaro Inställningar'!B42</f>
        <v>0</v>
      </c>
      <c r="C133" s="438" t="str">
        <f t="shared" si="39"/>
        <v>SEK</v>
      </c>
      <c r="D133" s="438">
        <f t="shared" si="39"/>
        <v>0</v>
      </c>
      <c r="E133" s="438"/>
      <c r="F133" s="42"/>
      <c r="G133" s="748">
        <f>'Aaro Inställningar'!C42</f>
        <v>0</v>
      </c>
      <c r="H133" s="319">
        <v>0</v>
      </c>
      <c r="I133" s="317">
        <v>0</v>
      </c>
      <c r="J133" s="318" t="e">
        <f t="shared" si="40"/>
        <v>#DIV/0!</v>
      </c>
      <c r="K133" s="319">
        <v>0</v>
      </c>
      <c r="L133" s="317">
        <v>0</v>
      </c>
      <c r="M133" s="318" t="e">
        <f t="shared" si="41"/>
        <v>#DIV/0!</v>
      </c>
      <c r="N133" s="319">
        <v>0</v>
      </c>
      <c r="O133" s="317">
        <v>0</v>
      </c>
      <c r="P133" s="318" t="e">
        <f t="shared" si="42"/>
        <v>#DIV/0!</v>
      </c>
      <c r="Q133" s="318" t="b">
        <f t="shared" si="43"/>
        <v>0</v>
      </c>
      <c r="R133" s="318" t="e">
        <f t="shared" si="44"/>
        <v>#DIV/0!</v>
      </c>
      <c r="S133" s="319">
        <v>0</v>
      </c>
      <c r="T133" s="317">
        <v>0</v>
      </c>
      <c r="U133" s="318" t="e">
        <f t="shared" si="45"/>
        <v>#DIV/0!</v>
      </c>
      <c r="V133" s="318" t="b">
        <f t="shared" si="46"/>
        <v>0</v>
      </c>
      <c r="W133" s="318" t="e">
        <f t="shared" si="47"/>
        <v>#DIV/0!</v>
      </c>
      <c r="X133" s="318"/>
      <c r="Y133" s="319">
        <v>0</v>
      </c>
      <c r="Z133" s="318" t="e">
        <f t="shared" si="48"/>
        <v>#DIV/0!</v>
      </c>
      <c r="AA133" s="318" t="b">
        <f t="shared" si="49"/>
        <v>0</v>
      </c>
      <c r="AB133" s="318" t="e">
        <f t="shared" si="50"/>
        <v>#DIV/0!</v>
      </c>
      <c r="AC133" s="810"/>
      <c r="AD133" s="811">
        <f t="shared" si="51"/>
        <v>0</v>
      </c>
      <c r="AE133" s="811">
        <f t="shared" si="52"/>
        <v>0</v>
      </c>
    </row>
    <row r="134" spans="1:31" ht="16.8" hidden="1">
      <c r="A134" s="438" t="s">
        <v>301</v>
      </c>
      <c r="B134" s="438">
        <f>'Aaro Inställningar'!B43</f>
        <v>0</v>
      </c>
      <c r="C134" s="438" t="str">
        <f t="shared" si="39"/>
        <v>SEK</v>
      </c>
      <c r="D134" s="438">
        <f t="shared" si="39"/>
        <v>0</v>
      </c>
      <c r="E134" s="438"/>
      <c r="F134" s="42"/>
      <c r="G134" s="748">
        <f>'Aaro Inställningar'!C43</f>
        <v>0</v>
      </c>
      <c r="H134" s="319">
        <v>0</v>
      </c>
      <c r="I134" s="317">
        <v>0</v>
      </c>
      <c r="J134" s="318" t="e">
        <f t="shared" si="40"/>
        <v>#DIV/0!</v>
      </c>
      <c r="K134" s="319">
        <v>0</v>
      </c>
      <c r="L134" s="317">
        <v>0</v>
      </c>
      <c r="M134" s="318" t="e">
        <f t="shared" si="41"/>
        <v>#DIV/0!</v>
      </c>
      <c r="N134" s="319">
        <v>0</v>
      </c>
      <c r="O134" s="317">
        <v>0</v>
      </c>
      <c r="P134" s="318" t="e">
        <f t="shared" si="42"/>
        <v>#DIV/0!</v>
      </c>
      <c r="Q134" s="318" t="b">
        <f t="shared" si="43"/>
        <v>0</v>
      </c>
      <c r="R134" s="318" t="e">
        <f t="shared" si="44"/>
        <v>#DIV/0!</v>
      </c>
      <c r="S134" s="319">
        <v>0</v>
      </c>
      <c r="T134" s="317">
        <v>0</v>
      </c>
      <c r="U134" s="318" t="e">
        <f t="shared" si="45"/>
        <v>#DIV/0!</v>
      </c>
      <c r="V134" s="318" t="b">
        <f t="shared" si="46"/>
        <v>0</v>
      </c>
      <c r="W134" s="318" t="e">
        <f t="shared" si="47"/>
        <v>#DIV/0!</v>
      </c>
      <c r="X134" s="318"/>
      <c r="Y134" s="319">
        <v>0</v>
      </c>
      <c r="Z134" s="318" t="e">
        <f t="shared" si="48"/>
        <v>#DIV/0!</v>
      </c>
      <c r="AA134" s="318" t="b">
        <f t="shared" si="49"/>
        <v>0</v>
      </c>
      <c r="AB134" s="318" t="e">
        <f t="shared" si="50"/>
        <v>#DIV/0!</v>
      </c>
      <c r="AC134" s="810"/>
      <c r="AD134" s="811">
        <f t="shared" si="51"/>
        <v>0</v>
      </c>
      <c r="AE134" s="811">
        <f t="shared" si="52"/>
        <v>0</v>
      </c>
    </row>
    <row r="135" spans="1:31" ht="16.8" hidden="1">
      <c r="A135" s="438" t="s">
        <v>301</v>
      </c>
      <c r="B135" s="438">
        <f>'Aaro Inställningar'!B44</f>
        <v>0</v>
      </c>
      <c r="C135" s="438" t="str">
        <f t="shared" si="39"/>
        <v>SEK</v>
      </c>
      <c r="D135" s="438">
        <f t="shared" si="39"/>
        <v>0</v>
      </c>
      <c r="E135" s="438"/>
      <c r="F135" s="42"/>
      <c r="G135" s="748">
        <f>'Aaro Inställningar'!C44</f>
        <v>0</v>
      </c>
      <c r="H135" s="319">
        <v>0</v>
      </c>
      <c r="I135" s="317">
        <v>0</v>
      </c>
      <c r="J135" s="318" t="e">
        <f t="shared" si="40"/>
        <v>#DIV/0!</v>
      </c>
      <c r="K135" s="319">
        <v>0</v>
      </c>
      <c r="L135" s="317">
        <v>0</v>
      </c>
      <c r="M135" s="318" t="e">
        <f t="shared" si="41"/>
        <v>#DIV/0!</v>
      </c>
      <c r="N135" s="319">
        <v>0</v>
      </c>
      <c r="O135" s="317">
        <v>0</v>
      </c>
      <c r="P135" s="318" t="e">
        <f t="shared" si="42"/>
        <v>#DIV/0!</v>
      </c>
      <c r="Q135" s="318" t="b">
        <f t="shared" si="43"/>
        <v>0</v>
      </c>
      <c r="R135" s="318" t="e">
        <f t="shared" si="44"/>
        <v>#DIV/0!</v>
      </c>
      <c r="S135" s="319">
        <v>0</v>
      </c>
      <c r="T135" s="317">
        <v>0</v>
      </c>
      <c r="U135" s="318" t="e">
        <f t="shared" si="45"/>
        <v>#DIV/0!</v>
      </c>
      <c r="V135" s="318" t="b">
        <f t="shared" si="46"/>
        <v>0</v>
      </c>
      <c r="W135" s="318" t="e">
        <f t="shared" si="47"/>
        <v>#DIV/0!</v>
      </c>
      <c r="X135" s="318"/>
      <c r="Y135" s="319">
        <v>0</v>
      </c>
      <c r="Z135" s="318" t="e">
        <f t="shared" si="48"/>
        <v>#DIV/0!</v>
      </c>
      <c r="AA135" s="318" t="b">
        <f t="shared" si="49"/>
        <v>0</v>
      </c>
      <c r="AB135" s="318" t="e">
        <f t="shared" si="50"/>
        <v>#DIV/0!</v>
      </c>
      <c r="AC135" s="810"/>
      <c r="AD135" s="811">
        <f t="shared" si="51"/>
        <v>0</v>
      </c>
      <c r="AE135" s="811">
        <f t="shared" si="52"/>
        <v>0</v>
      </c>
    </row>
    <row r="136" spans="1:31" ht="16.8" hidden="1">
      <c r="A136" s="438" t="s">
        <v>301</v>
      </c>
      <c r="B136" s="438">
        <f>'Aaro Inställningar'!B45</f>
        <v>0</v>
      </c>
      <c r="C136" s="438" t="str">
        <f t="shared" si="39"/>
        <v>SEK</v>
      </c>
      <c r="D136" s="438">
        <f t="shared" si="39"/>
        <v>0</v>
      </c>
      <c r="E136" s="438"/>
      <c r="F136" s="42"/>
      <c r="G136" s="748">
        <f>'Aaro Inställningar'!C45</f>
        <v>0</v>
      </c>
      <c r="H136" s="319">
        <v>0</v>
      </c>
      <c r="I136" s="317">
        <v>0</v>
      </c>
      <c r="J136" s="318" t="e">
        <f t="shared" si="40"/>
        <v>#DIV/0!</v>
      </c>
      <c r="K136" s="319">
        <v>0</v>
      </c>
      <c r="L136" s="317">
        <v>0</v>
      </c>
      <c r="M136" s="318" t="e">
        <f t="shared" si="41"/>
        <v>#DIV/0!</v>
      </c>
      <c r="N136" s="319">
        <v>0</v>
      </c>
      <c r="O136" s="317">
        <v>0</v>
      </c>
      <c r="P136" s="318" t="e">
        <f t="shared" si="42"/>
        <v>#DIV/0!</v>
      </c>
      <c r="Q136" s="318" t="b">
        <f t="shared" si="43"/>
        <v>0</v>
      </c>
      <c r="R136" s="318" t="e">
        <f t="shared" si="44"/>
        <v>#DIV/0!</v>
      </c>
      <c r="S136" s="319">
        <v>0</v>
      </c>
      <c r="T136" s="317">
        <v>0</v>
      </c>
      <c r="U136" s="318" t="e">
        <f t="shared" si="45"/>
        <v>#DIV/0!</v>
      </c>
      <c r="V136" s="318" t="b">
        <f t="shared" si="46"/>
        <v>0</v>
      </c>
      <c r="W136" s="318" t="e">
        <f t="shared" si="47"/>
        <v>#DIV/0!</v>
      </c>
      <c r="X136" s="318"/>
      <c r="Y136" s="319">
        <v>0</v>
      </c>
      <c r="Z136" s="318" t="e">
        <f t="shared" si="48"/>
        <v>#DIV/0!</v>
      </c>
      <c r="AA136" s="318" t="b">
        <f t="shared" si="49"/>
        <v>0</v>
      </c>
      <c r="AB136" s="318" t="e">
        <f t="shared" si="50"/>
        <v>#DIV/0!</v>
      </c>
      <c r="AC136" s="810"/>
      <c r="AD136" s="811">
        <f t="shared" si="51"/>
        <v>0</v>
      </c>
      <c r="AE136" s="811">
        <f t="shared" si="52"/>
        <v>0</v>
      </c>
    </row>
    <row r="137" spans="1:31" ht="16.8" hidden="1">
      <c r="A137" s="438" t="s">
        <v>301</v>
      </c>
      <c r="B137" s="438">
        <f>'Aaro Inställningar'!B46</f>
        <v>0</v>
      </c>
      <c r="C137" s="438" t="str">
        <f t="shared" ref="C137:D156" si="53">C54</f>
        <v>SEK</v>
      </c>
      <c r="D137" s="438">
        <f t="shared" si="53"/>
        <v>0</v>
      </c>
      <c r="E137" s="438"/>
      <c r="F137" s="42"/>
      <c r="G137" s="748">
        <f>'Aaro Inställningar'!C46</f>
        <v>0</v>
      </c>
      <c r="H137" s="319">
        <v>0</v>
      </c>
      <c r="I137" s="317">
        <v>0</v>
      </c>
      <c r="J137" s="318" t="e">
        <f t="shared" si="40"/>
        <v>#DIV/0!</v>
      </c>
      <c r="K137" s="319">
        <v>0</v>
      </c>
      <c r="L137" s="317">
        <v>0</v>
      </c>
      <c r="M137" s="318" t="e">
        <f t="shared" si="41"/>
        <v>#DIV/0!</v>
      </c>
      <c r="N137" s="319">
        <v>0</v>
      </c>
      <c r="O137" s="317">
        <v>0</v>
      </c>
      <c r="P137" s="318" t="e">
        <f t="shared" si="42"/>
        <v>#DIV/0!</v>
      </c>
      <c r="Q137" s="318" t="b">
        <f t="shared" si="43"/>
        <v>0</v>
      </c>
      <c r="R137" s="318" t="e">
        <f t="shared" si="44"/>
        <v>#DIV/0!</v>
      </c>
      <c r="S137" s="319">
        <v>0</v>
      </c>
      <c r="T137" s="317">
        <v>0</v>
      </c>
      <c r="U137" s="318" t="e">
        <f t="shared" si="45"/>
        <v>#DIV/0!</v>
      </c>
      <c r="V137" s="318" t="b">
        <f t="shared" si="46"/>
        <v>0</v>
      </c>
      <c r="W137" s="318" t="e">
        <f t="shared" si="47"/>
        <v>#DIV/0!</v>
      </c>
      <c r="X137" s="318"/>
      <c r="Y137" s="319">
        <v>0</v>
      </c>
      <c r="Z137" s="318" t="e">
        <f t="shared" si="48"/>
        <v>#DIV/0!</v>
      </c>
      <c r="AA137" s="318" t="b">
        <f t="shared" si="49"/>
        <v>0</v>
      </c>
      <c r="AB137" s="318" t="e">
        <f t="shared" si="50"/>
        <v>#DIV/0!</v>
      </c>
      <c r="AC137" s="810"/>
      <c r="AD137" s="811">
        <f t="shared" si="51"/>
        <v>0</v>
      </c>
      <c r="AE137" s="811">
        <f t="shared" si="52"/>
        <v>0</v>
      </c>
    </row>
    <row r="138" spans="1:31" ht="16.8" hidden="1">
      <c r="A138" s="438" t="s">
        <v>301</v>
      </c>
      <c r="B138" s="438">
        <f>'Aaro Inställningar'!B47</f>
        <v>0</v>
      </c>
      <c r="C138" s="438" t="str">
        <f t="shared" si="53"/>
        <v>SEK</v>
      </c>
      <c r="D138" s="438">
        <f t="shared" si="53"/>
        <v>0</v>
      </c>
      <c r="E138" s="438"/>
      <c r="F138" s="42"/>
      <c r="G138" s="748">
        <f>'Aaro Inställningar'!C47</f>
        <v>0</v>
      </c>
      <c r="H138" s="319">
        <v>0</v>
      </c>
      <c r="I138" s="317">
        <v>0</v>
      </c>
      <c r="J138" s="318" t="e">
        <f t="shared" si="40"/>
        <v>#DIV/0!</v>
      </c>
      <c r="K138" s="319">
        <v>0</v>
      </c>
      <c r="L138" s="317">
        <v>0</v>
      </c>
      <c r="M138" s="318" t="e">
        <f t="shared" si="41"/>
        <v>#DIV/0!</v>
      </c>
      <c r="N138" s="319">
        <v>0</v>
      </c>
      <c r="O138" s="317">
        <v>0</v>
      </c>
      <c r="P138" s="318" t="e">
        <f t="shared" si="42"/>
        <v>#DIV/0!</v>
      </c>
      <c r="Q138" s="318" t="b">
        <f t="shared" si="43"/>
        <v>0</v>
      </c>
      <c r="R138" s="318" t="e">
        <f t="shared" si="44"/>
        <v>#DIV/0!</v>
      </c>
      <c r="S138" s="319">
        <v>0</v>
      </c>
      <c r="T138" s="317">
        <v>0</v>
      </c>
      <c r="U138" s="318" t="e">
        <f t="shared" si="45"/>
        <v>#DIV/0!</v>
      </c>
      <c r="V138" s="318" t="b">
        <f t="shared" si="46"/>
        <v>0</v>
      </c>
      <c r="W138" s="318" t="e">
        <f t="shared" si="47"/>
        <v>#DIV/0!</v>
      </c>
      <c r="X138" s="318"/>
      <c r="Y138" s="319">
        <v>0</v>
      </c>
      <c r="Z138" s="318" t="e">
        <f t="shared" si="48"/>
        <v>#DIV/0!</v>
      </c>
      <c r="AA138" s="318" t="b">
        <f t="shared" si="49"/>
        <v>0</v>
      </c>
      <c r="AB138" s="318" t="e">
        <f t="shared" si="50"/>
        <v>#DIV/0!</v>
      </c>
      <c r="AC138" s="810"/>
      <c r="AD138" s="811">
        <f t="shared" si="51"/>
        <v>0</v>
      </c>
      <c r="AE138" s="811">
        <f t="shared" si="52"/>
        <v>0</v>
      </c>
    </row>
    <row r="139" spans="1:31" ht="16.8" hidden="1">
      <c r="A139" s="438" t="s">
        <v>301</v>
      </c>
      <c r="B139" s="438">
        <f>'Aaro Inställningar'!B48</f>
        <v>0</v>
      </c>
      <c r="C139" s="438" t="str">
        <f t="shared" si="53"/>
        <v>SEK</v>
      </c>
      <c r="D139" s="438">
        <f t="shared" si="53"/>
        <v>0</v>
      </c>
      <c r="E139" s="438"/>
      <c r="F139" s="42"/>
      <c r="G139" s="748">
        <f>'Aaro Inställningar'!C48</f>
        <v>0</v>
      </c>
      <c r="H139" s="319">
        <v>0</v>
      </c>
      <c r="I139" s="317">
        <v>0</v>
      </c>
      <c r="J139" s="318" t="e">
        <f t="shared" si="40"/>
        <v>#DIV/0!</v>
      </c>
      <c r="K139" s="319">
        <v>0</v>
      </c>
      <c r="L139" s="317">
        <v>0</v>
      </c>
      <c r="M139" s="318" t="e">
        <f t="shared" si="41"/>
        <v>#DIV/0!</v>
      </c>
      <c r="N139" s="319">
        <v>0</v>
      </c>
      <c r="O139" s="317">
        <v>0</v>
      </c>
      <c r="P139" s="318" t="e">
        <f t="shared" si="42"/>
        <v>#DIV/0!</v>
      </c>
      <c r="Q139" s="318" t="b">
        <f t="shared" si="43"/>
        <v>0</v>
      </c>
      <c r="R139" s="318" t="e">
        <f t="shared" si="44"/>
        <v>#DIV/0!</v>
      </c>
      <c r="S139" s="319">
        <v>0</v>
      </c>
      <c r="T139" s="317">
        <v>0</v>
      </c>
      <c r="U139" s="318" t="e">
        <f t="shared" si="45"/>
        <v>#DIV/0!</v>
      </c>
      <c r="V139" s="318" t="b">
        <f t="shared" si="46"/>
        <v>0</v>
      </c>
      <c r="W139" s="318" t="e">
        <f t="shared" si="47"/>
        <v>#DIV/0!</v>
      </c>
      <c r="X139" s="318"/>
      <c r="Y139" s="319">
        <v>0</v>
      </c>
      <c r="Z139" s="318" t="e">
        <f t="shared" si="48"/>
        <v>#DIV/0!</v>
      </c>
      <c r="AA139" s="318" t="b">
        <f t="shared" si="49"/>
        <v>0</v>
      </c>
      <c r="AB139" s="318" t="e">
        <f t="shared" si="50"/>
        <v>#DIV/0!</v>
      </c>
      <c r="AC139" s="810"/>
      <c r="AD139" s="811">
        <f t="shared" si="51"/>
        <v>0</v>
      </c>
      <c r="AE139" s="811">
        <f t="shared" si="52"/>
        <v>0</v>
      </c>
    </row>
    <row r="140" spans="1:31" ht="16.8" hidden="1">
      <c r="A140" s="438" t="s">
        <v>301</v>
      </c>
      <c r="B140" s="438">
        <f>'Aaro Inställningar'!B49</f>
        <v>0</v>
      </c>
      <c r="C140" s="438" t="str">
        <f t="shared" si="53"/>
        <v>SEK</v>
      </c>
      <c r="D140" s="438">
        <f t="shared" si="53"/>
        <v>0</v>
      </c>
      <c r="E140" s="438"/>
      <c r="F140" s="42"/>
      <c r="G140" s="748">
        <f>'Aaro Inställningar'!C49</f>
        <v>0</v>
      </c>
      <c r="H140" s="319">
        <v>0</v>
      </c>
      <c r="I140" s="317">
        <v>0</v>
      </c>
      <c r="J140" s="318" t="e">
        <f t="shared" si="40"/>
        <v>#DIV/0!</v>
      </c>
      <c r="K140" s="319">
        <v>0</v>
      </c>
      <c r="L140" s="317">
        <v>0</v>
      </c>
      <c r="M140" s="318" t="e">
        <f t="shared" si="41"/>
        <v>#DIV/0!</v>
      </c>
      <c r="N140" s="319">
        <v>0</v>
      </c>
      <c r="O140" s="317">
        <v>0</v>
      </c>
      <c r="P140" s="318" t="e">
        <f t="shared" si="42"/>
        <v>#DIV/0!</v>
      </c>
      <c r="Q140" s="318" t="b">
        <f t="shared" si="43"/>
        <v>0</v>
      </c>
      <c r="R140" s="318" t="e">
        <f t="shared" si="44"/>
        <v>#DIV/0!</v>
      </c>
      <c r="S140" s="319">
        <v>0</v>
      </c>
      <c r="T140" s="317">
        <v>0</v>
      </c>
      <c r="U140" s="318" t="e">
        <f t="shared" si="45"/>
        <v>#DIV/0!</v>
      </c>
      <c r="V140" s="318" t="b">
        <f t="shared" si="46"/>
        <v>0</v>
      </c>
      <c r="W140" s="318" t="e">
        <f t="shared" si="47"/>
        <v>#DIV/0!</v>
      </c>
      <c r="X140" s="318"/>
      <c r="Y140" s="319">
        <v>0</v>
      </c>
      <c r="Z140" s="318" t="e">
        <f t="shared" si="48"/>
        <v>#DIV/0!</v>
      </c>
      <c r="AA140" s="318" t="b">
        <f t="shared" si="49"/>
        <v>0</v>
      </c>
      <c r="AB140" s="318" t="e">
        <f t="shared" si="50"/>
        <v>#DIV/0!</v>
      </c>
      <c r="AC140" s="810"/>
      <c r="AD140" s="811">
        <f t="shared" si="51"/>
        <v>0</v>
      </c>
      <c r="AE140" s="811">
        <f t="shared" si="52"/>
        <v>0</v>
      </c>
    </row>
    <row r="141" spans="1:31" ht="16.8" hidden="1">
      <c r="A141" s="438" t="s">
        <v>301</v>
      </c>
      <c r="B141" s="438">
        <f>'Aaro Inställningar'!B50</f>
        <v>0</v>
      </c>
      <c r="C141" s="438" t="str">
        <f t="shared" si="53"/>
        <v>SEK</v>
      </c>
      <c r="D141" s="438">
        <f t="shared" si="53"/>
        <v>0</v>
      </c>
      <c r="E141" s="438"/>
      <c r="F141" s="42"/>
      <c r="G141" s="748">
        <f>'Aaro Inställningar'!C50</f>
        <v>0</v>
      </c>
      <c r="H141" s="319">
        <v>0</v>
      </c>
      <c r="I141" s="317">
        <v>0</v>
      </c>
      <c r="J141" s="318" t="e">
        <f t="shared" si="40"/>
        <v>#DIV/0!</v>
      </c>
      <c r="K141" s="319">
        <v>0</v>
      </c>
      <c r="L141" s="317">
        <v>0</v>
      </c>
      <c r="M141" s="318" t="e">
        <f t="shared" si="41"/>
        <v>#DIV/0!</v>
      </c>
      <c r="N141" s="319">
        <v>0</v>
      </c>
      <c r="O141" s="317">
        <v>0</v>
      </c>
      <c r="P141" s="318" t="e">
        <f t="shared" si="42"/>
        <v>#DIV/0!</v>
      </c>
      <c r="Q141" s="318" t="b">
        <f t="shared" si="43"/>
        <v>0</v>
      </c>
      <c r="R141" s="318" t="e">
        <f t="shared" si="44"/>
        <v>#DIV/0!</v>
      </c>
      <c r="S141" s="319">
        <v>0</v>
      </c>
      <c r="T141" s="317">
        <v>0</v>
      </c>
      <c r="U141" s="318" t="e">
        <f t="shared" si="45"/>
        <v>#DIV/0!</v>
      </c>
      <c r="V141" s="318" t="b">
        <f t="shared" si="46"/>
        <v>0</v>
      </c>
      <c r="W141" s="318" t="e">
        <f t="shared" si="47"/>
        <v>#DIV/0!</v>
      </c>
      <c r="X141" s="318"/>
      <c r="Y141" s="319">
        <v>0</v>
      </c>
      <c r="Z141" s="318" t="e">
        <f t="shared" si="48"/>
        <v>#DIV/0!</v>
      </c>
      <c r="AA141" s="318" t="b">
        <f t="shared" si="49"/>
        <v>0</v>
      </c>
      <c r="AB141" s="318" t="e">
        <f t="shared" si="50"/>
        <v>#DIV/0!</v>
      </c>
      <c r="AC141" s="810"/>
      <c r="AD141" s="811">
        <f t="shared" si="51"/>
        <v>0</v>
      </c>
      <c r="AE141" s="811">
        <f t="shared" si="52"/>
        <v>0</v>
      </c>
    </row>
    <row r="142" spans="1:31" ht="16.8" hidden="1">
      <c r="A142" s="438" t="s">
        <v>301</v>
      </c>
      <c r="B142" s="438">
        <f>'Aaro Inställningar'!B51</f>
        <v>0</v>
      </c>
      <c r="C142" s="438" t="str">
        <f t="shared" si="53"/>
        <v>SEK</v>
      </c>
      <c r="D142" s="438">
        <f t="shared" si="53"/>
        <v>0</v>
      </c>
      <c r="E142" s="438"/>
      <c r="F142" s="42"/>
      <c r="G142" s="748">
        <f>'Aaro Inställningar'!C51</f>
        <v>0</v>
      </c>
      <c r="H142" s="319">
        <v>0</v>
      </c>
      <c r="I142" s="317">
        <v>0</v>
      </c>
      <c r="J142" s="318" t="e">
        <f t="shared" si="40"/>
        <v>#DIV/0!</v>
      </c>
      <c r="K142" s="319">
        <v>0</v>
      </c>
      <c r="L142" s="317">
        <v>0</v>
      </c>
      <c r="M142" s="318" t="e">
        <f t="shared" si="41"/>
        <v>#DIV/0!</v>
      </c>
      <c r="N142" s="319">
        <v>0</v>
      </c>
      <c r="O142" s="317">
        <v>0</v>
      </c>
      <c r="P142" s="318" t="e">
        <f t="shared" si="42"/>
        <v>#DIV/0!</v>
      </c>
      <c r="Q142" s="318" t="b">
        <f t="shared" si="43"/>
        <v>0</v>
      </c>
      <c r="R142" s="318" t="e">
        <f t="shared" si="44"/>
        <v>#DIV/0!</v>
      </c>
      <c r="S142" s="319">
        <v>0</v>
      </c>
      <c r="T142" s="317">
        <v>0</v>
      </c>
      <c r="U142" s="318" t="e">
        <f t="shared" si="45"/>
        <v>#DIV/0!</v>
      </c>
      <c r="V142" s="318" t="b">
        <f t="shared" si="46"/>
        <v>0</v>
      </c>
      <c r="W142" s="318" t="e">
        <f t="shared" si="47"/>
        <v>#DIV/0!</v>
      </c>
      <c r="X142" s="318"/>
      <c r="Y142" s="319">
        <v>0</v>
      </c>
      <c r="Z142" s="318" t="e">
        <f t="shared" si="48"/>
        <v>#DIV/0!</v>
      </c>
      <c r="AA142" s="318" t="b">
        <f t="shared" si="49"/>
        <v>0</v>
      </c>
      <c r="AB142" s="318" t="e">
        <f t="shared" si="50"/>
        <v>#DIV/0!</v>
      </c>
      <c r="AC142" s="810"/>
      <c r="AD142" s="811">
        <f t="shared" si="51"/>
        <v>0</v>
      </c>
      <c r="AE142" s="811">
        <f t="shared" si="52"/>
        <v>0</v>
      </c>
    </row>
    <row r="143" spans="1:31" ht="16.8" hidden="1">
      <c r="A143" s="438" t="s">
        <v>301</v>
      </c>
      <c r="B143" s="438">
        <f>'Aaro Inställningar'!B52</f>
        <v>0</v>
      </c>
      <c r="C143" s="438" t="str">
        <f t="shared" si="53"/>
        <v>SEK</v>
      </c>
      <c r="D143" s="438">
        <f t="shared" si="53"/>
        <v>0</v>
      </c>
      <c r="E143" s="438"/>
      <c r="F143" s="42"/>
      <c r="G143" s="748">
        <f>'Aaro Inställningar'!C52</f>
        <v>0</v>
      </c>
      <c r="H143" s="319">
        <v>0</v>
      </c>
      <c r="I143" s="317">
        <v>0</v>
      </c>
      <c r="J143" s="318" t="e">
        <f t="shared" si="40"/>
        <v>#DIV/0!</v>
      </c>
      <c r="K143" s="319">
        <v>0</v>
      </c>
      <c r="L143" s="317">
        <v>0</v>
      </c>
      <c r="M143" s="318" t="e">
        <f t="shared" si="41"/>
        <v>#DIV/0!</v>
      </c>
      <c r="N143" s="319">
        <v>0</v>
      </c>
      <c r="O143" s="317">
        <v>0</v>
      </c>
      <c r="P143" s="318" t="e">
        <f t="shared" si="42"/>
        <v>#DIV/0!</v>
      </c>
      <c r="Q143" s="318" t="b">
        <f t="shared" si="43"/>
        <v>0</v>
      </c>
      <c r="R143" s="318" t="e">
        <f t="shared" si="44"/>
        <v>#DIV/0!</v>
      </c>
      <c r="S143" s="319">
        <v>0</v>
      </c>
      <c r="T143" s="317">
        <v>0</v>
      </c>
      <c r="U143" s="318" t="e">
        <f t="shared" si="45"/>
        <v>#DIV/0!</v>
      </c>
      <c r="V143" s="318" t="b">
        <f t="shared" si="46"/>
        <v>0</v>
      </c>
      <c r="W143" s="318" t="e">
        <f t="shared" si="47"/>
        <v>#DIV/0!</v>
      </c>
      <c r="X143" s="318"/>
      <c r="Y143" s="319">
        <v>0</v>
      </c>
      <c r="Z143" s="318" t="e">
        <f t="shared" si="48"/>
        <v>#DIV/0!</v>
      </c>
      <c r="AA143" s="318" t="b">
        <f t="shared" si="49"/>
        <v>0</v>
      </c>
      <c r="AB143" s="318" t="e">
        <f t="shared" si="50"/>
        <v>#DIV/0!</v>
      </c>
      <c r="AC143" s="810"/>
      <c r="AD143" s="811">
        <f t="shared" si="51"/>
        <v>0</v>
      </c>
      <c r="AE143" s="811">
        <f t="shared" si="52"/>
        <v>0</v>
      </c>
    </row>
    <row r="144" spans="1:31" ht="16.8" hidden="1">
      <c r="A144" s="438" t="s">
        <v>301</v>
      </c>
      <c r="B144" s="438">
        <f>'Aaro Inställningar'!B53</f>
        <v>0</v>
      </c>
      <c r="C144" s="438" t="str">
        <f t="shared" si="53"/>
        <v>SEK</v>
      </c>
      <c r="D144" s="438">
        <f t="shared" si="53"/>
        <v>0</v>
      </c>
      <c r="E144" s="438"/>
      <c r="F144" s="42"/>
      <c r="G144" s="748">
        <f>'Aaro Inställningar'!C53</f>
        <v>0</v>
      </c>
      <c r="H144" s="319">
        <v>0</v>
      </c>
      <c r="I144" s="317">
        <v>0</v>
      </c>
      <c r="J144" s="318" t="e">
        <f t="shared" si="40"/>
        <v>#DIV/0!</v>
      </c>
      <c r="K144" s="319">
        <v>0</v>
      </c>
      <c r="L144" s="317">
        <v>0</v>
      </c>
      <c r="M144" s="318" t="e">
        <f t="shared" si="41"/>
        <v>#DIV/0!</v>
      </c>
      <c r="N144" s="319">
        <v>0</v>
      </c>
      <c r="O144" s="317">
        <v>0</v>
      </c>
      <c r="P144" s="318" t="e">
        <f t="shared" si="42"/>
        <v>#DIV/0!</v>
      </c>
      <c r="Q144" s="318" t="b">
        <f t="shared" si="43"/>
        <v>0</v>
      </c>
      <c r="R144" s="318" t="e">
        <f t="shared" si="44"/>
        <v>#DIV/0!</v>
      </c>
      <c r="S144" s="319">
        <v>0</v>
      </c>
      <c r="T144" s="317">
        <v>0</v>
      </c>
      <c r="U144" s="318" t="e">
        <f t="shared" si="45"/>
        <v>#DIV/0!</v>
      </c>
      <c r="V144" s="318" t="b">
        <f t="shared" si="46"/>
        <v>0</v>
      </c>
      <c r="W144" s="318" t="e">
        <f t="shared" si="47"/>
        <v>#DIV/0!</v>
      </c>
      <c r="X144" s="318"/>
      <c r="Y144" s="319">
        <v>0</v>
      </c>
      <c r="Z144" s="318" t="e">
        <f t="shared" si="48"/>
        <v>#DIV/0!</v>
      </c>
      <c r="AA144" s="318" t="b">
        <f t="shared" si="49"/>
        <v>0</v>
      </c>
      <c r="AB144" s="318" t="e">
        <f t="shared" si="50"/>
        <v>#DIV/0!</v>
      </c>
      <c r="AC144" s="810"/>
      <c r="AD144" s="811">
        <f t="shared" si="51"/>
        <v>0</v>
      </c>
      <c r="AE144" s="811">
        <f t="shared" si="52"/>
        <v>0</v>
      </c>
    </row>
    <row r="145" spans="1:31" ht="16.8" hidden="1">
      <c r="A145" s="438" t="s">
        <v>301</v>
      </c>
      <c r="B145" s="438">
        <f>'Aaro Inställningar'!B54</f>
        <v>0</v>
      </c>
      <c r="C145" s="438" t="str">
        <f t="shared" si="53"/>
        <v>SEK</v>
      </c>
      <c r="D145" s="438">
        <f t="shared" si="53"/>
        <v>0</v>
      </c>
      <c r="E145" s="438"/>
      <c r="F145" s="42"/>
      <c r="G145" s="748">
        <f>'Aaro Inställningar'!C54</f>
        <v>0</v>
      </c>
      <c r="H145" s="319">
        <v>0</v>
      </c>
      <c r="I145" s="317">
        <v>0</v>
      </c>
      <c r="J145" s="318" t="e">
        <f t="shared" si="40"/>
        <v>#DIV/0!</v>
      </c>
      <c r="K145" s="319">
        <v>0</v>
      </c>
      <c r="L145" s="317">
        <v>0</v>
      </c>
      <c r="M145" s="318" t="e">
        <f t="shared" si="41"/>
        <v>#DIV/0!</v>
      </c>
      <c r="N145" s="319">
        <v>0</v>
      </c>
      <c r="O145" s="317">
        <v>0</v>
      </c>
      <c r="P145" s="318" t="e">
        <f t="shared" si="42"/>
        <v>#DIV/0!</v>
      </c>
      <c r="Q145" s="318" t="b">
        <f t="shared" si="43"/>
        <v>0</v>
      </c>
      <c r="R145" s="318" t="e">
        <f t="shared" si="44"/>
        <v>#DIV/0!</v>
      </c>
      <c r="S145" s="319">
        <v>0</v>
      </c>
      <c r="T145" s="317">
        <v>0</v>
      </c>
      <c r="U145" s="318" t="e">
        <f t="shared" si="45"/>
        <v>#DIV/0!</v>
      </c>
      <c r="V145" s="318" t="b">
        <f t="shared" si="46"/>
        <v>0</v>
      </c>
      <c r="W145" s="318" t="e">
        <f t="shared" si="47"/>
        <v>#DIV/0!</v>
      </c>
      <c r="X145" s="318"/>
      <c r="Y145" s="319">
        <v>0</v>
      </c>
      <c r="Z145" s="318" t="e">
        <f t="shared" si="48"/>
        <v>#DIV/0!</v>
      </c>
      <c r="AA145" s="318" t="b">
        <f t="shared" si="49"/>
        <v>0</v>
      </c>
      <c r="AB145" s="318" t="e">
        <f t="shared" si="50"/>
        <v>#DIV/0!</v>
      </c>
      <c r="AC145" s="810"/>
      <c r="AD145" s="811">
        <f t="shared" si="51"/>
        <v>0</v>
      </c>
      <c r="AE145" s="811">
        <f t="shared" si="52"/>
        <v>0</v>
      </c>
    </row>
    <row r="146" spans="1:31" ht="16.8" hidden="1">
      <c r="A146" s="438" t="s">
        <v>301</v>
      </c>
      <c r="B146" s="438">
        <f>'Aaro Inställningar'!B55</f>
        <v>0</v>
      </c>
      <c r="C146" s="438" t="str">
        <f t="shared" si="53"/>
        <v>SEK</v>
      </c>
      <c r="D146" s="438">
        <f t="shared" si="53"/>
        <v>0</v>
      </c>
      <c r="E146" s="438"/>
      <c r="F146" s="42"/>
      <c r="G146" s="748">
        <f>'Aaro Inställningar'!C55</f>
        <v>0</v>
      </c>
      <c r="H146" s="319">
        <v>0</v>
      </c>
      <c r="I146" s="317">
        <v>0</v>
      </c>
      <c r="J146" s="318" t="e">
        <f t="shared" si="40"/>
        <v>#DIV/0!</v>
      </c>
      <c r="K146" s="319">
        <v>0</v>
      </c>
      <c r="L146" s="317">
        <v>0</v>
      </c>
      <c r="M146" s="318" t="e">
        <f t="shared" si="41"/>
        <v>#DIV/0!</v>
      </c>
      <c r="N146" s="319">
        <v>0</v>
      </c>
      <c r="O146" s="317">
        <v>0</v>
      </c>
      <c r="P146" s="318" t="e">
        <f t="shared" si="42"/>
        <v>#DIV/0!</v>
      </c>
      <c r="Q146" s="318" t="b">
        <f t="shared" si="43"/>
        <v>0</v>
      </c>
      <c r="R146" s="318" t="e">
        <f t="shared" si="44"/>
        <v>#DIV/0!</v>
      </c>
      <c r="S146" s="319">
        <v>0</v>
      </c>
      <c r="T146" s="317">
        <v>0</v>
      </c>
      <c r="U146" s="318" t="e">
        <f t="shared" si="45"/>
        <v>#DIV/0!</v>
      </c>
      <c r="V146" s="318" t="b">
        <f t="shared" si="46"/>
        <v>0</v>
      </c>
      <c r="W146" s="318" t="e">
        <f t="shared" si="47"/>
        <v>#DIV/0!</v>
      </c>
      <c r="X146" s="318"/>
      <c r="Y146" s="319">
        <v>0</v>
      </c>
      <c r="Z146" s="318" t="e">
        <f t="shared" si="48"/>
        <v>#DIV/0!</v>
      </c>
      <c r="AA146" s="318" t="b">
        <f t="shared" si="49"/>
        <v>0</v>
      </c>
      <c r="AB146" s="318" t="e">
        <f t="shared" si="50"/>
        <v>#DIV/0!</v>
      </c>
      <c r="AC146" s="810"/>
      <c r="AD146" s="811">
        <f t="shared" si="51"/>
        <v>0</v>
      </c>
      <c r="AE146" s="811">
        <f t="shared" si="52"/>
        <v>0</v>
      </c>
    </row>
    <row r="147" spans="1:31" ht="16.8" hidden="1">
      <c r="A147" s="438" t="s">
        <v>301</v>
      </c>
      <c r="B147" s="438">
        <f>'Aaro Inställningar'!B56</f>
        <v>0</v>
      </c>
      <c r="C147" s="438" t="str">
        <f t="shared" si="53"/>
        <v>SEK</v>
      </c>
      <c r="D147" s="438">
        <f t="shared" si="53"/>
        <v>0</v>
      </c>
      <c r="E147" s="438"/>
      <c r="F147" s="42"/>
      <c r="G147" s="748">
        <f>'Aaro Inställningar'!C56</f>
        <v>0</v>
      </c>
      <c r="H147" s="319">
        <v>0</v>
      </c>
      <c r="I147" s="317">
        <v>0</v>
      </c>
      <c r="J147" s="318" t="e">
        <f t="shared" si="40"/>
        <v>#DIV/0!</v>
      </c>
      <c r="K147" s="319">
        <v>0</v>
      </c>
      <c r="L147" s="317">
        <v>0</v>
      </c>
      <c r="M147" s="318" t="e">
        <f t="shared" si="41"/>
        <v>#DIV/0!</v>
      </c>
      <c r="N147" s="319">
        <v>0</v>
      </c>
      <c r="O147" s="317">
        <v>0</v>
      </c>
      <c r="P147" s="318" t="e">
        <f t="shared" si="42"/>
        <v>#DIV/0!</v>
      </c>
      <c r="Q147" s="318" t="b">
        <f t="shared" si="43"/>
        <v>0</v>
      </c>
      <c r="R147" s="318" t="e">
        <f t="shared" si="44"/>
        <v>#DIV/0!</v>
      </c>
      <c r="S147" s="319">
        <v>0</v>
      </c>
      <c r="T147" s="317">
        <v>0</v>
      </c>
      <c r="U147" s="318" t="e">
        <f t="shared" si="45"/>
        <v>#DIV/0!</v>
      </c>
      <c r="V147" s="318" t="b">
        <f t="shared" si="46"/>
        <v>0</v>
      </c>
      <c r="W147" s="318" t="e">
        <f t="shared" si="47"/>
        <v>#DIV/0!</v>
      </c>
      <c r="X147" s="318"/>
      <c r="Y147" s="319">
        <v>0</v>
      </c>
      <c r="Z147" s="318" t="e">
        <f t="shared" si="48"/>
        <v>#DIV/0!</v>
      </c>
      <c r="AA147" s="318" t="b">
        <f t="shared" si="49"/>
        <v>0</v>
      </c>
      <c r="AB147" s="318" t="e">
        <f t="shared" si="50"/>
        <v>#DIV/0!</v>
      </c>
      <c r="AC147" s="810"/>
      <c r="AD147" s="811">
        <f t="shared" si="51"/>
        <v>0</v>
      </c>
      <c r="AE147" s="811">
        <f t="shared" si="52"/>
        <v>0</v>
      </c>
    </row>
    <row r="148" spans="1:31" ht="16.8">
      <c r="A148" s="438" t="s">
        <v>301</v>
      </c>
      <c r="B148" s="438">
        <f>'Aaro Inställningar'!B57</f>
        <v>0</v>
      </c>
      <c r="C148" s="438">
        <f t="shared" si="53"/>
        <v>0</v>
      </c>
      <c r="D148" s="438">
        <f t="shared" si="53"/>
        <v>0</v>
      </c>
      <c r="E148" s="438"/>
      <c r="F148" s="35"/>
      <c r="G148" s="798" t="str">
        <f>'Aaro Inställningar'!C57</f>
        <v>Aibel</v>
      </c>
      <c r="H148" s="799">
        <f>SUM(H127:H147)</f>
        <v>168.38853570699999</v>
      </c>
      <c r="I148" s="800">
        <f>SUM(I127:I147)</f>
        <v>58.687109270000001</v>
      </c>
      <c r="J148" s="801">
        <f t="shared" si="40"/>
        <v>1.8692593280118803</v>
      </c>
      <c r="K148" s="799">
        <f>SUM(K127:K147)</f>
        <v>142.43525922399999</v>
      </c>
      <c r="L148" s="800">
        <f>SUM(L127:L147)</f>
        <v>109.136016938</v>
      </c>
      <c r="M148" s="801">
        <f t="shared" si="41"/>
        <v>0.30511689193236036</v>
      </c>
      <c r="N148" s="799">
        <f>SUM(N127:N147)</f>
        <v>142.43525922399999</v>
      </c>
      <c r="O148" s="800">
        <f>SUM(O127:O147)</f>
        <v>109.136016938</v>
      </c>
      <c r="P148" s="801">
        <f t="shared" si="42"/>
        <v>0.30511689193236036</v>
      </c>
      <c r="Q148" s="801" t="b">
        <f t="shared" si="43"/>
        <v>0</v>
      </c>
      <c r="R148" s="801">
        <f t="shared" si="44"/>
        <v>0.30511689193236036</v>
      </c>
      <c r="S148" s="799">
        <f>SUM(S127:S147)</f>
        <v>517.53489315499996</v>
      </c>
      <c r="T148" s="800">
        <f>SUM(T127:T147)</f>
        <v>484.23565086899998</v>
      </c>
      <c r="U148" s="801">
        <f t="shared" si="45"/>
        <v>6.8766606147733667E-2</v>
      </c>
      <c r="V148" s="801" t="b">
        <f t="shared" si="46"/>
        <v>0</v>
      </c>
      <c r="W148" s="801">
        <f t="shared" si="47"/>
        <v>6.8766606147733667E-2</v>
      </c>
      <c r="X148" s="801"/>
      <c r="Y148" s="799">
        <f>SUM(Y127:Y147)</f>
        <v>352.64557769999999</v>
      </c>
      <c r="Z148" s="802">
        <f t="shared" si="48"/>
        <v>-0.271748007262272</v>
      </c>
      <c r="AA148" s="802" t="b">
        <f t="shared" si="49"/>
        <v>0</v>
      </c>
      <c r="AB148" s="801">
        <f t="shared" si="50"/>
        <v>-0.271748007262272</v>
      </c>
      <c r="AC148" s="810"/>
      <c r="AD148" s="814">
        <f t="shared" si="51"/>
        <v>7.361002966493653E-2</v>
      </c>
      <c r="AE148" s="814">
        <f t="shared" si="52"/>
        <v>4.1110860780448927E-2</v>
      </c>
    </row>
    <row r="149" spans="1:31" ht="16.8" hidden="1">
      <c r="A149" s="438" t="s">
        <v>301</v>
      </c>
      <c r="B149" s="438">
        <f>'Aaro Inställningar'!B58</f>
        <v>0</v>
      </c>
      <c r="C149" s="438" t="str">
        <f t="shared" si="53"/>
        <v>SEK</v>
      </c>
      <c r="D149" s="438">
        <f t="shared" si="53"/>
        <v>0</v>
      </c>
      <c r="E149" s="438"/>
      <c r="F149" s="35"/>
      <c r="G149" s="748">
        <f>'Aaro Inställningar'!C58</f>
        <v>0</v>
      </c>
      <c r="H149" s="319">
        <v>0</v>
      </c>
      <c r="I149" s="317">
        <v>0</v>
      </c>
      <c r="J149" s="318" t="e">
        <f t="shared" si="40"/>
        <v>#DIV/0!</v>
      </c>
      <c r="K149" s="319">
        <v>0</v>
      </c>
      <c r="L149" s="317">
        <v>0</v>
      </c>
      <c r="M149" s="318" t="e">
        <f t="shared" si="41"/>
        <v>#DIV/0!</v>
      </c>
      <c r="N149" s="319">
        <v>0</v>
      </c>
      <c r="O149" s="317">
        <v>0</v>
      </c>
      <c r="P149" s="318" t="e">
        <f t="shared" si="42"/>
        <v>#DIV/0!</v>
      </c>
      <c r="Q149" s="318" t="b">
        <f t="shared" si="43"/>
        <v>0</v>
      </c>
      <c r="R149" s="318" t="e">
        <f t="shared" si="44"/>
        <v>#DIV/0!</v>
      </c>
      <c r="S149" s="319">
        <v>0</v>
      </c>
      <c r="T149" s="317">
        <v>0</v>
      </c>
      <c r="U149" s="318" t="e">
        <f t="shared" si="45"/>
        <v>#DIV/0!</v>
      </c>
      <c r="V149" s="318" t="b">
        <f t="shared" si="46"/>
        <v>0</v>
      </c>
      <c r="W149" s="318" t="e">
        <f t="shared" si="47"/>
        <v>#DIV/0!</v>
      </c>
      <c r="X149" s="318"/>
      <c r="Y149" s="319">
        <v>0</v>
      </c>
      <c r="Z149" s="318"/>
      <c r="AA149" s="318"/>
      <c r="AB149" s="318"/>
      <c r="AC149" s="810"/>
      <c r="AD149" s="811">
        <f t="shared" si="51"/>
        <v>0</v>
      </c>
      <c r="AE149" s="811">
        <f t="shared" si="52"/>
        <v>0</v>
      </c>
    </row>
    <row r="150" spans="1:31" ht="16.8" hidden="1">
      <c r="A150" s="438" t="s">
        <v>301</v>
      </c>
      <c r="B150" s="438">
        <f>'Aaro Inställningar'!B59</f>
        <v>0</v>
      </c>
      <c r="C150" s="438" t="str">
        <f t="shared" si="53"/>
        <v>SEK</v>
      </c>
      <c r="D150" s="438">
        <f t="shared" si="53"/>
        <v>0</v>
      </c>
      <c r="E150" s="438"/>
      <c r="F150" s="42"/>
      <c r="G150" s="748">
        <f>'Aaro Inställningar'!C59</f>
        <v>0</v>
      </c>
      <c r="H150" s="319">
        <v>0</v>
      </c>
      <c r="I150" s="317">
        <v>0</v>
      </c>
      <c r="J150" s="318" t="e">
        <f t="shared" si="40"/>
        <v>#DIV/0!</v>
      </c>
      <c r="K150" s="319">
        <v>0</v>
      </c>
      <c r="L150" s="317">
        <v>0</v>
      </c>
      <c r="M150" s="318" t="e">
        <f t="shared" si="41"/>
        <v>#DIV/0!</v>
      </c>
      <c r="N150" s="319">
        <v>0</v>
      </c>
      <c r="O150" s="317">
        <v>0</v>
      </c>
      <c r="P150" s="318" t="e">
        <f t="shared" si="42"/>
        <v>#DIV/0!</v>
      </c>
      <c r="Q150" s="318" t="b">
        <f t="shared" si="43"/>
        <v>0</v>
      </c>
      <c r="R150" s="318" t="e">
        <f t="shared" si="44"/>
        <v>#DIV/0!</v>
      </c>
      <c r="S150" s="319">
        <v>0</v>
      </c>
      <c r="T150" s="317">
        <v>0</v>
      </c>
      <c r="U150" s="318" t="e">
        <f t="shared" si="45"/>
        <v>#DIV/0!</v>
      </c>
      <c r="V150" s="318" t="b">
        <f t="shared" si="46"/>
        <v>0</v>
      </c>
      <c r="W150" s="318" t="e">
        <f t="shared" si="47"/>
        <v>#DIV/0!</v>
      </c>
      <c r="X150" s="318"/>
      <c r="Y150" s="319">
        <v>0</v>
      </c>
      <c r="Z150" s="318"/>
      <c r="AA150" s="318"/>
      <c r="AB150" s="318"/>
      <c r="AC150" s="810"/>
      <c r="AD150" s="811">
        <f t="shared" si="51"/>
        <v>0</v>
      </c>
      <c r="AE150" s="811">
        <f t="shared" si="52"/>
        <v>0</v>
      </c>
    </row>
    <row r="151" spans="1:31" ht="16.8" hidden="1">
      <c r="A151" s="438" t="s">
        <v>301</v>
      </c>
      <c r="B151" s="438">
        <f>'Aaro Inställningar'!B60</f>
        <v>0</v>
      </c>
      <c r="C151" s="438" t="str">
        <f t="shared" si="53"/>
        <v>SEK</v>
      </c>
      <c r="D151" s="438">
        <f t="shared" si="53"/>
        <v>0</v>
      </c>
      <c r="E151" s="438"/>
      <c r="F151" s="42"/>
      <c r="G151" s="748">
        <f>'Aaro Inställningar'!C60</f>
        <v>0</v>
      </c>
      <c r="H151" s="319">
        <v>0</v>
      </c>
      <c r="I151" s="317">
        <v>0</v>
      </c>
      <c r="J151" s="318" t="e">
        <f t="shared" si="40"/>
        <v>#DIV/0!</v>
      </c>
      <c r="K151" s="319">
        <v>0</v>
      </c>
      <c r="L151" s="317">
        <v>0</v>
      </c>
      <c r="M151" s="318" t="e">
        <f t="shared" si="41"/>
        <v>#DIV/0!</v>
      </c>
      <c r="N151" s="319">
        <v>0</v>
      </c>
      <c r="O151" s="317">
        <v>0</v>
      </c>
      <c r="P151" s="318" t="e">
        <f t="shared" si="42"/>
        <v>#DIV/0!</v>
      </c>
      <c r="Q151" s="318" t="b">
        <f t="shared" si="43"/>
        <v>0</v>
      </c>
      <c r="R151" s="318" t="e">
        <f t="shared" si="44"/>
        <v>#DIV/0!</v>
      </c>
      <c r="S151" s="319">
        <v>0</v>
      </c>
      <c r="T151" s="317">
        <v>0</v>
      </c>
      <c r="U151" s="318" t="e">
        <f t="shared" si="45"/>
        <v>#DIV/0!</v>
      </c>
      <c r="V151" s="318" t="b">
        <f t="shared" si="46"/>
        <v>0</v>
      </c>
      <c r="W151" s="318" t="e">
        <f t="shared" si="47"/>
        <v>#DIV/0!</v>
      </c>
      <c r="X151" s="318"/>
      <c r="Y151" s="319">
        <v>0</v>
      </c>
      <c r="Z151" s="318"/>
      <c r="AA151" s="318"/>
      <c r="AB151" s="318"/>
      <c r="AC151" s="810"/>
      <c r="AD151" s="811">
        <f t="shared" si="51"/>
        <v>0</v>
      </c>
      <c r="AE151" s="811">
        <f t="shared" si="52"/>
        <v>0</v>
      </c>
    </row>
    <row r="152" spans="1:31" ht="16.8" hidden="1">
      <c r="A152" s="438" t="s">
        <v>301</v>
      </c>
      <c r="B152" s="438">
        <f>'Aaro Inställningar'!B61</f>
        <v>0</v>
      </c>
      <c r="C152" s="438" t="str">
        <f t="shared" si="53"/>
        <v>SEK</v>
      </c>
      <c r="D152" s="438">
        <f t="shared" si="53"/>
        <v>0</v>
      </c>
      <c r="E152" s="438"/>
      <c r="F152" s="42"/>
      <c r="G152" s="748">
        <f>'Aaro Inställningar'!C61</f>
        <v>0</v>
      </c>
      <c r="H152" s="319">
        <v>0</v>
      </c>
      <c r="I152" s="317">
        <v>0</v>
      </c>
      <c r="J152" s="318" t="e">
        <f t="shared" si="40"/>
        <v>#DIV/0!</v>
      </c>
      <c r="K152" s="319">
        <v>0</v>
      </c>
      <c r="L152" s="317">
        <v>0</v>
      </c>
      <c r="M152" s="318" t="e">
        <f t="shared" si="41"/>
        <v>#DIV/0!</v>
      </c>
      <c r="N152" s="319">
        <v>0</v>
      </c>
      <c r="O152" s="317">
        <v>0</v>
      </c>
      <c r="P152" s="318" t="e">
        <f t="shared" si="42"/>
        <v>#DIV/0!</v>
      </c>
      <c r="Q152" s="318" t="b">
        <f t="shared" si="43"/>
        <v>0</v>
      </c>
      <c r="R152" s="318" t="e">
        <f t="shared" si="44"/>
        <v>#DIV/0!</v>
      </c>
      <c r="S152" s="319">
        <v>0</v>
      </c>
      <c r="T152" s="317">
        <v>0</v>
      </c>
      <c r="U152" s="318" t="e">
        <f t="shared" si="45"/>
        <v>#DIV/0!</v>
      </c>
      <c r="V152" s="318" t="b">
        <f t="shared" si="46"/>
        <v>0</v>
      </c>
      <c r="W152" s="318" t="e">
        <f t="shared" si="47"/>
        <v>#DIV/0!</v>
      </c>
      <c r="X152" s="318"/>
      <c r="Y152" s="319">
        <v>0</v>
      </c>
      <c r="Z152" s="318"/>
      <c r="AA152" s="318"/>
      <c r="AB152" s="318"/>
      <c r="AC152" s="810"/>
      <c r="AD152" s="811">
        <f t="shared" si="51"/>
        <v>0</v>
      </c>
      <c r="AE152" s="811">
        <f t="shared" si="52"/>
        <v>0</v>
      </c>
    </row>
    <row r="153" spans="1:31" ht="16.8" hidden="1">
      <c r="A153" s="438" t="s">
        <v>301</v>
      </c>
      <c r="B153" s="438">
        <f>'Aaro Inställningar'!B62</f>
        <v>0</v>
      </c>
      <c r="C153" s="438" t="str">
        <f t="shared" si="53"/>
        <v>SEK</v>
      </c>
      <c r="D153" s="438">
        <f t="shared" si="53"/>
        <v>0</v>
      </c>
      <c r="E153" s="438"/>
      <c r="F153" s="42"/>
      <c r="G153" s="748">
        <f>'Aaro Inställningar'!C62</f>
        <v>0</v>
      </c>
      <c r="H153" s="319">
        <v>0</v>
      </c>
      <c r="I153" s="317">
        <v>0</v>
      </c>
      <c r="J153" s="318" t="e">
        <f t="shared" si="40"/>
        <v>#DIV/0!</v>
      </c>
      <c r="K153" s="319">
        <v>0</v>
      </c>
      <c r="L153" s="317">
        <v>0</v>
      </c>
      <c r="M153" s="318" t="e">
        <f t="shared" si="41"/>
        <v>#DIV/0!</v>
      </c>
      <c r="N153" s="319">
        <v>0</v>
      </c>
      <c r="O153" s="317">
        <v>0</v>
      </c>
      <c r="P153" s="318" t="e">
        <f t="shared" si="42"/>
        <v>#DIV/0!</v>
      </c>
      <c r="Q153" s="318" t="b">
        <f t="shared" si="43"/>
        <v>0</v>
      </c>
      <c r="R153" s="318" t="e">
        <f t="shared" si="44"/>
        <v>#DIV/0!</v>
      </c>
      <c r="S153" s="319">
        <v>0</v>
      </c>
      <c r="T153" s="317">
        <v>0</v>
      </c>
      <c r="U153" s="318" t="e">
        <f t="shared" si="45"/>
        <v>#DIV/0!</v>
      </c>
      <c r="V153" s="318" t="b">
        <f t="shared" si="46"/>
        <v>0</v>
      </c>
      <c r="W153" s="318" t="e">
        <f t="shared" si="47"/>
        <v>#DIV/0!</v>
      </c>
      <c r="X153" s="318"/>
      <c r="Y153" s="319">
        <v>0</v>
      </c>
      <c r="Z153" s="318"/>
      <c r="AA153" s="318"/>
      <c r="AB153" s="318"/>
      <c r="AC153" s="810"/>
      <c r="AD153" s="811">
        <f t="shared" si="51"/>
        <v>0</v>
      </c>
      <c r="AE153" s="811">
        <f t="shared" si="52"/>
        <v>0</v>
      </c>
    </row>
    <row r="154" spans="1:31" ht="16.8" hidden="1">
      <c r="A154" s="438" t="s">
        <v>301</v>
      </c>
      <c r="B154" s="438">
        <f>'Aaro Inställningar'!B63</f>
        <v>0</v>
      </c>
      <c r="C154" s="438" t="str">
        <f t="shared" si="53"/>
        <v>SEK</v>
      </c>
      <c r="D154" s="438">
        <f t="shared" si="53"/>
        <v>0</v>
      </c>
      <c r="E154" s="438"/>
      <c r="F154" s="42"/>
      <c r="G154" s="748">
        <f>'Aaro Inställningar'!C63</f>
        <v>0</v>
      </c>
      <c r="H154" s="319">
        <v>0</v>
      </c>
      <c r="I154" s="317">
        <v>0</v>
      </c>
      <c r="J154" s="318" t="e">
        <f t="shared" si="40"/>
        <v>#DIV/0!</v>
      </c>
      <c r="K154" s="319">
        <v>0</v>
      </c>
      <c r="L154" s="317">
        <v>0</v>
      </c>
      <c r="M154" s="318" t="e">
        <f t="shared" si="41"/>
        <v>#DIV/0!</v>
      </c>
      <c r="N154" s="319">
        <v>0</v>
      </c>
      <c r="O154" s="317">
        <v>0</v>
      </c>
      <c r="P154" s="318" t="e">
        <f t="shared" si="42"/>
        <v>#DIV/0!</v>
      </c>
      <c r="Q154" s="318" t="b">
        <f t="shared" si="43"/>
        <v>0</v>
      </c>
      <c r="R154" s="318" t="e">
        <f t="shared" si="44"/>
        <v>#DIV/0!</v>
      </c>
      <c r="S154" s="319">
        <v>0</v>
      </c>
      <c r="T154" s="317">
        <v>0</v>
      </c>
      <c r="U154" s="318" t="e">
        <f t="shared" si="45"/>
        <v>#DIV/0!</v>
      </c>
      <c r="V154" s="318" t="b">
        <f t="shared" si="46"/>
        <v>0</v>
      </c>
      <c r="W154" s="318" t="e">
        <f t="shared" si="47"/>
        <v>#DIV/0!</v>
      </c>
      <c r="X154" s="318"/>
      <c r="Y154" s="319">
        <v>0</v>
      </c>
      <c r="Z154" s="318"/>
      <c r="AA154" s="318"/>
      <c r="AB154" s="318"/>
      <c r="AC154" s="810"/>
      <c r="AD154" s="811">
        <f t="shared" si="51"/>
        <v>0</v>
      </c>
      <c r="AE154" s="811">
        <f t="shared" si="52"/>
        <v>0</v>
      </c>
    </row>
    <row r="155" spans="1:31" ht="16.8" hidden="1">
      <c r="A155" s="438" t="s">
        <v>301</v>
      </c>
      <c r="B155" s="438">
        <f>'Aaro Inställningar'!B64</f>
        <v>0</v>
      </c>
      <c r="C155" s="438" t="str">
        <f t="shared" si="53"/>
        <v>SEK</v>
      </c>
      <c r="D155" s="438">
        <f t="shared" si="53"/>
        <v>0</v>
      </c>
      <c r="E155" s="438"/>
      <c r="F155" s="42"/>
      <c r="G155" s="748">
        <f>'Aaro Inställningar'!C64</f>
        <v>0</v>
      </c>
      <c r="H155" s="319">
        <v>0</v>
      </c>
      <c r="I155" s="317">
        <v>0</v>
      </c>
      <c r="J155" s="318" t="e">
        <f t="shared" si="40"/>
        <v>#DIV/0!</v>
      </c>
      <c r="K155" s="319">
        <v>0</v>
      </c>
      <c r="L155" s="317">
        <v>0</v>
      </c>
      <c r="M155" s="318" t="e">
        <f t="shared" si="41"/>
        <v>#DIV/0!</v>
      </c>
      <c r="N155" s="319">
        <v>0</v>
      </c>
      <c r="O155" s="317">
        <v>0</v>
      </c>
      <c r="P155" s="318" t="e">
        <f t="shared" si="42"/>
        <v>#DIV/0!</v>
      </c>
      <c r="Q155" s="318" t="b">
        <f t="shared" si="43"/>
        <v>0</v>
      </c>
      <c r="R155" s="318" t="e">
        <f t="shared" si="44"/>
        <v>#DIV/0!</v>
      </c>
      <c r="S155" s="319">
        <v>0</v>
      </c>
      <c r="T155" s="317">
        <v>0</v>
      </c>
      <c r="U155" s="318" t="e">
        <f t="shared" si="45"/>
        <v>#DIV/0!</v>
      </c>
      <c r="V155" s="318" t="b">
        <f t="shared" si="46"/>
        <v>0</v>
      </c>
      <c r="W155" s="318" t="e">
        <f t="shared" si="47"/>
        <v>#DIV/0!</v>
      </c>
      <c r="X155" s="318"/>
      <c r="Y155" s="319">
        <v>0</v>
      </c>
      <c r="Z155" s="318"/>
      <c r="AA155" s="318"/>
      <c r="AB155" s="318"/>
      <c r="AC155" s="810"/>
      <c r="AD155" s="811">
        <f t="shared" si="51"/>
        <v>0</v>
      </c>
      <c r="AE155" s="811">
        <f t="shared" si="52"/>
        <v>0</v>
      </c>
    </row>
    <row r="156" spans="1:31" ht="16.8" hidden="1">
      <c r="A156" s="438" t="s">
        <v>301</v>
      </c>
      <c r="B156" s="438">
        <f>'Aaro Inställningar'!B65</f>
        <v>0</v>
      </c>
      <c r="C156" s="438" t="str">
        <f t="shared" si="53"/>
        <v>SEK</v>
      </c>
      <c r="D156" s="438">
        <f t="shared" si="53"/>
        <v>0</v>
      </c>
      <c r="E156" s="438"/>
      <c r="F156" s="42"/>
      <c r="G156" s="748">
        <f>'Aaro Inställningar'!C65</f>
        <v>0</v>
      </c>
      <c r="H156" s="319">
        <v>0</v>
      </c>
      <c r="I156" s="317">
        <v>0</v>
      </c>
      <c r="J156" s="318" t="e">
        <f t="shared" si="40"/>
        <v>#DIV/0!</v>
      </c>
      <c r="K156" s="319">
        <v>0</v>
      </c>
      <c r="L156" s="317">
        <v>0</v>
      </c>
      <c r="M156" s="318" t="e">
        <f t="shared" si="41"/>
        <v>#DIV/0!</v>
      </c>
      <c r="N156" s="319">
        <v>0</v>
      </c>
      <c r="O156" s="317">
        <v>0</v>
      </c>
      <c r="P156" s="318" t="e">
        <f t="shared" si="42"/>
        <v>#DIV/0!</v>
      </c>
      <c r="Q156" s="318" t="b">
        <f t="shared" si="43"/>
        <v>0</v>
      </c>
      <c r="R156" s="318" t="e">
        <f t="shared" si="44"/>
        <v>#DIV/0!</v>
      </c>
      <c r="S156" s="319">
        <v>0</v>
      </c>
      <c r="T156" s="317">
        <v>0</v>
      </c>
      <c r="U156" s="318" t="e">
        <f t="shared" si="45"/>
        <v>#DIV/0!</v>
      </c>
      <c r="V156" s="318" t="b">
        <f t="shared" si="46"/>
        <v>0</v>
      </c>
      <c r="W156" s="318" t="e">
        <f t="shared" si="47"/>
        <v>#DIV/0!</v>
      </c>
      <c r="X156" s="318"/>
      <c r="Y156" s="319">
        <v>0</v>
      </c>
      <c r="Z156" s="318"/>
      <c r="AA156" s="318"/>
      <c r="AB156" s="318"/>
      <c r="AC156" s="810"/>
      <c r="AD156" s="811">
        <f t="shared" si="51"/>
        <v>0</v>
      </c>
      <c r="AE156" s="811">
        <f t="shared" si="52"/>
        <v>0</v>
      </c>
    </row>
    <row r="157" spans="1:31" ht="16.8" hidden="1">
      <c r="A157" s="438" t="s">
        <v>301</v>
      </c>
      <c r="B157" s="438">
        <f>'Aaro Inställningar'!B66</f>
        <v>0</v>
      </c>
      <c r="C157" s="438" t="str">
        <f t="shared" ref="C157:D172" si="54">C74</f>
        <v>SEK</v>
      </c>
      <c r="D157" s="438">
        <f t="shared" si="54"/>
        <v>0</v>
      </c>
      <c r="E157" s="438"/>
      <c r="F157" s="42"/>
      <c r="G157" s="748">
        <f>'Aaro Inställningar'!C66</f>
        <v>0</v>
      </c>
      <c r="H157" s="319">
        <v>0</v>
      </c>
      <c r="I157" s="317">
        <v>0</v>
      </c>
      <c r="J157" s="318" t="e">
        <f t="shared" si="40"/>
        <v>#DIV/0!</v>
      </c>
      <c r="K157" s="319">
        <v>0</v>
      </c>
      <c r="L157" s="317">
        <v>0</v>
      </c>
      <c r="M157" s="318" t="e">
        <f t="shared" si="41"/>
        <v>#DIV/0!</v>
      </c>
      <c r="N157" s="319">
        <v>0</v>
      </c>
      <c r="O157" s="317">
        <v>0</v>
      </c>
      <c r="P157" s="318" t="e">
        <f t="shared" si="42"/>
        <v>#DIV/0!</v>
      </c>
      <c r="Q157" s="318" t="b">
        <f t="shared" si="43"/>
        <v>0</v>
      </c>
      <c r="R157" s="318" t="e">
        <f t="shared" si="44"/>
        <v>#DIV/0!</v>
      </c>
      <c r="S157" s="319">
        <v>0</v>
      </c>
      <c r="T157" s="317">
        <v>0</v>
      </c>
      <c r="U157" s="318" t="e">
        <f t="shared" si="45"/>
        <v>#DIV/0!</v>
      </c>
      <c r="V157" s="318" t="b">
        <f t="shared" si="46"/>
        <v>0</v>
      </c>
      <c r="W157" s="318" t="e">
        <f t="shared" si="47"/>
        <v>#DIV/0!</v>
      </c>
      <c r="X157" s="318"/>
      <c r="Y157" s="319">
        <v>0</v>
      </c>
      <c r="Z157" s="318"/>
      <c r="AA157" s="318"/>
      <c r="AB157" s="318"/>
      <c r="AC157" s="810"/>
      <c r="AD157" s="811">
        <f t="shared" si="51"/>
        <v>0</v>
      </c>
      <c r="AE157" s="811">
        <f t="shared" si="52"/>
        <v>0</v>
      </c>
    </row>
    <row r="158" spans="1:31" ht="16.8" hidden="1">
      <c r="A158" s="438" t="s">
        <v>301</v>
      </c>
      <c r="B158" s="438">
        <f>'Aaro Inställningar'!B67</f>
        <v>0</v>
      </c>
      <c r="C158" s="438" t="str">
        <f t="shared" si="54"/>
        <v>SEK</v>
      </c>
      <c r="D158" s="438">
        <f t="shared" si="54"/>
        <v>0</v>
      </c>
      <c r="E158" s="438"/>
      <c r="F158" s="42"/>
      <c r="G158" s="748">
        <f>'Aaro Inställningar'!C67</f>
        <v>0</v>
      </c>
      <c r="H158" s="319">
        <v>0</v>
      </c>
      <c r="I158" s="317">
        <v>0</v>
      </c>
      <c r="J158" s="318" t="e">
        <f t="shared" si="40"/>
        <v>#DIV/0!</v>
      </c>
      <c r="K158" s="319">
        <v>0</v>
      </c>
      <c r="L158" s="317">
        <v>0</v>
      </c>
      <c r="M158" s="318" t="e">
        <f t="shared" si="41"/>
        <v>#DIV/0!</v>
      </c>
      <c r="N158" s="319">
        <v>0</v>
      </c>
      <c r="O158" s="317">
        <v>0</v>
      </c>
      <c r="P158" s="318" t="e">
        <f t="shared" si="42"/>
        <v>#DIV/0!</v>
      </c>
      <c r="Q158" s="318" t="b">
        <f t="shared" si="43"/>
        <v>0</v>
      </c>
      <c r="R158" s="318" t="e">
        <f t="shared" si="44"/>
        <v>#DIV/0!</v>
      </c>
      <c r="S158" s="319">
        <v>0</v>
      </c>
      <c r="T158" s="317">
        <v>0</v>
      </c>
      <c r="U158" s="318" t="e">
        <f t="shared" si="45"/>
        <v>#DIV/0!</v>
      </c>
      <c r="V158" s="318" t="b">
        <f t="shared" si="46"/>
        <v>0</v>
      </c>
      <c r="W158" s="318" t="e">
        <f t="shared" si="47"/>
        <v>#DIV/0!</v>
      </c>
      <c r="X158" s="318"/>
      <c r="Y158" s="319">
        <v>0</v>
      </c>
      <c r="Z158" s="318"/>
      <c r="AA158" s="318"/>
      <c r="AB158" s="318"/>
      <c r="AC158" s="810"/>
      <c r="AD158" s="811">
        <f t="shared" si="51"/>
        <v>0</v>
      </c>
      <c r="AE158" s="811">
        <f t="shared" si="52"/>
        <v>0</v>
      </c>
    </row>
    <row r="159" spans="1:31" ht="16.8" hidden="1">
      <c r="A159" s="438" t="s">
        <v>301</v>
      </c>
      <c r="B159" s="438">
        <f>'Aaro Inställningar'!B68</f>
        <v>0</v>
      </c>
      <c r="C159" s="438" t="str">
        <f t="shared" si="54"/>
        <v>SEK</v>
      </c>
      <c r="D159" s="438">
        <f t="shared" si="54"/>
        <v>0</v>
      </c>
      <c r="E159" s="438"/>
      <c r="F159" s="42"/>
      <c r="G159" s="748">
        <f>'Aaro Inställningar'!C68</f>
        <v>0</v>
      </c>
      <c r="H159" s="319">
        <v>0</v>
      </c>
      <c r="I159" s="317">
        <v>0</v>
      </c>
      <c r="J159" s="318" t="e">
        <f t="shared" si="40"/>
        <v>#DIV/0!</v>
      </c>
      <c r="K159" s="319">
        <v>0</v>
      </c>
      <c r="L159" s="317">
        <v>0</v>
      </c>
      <c r="M159" s="318" t="e">
        <f t="shared" si="41"/>
        <v>#DIV/0!</v>
      </c>
      <c r="N159" s="319">
        <v>0</v>
      </c>
      <c r="O159" s="317">
        <v>0</v>
      </c>
      <c r="P159" s="318" t="e">
        <f t="shared" si="42"/>
        <v>#DIV/0!</v>
      </c>
      <c r="Q159" s="318" t="b">
        <f t="shared" si="43"/>
        <v>0</v>
      </c>
      <c r="R159" s="318" t="e">
        <f t="shared" si="44"/>
        <v>#DIV/0!</v>
      </c>
      <c r="S159" s="319">
        <v>0</v>
      </c>
      <c r="T159" s="317">
        <v>0</v>
      </c>
      <c r="U159" s="318" t="e">
        <f t="shared" si="45"/>
        <v>#DIV/0!</v>
      </c>
      <c r="V159" s="318" t="b">
        <f t="shared" si="46"/>
        <v>0</v>
      </c>
      <c r="W159" s="318" t="e">
        <f t="shared" si="47"/>
        <v>#DIV/0!</v>
      </c>
      <c r="X159" s="318"/>
      <c r="Y159" s="319">
        <v>0</v>
      </c>
      <c r="Z159" s="318"/>
      <c r="AA159" s="318"/>
      <c r="AB159" s="318"/>
      <c r="AC159" s="810"/>
      <c r="AD159" s="811">
        <f t="shared" si="51"/>
        <v>0</v>
      </c>
      <c r="AE159" s="811">
        <f t="shared" si="52"/>
        <v>0</v>
      </c>
    </row>
    <row r="160" spans="1:31" ht="16.8" hidden="1">
      <c r="A160" s="438" t="s">
        <v>301</v>
      </c>
      <c r="B160" s="438">
        <f>'Aaro Inställningar'!B69</f>
        <v>0</v>
      </c>
      <c r="C160" s="438" t="str">
        <f t="shared" si="54"/>
        <v>SEK</v>
      </c>
      <c r="D160" s="438">
        <f t="shared" si="54"/>
        <v>0</v>
      </c>
      <c r="E160" s="438"/>
      <c r="F160" s="42"/>
      <c r="G160" s="748">
        <f>'Aaro Inställningar'!C69</f>
        <v>0</v>
      </c>
      <c r="H160" s="319">
        <v>0</v>
      </c>
      <c r="I160" s="317">
        <v>0</v>
      </c>
      <c r="J160" s="318" t="e">
        <f t="shared" si="40"/>
        <v>#DIV/0!</v>
      </c>
      <c r="K160" s="319">
        <v>0</v>
      </c>
      <c r="L160" s="317">
        <v>0</v>
      </c>
      <c r="M160" s="318" t="e">
        <f t="shared" si="41"/>
        <v>#DIV/0!</v>
      </c>
      <c r="N160" s="319">
        <v>0</v>
      </c>
      <c r="O160" s="317">
        <v>0</v>
      </c>
      <c r="P160" s="318" t="e">
        <f t="shared" si="42"/>
        <v>#DIV/0!</v>
      </c>
      <c r="Q160" s="318" t="b">
        <f t="shared" si="43"/>
        <v>0</v>
      </c>
      <c r="R160" s="318" t="e">
        <f t="shared" si="44"/>
        <v>#DIV/0!</v>
      </c>
      <c r="S160" s="319">
        <v>0</v>
      </c>
      <c r="T160" s="317">
        <v>0</v>
      </c>
      <c r="U160" s="318" t="e">
        <f t="shared" si="45"/>
        <v>#DIV/0!</v>
      </c>
      <c r="V160" s="318" t="b">
        <f t="shared" si="46"/>
        <v>0</v>
      </c>
      <c r="W160" s="318" t="e">
        <f t="shared" si="47"/>
        <v>#DIV/0!</v>
      </c>
      <c r="X160" s="318"/>
      <c r="Y160" s="319">
        <v>0</v>
      </c>
      <c r="Z160" s="318"/>
      <c r="AA160" s="318"/>
      <c r="AB160" s="318"/>
      <c r="AC160" s="810"/>
      <c r="AD160" s="811">
        <f t="shared" si="51"/>
        <v>0</v>
      </c>
      <c r="AE160" s="811">
        <f t="shared" si="52"/>
        <v>0</v>
      </c>
    </row>
    <row r="161" spans="1:31" ht="16.8" hidden="1">
      <c r="A161" s="438" t="s">
        <v>301</v>
      </c>
      <c r="B161" s="438">
        <f>'Aaro Inställningar'!B70</f>
        <v>0</v>
      </c>
      <c r="C161" s="438" t="str">
        <f t="shared" si="54"/>
        <v>SEK</v>
      </c>
      <c r="D161" s="438">
        <f t="shared" si="54"/>
        <v>0</v>
      </c>
      <c r="E161" s="438"/>
      <c r="F161" s="42"/>
      <c r="G161" s="748">
        <f>'Aaro Inställningar'!C70</f>
        <v>0</v>
      </c>
      <c r="H161" s="319">
        <v>0</v>
      </c>
      <c r="I161" s="317">
        <v>0</v>
      </c>
      <c r="J161" s="318" t="e">
        <f t="shared" si="40"/>
        <v>#DIV/0!</v>
      </c>
      <c r="K161" s="319">
        <v>0</v>
      </c>
      <c r="L161" s="317">
        <v>0</v>
      </c>
      <c r="M161" s="318" t="e">
        <f t="shared" si="41"/>
        <v>#DIV/0!</v>
      </c>
      <c r="N161" s="319">
        <v>0</v>
      </c>
      <c r="O161" s="317">
        <v>0</v>
      </c>
      <c r="P161" s="318" t="e">
        <f t="shared" si="42"/>
        <v>#DIV/0!</v>
      </c>
      <c r="Q161" s="318" t="b">
        <f t="shared" si="43"/>
        <v>0</v>
      </c>
      <c r="R161" s="318" t="e">
        <f t="shared" si="44"/>
        <v>#DIV/0!</v>
      </c>
      <c r="S161" s="319">
        <v>0</v>
      </c>
      <c r="T161" s="317">
        <v>0</v>
      </c>
      <c r="U161" s="318" t="e">
        <f t="shared" si="45"/>
        <v>#DIV/0!</v>
      </c>
      <c r="V161" s="318" t="b">
        <f t="shared" si="46"/>
        <v>0</v>
      </c>
      <c r="W161" s="318" t="e">
        <f t="shared" si="47"/>
        <v>#DIV/0!</v>
      </c>
      <c r="X161" s="318"/>
      <c r="Y161" s="319">
        <v>0</v>
      </c>
      <c r="Z161" s="318"/>
      <c r="AA161" s="318"/>
      <c r="AB161" s="318"/>
      <c r="AC161" s="810"/>
      <c r="AD161" s="811">
        <f t="shared" si="51"/>
        <v>0</v>
      </c>
      <c r="AE161" s="811">
        <f t="shared" si="52"/>
        <v>0</v>
      </c>
    </row>
    <row r="162" spans="1:31" ht="16.8" hidden="1">
      <c r="A162" s="438" t="s">
        <v>301</v>
      </c>
      <c r="B162" s="438">
        <f>'Aaro Inställningar'!B71</f>
        <v>0</v>
      </c>
      <c r="C162" s="438" t="str">
        <f t="shared" si="54"/>
        <v>SEK</v>
      </c>
      <c r="D162" s="438">
        <f t="shared" si="54"/>
        <v>0</v>
      </c>
      <c r="E162" s="438"/>
      <c r="F162" s="42"/>
      <c r="G162" s="748">
        <f>'Aaro Inställningar'!C71</f>
        <v>0</v>
      </c>
      <c r="H162" s="319">
        <v>0</v>
      </c>
      <c r="I162" s="317">
        <v>0</v>
      </c>
      <c r="J162" s="318" t="e">
        <f t="shared" si="40"/>
        <v>#DIV/0!</v>
      </c>
      <c r="K162" s="319">
        <v>0</v>
      </c>
      <c r="L162" s="317">
        <v>0</v>
      </c>
      <c r="M162" s="318" t="e">
        <f t="shared" si="41"/>
        <v>#DIV/0!</v>
      </c>
      <c r="N162" s="319">
        <v>0</v>
      </c>
      <c r="O162" s="317">
        <v>0</v>
      </c>
      <c r="P162" s="318" t="e">
        <f t="shared" si="42"/>
        <v>#DIV/0!</v>
      </c>
      <c r="Q162" s="318" t="b">
        <f t="shared" si="43"/>
        <v>0</v>
      </c>
      <c r="R162" s="318" t="e">
        <f t="shared" si="44"/>
        <v>#DIV/0!</v>
      </c>
      <c r="S162" s="319">
        <v>0</v>
      </c>
      <c r="T162" s="317">
        <v>0</v>
      </c>
      <c r="U162" s="318" t="e">
        <f t="shared" si="45"/>
        <v>#DIV/0!</v>
      </c>
      <c r="V162" s="318" t="b">
        <f t="shared" si="46"/>
        <v>0</v>
      </c>
      <c r="W162" s="318" t="e">
        <f t="shared" si="47"/>
        <v>#DIV/0!</v>
      </c>
      <c r="X162" s="318"/>
      <c r="Y162" s="319">
        <v>0</v>
      </c>
      <c r="Z162" s="318"/>
      <c r="AA162" s="318"/>
      <c r="AB162" s="318"/>
      <c r="AC162" s="810"/>
      <c r="AD162" s="811">
        <f t="shared" si="51"/>
        <v>0</v>
      </c>
      <c r="AE162" s="811">
        <f t="shared" si="52"/>
        <v>0</v>
      </c>
    </row>
    <row r="163" spans="1:31" ht="16.8" hidden="1">
      <c r="A163" s="438" t="s">
        <v>301</v>
      </c>
      <c r="B163" s="438">
        <f>'Aaro Inställningar'!B72</f>
        <v>0</v>
      </c>
      <c r="C163" s="438" t="str">
        <f t="shared" si="54"/>
        <v>SEK</v>
      </c>
      <c r="D163" s="438">
        <f t="shared" si="54"/>
        <v>0</v>
      </c>
      <c r="E163" s="438"/>
      <c r="F163" s="42"/>
      <c r="G163" s="748">
        <f>'Aaro Inställningar'!C72</f>
        <v>0</v>
      </c>
      <c r="H163" s="319">
        <v>0</v>
      </c>
      <c r="I163" s="317">
        <v>0</v>
      </c>
      <c r="J163" s="318" t="e">
        <f t="shared" si="40"/>
        <v>#DIV/0!</v>
      </c>
      <c r="K163" s="319">
        <v>0</v>
      </c>
      <c r="L163" s="317">
        <v>0</v>
      </c>
      <c r="M163" s="318" t="e">
        <f t="shared" si="41"/>
        <v>#DIV/0!</v>
      </c>
      <c r="N163" s="319">
        <v>0</v>
      </c>
      <c r="O163" s="317">
        <v>0</v>
      </c>
      <c r="P163" s="318" t="e">
        <f t="shared" si="42"/>
        <v>#DIV/0!</v>
      </c>
      <c r="Q163" s="318" t="b">
        <f t="shared" si="43"/>
        <v>0</v>
      </c>
      <c r="R163" s="318" t="e">
        <f t="shared" si="44"/>
        <v>#DIV/0!</v>
      </c>
      <c r="S163" s="319">
        <v>0</v>
      </c>
      <c r="T163" s="317">
        <v>0</v>
      </c>
      <c r="U163" s="318" t="e">
        <f t="shared" si="45"/>
        <v>#DIV/0!</v>
      </c>
      <c r="V163" s="318" t="b">
        <f t="shared" si="46"/>
        <v>0</v>
      </c>
      <c r="W163" s="318" t="e">
        <f t="shared" si="47"/>
        <v>#DIV/0!</v>
      </c>
      <c r="X163" s="318"/>
      <c r="Y163" s="319">
        <v>0</v>
      </c>
      <c r="Z163" s="318"/>
      <c r="AA163" s="318"/>
      <c r="AB163" s="318"/>
      <c r="AC163" s="810"/>
      <c r="AD163" s="811">
        <f t="shared" si="51"/>
        <v>0</v>
      </c>
      <c r="AE163" s="811">
        <f t="shared" si="52"/>
        <v>0</v>
      </c>
    </row>
    <row r="164" spans="1:31" ht="16.8" hidden="1">
      <c r="A164" s="438" t="s">
        <v>301</v>
      </c>
      <c r="B164" s="438">
        <f>'Aaro Inställningar'!B73</f>
        <v>0</v>
      </c>
      <c r="C164" s="438" t="str">
        <f t="shared" si="54"/>
        <v>SEK</v>
      </c>
      <c r="D164" s="438">
        <f t="shared" si="54"/>
        <v>0</v>
      </c>
      <c r="E164" s="438"/>
      <c r="F164" s="42"/>
      <c r="G164" s="748">
        <f>'Aaro Inställningar'!C73</f>
        <v>0</v>
      </c>
      <c r="H164" s="319">
        <v>0</v>
      </c>
      <c r="I164" s="317">
        <v>0</v>
      </c>
      <c r="J164" s="318" t="e">
        <f t="shared" si="40"/>
        <v>#DIV/0!</v>
      </c>
      <c r="K164" s="319">
        <v>0</v>
      </c>
      <c r="L164" s="317">
        <v>0</v>
      </c>
      <c r="M164" s="318" t="e">
        <f t="shared" si="41"/>
        <v>#DIV/0!</v>
      </c>
      <c r="N164" s="319">
        <v>0</v>
      </c>
      <c r="O164" s="317">
        <v>0</v>
      </c>
      <c r="P164" s="318" t="e">
        <f t="shared" si="42"/>
        <v>#DIV/0!</v>
      </c>
      <c r="Q164" s="318" t="b">
        <f t="shared" si="43"/>
        <v>0</v>
      </c>
      <c r="R164" s="318" t="e">
        <f t="shared" si="44"/>
        <v>#DIV/0!</v>
      </c>
      <c r="S164" s="319">
        <v>0</v>
      </c>
      <c r="T164" s="317">
        <v>0</v>
      </c>
      <c r="U164" s="318" t="e">
        <f t="shared" si="45"/>
        <v>#DIV/0!</v>
      </c>
      <c r="V164" s="318" t="b">
        <f t="shared" si="46"/>
        <v>0</v>
      </c>
      <c r="W164" s="318" t="e">
        <f t="shared" si="47"/>
        <v>#DIV/0!</v>
      </c>
      <c r="X164" s="318"/>
      <c r="Y164" s="319">
        <v>0</v>
      </c>
      <c r="Z164" s="318"/>
      <c r="AA164" s="318"/>
      <c r="AB164" s="318"/>
      <c r="AC164" s="810"/>
      <c r="AD164" s="811">
        <f t="shared" si="51"/>
        <v>0</v>
      </c>
      <c r="AE164" s="811">
        <f t="shared" si="52"/>
        <v>0</v>
      </c>
    </row>
    <row r="165" spans="1:31" ht="16.8" hidden="1">
      <c r="A165" s="438" t="s">
        <v>301</v>
      </c>
      <c r="B165" s="438">
        <f>'Aaro Inställningar'!B74</f>
        <v>0</v>
      </c>
      <c r="C165" s="438" t="str">
        <f t="shared" si="54"/>
        <v>SEK</v>
      </c>
      <c r="D165" s="438">
        <f t="shared" si="54"/>
        <v>0</v>
      </c>
      <c r="E165" s="438"/>
      <c r="F165" s="42"/>
      <c r="G165" s="748">
        <f>'Aaro Inställningar'!C74</f>
        <v>0</v>
      </c>
      <c r="H165" s="319">
        <v>0</v>
      </c>
      <c r="I165" s="317">
        <v>0</v>
      </c>
      <c r="J165" s="318" t="e">
        <f t="shared" si="40"/>
        <v>#DIV/0!</v>
      </c>
      <c r="K165" s="319">
        <v>0</v>
      </c>
      <c r="L165" s="317">
        <v>0</v>
      </c>
      <c r="M165" s="318" t="e">
        <f t="shared" si="41"/>
        <v>#DIV/0!</v>
      </c>
      <c r="N165" s="319">
        <v>0</v>
      </c>
      <c r="O165" s="317">
        <v>0</v>
      </c>
      <c r="P165" s="318" t="e">
        <f t="shared" si="42"/>
        <v>#DIV/0!</v>
      </c>
      <c r="Q165" s="318" t="b">
        <f t="shared" si="43"/>
        <v>0</v>
      </c>
      <c r="R165" s="318" t="e">
        <f t="shared" si="44"/>
        <v>#DIV/0!</v>
      </c>
      <c r="S165" s="319">
        <v>0</v>
      </c>
      <c r="T165" s="317">
        <v>0</v>
      </c>
      <c r="U165" s="318" t="e">
        <f t="shared" si="45"/>
        <v>#DIV/0!</v>
      </c>
      <c r="V165" s="318" t="b">
        <f t="shared" si="46"/>
        <v>0</v>
      </c>
      <c r="W165" s="318" t="e">
        <f t="shared" si="47"/>
        <v>#DIV/0!</v>
      </c>
      <c r="X165" s="318"/>
      <c r="Y165" s="319">
        <v>0</v>
      </c>
      <c r="Z165" s="318"/>
      <c r="AA165" s="318"/>
      <c r="AB165" s="318"/>
      <c r="AC165" s="810"/>
      <c r="AD165" s="811">
        <f t="shared" si="51"/>
        <v>0</v>
      </c>
      <c r="AE165" s="811">
        <f t="shared" si="52"/>
        <v>0</v>
      </c>
    </row>
    <row r="166" spans="1:31" ht="16.8" hidden="1">
      <c r="A166" s="438" t="s">
        <v>301</v>
      </c>
      <c r="B166" s="438">
        <f>'Aaro Inställningar'!B75</f>
        <v>0</v>
      </c>
      <c r="C166" s="438" t="str">
        <f t="shared" si="54"/>
        <v>SEK</v>
      </c>
      <c r="D166" s="438">
        <f t="shared" si="54"/>
        <v>0</v>
      </c>
      <c r="E166" s="438"/>
      <c r="F166" s="42"/>
      <c r="G166" s="748">
        <f>'Aaro Inställningar'!C75</f>
        <v>0</v>
      </c>
      <c r="H166" s="319">
        <v>0</v>
      </c>
      <c r="I166" s="317">
        <v>0</v>
      </c>
      <c r="J166" s="318" t="e">
        <f t="shared" si="40"/>
        <v>#DIV/0!</v>
      </c>
      <c r="K166" s="319">
        <v>0</v>
      </c>
      <c r="L166" s="317">
        <v>0</v>
      </c>
      <c r="M166" s="318" t="e">
        <f t="shared" si="41"/>
        <v>#DIV/0!</v>
      </c>
      <c r="N166" s="319">
        <v>0</v>
      </c>
      <c r="O166" s="317">
        <v>0</v>
      </c>
      <c r="P166" s="318" t="e">
        <f t="shared" si="42"/>
        <v>#DIV/0!</v>
      </c>
      <c r="Q166" s="318" t="b">
        <f t="shared" si="43"/>
        <v>0</v>
      </c>
      <c r="R166" s="318" t="e">
        <f t="shared" si="44"/>
        <v>#DIV/0!</v>
      </c>
      <c r="S166" s="319">
        <v>0</v>
      </c>
      <c r="T166" s="317">
        <v>0</v>
      </c>
      <c r="U166" s="318" t="e">
        <f t="shared" si="45"/>
        <v>#DIV/0!</v>
      </c>
      <c r="V166" s="318" t="b">
        <f t="shared" si="46"/>
        <v>0</v>
      </c>
      <c r="W166" s="318" t="e">
        <f t="shared" si="47"/>
        <v>#DIV/0!</v>
      </c>
      <c r="X166" s="318"/>
      <c r="Y166" s="319">
        <v>0</v>
      </c>
      <c r="Z166" s="318"/>
      <c r="AA166" s="318"/>
      <c r="AB166" s="318"/>
      <c r="AC166" s="810"/>
      <c r="AD166" s="811">
        <f t="shared" si="51"/>
        <v>0</v>
      </c>
      <c r="AE166" s="811">
        <f t="shared" si="52"/>
        <v>0</v>
      </c>
    </row>
    <row r="167" spans="1:31" ht="16.8" hidden="1">
      <c r="A167" s="438" t="s">
        <v>301</v>
      </c>
      <c r="B167" s="438">
        <f>'Aaro Inställningar'!B76</f>
        <v>0</v>
      </c>
      <c r="C167" s="438" t="str">
        <f t="shared" si="54"/>
        <v>SEK</v>
      </c>
      <c r="D167" s="438">
        <f t="shared" si="54"/>
        <v>0</v>
      </c>
      <c r="E167" s="438"/>
      <c r="F167" s="42"/>
      <c r="G167" s="748">
        <f>'Aaro Inställningar'!C76</f>
        <v>0</v>
      </c>
      <c r="H167" s="319">
        <v>0</v>
      </c>
      <c r="I167" s="317">
        <v>0</v>
      </c>
      <c r="J167" s="318" t="e">
        <f t="shared" si="40"/>
        <v>#DIV/0!</v>
      </c>
      <c r="K167" s="319">
        <v>0</v>
      </c>
      <c r="L167" s="317">
        <v>0</v>
      </c>
      <c r="M167" s="318" t="e">
        <f t="shared" si="41"/>
        <v>#DIV/0!</v>
      </c>
      <c r="N167" s="319">
        <v>0</v>
      </c>
      <c r="O167" s="317">
        <v>0</v>
      </c>
      <c r="P167" s="318" t="e">
        <f t="shared" si="42"/>
        <v>#DIV/0!</v>
      </c>
      <c r="Q167" s="318" t="b">
        <f t="shared" si="43"/>
        <v>0</v>
      </c>
      <c r="R167" s="318" t="e">
        <f t="shared" si="44"/>
        <v>#DIV/0!</v>
      </c>
      <c r="S167" s="319">
        <v>0</v>
      </c>
      <c r="T167" s="317">
        <v>0</v>
      </c>
      <c r="U167" s="318" t="e">
        <f t="shared" si="45"/>
        <v>#DIV/0!</v>
      </c>
      <c r="V167" s="318" t="b">
        <f t="shared" si="46"/>
        <v>0</v>
      </c>
      <c r="W167" s="318" t="e">
        <f t="shared" si="47"/>
        <v>#DIV/0!</v>
      </c>
      <c r="X167" s="318"/>
      <c r="Y167" s="319">
        <v>0</v>
      </c>
      <c r="Z167" s="318"/>
      <c r="AA167" s="318"/>
      <c r="AB167" s="318"/>
      <c r="AC167" s="810"/>
      <c r="AD167" s="811">
        <f t="shared" si="51"/>
        <v>0</v>
      </c>
      <c r="AE167" s="811">
        <f t="shared" si="52"/>
        <v>0</v>
      </c>
    </row>
    <row r="168" spans="1:31" ht="16.8" hidden="1">
      <c r="A168" s="438" t="s">
        <v>301</v>
      </c>
      <c r="B168" s="438">
        <f>'Aaro Inställningar'!B78</f>
        <v>0</v>
      </c>
      <c r="C168" s="438" t="str">
        <f t="shared" si="54"/>
        <v>SEK</v>
      </c>
      <c r="D168" s="438">
        <f t="shared" si="54"/>
        <v>0</v>
      </c>
      <c r="E168" s="438"/>
      <c r="F168" s="42"/>
      <c r="G168" s="748">
        <f>'Aaro Inställningar'!C77</f>
        <v>0</v>
      </c>
      <c r="H168" s="319">
        <v>0</v>
      </c>
      <c r="I168" s="317">
        <v>0</v>
      </c>
      <c r="J168" s="318" t="e">
        <f t="shared" si="40"/>
        <v>#DIV/0!</v>
      </c>
      <c r="K168" s="319">
        <v>0</v>
      </c>
      <c r="L168" s="317">
        <v>0</v>
      </c>
      <c r="M168" s="318" t="e">
        <f t="shared" si="41"/>
        <v>#DIV/0!</v>
      </c>
      <c r="N168" s="319">
        <v>0</v>
      </c>
      <c r="O168" s="317">
        <v>0</v>
      </c>
      <c r="P168" s="318" t="e">
        <f t="shared" si="42"/>
        <v>#DIV/0!</v>
      </c>
      <c r="Q168" s="318" t="b">
        <f t="shared" si="43"/>
        <v>0</v>
      </c>
      <c r="R168" s="318" t="e">
        <f t="shared" si="44"/>
        <v>#DIV/0!</v>
      </c>
      <c r="S168" s="319">
        <v>0</v>
      </c>
      <c r="T168" s="317">
        <v>0</v>
      </c>
      <c r="U168" s="318" t="e">
        <f t="shared" si="45"/>
        <v>#DIV/0!</v>
      </c>
      <c r="V168" s="318" t="b">
        <f t="shared" si="46"/>
        <v>0</v>
      </c>
      <c r="W168" s="318" t="e">
        <f t="shared" si="47"/>
        <v>#DIV/0!</v>
      </c>
      <c r="X168" s="318"/>
      <c r="Y168" s="319">
        <v>0</v>
      </c>
      <c r="Z168" s="318"/>
      <c r="AA168" s="318"/>
      <c r="AB168" s="318"/>
      <c r="AC168" s="810"/>
      <c r="AD168" s="811">
        <f t="shared" si="51"/>
        <v>0</v>
      </c>
      <c r="AE168" s="811">
        <f t="shared" si="52"/>
        <v>0</v>
      </c>
    </row>
    <row r="169" spans="1:31" ht="16.8" hidden="1">
      <c r="A169" s="438" t="s">
        <v>301</v>
      </c>
      <c r="B169" s="438">
        <f>'Aaro Inställningar'!B79</f>
        <v>0</v>
      </c>
      <c r="C169" s="438" t="str">
        <f t="shared" si="54"/>
        <v>SEK</v>
      </c>
      <c r="D169" s="438">
        <f t="shared" si="54"/>
        <v>0</v>
      </c>
      <c r="E169" s="438"/>
      <c r="F169" s="42"/>
      <c r="G169" s="748">
        <f>'Aaro Inställningar'!C78</f>
        <v>0</v>
      </c>
      <c r="H169" s="319">
        <v>0</v>
      </c>
      <c r="I169" s="317">
        <v>0</v>
      </c>
      <c r="J169" s="318" t="e">
        <f t="shared" si="40"/>
        <v>#DIV/0!</v>
      </c>
      <c r="K169" s="319">
        <v>0</v>
      </c>
      <c r="L169" s="317">
        <v>0</v>
      </c>
      <c r="M169" s="318" t="e">
        <f t="shared" si="41"/>
        <v>#DIV/0!</v>
      </c>
      <c r="N169" s="319">
        <v>0</v>
      </c>
      <c r="O169" s="317">
        <v>0</v>
      </c>
      <c r="P169" s="318" t="e">
        <f t="shared" si="42"/>
        <v>#DIV/0!</v>
      </c>
      <c r="Q169" s="318" t="b">
        <f t="shared" si="43"/>
        <v>0</v>
      </c>
      <c r="R169" s="318" t="e">
        <f t="shared" si="44"/>
        <v>#DIV/0!</v>
      </c>
      <c r="S169" s="319">
        <v>0</v>
      </c>
      <c r="T169" s="317">
        <v>0</v>
      </c>
      <c r="U169" s="318" t="e">
        <f t="shared" si="45"/>
        <v>#DIV/0!</v>
      </c>
      <c r="V169" s="318" t="b">
        <f t="shared" si="46"/>
        <v>0</v>
      </c>
      <c r="W169" s="318" t="e">
        <f t="shared" si="47"/>
        <v>#DIV/0!</v>
      </c>
      <c r="X169" s="318"/>
      <c r="Y169" s="319">
        <v>0</v>
      </c>
      <c r="Z169" s="318"/>
      <c r="AA169" s="318"/>
      <c r="AB169" s="318"/>
      <c r="AC169" s="810"/>
      <c r="AD169" s="811">
        <f t="shared" si="51"/>
        <v>0</v>
      </c>
      <c r="AE169" s="811">
        <f t="shared" si="52"/>
        <v>0</v>
      </c>
    </row>
    <row r="170" spans="1:31" ht="16.8" hidden="1">
      <c r="A170" s="438" t="s">
        <v>301</v>
      </c>
      <c r="B170" s="438">
        <f>'Aaro Inställningar'!B80</f>
        <v>0</v>
      </c>
      <c r="C170" s="438">
        <f t="shared" si="54"/>
        <v>0</v>
      </c>
      <c r="D170" s="438">
        <f t="shared" si="54"/>
        <v>0</v>
      </c>
      <c r="E170" s="438"/>
      <c r="F170" s="42"/>
      <c r="G170" s="798" t="str">
        <f>'Aaro Inställningar'!C80</f>
        <v>SUMMA FRÅGETECKEN</v>
      </c>
      <c r="H170" s="799">
        <f>SUM(H149:H169)</f>
        <v>0</v>
      </c>
      <c r="I170" s="800">
        <f>SUM(I149:I169)</f>
        <v>0</v>
      </c>
      <c r="J170" s="801" t="e">
        <f t="shared" si="40"/>
        <v>#DIV/0!</v>
      </c>
      <c r="K170" s="799">
        <f>SUM(K149:K169)</f>
        <v>0</v>
      </c>
      <c r="L170" s="800">
        <f>SUM(L149:L169)</f>
        <v>0</v>
      </c>
      <c r="M170" s="801" t="e">
        <f t="shared" si="41"/>
        <v>#DIV/0!</v>
      </c>
      <c r="N170" s="799">
        <f>SUM(N149:N169)</f>
        <v>0</v>
      </c>
      <c r="O170" s="800">
        <f>SUM(O149:O169)</f>
        <v>0</v>
      </c>
      <c r="P170" s="801" t="e">
        <f t="shared" si="42"/>
        <v>#DIV/0!</v>
      </c>
      <c r="Q170" s="801" t="b">
        <f t="shared" si="43"/>
        <v>0</v>
      </c>
      <c r="R170" s="801" t="e">
        <f t="shared" si="44"/>
        <v>#DIV/0!</v>
      </c>
      <c r="S170" s="799">
        <f>SUM(S149:S169)</f>
        <v>0</v>
      </c>
      <c r="T170" s="800">
        <f>SUM(T149:T169)</f>
        <v>0</v>
      </c>
      <c r="U170" s="801" t="e">
        <f t="shared" si="45"/>
        <v>#DIV/0!</v>
      </c>
      <c r="V170" s="801" t="b">
        <f t="shared" si="46"/>
        <v>0</v>
      </c>
      <c r="W170" s="801" t="e">
        <f t="shared" si="47"/>
        <v>#DIV/0!</v>
      </c>
      <c r="X170" s="801"/>
      <c r="Y170" s="799">
        <f>SUM(Y149:Y169)</f>
        <v>0</v>
      </c>
      <c r="Z170" s="802" t="e">
        <f>IF(OR(T170&lt;0,Y170&lt;0),"-",Y170/T170-1)</f>
        <v>#DIV/0!</v>
      </c>
      <c r="AA170" s="802" t="b">
        <f>IF(AND(T170&lt;0,Y170&lt;0),-(Y170/T170-1))</f>
        <v>0</v>
      </c>
      <c r="AB170" s="801" t="e">
        <f>IF(AND(#REF!&lt;0,Y170&lt;0),+AA170,Z170)</f>
        <v>#REF!</v>
      </c>
      <c r="AC170" s="810"/>
      <c r="AD170" s="814">
        <f t="shared" si="51"/>
        <v>0</v>
      </c>
      <c r="AE170" s="814">
        <f t="shared" si="52"/>
        <v>0</v>
      </c>
    </row>
    <row r="171" spans="1:31" ht="11.25" customHeight="1">
      <c r="A171" s="438"/>
      <c r="B171" s="438"/>
      <c r="C171" s="438">
        <f t="shared" si="54"/>
        <v>0</v>
      </c>
      <c r="D171" s="438">
        <f t="shared" si="54"/>
        <v>0</v>
      </c>
      <c r="E171" s="438"/>
      <c r="F171" s="35"/>
      <c r="G171" s="805"/>
      <c r="H171" s="775"/>
      <c r="I171" s="806"/>
      <c r="J171" s="752"/>
      <c r="K171" s="775"/>
      <c r="L171" s="806"/>
      <c r="M171" s="752"/>
      <c r="N171" s="775"/>
      <c r="O171" s="806"/>
      <c r="P171" s="752"/>
      <c r="Q171" s="752"/>
      <c r="R171" s="752"/>
      <c r="S171" s="775"/>
      <c r="T171" s="806"/>
      <c r="U171" s="752"/>
      <c r="V171" s="752"/>
      <c r="W171" s="752"/>
      <c r="X171" s="752"/>
      <c r="Y171" s="775"/>
      <c r="Z171" s="806"/>
      <c r="AA171" s="806"/>
      <c r="AB171" s="752"/>
      <c r="AC171" s="810"/>
      <c r="AD171" s="816"/>
      <c r="AE171" s="816"/>
    </row>
    <row r="172" spans="1:31" ht="15.75" customHeight="1">
      <c r="A172" s="438" t="s">
        <v>301</v>
      </c>
      <c r="B172" s="438">
        <f>'Aaro Inställningar'!B82</f>
        <v>0</v>
      </c>
      <c r="C172" s="438">
        <f t="shared" si="54"/>
        <v>0</v>
      </c>
      <c r="D172" s="438">
        <f t="shared" si="54"/>
        <v>0</v>
      </c>
      <c r="E172" s="438"/>
      <c r="F172" s="35"/>
      <c r="G172" s="759" t="str">
        <f>'Aaro Inställningar'!C82</f>
        <v>Summa totalt</v>
      </c>
      <c r="H172" s="773">
        <f>+H170+H148+H125</f>
        <v>499.69357064999986</v>
      </c>
      <c r="I172" s="807">
        <f>+I170+I148+I125</f>
        <v>297.23136815599997</v>
      </c>
      <c r="J172" s="808">
        <f>IF(OR(H172&lt;0,I172&lt;0),"-",H172/I172-1)</f>
        <v>0.68116028180356425</v>
      </c>
      <c r="K172" s="773">
        <f>+K170+K148+K125</f>
        <v>838.68203445599988</v>
      </c>
      <c r="L172" s="807">
        <f>+L170+L148+L125</f>
        <v>581.24224899500007</v>
      </c>
      <c r="M172" s="808">
        <f>IF(OR(K172&lt;0,L172&lt;0),"-",K172/L172-1)</f>
        <v>0.44291306405569686</v>
      </c>
      <c r="N172" s="773">
        <f>+N170+N148+N125</f>
        <v>807.38841623099984</v>
      </c>
      <c r="O172" s="807">
        <f>+O170+O148+O125</f>
        <v>581.24224899500007</v>
      </c>
      <c r="P172" s="801">
        <f>IF(OR(N172&lt;0,O172&lt;0),"-",N172/O172-1)</f>
        <v>0.38907386313885306</v>
      </c>
      <c r="Q172" s="801" t="b">
        <f>IF(AND(N172&lt;0,O172&lt;0),-(N172/O172-1))</f>
        <v>0</v>
      </c>
      <c r="R172" s="808">
        <f>IF(AND(N172&lt;0,O172&lt;0),+Q172,P172)</f>
        <v>0.38907386313885306</v>
      </c>
      <c r="S172" s="773">
        <f>+S170+S148+S125</f>
        <v>4149.2594981870006</v>
      </c>
      <c r="T172" s="807">
        <f>+T170+T148+T125</f>
        <v>3891.819712726</v>
      </c>
      <c r="U172" s="801">
        <f>IF(OR(S172&lt;0,T172&lt;0),"-",S172/T172-1)</f>
        <v>6.6148949453950667E-2</v>
      </c>
      <c r="V172" s="801" t="b">
        <f>IF(AND(S172&lt;0,T172&lt;0),-(S172/T172-1))</f>
        <v>0</v>
      </c>
      <c r="W172" s="808">
        <f>IF(AND(S172&lt;0,T172&lt;0),+V172,U172)</f>
        <v>6.6148949453950667E-2</v>
      </c>
      <c r="X172" s="808"/>
      <c r="Y172" s="773">
        <f>+Y170+Y148+Y125</f>
        <v>4535.4287969839997</v>
      </c>
      <c r="Z172" s="809">
        <f>IF(OR(T172&lt;0,Y172&lt;0),"-",Y172/T172-1)</f>
        <v>0.16537484564185734</v>
      </c>
      <c r="AA172" s="809" t="b">
        <f>IF(AND(T172&lt;0,Y172&lt;0),-(Y172/T172-1))</f>
        <v>0</v>
      </c>
      <c r="AB172" s="808">
        <f>IF(AND(T172&lt;0,Y172&lt;0),+AA172,Z172)</f>
        <v>0.16537484564185734</v>
      </c>
      <c r="AC172" s="810"/>
      <c r="AD172" s="817">
        <f>IF(N89&lt;&gt;0,IF(N172&lt;&gt;0,N172/N89,""),0)</f>
        <v>7.3785112297779301E-2</v>
      </c>
      <c r="AE172" s="817">
        <f>IF(O89&lt;&gt;0,IF(O172&lt;&gt;0,O172/O89,""),0)</f>
        <v>5.0242727755067794E-2</v>
      </c>
    </row>
    <row r="173" spans="1:31" ht="14.25" customHeight="1">
      <c r="A173" s="438" t="s">
        <v>301</v>
      </c>
      <c r="B173" s="438">
        <f>'Aaro Inställningar'!B83</f>
        <v>0</v>
      </c>
      <c r="C173" s="438">
        <f>C93</f>
        <v>0</v>
      </c>
      <c r="D173" s="712">
        <f>D93</f>
        <v>0</v>
      </c>
      <c r="E173" s="438"/>
      <c r="F173" s="35"/>
      <c r="G173" s="4"/>
      <c r="H173" s="683"/>
      <c r="I173" s="683"/>
      <c r="J173" s="683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64"/>
      <c r="AD173" s="77"/>
      <c r="AE173" s="77"/>
    </row>
    <row r="174" spans="1:31">
      <c r="A174" s="435"/>
      <c r="B174" s="38"/>
      <c r="C174" s="438">
        <f>C94</f>
        <v>0</v>
      </c>
      <c r="D174" s="712">
        <f>D94</f>
        <v>0</v>
      </c>
      <c r="E174" s="38"/>
      <c r="F174" s="35"/>
      <c r="G174" s="447"/>
      <c r="H174" s="680"/>
      <c r="I174" s="680"/>
      <c r="J174" s="680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9"/>
      <c r="Z174" s="39"/>
      <c r="AA174" s="39"/>
      <c r="AB174" s="39"/>
      <c r="AC174" s="464"/>
      <c r="AD174" s="77"/>
      <c r="AE174" s="77"/>
    </row>
    <row r="175" spans="1:31" ht="28.2">
      <c r="A175" s="439"/>
      <c r="B175" s="38"/>
      <c r="C175" s="38"/>
      <c r="D175" s="711"/>
      <c r="E175" s="38"/>
      <c r="F175" s="35"/>
      <c r="G175" s="127" t="str">
        <f>G10</f>
        <v>Innehavsanalys 100% - Valutajusterat (omräknat till snittkurs 2014)</v>
      </c>
      <c r="H175" s="679"/>
      <c r="I175" s="679"/>
      <c r="J175" s="679"/>
      <c r="AC175" s="464"/>
      <c r="AD175" s="77"/>
      <c r="AE175" s="77"/>
    </row>
    <row r="176" spans="1:31">
      <c r="D176" s="713"/>
      <c r="AC176" s="464"/>
      <c r="AD176" s="77"/>
      <c r="AE176" s="77"/>
    </row>
    <row r="177" spans="1:31" ht="25.5" customHeight="1">
      <c r="B177" s="38"/>
      <c r="C177" s="38"/>
      <c r="D177" s="711"/>
      <c r="E177" s="38"/>
      <c r="G177" s="448" t="s">
        <v>115</v>
      </c>
      <c r="H177" s="460">
        <f>H12</f>
        <v>2015</v>
      </c>
      <c r="I177" s="460">
        <f>I12</f>
        <v>2014</v>
      </c>
      <c r="J177" s="460"/>
      <c r="K177" s="460">
        <f t="shared" ref="K177:W177" si="55">K12</f>
        <v>2015</v>
      </c>
      <c r="L177" s="460">
        <f t="shared" si="55"/>
        <v>2014</v>
      </c>
      <c r="M177" s="460" t="str">
        <f t="shared" si="55"/>
        <v>%</v>
      </c>
      <c r="N177" s="460">
        <f t="shared" si="55"/>
        <v>2015</v>
      </c>
      <c r="O177" s="460">
        <f t="shared" si="55"/>
        <v>2014</v>
      </c>
      <c r="P177" s="460">
        <f t="shared" si="55"/>
        <v>0</v>
      </c>
      <c r="Q177" s="460">
        <f t="shared" si="55"/>
        <v>0</v>
      </c>
      <c r="R177" s="460" t="str">
        <f t="shared" si="55"/>
        <v>%</v>
      </c>
      <c r="S177" s="460" t="str">
        <f t="shared" si="55"/>
        <v>15/14</v>
      </c>
      <c r="T177" s="460">
        <f t="shared" si="55"/>
        <v>2014</v>
      </c>
      <c r="U177" s="460">
        <f t="shared" si="55"/>
        <v>0</v>
      </c>
      <c r="V177" s="460">
        <f t="shared" si="55"/>
        <v>0</v>
      </c>
      <c r="W177" s="460" t="str">
        <f t="shared" si="55"/>
        <v>%</v>
      </c>
      <c r="X177" s="460"/>
      <c r="Y177" s="460">
        <f>Y12</f>
        <v>2015</v>
      </c>
      <c r="Z177" s="460">
        <f>Z12</f>
        <v>0</v>
      </c>
      <c r="AA177" s="460">
        <f>AA12</f>
        <v>0</v>
      </c>
      <c r="AB177" s="460" t="str">
        <f>AB12</f>
        <v>%</v>
      </c>
      <c r="AC177" s="466"/>
      <c r="AD177" s="460">
        <f>N177</f>
        <v>2015</v>
      </c>
      <c r="AE177" s="460">
        <f>O177</f>
        <v>2014</v>
      </c>
    </row>
    <row r="178" spans="1:31" s="300" customFormat="1" ht="18">
      <c r="A178" s="437"/>
      <c r="B178" s="445"/>
      <c r="C178" s="445"/>
      <c r="D178" s="714"/>
      <c r="E178" s="445"/>
      <c r="F178" s="301"/>
      <c r="G178" s="448"/>
      <c r="H178" s="460" t="str">
        <f>H13</f>
        <v>mar</v>
      </c>
      <c r="I178" s="460" t="str">
        <f>I13</f>
        <v>mar</v>
      </c>
      <c r="J178" s="460"/>
      <c r="K178" s="460" t="str">
        <f>K13</f>
        <v>kv 1</v>
      </c>
      <c r="L178" s="460" t="str">
        <f>L13</f>
        <v>kv 1</v>
      </c>
      <c r="M178" s="460"/>
      <c r="N178" s="460" t="str">
        <f>N13</f>
        <v>kv 1</v>
      </c>
      <c r="O178" s="460" t="str">
        <f>O13</f>
        <v>kv 1</v>
      </c>
      <c r="P178" s="460">
        <f>P13</f>
        <v>0</v>
      </c>
      <c r="Q178" s="460">
        <f>Q13</f>
        <v>0</v>
      </c>
      <c r="R178" s="460"/>
      <c r="S178" s="460" t="str">
        <f>S13</f>
        <v>LTM</v>
      </c>
      <c r="T178" s="460"/>
      <c r="U178" s="460"/>
      <c r="V178" s="460"/>
      <c r="W178" s="460"/>
      <c r="X178" s="460"/>
      <c r="Y178" s="460" t="str">
        <f>Y13</f>
        <v>Prognos mar</v>
      </c>
      <c r="Z178" s="460">
        <f>Z13</f>
        <v>0</v>
      </c>
      <c r="AA178" s="460">
        <f>AA13</f>
        <v>0</v>
      </c>
      <c r="AB178" s="460"/>
      <c r="AC178" s="466"/>
      <c r="AD178" s="460" t="str">
        <f>N178</f>
        <v>kv 1</v>
      </c>
      <c r="AE178" s="460" t="str">
        <f>O178</f>
        <v>kv 1</v>
      </c>
    </row>
    <row r="179" spans="1:31" ht="16.8">
      <c r="A179" s="440" t="s">
        <v>303</v>
      </c>
      <c r="B179" s="456" t="str">
        <f>'Aaro Inställningar'!B6</f>
        <v>AHIAS</v>
      </c>
      <c r="C179" s="456" t="str">
        <f t="shared" ref="C179:D198" si="56">C14</f>
        <v>DKK</v>
      </c>
      <c r="D179" s="713">
        <f t="shared" si="56"/>
        <v>1.220332</v>
      </c>
      <c r="E179" s="456"/>
      <c r="F179" s="42"/>
      <c r="G179" s="748" t="str">
        <f>'Aaro Inställningar'!C6</f>
        <v>AH Industries</v>
      </c>
      <c r="H179" s="319">
        <v>-1.654770192</v>
      </c>
      <c r="I179" s="317">
        <v>3.717131272</v>
      </c>
      <c r="J179" s="318" t="str">
        <f t="shared" ref="J179:J188" si="57">IF(OR(H179&lt;0,I179&lt;0),"-",H179/I179-1)</f>
        <v>-</v>
      </c>
      <c r="K179" s="319">
        <v>-2.856797212</v>
      </c>
      <c r="L179" s="317">
        <v>-4.0258752680000001</v>
      </c>
      <c r="M179" s="318" t="str">
        <f t="shared" ref="M179:M207" si="58">IF(OR(K179&lt;0,L179&lt;0),"-",K179/L179-1)</f>
        <v>-</v>
      </c>
      <c r="N179" s="319">
        <v>-2.856797212</v>
      </c>
      <c r="O179" s="317">
        <v>-4.0258752680000001</v>
      </c>
      <c r="P179" s="318" t="str">
        <f t="shared" ref="P179:P207" si="59">IF(OR(N179&lt;0,O179&lt;0),"-",N179/O179-1)</f>
        <v>-</v>
      </c>
      <c r="Q179" s="318">
        <f t="shared" ref="Q179:Q207" si="60">IF(AND(N179&lt;0,O179&lt;0),-(N179/O179-1))</f>
        <v>0.29039102758411639</v>
      </c>
      <c r="R179" s="318">
        <f t="shared" ref="R179:R207" si="61">IF(AND(N179&lt;0,O179&lt;0),+Q179,P179)</f>
        <v>0.29039102758411639</v>
      </c>
      <c r="S179" s="319">
        <v>-8.8437460039999998</v>
      </c>
      <c r="T179" s="317">
        <v>-10.01282406</v>
      </c>
      <c r="U179" s="318" t="str">
        <f t="shared" ref="U179:U207" si="62">IF(OR(S179&lt;0,T179&lt;0),"-",S179/T179-1)</f>
        <v>-</v>
      </c>
      <c r="V179" s="318">
        <f t="shared" ref="V179:V207" si="63">IF(AND(S179&lt;0,T179&lt;0),-(S179/T179-1))</f>
        <v>0.1167580743449117</v>
      </c>
      <c r="W179" s="318">
        <f t="shared" ref="W179:W207" si="64">IF(AND(S179&lt;0,T179&lt;0),+V179,U179)</f>
        <v>0.1167580743449117</v>
      </c>
      <c r="X179" s="318"/>
      <c r="Y179" s="319">
        <v>33.561570664000001</v>
      </c>
      <c r="Z179" s="318" t="str">
        <f t="shared" ref="Z179:Z207" si="65">IF(OR(T179&lt;0,Y179&lt;0),"-",Y179/T179-1)</f>
        <v>-</v>
      </c>
      <c r="AA179" s="318" t="b">
        <f t="shared" ref="AA179:AA207" si="66">IF(AND(T179&lt;0,Y179&lt;0),-(Y179/T179-1))</f>
        <v>0</v>
      </c>
      <c r="AB179" s="318" t="str">
        <f t="shared" ref="AB179:AB207" si="67">IF(AND(T179&lt;0,Y179&lt;0),+AA179,Z179)</f>
        <v>-</v>
      </c>
      <c r="AC179" s="810"/>
      <c r="AD179" s="811">
        <f t="shared" ref="AD179:AD207" si="68">IF(N14&lt;&gt;0,IF(N179&lt;&gt;0,N179/N14,""),0)</f>
        <v>-1.2352258336850993E-2</v>
      </c>
      <c r="AE179" s="811">
        <f t="shared" ref="AE179:AE207" si="69">IF(O14&lt;&gt;0,IF(O179&lt;&gt;0,O179/O14,""),0)</f>
        <v>-2.0605099121831789E-2</v>
      </c>
    </row>
    <row r="180" spans="1:31" ht="15.75" customHeight="1">
      <c r="A180" s="440" t="s">
        <v>303</v>
      </c>
      <c r="B180" s="456" t="str">
        <f>'Aaro Inställningar'!B7</f>
        <v>ARCUS</v>
      </c>
      <c r="C180" s="456" t="str">
        <f t="shared" si="56"/>
        <v>NOK</v>
      </c>
      <c r="D180" s="713">
        <f t="shared" si="56"/>
        <v>1.089421</v>
      </c>
      <c r="E180" s="456"/>
      <c r="F180" s="42"/>
      <c r="G180" s="748" t="str">
        <f>'Aaro Inställningar'!C7</f>
        <v>Arcus-Gruppen</v>
      </c>
      <c r="H180" s="319">
        <v>-14.89238507</v>
      </c>
      <c r="I180" s="317">
        <v>-15.534054039000001</v>
      </c>
      <c r="J180" s="318" t="str">
        <f t="shared" si="57"/>
        <v>-</v>
      </c>
      <c r="K180" s="319">
        <v>-24.325681508999999</v>
      </c>
      <c r="L180" s="317">
        <v>-39.947978649</v>
      </c>
      <c r="M180" s="318" t="str">
        <f t="shared" si="58"/>
        <v>-</v>
      </c>
      <c r="N180" s="319">
        <v>-24.325681508999999</v>
      </c>
      <c r="O180" s="317">
        <v>-39.947978649</v>
      </c>
      <c r="P180" s="318" t="str">
        <f t="shared" si="59"/>
        <v>-</v>
      </c>
      <c r="Q180" s="318">
        <f t="shared" si="60"/>
        <v>0.39106602307125915</v>
      </c>
      <c r="R180" s="318">
        <f t="shared" si="61"/>
        <v>0.39106602307125915</v>
      </c>
      <c r="S180" s="319">
        <v>116.498324056</v>
      </c>
      <c r="T180" s="317">
        <v>100.876026916</v>
      </c>
      <c r="U180" s="318">
        <f t="shared" si="62"/>
        <v>0.1548663009201261</v>
      </c>
      <c r="V180" s="318" t="b">
        <f t="shared" si="63"/>
        <v>0</v>
      </c>
      <c r="W180" s="318">
        <f t="shared" si="64"/>
        <v>0.1548663009201261</v>
      </c>
      <c r="X180" s="318"/>
      <c r="Y180" s="319">
        <v>154.10949466</v>
      </c>
      <c r="Z180" s="318">
        <f t="shared" si="65"/>
        <v>0.52771178020648835</v>
      </c>
      <c r="AA180" s="318" t="b">
        <f t="shared" si="66"/>
        <v>0</v>
      </c>
      <c r="AB180" s="318">
        <f t="shared" si="67"/>
        <v>0.52771178020648835</v>
      </c>
      <c r="AC180" s="810"/>
      <c r="AD180" s="811">
        <f t="shared" si="68"/>
        <v>-4.3700436045373769E-2</v>
      </c>
      <c r="AE180" s="811">
        <f t="shared" si="69"/>
        <v>-7.8356749826379621E-2</v>
      </c>
    </row>
    <row r="181" spans="1:31" ht="16.8">
      <c r="A181" s="440" t="s">
        <v>303</v>
      </c>
      <c r="B181" s="456" t="str">
        <f>'Aaro Inställningar'!B8</f>
        <v>BIOLIN</v>
      </c>
      <c r="C181" s="456" t="str">
        <f t="shared" si="56"/>
        <v>SEK</v>
      </c>
      <c r="D181" s="713">
        <f t="shared" si="56"/>
        <v>1</v>
      </c>
      <c r="E181" s="456"/>
      <c r="F181" s="42"/>
      <c r="G181" s="748" t="str">
        <f>'Aaro Inställningar'!C8</f>
        <v>Biolin Scientific</v>
      </c>
      <c r="H181" s="319">
        <v>8.9388799999999904</v>
      </c>
      <c r="I181" s="317">
        <v>3.742</v>
      </c>
      <c r="J181" s="318">
        <f t="shared" si="57"/>
        <v>1.3887974345269885</v>
      </c>
      <c r="K181" s="319">
        <v>-3.4879699999999998</v>
      </c>
      <c r="L181" s="317">
        <v>-5.1449999999999996</v>
      </c>
      <c r="M181" s="318" t="str">
        <f t="shared" si="58"/>
        <v>-</v>
      </c>
      <c r="N181" s="319">
        <v>-3.4879699999999998</v>
      </c>
      <c r="O181" s="317">
        <v>-5.1449999999999996</v>
      </c>
      <c r="P181" s="318" t="str">
        <f t="shared" si="59"/>
        <v>-</v>
      </c>
      <c r="Q181" s="318">
        <f t="shared" si="60"/>
        <v>0.32206608357628763</v>
      </c>
      <c r="R181" s="318">
        <f t="shared" si="61"/>
        <v>0.32206608357628763</v>
      </c>
      <c r="S181" s="319">
        <v>16.976030000000002</v>
      </c>
      <c r="T181" s="317">
        <v>15.319000000000001</v>
      </c>
      <c r="U181" s="318">
        <f t="shared" si="62"/>
        <v>0.10816828774724208</v>
      </c>
      <c r="V181" s="318" t="b">
        <f t="shared" si="63"/>
        <v>0</v>
      </c>
      <c r="W181" s="318">
        <f t="shared" si="64"/>
        <v>0.10816828774724208</v>
      </c>
      <c r="X181" s="318"/>
      <c r="Y181" s="319">
        <v>30.902999999999999</v>
      </c>
      <c r="Z181" s="318">
        <f t="shared" si="65"/>
        <v>1.0172987792936872</v>
      </c>
      <c r="AA181" s="318" t="b">
        <f t="shared" si="66"/>
        <v>0</v>
      </c>
      <c r="AB181" s="318">
        <f t="shared" si="67"/>
        <v>1.0172987792936872</v>
      </c>
      <c r="AC181" s="810"/>
      <c r="AD181" s="811">
        <f t="shared" si="68"/>
        <v>-6.6659047696220178E-2</v>
      </c>
      <c r="AE181" s="811">
        <f t="shared" si="69"/>
        <v>-0.12111011722611929</v>
      </c>
    </row>
    <row r="182" spans="1:31" ht="15.75" customHeight="1">
      <c r="A182" s="440" t="s">
        <v>303</v>
      </c>
      <c r="B182" s="456" t="str">
        <f>'Aaro Inställningar'!B9</f>
        <v>BISNODE</v>
      </c>
      <c r="C182" s="456" t="str">
        <f t="shared" si="56"/>
        <v>SEK</v>
      </c>
      <c r="D182" s="713">
        <f t="shared" si="56"/>
        <v>1</v>
      </c>
      <c r="E182" s="456"/>
      <c r="F182" s="42"/>
      <c r="G182" s="748" t="str">
        <f>'Aaro Inställningar'!C9</f>
        <v>Bisnode</v>
      </c>
      <c r="H182" s="319">
        <v>23.8918649999999</v>
      </c>
      <c r="I182" s="317">
        <v>1.276</v>
      </c>
      <c r="J182" s="318">
        <f t="shared" si="57"/>
        <v>17.724032131661364</v>
      </c>
      <c r="K182" s="319">
        <v>11.918864999999901</v>
      </c>
      <c r="L182" s="317">
        <v>20.498000000000001</v>
      </c>
      <c r="M182" s="318">
        <f t="shared" si="58"/>
        <v>-0.41853522294858525</v>
      </c>
      <c r="N182" s="319">
        <v>11.918864999999901</v>
      </c>
      <c r="O182" s="317">
        <v>20.498000000000001</v>
      </c>
      <c r="P182" s="318">
        <f t="shared" si="59"/>
        <v>-0.41853522294858525</v>
      </c>
      <c r="Q182" s="318" t="b">
        <f t="shared" si="60"/>
        <v>0</v>
      </c>
      <c r="R182" s="318">
        <f t="shared" si="61"/>
        <v>-0.41853522294858525</v>
      </c>
      <c r="S182" s="319">
        <v>113.235865</v>
      </c>
      <c r="T182" s="317">
        <v>121.815</v>
      </c>
      <c r="U182" s="318">
        <f t="shared" si="62"/>
        <v>-7.0427574600829046E-2</v>
      </c>
      <c r="V182" s="318" t="b">
        <f t="shared" si="63"/>
        <v>0</v>
      </c>
      <c r="W182" s="318">
        <f t="shared" si="64"/>
        <v>-7.0427574600829046E-2</v>
      </c>
      <c r="X182" s="318"/>
      <c r="Y182" s="319">
        <v>208.1</v>
      </c>
      <c r="Z182" s="318">
        <f t="shared" si="65"/>
        <v>0.70832820260230678</v>
      </c>
      <c r="AA182" s="318" t="b">
        <f t="shared" si="66"/>
        <v>0</v>
      </c>
      <c r="AB182" s="318">
        <f t="shared" si="67"/>
        <v>0.70832820260230678</v>
      </c>
      <c r="AC182" s="810"/>
      <c r="AD182" s="811">
        <f t="shared" si="68"/>
        <v>1.3645022010287314E-2</v>
      </c>
      <c r="AE182" s="811">
        <f t="shared" si="69"/>
        <v>2.368944156804734E-2</v>
      </c>
    </row>
    <row r="183" spans="1:31" ht="16.8">
      <c r="A183" s="440" t="s">
        <v>303</v>
      </c>
      <c r="B183" s="456" t="str">
        <f>'Aaro Inställningar'!B10</f>
        <v>DIAB</v>
      </c>
      <c r="C183" s="456" t="str">
        <f t="shared" si="56"/>
        <v>SEK</v>
      </c>
      <c r="D183" s="713">
        <f t="shared" si="56"/>
        <v>1</v>
      </c>
      <c r="E183" s="456"/>
      <c r="F183" s="42"/>
      <c r="G183" s="748" t="str">
        <f>'Aaro Inställningar'!C10</f>
        <v>DIAB</v>
      </c>
      <c r="H183" s="319">
        <v>21.626999999999999</v>
      </c>
      <c r="I183" s="317">
        <v>-3.6059999999999999</v>
      </c>
      <c r="J183" s="318" t="str">
        <f t="shared" si="57"/>
        <v>-</v>
      </c>
      <c r="K183" s="319">
        <v>27.763000000000002</v>
      </c>
      <c r="L183" s="317">
        <v>-10.792999999999999</v>
      </c>
      <c r="M183" s="318" t="str">
        <f t="shared" si="58"/>
        <v>-</v>
      </c>
      <c r="N183" s="319">
        <v>27.763000000000002</v>
      </c>
      <c r="O183" s="317">
        <v>-10.792999999999999</v>
      </c>
      <c r="P183" s="318" t="str">
        <f t="shared" si="59"/>
        <v>-</v>
      </c>
      <c r="Q183" s="318" t="b">
        <f t="shared" si="60"/>
        <v>0</v>
      </c>
      <c r="R183" s="318" t="str">
        <f t="shared" si="61"/>
        <v>-</v>
      </c>
      <c r="S183" s="319">
        <v>20.43</v>
      </c>
      <c r="T183" s="317">
        <v>-18.126000000000001</v>
      </c>
      <c r="U183" s="318" t="str">
        <f t="shared" si="62"/>
        <v>-</v>
      </c>
      <c r="V183" s="318" t="b">
        <f t="shared" si="63"/>
        <v>0</v>
      </c>
      <c r="W183" s="318" t="str">
        <f t="shared" si="64"/>
        <v>-</v>
      </c>
      <c r="X183" s="318"/>
      <c r="Y183" s="319">
        <v>62.223999999999997</v>
      </c>
      <c r="Z183" s="318" t="str">
        <f t="shared" si="65"/>
        <v>-</v>
      </c>
      <c r="AA183" s="318" t="b">
        <f t="shared" si="66"/>
        <v>0</v>
      </c>
      <c r="AB183" s="318" t="str">
        <f t="shared" si="67"/>
        <v>-</v>
      </c>
      <c r="AC183" s="810"/>
      <c r="AD183" s="811">
        <f t="shared" si="68"/>
        <v>7.5235220153055699E-2</v>
      </c>
      <c r="AE183" s="811">
        <f t="shared" si="69"/>
        <v>-4.5317512302447051E-2</v>
      </c>
    </row>
    <row r="184" spans="1:31" ht="15.75" customHeight="1">
      <c r="A184" s="440" t="s">
        <v>303</v>
      </c>
      <c r="B184" s="456" t="str">
        <f>'Aaro Inställningar'!B11</f>
        <v>EMGR</v>
      </c>
      <c r="C184" s="456" t="str">
        <f t="shared" si="56"/>
        <v>SEK</v>
      </c>
      <c r="D184" s="713">
        <f t="shared" si="56"/>
        <v>1</v>
      </c>
      <c r="E184" s="456"/>
      <c r="F184" s="42"/>
      <c r="G184" s="748" t="str">
        <f>'Aaro Inställningar'!C11</f>
        <v>Euromaint</v>
      </c>
      <c r="H184" s="319">
        <v>12.494</v>
      </c>
      <c r="I184" s="317">
        <v>18.132999999999999</v>
      </c>
      <c r="J184" s="318">
        <f t="shared" si="57"/>
        <v>-0.31097998124965531</v>
      </c>
      <c r="K184" s="319">
        <v>0.49399999999999999</v>
      </c>
      <c r="L184" s="317">
        <v>3.92</v>
      </c>
      <c r="M184" s="318">
        <f t="shared" si="58"/>
        <v>-0.87397959183673468</v>
      </c>
      <c r="N184" s="319">
        <v>0.49399999999999999</v>
      </c>
      <c r="O184" s="317">
        <v>3.92</v>
      </c>
      <c r="P184" s="318">
        <f t="shared" si="59"/>
        <v>-0.87397959183673468</v>
      </c>
      <c r="Q184" s="318" t="b">
        <f t="shared" si="60"/>
        <v>0</v>
      </c>
      <c r="R184" s="318">
        <f t="shared" si="61"/>
        <v>-0.87397959183673468</v>
      </c>
      <c r="S184" s="319">
        <v>39.244999999999997</v>
      </c>
      <c r="T184" s="317">
        <v>42.670999999999999</v>
      </c>
      <c r="U184" s="318">
        <f t="shared" si="62"/>
        <v>-8.0288720676806258E-2</v>
      </c>
      <c r="V184" s="318" t="b">
        <f t="shared" si="63"/>
        <v>0</v>
      </c>
      <c r="W184" s="318">
        <f t="shared" si="64"/>
        <v>-8.0288720676806258E-2</v>
      </c>
      <c r="X184" s="318"/>
      <c r="Y184" s="319">
        <v>57.225999999999999</v>
      </c>
      <c r="Z184" s="318">
        <f t="shared" si="65"/>
        <v>0.34109816971713802</v>
      </c>
      <c r="AA184" s="318" t="b">
        <f t="shared" si="66"/>
        <v>0</v>
      </c>
      <c r="AB184" s="318">
        <f t="shared" si="67"/>
        <v>0.34109816971713802</v>
      </c>
      <c r="AC184" s="810"/>
      <c r="AD184" s="811">
        <f t="shared" si="68"/>
        <v>8.3243181304996949E-4</v>
      </c>
      <c r="AE184" s="811">
        <f t="shared" si="69"/>
        <v>6.7398884479687492E-3</v>
      </c>
    </row>
    <row r="185" spans="1:31" ht="16.8">
      <c r="A185" s="440" t="s">
        <v>303</v>
      </c>
      <c r="B185" s="456" t="str">
        <f>'Aaro Inställningar'!B12</f>
        <v>GSHYDRO</v>
      </c>
      <c r="C185" s="456" t="str">
        <f t="shared" si="56"/>
        <v>EUR</v>
      </c>
      <c r="D185" s="713">
        <f t="shared" si="56"/>
        <v>9.0968</v>
      </c>
      <c r="E185" s="456"/>
      <c r="F185" s="42"/>
      <c r="G185" s="748" t="str">
        <f>'Aaro Inställningar'!C12</f>
        <v>GS-Hydro</v>
      </c>
      <c r="H185" s="319">
        <v>7.4320855999999997</v>
      </c>
      <c r="I185" s="777">
        <v>2.5289104</v>
      </c>
      <c r="J185" s="318">
        <f t="shared" si="57"/>
        <v>1.9388489208633093</v>
      </c>
      <c r="K185" s="319">
        <v>6.3950503999999997</v>
      </c>
      <c r="L185" s="777">
        <v>6.7498256000000003</v>
      </c>
      <c r="M185" s="318">
        <f t="shared" si="58"/>
        <v>-5.2560646900269625E-2</v>
      </c>
      <c r="N185" s="319">
        <v>6.3950503999999997</v>
      </c>
      <c r="O185" s="777">
        <v>6.7498256000000003</v>
      </c>
      <c r="P185" s="318">
        <f t="shared" si="59"/>
        <v>-5.2560646900269625E-2</v>
      </c>
      <c r="Q185" s="318" t="b">
        <f t="shared" si="60"/>
        <v>0</v>
      </c>
      <c r="R185" s="318">
        <f t="shared" si="61"/>
        <v>-5.2560646900269625E-2</v>
      </c>
      <c r="S185" s="319">
        <v>93.415039199999995</v>
      </c>
      <c r="T185" s="777">
        <v>93.769814400000001</v>
      </c>
      <c r="U185" s="318">
        <f t="shared" si="62"/>
        <v>-3.7834691501746898E-3</v>
      </c>
      <c r="V185" s="318" t="b">
        <f t="shared" si="63"/>
        <v>0</v>
      </c>
      <c r="W185" s="318">
        <f t="shared" si="64"/>
        <v>-3.7834691501746898E-3</v>
      </c>
      <c r="X185" s="318"/>
      <c r="Y185" s="319">
        <v>74.493695200000005</v>
      </c>
      <c r="Z185" s="318">
        <f t="shared" si="65"/>
        <v>-0.20556849049282111</v>
      </c>
      <c r="AA185" s="318" t="b">
        <f t="shared" si="66"/>
        <v>0</v>
      </c>
      <c r="AB185" s="318">
        <f t="shared" si="67"/>
        <v>-0.20556849049282111</v>
      </c>
      <c r="AC185" s="810"/>
      <c r="AD185" s="811">
        <f t="shared" si="68"/>
        <v>2.0630961115187089E-2</v>
      </c>
      <c r="AE185" s="811">
        <f t="shared" si="69"/>
        <v>2.3052069094072324E-2</v>
      </c>
    </row>
    <row r="186" spans="1:31" ht="15.75" customHeight="1">
      <c r="A186" s="440" t="s">
        <v>303</v>
      </c>
      <c r="B186" s="456" t="str">
        <f>'Aaro Inställningar'!B13</f>
        <v>HAFA</v>
      </c>
      <c r="C186" s="456" t="str">
        <f t="shared" si="56"/>
        <v>SEK</v>
      </c>
      <c r="D186" s="713">
        <f t="shared" si="56"/>
        <v>1</v>
      </c>
      <c r="E186" s="456"/>
      <c r="F186" s="42"/>
      <c r="G186" s="748" t="str">
        <f>'Aaro Inställningar'!C13</f>
        <v>Hafa Bathroom Group</v>
      </c>
      <c r="H186" s="319">
        <v>0.79100000000000004</v>
      </c>
      <c r="I186" s="317">
        <v>0.313</v>
      </c>
      <c r="J186" s="318">
        <f t="shared" si="57"/>
        <v>1.5271565495207668</v>
      </c>
      <c r="K186" s="319">
        <v>1.103</v>
      </c>
      <c r="L186" s="317">
        <v>2.1539999999999999</v>
      </c>
      <c r="M186" s="318">
        <f t="shared" si="58"/>
        <v>-0.4879294336118849</v>
      </c>
      <c r="N186" s="319">
        <v>1.103</v>
      </c>
      <c r="O186" s="317">
        <v>2.1539999999999999</v>
      </c>
      <c r="P186" s="318">
        <f t="shared" si="59"/>
        <v>-0.4879294336118849</v>
      </c>
      <c r="Q186" s="318" t="b">
        <f t="shared" si="60"/>
        <v>0</v>
      </c>
      <c r="R186" s="318">
        <f t="shared" si="61"/>
        <v>-0.4879294336118849</v>
      </c>
      <c r="S186" s="319">
        <v>-1.5620000000000001</v>
      </c>
      <c r="T186" s="317">
        <v>-0.51100000000000001</v>
      </c>
      <c r="U186" s="318" t="str">
        <f t="shared" si="62"/>
        <v>-</v>
      </c>
      <c r="V186" s="318">
        <f t="shared" si="63"/>
        <v>-2.056751467710372</v>
      </c>
      <c r="W186" s="318">
        <f t="shared" si="64"/>
        <v>-2.056751467710372</v>
      </c>
      <c r="X186" s="318"/>
      <c r="Y186" s="319">
        <v>5.3739999999999997</v>
      </c>
      <c r="Z186" s="318" t="str">
        <f t="shared" si="65"/>
        <v>-</v>
      </c>
      <c r="AA186" s="318" t="b">
        <f t="shared" si="66"/>
        <v>0</v>
      </c>
      <c r="AB186" s="318" t="str">
        <f t="shared" si="67"/>
        <v>-</v>
      </c>
      <c r="AC186" s="810"/>
      <c r="AD186" s="811">
        <f t="shared" si="68"/>
        <v>2.1091075969940917E-2</v>
      </c>
      <c r="AE186" s="811">
        <f t="shared" si="69"/>
        <v>3.6846967053269016E-2</v>
      </c>
    </row>
    <row r="187" spans="1:31" ht="16.8">
      <c r="A187" s="440" t="s">
        <v>303</v>
      </c>
      <c r="B187" s="456" t="str">
        <f>'Aaro Inställningar'!B14</f>
        <v>HENT</v>
      </c>
      <c r="C187" s="456" t="str">
        <f t="shared" si="56"/>
        <v>NOK</v>
      </c>
      <c r="D187" s="713">
        <f t="shared" si="56"/>
        <v>1.089421</v>
      </c>
      <c r="E187" s="456"/>
      <c r="F187" s="42"/>
      <c r="G187" s="748" t="str">
        <f>'Aaro Inställningar'!C14</f>
        <v>HENT</v>
      </c>
      <c r="H187" s="319">
        <v>20.653243318000001</v>
      </c>
      <c r="I187" s="317">
        <v>13.820394805999999</v>
      </c>
      <c r="J187" s="318">
        <f t="shared" si="57"/>
        <v>0.49440327920542337</v>
      </c>
      <c r="K187" s="319">
        <v>49.472786452000001</v>
      </c>
      <c r="L187" s="317">
        <v>38.666819553000003</v>
      </c>
      <c r="M187" s="318">
        <f t="shared" si="58"/>
        <v>0.27946355619417895</v>
      </c>
      <c r="N187" s="319">
        <v>49.472786452000001</v>
      </c>
      <c r="O187" s="317">
        <v>38.666819553000003</v>
      </c>
      <c r="P187" s="318">
        <f t="shared" si="59"/>
        <v>0.27946355619417895</v>
      </c>
      <c r="Q187" s="318" t="b">
        <f t="shared" si="60"/>
        <v>0</v>
      </c>
      <c r="R187" s="318">
        <f t="shared" si="61"/>
        <v>0.27946355619417895</v>
      </c>
      <c r="S187" s="319">
        <v>140.52659363199999</v>
      </c>
      <c r="T187" s="317">
        <v>129.72062673299999</v>
      </c>
      <c r="U187" s="318">
        <f t="shared" si="62"/>
        <v>8.3301840047701914E-2</v>
      </c>
      <c r="V187" s="318" t="b">
        <f t="shared" si="63"/>
        <v>0</v>
      </c>
      <c r="W187" s="318">
        <f t="shared" si="64"/>
        <v>8.3301840047701914E-2</v>
      </c>
      <c r="X187" s="318"/>
      <c r="Y187" s="319">
        <v>175.608128674</v>
      </c>
      <c r="Z187" s="318">
        <f t="shared" si="65"/>
        <v>0.3537409824225477</v>
      </c>
      <c r="AA187" s="318" t="b">
        <f t="shared" si="66"/>
        <v>0</v>
      </c>
      <c r="AB187" s="318">
        <f t="shared" si="67"/>
        <v>0.3537409824225477</v>
      </c>
      <c r="AC187" s="810"/>
      <c r="AD187" s="811">
        <f t="shared" si="68"/>
        <v>3.7977901698351156E-2</v>
      </c>
      <c r="AE187" s="811">
        <f t="shared" si="69"/>
        <v>3.0756765656548155E-2</v>
      </c>
    </row>
    <row r="188" spans="1:31" ht="15.75" customHeight="1">
      <c r="A188" s="440" t="s">
        <v>303</v>
      </c>
      <c r="B188" s="456" t="str">
        <f>'Aaro Inställningar'!B15</f>
        <v>HLDISP</v>
      </c>
      <c r="C188" s="456" t="str">
        <f t="shared" si="56"/>
        <v>SEK</v>
      </c>
      <c r="D188" s="713">
        <f t="shared" si="56"/>
        <v>1</v>
      </c>
      <c r="E188" s="456"/>
      <c r="F188" s="42"/>
      <c r="G188" s="748" t="str">
        <f>'Aaro Inställningar'!C15</f>
        <v xml:space="preserve">HL Display </v>
      </c>
      <c r="H188" s="319">
        <v>6.4080000000000004</v>
      </c>
      <c r="I188" s="317">
        <v>13.253</v>
      </c>
      <c r="J188" s="318">
        <f t="shared" si="57"/>
        <v>-0.51648683316984834</v>
      </c>
      <c r="K188" s="319">
        <v>-10.18</v>
      </c>
      <c r="L188" s="317">
        <v>10.795999999999999</v>
      </c>
      <c r="M188" s="318" t="str">
        <f t="shared" si="58"/>
        <v>-</v>
      </c>
      <c r="N188" s="319">
        <v>-10.18</v>
      </c>
      <c r="O188" s="317">
        <v>10.795999999999999</v>
      </c>
      <c r="P188" s="318" t="str">
        <f t="shared" si="59"/>
        <v>-</v>
      </c>
      <c r="Q188" s="318" t="b">
        <f t="shared" si="60"/>
        <v>0</v>
      </c>
      <c r="R188" s="318" t="str">
        <f t="shared" si="61"/>
        <v>-</v>
      </c>
      <c r="S188" s="319">
        <v>8.0939999999999994</v>
      </c>
      <c r="T188" s="317">
        <v>29.07</v>
      </c>
      <c r="U188" s="318">
        <f t="shared" si="62"/>
        <v>-0.72156862745098049</v>
      </c>
      <c r="V188" s="318" t="b">
        <f t="shared" si="63"/>
        <v>0</v>
      </c>
      <c r="W188" s="318">
        <f t="shared" si="64"/>
        <v>-0.72156862745098049</v>
      </c>
      <c r="X188" s="318"/>
      <c r="Y188" s="319">
        <v>21.3</v>
      </c>
      <c r="Z188" s="318">
        <f t="shared" si="65"/>
        <v>-0.26728586171310631</v>
      </c>
      <c r="AA188" s="318" t="b">
        <f t="shared" si="66"/>
        <v>0</v>
      </c>
      <c r="AB188" s="318">
        <f t="shared" si="67"/>
        <v>-0.26728586171310631</v>
      </c>
      <c r="AC188" s="810"/>
      <c r="AD188" s="811">
        <f t="shared" si="68"/>
        <v>-3.0178342740596692E-2</v>
      </c>
      <c r="AE188" s="811">
        <f t="shared" si="69"/>
        <v>2.968143865350302E-2</v>
      </c>
    </row>
    <row r="189" spans="1:31" ht="16.8">
      <c r="A189" s="440" t="s">
        <v>303</v>
      </c>
      <c r="B189" s="456" t="str">
        <f>'Aaro Inställningar'!B16</f>
        <v>INWIDO</v>
      </c>
      <c r="C189" s="456" t="str">
        <f t="shared" si="56"/>
        <v>NOK</v>
      </c>
      <c r="D189" s="713">
        <f t="shared" si="56"/>
        <v>1.089421</v>
      </c>
      <c r="E189" s="456"/>
      <c r="F189" s="42"/>
      <c r="G189" s="748" t="str">
        <f>'Aaro Inställningar'!C16</f>
        <v>Inwido</v>
      </c>
      <c r="H189" s="319"/>
      <c r="I189" s="317"/>
      <c r="J189" s="318"/>
      <c r="K189" s="319">
        <v>28.430619836999998</v>
      </c>
      <c r="L189" s="317">
        <v>-4.209522744</v>
      </c>
      <c r="M189" s="318" t="str">
        <f t="shared" si="58"/>
        <v>-</v>
      </c>
      <c r="N189" s="319"/>
      <c r="O189" s="317">
        <v>-4.209522744</v>
      </c>
      <c r="P189" s="318" t="str">
        <f t="shared" si="59"/>
        <v>-</v>
      </c>
      <c r="Q189" s="318" t="b">
        <f t="shared" si="60"/>
        <v>0</v>
      </c>
      <c r="R189" s="318" t="str">
        <f t="shared" si="61"/>
        <v>-</v>
      </c>
      <c r="S189" s="319">
        <v>500.35145572200003</v>
      </c>
      <c r="T189" s="317">
        <v>467.71131314100001</v>
      </c>
      <c r="U189" s="318">
        <f t="shared" si="62"/>
        <v>6.9786942637327432E-2</v>
      </c>
      <c r="V189" s="318" t="b">
        <f t="shared" si="63"/>
        <v>0</v>
      </c>
      <c r="W189" s="318">
        <f t="shared" si="64"/>
        <v>6.9786942637327432E-2</v>
      </c>
      <c r="X189" s="318"/>
      <c r="Y189" s="319">
        <v>564.68939171900001</v>
      </c>
      <c r="Z189" s="318">
        <f t="shared" si="65"/>
        <v>0.20734601848034462</v>
      </c>
      <c r="AA189" s="318" t="b">
        <f t="shared" si="66"/>
        <v>0</v>
      </c>
      <c r="AB189" s="318">
        <f t="shared" si="67"/>
        <v>0.20734601848034462</v>
      </c>
      <c r="AC189" s="810"/>
      <c r="AD189" s="811">
        <f t="shared" si="68"/>
        <v>0</v>
      </c>
      <c r="AE189" s="811">
        <f t="shared" si="69"/>
        <v>-4.2589024728968911E-3</v>
      </c>
    </row>
    <row r="190" spans="1:31" ht="15.75" customHeight="1">
      <c r="A190" s="440" t="s">
        <v>303</v>
      </c>
      <c r="B190" s="456" t="str">
        <f>'Aaro Inställningar'!B17</f>
        <v>JOTUL</v>
      </c>
      <c r="C190" s="456" t="str">
        <f t="shared" si="56"/>
        <v>SEK</v>
      </c>
      <c r="D190" s="713">
        <f t="shared" si="56"/>
        <v>1</v>
      </c>
      <c r="E190" s="456"/>
      <c r="F190" s="42"/>
      <c r="G190" s="748" t="str">
        <f>'Aaro Inställningar'!C17</f>
        <v>Jøtul</v>
      </c>
      <c r="H190" s="319">
        <v>-20.260000000000002</v>
      </c>
      <c r="I190" s="317">
        <v>-5.8339999999999996</v>
      </c>
      <c r="J190" s="318" t="str">
        <f t="shared" ref="J190:J207" si="70">IF(OR(H190&lt;0,I190&lt;0),"-",H190/I190-1)</f>
        <v>-</v>
      </c>
      <c r="K190" s="319">
        <v>-28.128</v>
      </c>
      <c r="L190" s="317">
        <v>-18.847000000000001</v>
      </c>
      <c r="M190" s="318" t="str">
        <f t="shared" si="58"/>
        <v>-</v>
      </c>
      <c r="N190" s="319">
        <v>-28.128</v>
      </c>
      <c r="O190" s="317">
        <v>-18.847000000000001</v>
      </c>
      <c r="P190" s="318" t="str">
        <f t="shared" si="59"/>
        <v>-</v>
      </c>
      <c r="Q190" s="318">
        <f t="shared" si="60"/>
        <v>-0.49243911497851101</v>
      </c>
      <c r="R190" s="318">
        <f t="shared" si="61"/>
        <v>-0.49243911497851101</v>
      </c>
      <c r="S190" s="319">
        <v>-102.01600000000001</v>
      </c>
      <c r="T190" s="317">
        <v>-92.734999999999999</v>
      </c>
      <c r="U190" s="318" t="str">
        <f t="shared" si="62"/>
        <v>-</v>
      </c>
      <c r="V190" s="318">
        <f t="shared" si="63"/>
        <v>-0.1000808756133067</v>
      </c>
      <c r="W190" s="318">
        <f t="shared" si="64"/>
        <v>-0.1000808756133067</v>
      </c>
      <c r="X190" s="318"/>
      <c r="Y190" s="319">
        <v>-11</v>
      </c>
      <c r="Z190" s="318" t="str">
        <f t="shared" si="65"/>
        <v>-</v>
      </c>
      <c r="AA190" s="318">
        <f t="shared" si="66"/>
        <v>0.88138243381678982</v>
      </c>
      <c r="AB190" s="318">
        <f t="shared" si="67"/>
        <v>0.88138243381678982</v>
      </c>
      <c r="AC190" s="810"/>
      <c r="AD190" s="811">
        <f t="shared" si="68"/>
        <v>-0.14485752689556436</v>
      </c>
      <c r="AE190" s="811">
        <f t="shared" si="69"/>
        <v>-0.10268046853718334</v>
      </c>
    </row>
    <row r="191" spans="1:31" ht="16.8">
      <c r="A191" s="440" t="s">
        <v>303</v>
      </c>
      <c r="B191" s="456" t="str">
        <f>'Aaro Inställningar'!B18</f>
        <v>KVD</v>
      </c>
      <c r="C191" s="456" t="str">
        <f t="shared" si="56"/>
        <v>EUR</v>
      </c>
      <c r="D191" s="713">
        <f t="shared" si="56"/>
        <v>9.0968</v>
      </c>
      <c r="E191" s="456"/>
      <c r="F191" s="42"/>
      <c r="G191" s="748" t="str">
        <f>'Aaro Inställningar'!C18</f>
        <v xml:space="preserve">KVD </v>
      </c>
      <c r="H191" s="319">
        <v>45.993420800000003</v>
      </c>
      <c r="I191" s="317">
        <v>41.599666399999997</v>
      </c>
      <c r="J191" s="318">
        <f t="shared" si="70"/>
        <v>0.10561994314454415</v>
      </c>
      <c r="K191" s="319">
        <v>66.7159312</v>
      </c>
      <c r="L191" s="317">
        <v>54.653574399999997</v>
      </c>
      <c r="M191" s="318">
        <f t="shared" si="58"/>
        <v>0.22070572569906788</v>
      </c>
      <c r="N191" s="319">
        <v>66.7159312</v>
      </c>
      <c r="O191" s="317">
        <v>54.653574399999997</v>
      </c>
      <c r="P191" s="318">
        <f t="shared" si="59"/>
        <v>0.22070572569906788</v>
      </c>
      <c r="Q191" s="318" t="b">
        <f t="shared" si="60"/>
        <v>0</v>
      </c>
      <c r="R191" s="318">
        <f t="shared" si="61"/>
        <v>0.22070572569906788</v>
      </c>
      <c r="S191" s="319">
        <v>372.95060640000003</v>
      </c>
      <c r="T191" s="317">
        <v>360.88824959999999</v>
      </c>
      <c r="U191" s="318">
        <f t="shared" si="62"/>
        <v>3.3424077434966781E-2</v>
      </c>
      <c r="V191" s="318" t="b">
        <f t="shared" si="63"/>
        <v>0</v>
      </c>
      <c r="W191" s="318">
        <f t="shared" si="64"/>
        <v>3.3424077434966781E-2</v>
      </c>
      <c r="X191" s="318"/>
      <c r="Y191" s="319">
        <v>562.2004336</v>
      </c>
      <c r="Z191" s="318">
        <f t="shared" si="65"/>
        <v>0.55782415809639052</v>
      </c>
      <c r="AA191" s="318" t="b">
        <f t="shared" si="66"/>
        <v>0</v>
      </c>
      <c r="AB191" s="318">
        <f t="shared" si="67"/>
        <v>0.55782415809639052</v>
      </c>
      <c r="AC191" s="810"/>
      <c r="AD191" s="811">
        <f t="shared" si="68"/>
        <v>9.6680640143425867E-2</v>
      </c>
      <c r="AE191" s="811">
        <f t="shared" si="69"/>
        <v>7.9893617021276592E-2</v>
      </c>
    </row>
    <row r="192" spans="1:31" ht="15.75" customHeight="1">
      <c r="A192" s="440" t="s">
        <v>303</v>
      </c>
      <c r="B192" s="456" t="str">
        <f>'Aaro Inställningar'!B19</f>
        <v>LEDIL</v>
      </c>
      <c r="C192" s="456" t="str">
        <f t="shared" si="56"/>
        <v>SEK</v>
      </c>
      <c r="D192" s="713">
        <f t="shared" si="56"/>
        <v>1</v>
      </c>
      <c r="E192" s="456"/>
      <c r="F192" s="42"/>
      <c r="G192" s="748" t="str">
        <f>'Aaro Inställningar'!C19</f>
        <v>Ledil</v>
      </c>
      <c r="H192" s="319">
        <v>0.39800000000000002</v>
      </c>
      <c r="I192" s="317">
        <v>0.57699999999999996</v>
      </c>
      <c r="J192" s="318">
        <f t="shared" si="70"/>
        <v>-0.31022530329289422</v>
      </c>
      <c r="K192" s="319">
        <v>0.83299999999999996</v>
      </c>
      <c r="L192" s="317">
        <v>0.80700000000000005</v>
      </c>
      <c r="M192" s="318">
        <f t="shared" si="58"/>
        <v>3.2218091697645557E-2</v>
      </c>
      <c r="N192" s="319">
        <v>0.83299999999999996</v>
      </c>
      <c r="O192" s="317">
        <v>0.80700000000000005</v>
      </c>
      <c r="P192" s="318">
        <f t="shared" si="59"/>
        <v>3.2218091697645557E-2</v>
      </c>
      <c r="Q192" s="318" t="b">
        <f t="shared" si="60"/>
        <v>0</v>
      </c>
      <c r="R192" s="318">
        <f t="shared" si="61"/>
        <v>3.2218091697645557E-2</v>
      </c>
      <c r="S192" s="319">
        <v>7.0010000000000003</v>
      </c>
      <c r="T192" s="317">
        <v>6.9749999999999996</v>
      </c>
      <c r="U192" s="318">
        <f t="shared" si="62"/>
        <v>3.7275985663083322E-3</v>
      </c>
      <c r="V192" s="318" t="b">
        <f t="shared" si="63"/>
        <v>0</v>
      </c>
      <c r="W192" s="318">
        <f t="shared" si="64"/>
        <v>3.7275985663083322E-3</v>
      </c>
      <c r="X192" s="318"/>
      <c r="Y192" s="319">
        <v>7.6820000000000004</v>
      </c>
      <c r="Z192" s="318">
        <f t="shared" si="65"/>
        <v>0.10136200716845889</v>
      </c>
      <c r="AA192" s="318" t="b">
        <f t="shared" si="66"/>
        <v>0</v>
      </c>
      <c r="AB192" s="318">
        <f t="shared" si="67"/>
        <v>0.10136200716845889</v>
      </c>
      <c r="AC192" s="810"/>
      <c r="AD192" s="811">
        <f t="shared" si="68"/>
        <v>0.11175207942044539</v>
      </c>
      <c r="AE192" s="811">
        <f t="shared" si="69"/>
        <v>0.14837286265857696</v>
      </c>
    </row>
    <row r="193" spans="1:31" ht="16.8">
      <c r="A193" s="440" t="s">
        <v>303</v>
      </c>
      <c r="B193" s="456" t="str">
        <f>'Aaro Inställningar'!B20</f>
        <v>MCC</v>
      </c>
      <c r="C193" s="456" t="str">
        <f t="shared" si="56"/>
        <v>EUR</v>
      </c>
      <c r="D193" s="713">
        <f t="shared" si="56"/>
        <v>9.0968</v>
      </c>
      <c r="E193" s="456"/>
      <c r="F193" s="42"/>
      <c r="G193" s="748" t="str">
        <f>'Aaro Inställningar'!C20</f>
        <v>Mobile Climate Control</v>
      </c>
      <c r="H193" s="319">
        <v>56.190933600000001</v>
      </c>
      <c r="I193" s="317">
        <v>47.467102400000002</v>
      </c>
      <c r="J193" s="318">
        <f t="shared" si="70"/>
        <v>0.18378689152932148</v>
      </c>
      <c r="K193" s="319">
        <v>54.289702400000003</v>
      </c>
      <c r="L193" s="317">
        <v>77.159057599999997</v>
      </c>
      <c r="M193" s="318">
        <f t="shared" si="58"/>
        <v>-0.29639236029238381</v>
      </c>
      <c r="N193" s="319">
        <v>54.289702400000003</v>
      </c>
      <c r="O193" s="317">
        <v>77.159057599999997</v>
      </c>
      <c r="P193" s="318">
        <f t="shared" si="59"/>
        <v>-0.29639236029238381</v>
      </c>
      <c r="Q193" s="318" t="b">
        <f t="shared" si="60"/>
        <v>0</v>
      </c>
      <c r="R193" s="318">
        <f t="shared" si="61"/>
        <v>-0.29639236029238381</v>
      </c>
      <c r="S193" s="319">
        <v>413.17665599999998</v>
      </c>
      <c r="T193" s="317">
        <v>436.04601120000001</v>
      </c>
      <c r="U193" s="318">
        <f t="shared" si="62"/>
        <v>-5.2447114782826487E-2</v>
      </c>
      <c r="V193" s="318" t="b">
        <f t="shared" si="63"/>
        <v>0</v>
      </c>
      <c r="W193" s="318">
        <f t="shared" si="64"/>
        <v>-5.2447114782826487E-2</v>
      </c>
      <c r="X193" s="318"/>
      <c r="Y193" s="319">
        <v>852.99783920000004</v>
      </c>
      <c r="Z193" s="318">
        <f t="shared" si="65"/>
        <v>0.95621062293987569</v>
      </c>
      <c r="AA193" s="318" t="b">
        <f t="shared" si="66"/>
        <v>0</v>
      </c>
      <c r="AB193" s="318">
        <f t="shared" si="67"/>
        <v>0.95621062293987569</v>
      </c>
      <c r="AC193" s="810"/>
      <c r="AD193" s="811">
        <f t="shared" si="68"/>
        <v>2.0571861912066322E-2</v>
      </c>
      <c r="AE193" s="811">
        <f t="shared" si="69"/>
        <v>4.0076543268208552E-2</v>
      </c>
    </row>
    <row r="194" spans="1:31" ht="15" customHeight="1">
      <c r="A194" s="438" t="s">
        <v>303</v>
      </c>
      <c r="B194" s="438" t="str">
        <f>'Aaro Inställningar'!B21</f>
        <v>NEBULA</v>
      </c>
      <c r="C194" s="438" t="str">
        <f t="shared" si="56"/>
        <v>SEK</v>
      </c>
      <c r="D194" s="715">
        <f t="shared" si="56"/>
        <v>1</v>
      </c>
      <c r="E194" s="438"/>
      <c r="F194" s="42"/>
      <c r="G194" s="748" t="str">
        <f>'Aaro Inställningar'!C21</f>
        <v>Nebula</v>
      </c>
      <c r="H194" s="319">
        <v>0.38191999999999898</v>
      </c>
      <c r="I194" s="317">
        <v>0.47699999999999998</v>
      </c>
      <c r="J194" s="318">
        <f t="shared" si="70"/>
        <v>-0.19932914046121808</v>
      </c>
      <c r="K194" s="319">
        <v>1.462175</v>
      </c>
      <c r="L194" s="317">
        <v>1.427</v>
      </c>
      <c r="M194" s="318">
        <f t="shared" si="58"/>
        <v>2.4649614576033541E-2</v>
      </c>
      <c r="N194" s="319">
        <v>1.462175</v>
      </c>
      <c r="O194" s="317">
        <v>1.427</v>
      </c>
      <c r="P194" s="318">
        <f t="shared" si="59"/>
        <v>2.4649614576033541E-2</v>
      </c>
      <c r="Q194" s="318" t="b">
        <f t="shared" si="60"/>
        <v>0</v>
      </c>
      <c r="R194" s="318">
        <f t="shared" si="61"/>
        <v>2.4649614576033541E-2</v>
      </c>
      <c r="S194" s="319">
        <v>7.6511750000000003</v>
      </c>
      <c r="T194" s="317">
        <v>7.6159999999999997</v>
      </c>
      <c r="U194" s="318">
        <f t="shared" si="62"/>
        <v>4.6185661764706065E-3</v>
      </c>
      <c r="V194" s="318" t="b">
        <f t="shared" si="63"/>
        <v>0</v>
      </c>
      <c r="W194" s="318">
        <f t="shared" si="64"/>
        <v>4.6185661764706065E-3</v>
      </c>
      <c r="X194" s="318"/>
      <c r="Y194" s="319">
        <v>8.0589999999999993</v>
      </c>
      <c r="Z194" s="318">
        <f t="shared" si="65"/>
        <v>5.8167016806722538E-2</v>
      </c>
      <c r="AA194" s="318" t="b">
        <f t="shared" si="66"/>
        <v>0</v>
      </c>
      <c r="AB194" s="318">
        <f t="shared" si="67"/>
        <v>5.8167016806722538E-2</v>
      </c>
      <c r="AC194" s="810"/>
      <c r="AD194" s="811">
        <f t="shared" si="68"/>
        <v>0.20650579220377169</v>
      </c>
      <c r="AE194" s="811">
        <f t="shared" si="69"/>
        <v>0.21585236726667675</v>
      </c>
    </row>
    <row r="195" spans="1:31" ht="15.75" customHeight="1">
      <c r="A195" s="438" t="s">
        <v>303</v>
      </c>
      <c r="B195" s="438" t="str">
        <f>'Aaro Inställningar'!B22</f>
        <v>NCGHO</v>
      </c>
      <c r="C195" s="438" t="str">
        <f t="shared" si="56"/>
        <v>SEK</v>
      </c>
      <c r="D195" s="715">
        <f t="shared" si="56"/>
        <v>1</v>
      </c>
      <c r="E195" s="438"/>
      <c r="F195" s="42"/>
      <c r="G195" s="748" t="str">
        <f>'Aaro Inställningar'!C22</f>
        <v>Nordic Cinema Group</v>
      </c>
      <c r="H195" s="319">
        <v>30.1215469999999</v>
      </c>
      <c r="I195" s="317">
        <v>19.449000000000002</v>
      </c>
      <c r="J195" s="318">
        <f t="shared" si="70"/>
        <v>0.54874528253380106</v>
      </c>
      <c r="K195" s="319">
        <v>139.70499799999999</v>
      </c>
      <c r="L195" s="317">
        <v>89.876999999999995</v>
      </c>
      <c r="M195" s="318">
        <f t="shared" si="58"/>
        <v>0.55440210509919097</v>
      </c>
      <c r="N195" s="319">
        <v>139.70499799999999</v>
      </c>
      <c r="O195" s="317">
        <v>89.876999999999995</v>
      </c>
      <c r="P195" s="318">
        <f t="shared" si="59"/>
        <v>0.55440210509919097</v>
      </c>
      <c r="Q195" s="318" t="b">
        <f t="shared" si="60"/>
        <v>0</v>
      </c>
      <c r="R195" s="318">
        <f t="shared" si="61"/>
        <v>0.55440210509919097</v>
      </c>
      <c r="S195" s="319">
        <v>261.01099799999997</v>
      </c>
      <c r="T195" s="317">
        <v>211.18299999999999</v>
      </c>
      <c r="U195" s="318">
        <f t="shared" si="62"/>
        <v>0.23594701278038466</v>
      </c>
      <c r="V195" s="318" t="b">
        <f t="shared" si="63"/>
        <v>0</v>
      </c>
      <c r="W195" s="318">
        <f t="shared" si="64"/>
        <v>0.23594701278038466</v>
      </c>
      <c r="X195" s="318"/>
      <c r="Y195" s="319">
        <v>298.161</v>
      </c>
      <c r="Z195" s="318">
        <f t="shared" si="65"/>
        <v>0.41186080318965068</v>
      </c>
      <c r="AA195" s="318" t="b">
        <f t="shared" si="66"/>
        <v>0</v>
      </c>
      <c r="AB195" s="763">
        <f t="shared" si="67"/>
        <v>0.41186080318965068</v>
      </c>
      <c r="AC195" s="810"/>
      <c r="AD195" s="811">
        <f t="shared" si="68"/>
        <v>0.17658379187651094</v>
      </c>
      <c r="AE195" s="811">
        <f t="shared" si="69"/>
        <v>0.12557687229378256</v>
      </c>
    </row>
    <row r="196" spans="1:31" ht="15.75" hidden="1" customHeight="1">
      <c r="A196" s="438" t="s">
        <v>303</v>
      </c>
      <c r="B196" s="438">
        <f>'Aaro Inställningar'!B23</f>
        <v>0</v>
      </c>
      <c r="C196" s="438" t="str">
        <f t="shared" si="56"/>
        <v>NOK</v>
      </c>
      <c r="D196" s="715">
        <f t="shared" si="56"/>
        <v>1.089421</v>
      </c>
      <c r="E196" s="438"/>
      <c r="F196" s="42"/>
      <c r="G196" s="748">
        <f>'Aaro Inställningar'!C23</f>
        <v>0</v>
      </c>
      <c r="H196" s="319">
        <v>0</v>
      </c>
      <c r="I196" s="317">
        <v>0</v>
      </c>
      <c r="J196" s="318" t="e">
        <f t="shared" si="70"/>
        <v>#DIV/0!</v>
      </c>
      <c r="K196" s="319">
        <v>0</v>
      </c>
      <c r="L196" s="317">
        <v>0</v>
      </c>
      <c r="M196" s="318" t="e">
        <f t="shared" si="58"/>
        <v>#DIV/0!</v>
      </c>
      <c r="N196" s="319">
        <v>0</v>
      </c>
      <c r="O196" s="317">
        <v>0</v>
      </c>
      <c r="P196" s="318" t="e">
        <f t="shared" si="59"/>
        <v>#DIV/0!</v>
      </c>
      <c r="Q196" s="318" t="b">
        <f t="shared" si="60"/>
        <v>0</v>
      </c>
      <c r="R196" s="318" t="e">
        <f t="shared" si="61"/>
        <v>#DIV/0!</v>
      </c>
      <c r="S196" s="319">
        <v>0</v>
      </c>
      <c r="T196" s="317">
        <v>0</v>
      </c>
      <c r="U196" s="318" t="e">
        <f t="shared" si="62"/>
        <v>#DIV/0!</v>
      </c>
      <c r="V196" s="318" t="b">
        <f t="shared" si="63"/>
        <v>0</v>
      </c>
      <c r="W196" s="318" t="e">
        <f t="shared" si="64"/>
        <v>#DIV/0!</v>
      </c>
      <c r="X196" s="318"/>
      <c r="Y196" s="319">
        <v>0</v>
      </c>
      <c r="Z196" s="318" t="e">
        <f t="shared" si="65"/>
        <v>#DIV/0!</v>
      </c>
      <c r="AA196" s="318" t="b">
        <f t="shared" si="66"/>
        <v>0</v>
      </c>
      <c r="AB196" s="318" t="e">
        <f t="shared" si="67"/>
        <v>#DIV/0!</v>
      </c>
      <c r="AC196" s="810"/>
      <c r="AD196" s="811">
        <f t="shared" si="68"/>
        <v>0</v>
      </c>
      <c r="AE196" s="811">
        <f t="shared" si="69"/>
        <v>0</v>
      </c>
    </row>
    <row r="197" spans="1:31" ht="15.75" hidden="1" customHeight="1">
      <c r="A197" s="438" t="s">
        <v>303</v>
      </c>
      <c r="B197" s="438">
        <f>'Aaro Inställningar'!B24</f>
        <v>0</v>
      </c>
      <c r="C197" s="438" t="str">
        <f t="shared" si="56"/>
        <v>SEK</v>
      </c>
      <c r="D197" s="715">
        <f t="shared" si="56"/>
        <v>1</v>
      </c>
      <c r="E197" s="438"/>
      <c r="F197" s="42"/>
      <c r="G197" s="748">
        <f>'Aaro Inställningar'!C24</f>
        <v>0</v>
      </c>
      <c r="H197" s="319">
        <v>0</v>
      </c>
      <c r="I197" s="317">
        <v>0</v>
      </c>
      <c r="J197" s="318" t="e">
        <f t="shared" si="70"/>
        <v>#DIV/0!</v>
      </c>
      <c r="K197" s="319">
        <v>0</v>
      </c>
      <c r="L197" s="317">
        <v>0</v>
      </c>
      <c r="M197" s="318" t="e">
        <f t="shared" si="58"/>
        <v>#DIV/0!</v>
      </c>
      <c r="N197" s="319">
        <v>0</v>
      </c>
      <c r="O197" s="317">
        <v>0</v>
      </c>
      <c r="P197" s="318" t="e">
        <f t="shared" si="59"/>
        <v>#DIV/0!</v>
      </c>
      <c r="Q197" s="318" t="b">
        <f t="shared" si="60"/>
        <v>0</v>
      </c>
      <c r="R197" s="318" t="e">
        <f t="shared" si="61"/>
        <v>#DIV/0!</v>
      </c>
      <c r="S197" s="319">
        <v>0</v>
      </c>
      <c r="T197" s="317">
        <v>0</v>
      </c>
      <c r="U197" s="318" t="e">
        <f t="shared" si="62"/>
        <v>#DIV/0!</v>
      </c>
      <c r="V197" s="318" t="b">
        <f t="shared" si="63"/>
        <v>0</v>
      </c>
      <c r="W197" s="318" t="e">
        <f t="shared" si="64"/>
        <v>#DIV/0!</v>
      </c>
      <c r="X197" s="318"/>
      <c r="Y197" s="319">
        <v>0</v>
      </c>
      <c r="Z197" s="318" t="e">
        <f t="shared" si="65"/>
        <v>#DIV/0!</v>
      </c>
      <c r="AA197" s="318" t="b">
        <f t="shared" si="66"/>
        <v>0</v>
      </c>
      <c r="AB197" s="318" t="e">
        <f t="shared" si="67"/>
        <v>#DIV/0!</v>
      </c>
      <c r="AC197" s="810"/>
      <c r="AD197" s="811">
        <f t="shared" si="68"/>
        <v>0</v>
      </c>
      <c r="AE197" s="811">
        <f t="shared" si="69"/>
        <v>0</v>
      </c>
    </row>
    <row r="198" spans="1:31" ht="15.75" hidden="1" customHeight="1">
      <c r="A198" s="438" t="s">
        <v>303</v>
      </c>
      <c r="B198" s="438">
        <f>'Aaro Inställningar'!B25</f>
        <v>0</v>
      </c>
      <c r="C198" s="438" t="str">
        <f t="shared" si="56"/>
        <v>SEK</v>
      </c>
      <c r="D198" s="715">
        <f t="shared" si="56"/>
        <v>1</v>
      </c>
      <c r="E198" s="438"/>
      <c r="F198" s="42"/>
      <c r="G198" s="748">
        <f>'Aaro Inställningar'!C25</f>
        <v>0</v>
      </c>
      <c r="H198" s="319">
        <v>0</v>
      </c>
      <c r="I198" s="317">
        <v>0</v>
      </c>
      <c r="J198" s="318" t="e">
        <f t="shared" si="70"/>
        <v>#DIV/0!</v>
      </c>
      <c r="K198" s="319">
        <v>0</v>
      </c>
      <c r="L198" s="317">
        <v>0</v>
      </c>
      <c r="M198" s="318" t="e">
        <f t="shared" si="58"/>
        <v>#DIV/0!</v>
      </c>
      <c r="N198" s="319">
        <v>0</v>
      </c>
      <c r="O198" s="317">
        <v>0</v>
      </c>
      <c r="P198" s="318" t="e">
        <f t="shared" si="59"/>
        <v>#DIV/0!</v>
      </c>
      <c r="Q198" s="318" t="b">
        <f t="shared" si="60"/>
        <v>0</v>
      </c>
      <c r="R198" s="318" t="e">
        <f t="shared" si="61"/>
        <v>#DIV/0!</v>
      </c>
      <c r="S198" s="319">
        <v>0</v>
      </c>
      <c r="T198" s="317">
        <v>0</v>
      </c>
      <c r="U198" s="318" t="e">
        <f t="shared" si="62"/>
        <v>#DIV/0!</v>
      </c>
      <c r="V198" s="318" t="b">
        <f t="shared" si="63"/>
        <v>0</v>
      </c>
      <c r="W198" s="318" t="e">
        <f t="shared" si="64"/>
        <v>#DIV/0!</v>
      </c>
      <c r="X198" s="318"/>
      <c r="Y198" s="319">
        <v>0</v>
      </c>
      <c r="Z198" s="318" t="e">
        <f t="shared" si="65"/>
        <v>#DIV/0!</v>
      </c>
      <c r="AA198" s="318" t="b">
        <f t="shared" si="66"/>
        <v>0</v>
      </c>
      <c r="AB198" s="318" t="e">
        <f t="shared" si="67"/>
        <v>#DIV/0!</v>
      </c>
      <c r="AC198" s="810"/>
      <c r="AD198" s="811">
        <f t="shared" si="68"/>
        <v>0</v>
      </c>
      <c r="AE198" s="811">
        <f t="shared" si="69"/>
        <v>0</v>
      </c>
    </row>
    <row r="199" spans="1:31" ht="15.75" hidden="1" customHeight="1">
      <c r="A199" s="438" t="s">
        <v>303</v>
      </c>
      <c r="B199" s="438">
        <f>'Aaro Inställningar'!B26</f>
        <v>0</v>
      </c>
      <c r="C199" s="438" t="str">
        <f t="shared" ref="C199:D218" si="71">C34</f>
        <v>SEK</v>
      </c>
      <c r="D199" s="715">
        <f t="shared" si="71"/>
        <v>1</v>
      </c>
      <c r="E199" s="438"/>
      <c r="F199" s="42"/>
      <c r="G199" s="748">
        <f>'Aaro Inställningar'!C26</f>
        <v>0</v>
      </c>
      <c r="H199" s="319">
        <v>0</v>
      </c>
      <c r="I199" s="317">
        <v>0</v>
      </c>
      <c r="J199" s="318" t="e">
        <f t="shared" si="70"/>
        <v>#DIV/0!</v>
      </c>
      <c r="K199" s="319">
        <v>0</v>
      </c>
      <c r="L199" s="317">
        <v>0</v>
      </c>
      <c r="M199" s="318" t="e">
        <f t="shared" si="58"/>
        <v>#DIV/0!</v>
      </c>
      <c r="N199" s="319">
        <v>0</v>
      </c>
      <c r="O199" s="317">
        <v>0</v>
      </c>
      <c r="P199" s="318" t="e">
        <f t="shared" si="59"/>
        <v>#DIV/0!</v>
      </c>
      <c r="Q199" s="318" t="b">
        <f t="shared" si="60"/>
        <v>0</v>
      </c>
      <c r="R199" s="318" t="e">
        <f t="shared" si="61"/>
        <v>#DIV/0!</v>
      </c>
      <c r="S199" s="319">
        <v>0</v>
      </c>
      <c r="T199" s="317">
        <v>0</v>
      </c>
      <c r="U199" s="318" t="e">
        <f t="shared" si="62"/>
        <v>#DIV/0!</v>
      </c>
      <c r="V199" s="318" t="b">
        <f t="shared" si="63"/>
        <v>0</v>
      </c>
      <c r="W199" s="318" t="e">
        <f t="shared" si="64"/>
        <v>#DIV/0!</v>
      </c>
      <c r="X199" s="318"/>
      <c r="Y199" s="319">
        <v>0</v>
      </c>
      <c r="Z199" s="318" t="e">
        <f t="shared" si="65"/>
        <v>#DIV/0!</v>
      </c>
      <c r="AA199" s="318" t="b">
        <f t="shared" si="66"/>
        <v>0</v>
      </c>
      <c r="AB199" s="318" t="e">
        <f t="shared" si="67"/>
        <v>#DIV/0!</v>
      </c>
      <c r="AC199" s="810"/>
      <c r="AD199" s="811">
        <f t="shared" si="68"/>
        <v>0</v>
      </c>
      <c r="AE199" s="811">
        <f t="shared" si="69"/>
        <v>0</v>
      </c>
    </row>
    <row r="200" spans="1:31" ht="15.75" hidden="1" customHeight="1">
      <c r="A200" s="438" t="s">
        <v>303</v>
      </c>
      <c r="B200" s="438">
        <f>'Aaro Inställningar'!B27</f>
        <v>0</v>
      </c>
      <c r="C200" s="438" t="str">
        <f t="shared" si="71"/>
        <v>SEK</v>
      </c>
      <c r="D200" s="715">
        <f t="shared" si="71"/>
        <v>1</v>
      </c>
      <c r="E200" s="438"/>
      <c r="F200" s="42"/>
      <c r="G200" s="748">
        <f>'Aaro Inställningar'!C27</f>
        <v>0</v>
      </c>
      <c r="H200" s="319">
        <v>0</v>
      </c>
      <c r="I200" s="317">
        <v>0</v>
      </c>
      <c r="J200" s="318" t="e">
        <f t="shared" si="70"/>
        <v>#DIV/0!</v>
      </c>
      <c r="K200" s="319">
        <v>0</v>
      </c>
      <c r="L200" s="317">
        <v>0</v>
      </c>
      <c r="M200" s="318" t="e">
        <f t="shared" si="58"/>
        <v>#DIV/0!</v>
      </c>
      <c r="N200" s="319">
        <v>0</v>
      </c>
      <c r="O200" s="317">
        <v>0</v>
      </c>
      <c r="P200" s="318" t="e">
        <f t="shared" si="59"/>
        <v>#DIV/0!</v>
      </c>
      <c r="Q200" s="318" t="b">
        <f t="shared" si="60"/>
        <v>0</v>
      </c>
      <c r="R200" s="318" t="e">
        <f t="shared" si="61"/>
        <v>#DIV/0!</v>
      </c>
      <c r="S200" s="319">
        <v>0</v>
      </c>
      <c r="T200" s="317">
        <v>0</v>
      </c>
      <c r="U200" s="318" t="e">
        <f t="shared" si="62"/>
        <v>#DIV/0!</v>
      </c>
      <c r="V200" s="318" t="b">
        <f t="shared" si="63"/>
        <v>0</v>
      </c>
      <c r="W200" s="318" t="e">
        <f t="shared" si="64"/>
        <v>#DIV/0!</v>
      </c>
      <c r="X200" s="318"/>
      <c r="Y200" s="319">
        <v>0</v>
      </c>
      <c r="Z200" s="318" t="e">
        <f t="shared" si="65"/>
        <v>#DIV/0!</v>
      </c>
      <c r="AA200" s="318" t="b">
        <f t="shared" si="66"/>
        <v>0</v>
      </c>
      <c r="AB200" s="318" t="e">
        <f t="shared" si="67"/>
        <v>#DIV/0!</v>
      </c>
      <c r="AC200" s="810"/>
      <c r="AD200" s="811">
        <f t="shared" si="68"/>
        <v>0</v>
      </c>
      <c r="AE200" s="811">
        <f t="shared" si="69"/>
        <v>0</v>
      </c>
    </row>
    <row r="201" spans="1:31" ht="15.75" hidden="1" customHeight="1">
      <c r="A201" s="438" t="s">
        <v>303</v>
      </c>
      <c r="B201" s="438">
        <f>'Aaro Inställningar'!B28</f>
        <v>0</v>
      </c>
      <c r="C201" s="438" t="str">
        <f t="shared" si="71"/>
        <v>SEK</v>
      </c>
      <c r="D201" s="715">
        <f t="shared" si="71"/>
        <v>1</v>
      </c>
      <c r="E201" s="438"/>
      <c r="F201" s="42"/>
      <c r="G201" s="748">
        <f>'Aaro Inställningar'!C28</f>
        <v>0</v>
      </c>
      <c r="H201" s="319">
        <v>0</v>
      </c>
      <c r="I201" s="317">
        <v>0</v>
      </c>
      <c r="J201" s="318" t="e">
        <f t="shared" si="70"/>
        <v>#DIV/0!</v>
      </c>
      <c r="K201" s="319">
        <v>0</v>
      </c>
      <c r="L201" s="317">
        <v>0</v>
      </c>
      <c r="M201" s="318" t="e">
        <f t="shared" si="58"/>
        <v>#DIV/0!</v>
      </c>
      <c r="N201" s="319">
        <v>0</v>
      </c>
      <c r="O201" s="317">
        <v>0</v>
      </c>
      <c r="P201" s="318" t="e">
        <f t="shared" si="59"/>
        <v>#DIV/0!</v>
      </c>
      <c r="Q201" s="318" t="b">
        <f t="shared" si="60"/>
        <v>0</v>
      </c>
      <c r="R201" s="318" t="e">
        <f t="shared" si="61"/>
        <v>#DIV/0!</v>
      </c>
      <c r="S201" s="319">
        <v>0</v>
      </c>
      <c r="T201" s="317">
        <v>0</v>
      </c>
      <c r="U201" s="318" t="e">
        <f t="shared" si="62"/>
        <v>#DIV/0!</v>
      </c>
      <c r="V201" s="318" t="b">
        <f t="shared" si="63"/>
        <v>0</v>
      </c>
      <c r="W201" s="318" t="e">
        <f t="shared" si="64"/>
        <v>#DIV/0!</v>
      </c>
      <c r="X201" s="318"/>
      <c r="Y201" s="319">
        <v>0</v>
      </c>
      <c r="Z201" s="318" t="e">
        <f t="shared" si="65"/>
        <v>#DIV/0!</v>
      </c>
      <c r="AA201" s="318" t="b">
        <f t="shared" si="66"/>
        <v>0</v>
      </c>
      <c r="AB201" s="318" t="e">
        <f t="shared" si="67"/>
        <v>#DIV/0!</v>
      </c>
      <c r="AC201" s="810"/>
      <c r="AD201" s="811">
        <f t="shared" si="68"/>
        <v>0</v>
      </c>
      <c r="AE201" s="811">
        <f t="shared" si="69"/>
        <v>0</v>
      </c>
    </row>
    <row r="202" spans="1:31" ht="15.75" hidden="1" customHeight="1">
      <c r="A202" s="438" t="s">
        <v>303</v>
      </c>
      <c r="B202" s="438">
        <f>'Aaro Inställningar'!B29</f>
        <v>0</v>
      </c>
      <c r="C202" s="438" t="str">
        <f t="shared" si="71"/>
        <v>SEK</v>
      </c>
      <c r="D202" s="715">
        <f t="shared" si="71"/>
        <v>1</v>
      </c>
      <c r="E202" s="438"/>
      <c r="F202" s="42"/>
      <c r="G202" s="748">
        <f>'Aaro Inställningar'!C29</f>
        <v>0</v>
      </c>
      <c r="H202" s="319">
        <v>0</v>
      </c>
      <c r="I202" s="317">
        <v>0</v>
      </c>
      <c r="J202" s="318" t="e">
        <f t="shared" si="70"/>
        <v>#DIV/0!</v>
      </c>
      <c r="K202" s="319">
        <v>0</v>
      </c>
      <c r="L202" s="317">
        <v>0</v>
      </c>
      <c r="M202" s="318" t="e">
        <f t="shared" si="58"/>
        <v>#DIV/0!</v>
      </c>
      <c r="N202" s="319">
        <v>0</v>
      </c>
      <c r="O202" s="317">
        <v>0</v>
      </c>
      <c r="P202" s="318" t="e">
        <f t="shared" si="59"/>
        <v>#DIV/0!</v>
      </c>
      <c r="Q202" s="318" t="b">
        <f t="shared" si="60"/>
        <v>0</v>
      </c>
      <c r="R202" s="318" t="e">
        <f t="shared" si="61"/>
        <v>#DIV/0!</v>
      </c>
      <c r="S202" s="319">
        <v>0</v>
      </c>
      <c r="T202" s="317">
        <v>0</v>
      </c>
      <c r="U202" s="318" t="e">
        <f t="shared" si="62"/>
        <v>#DIV/0!</v>
      </c>
      <c r="V202" s="318" t="b">
        <f t="shared" si="63"/>
        <v>0</v>
      </c>
      <c r="W202" s="318" t="e">
        <f t="shared" si="64"/>
        <v>#DIV/0!</v>
      </c>
      <c r="X202" s="318"/>
      <c r="Y202" s="319">
        <v>0</v>
      </c>
      <c r="Z202" s="318" t="e">
        <f t="shared" si="65"/>
        <v>#DIV/0!</v>
      </c>
      <c r="AA202" s="318" t="b">
        <f t="shared" si="66"/>
        <v>0</v>
      </c>
      <c r="AB202" s="318" t="e">
        <f t="shared" si="67"/>
        <v>#DIV/0!</v>
      </c>
      <c r="AC202" s="810"/>
      <c r="AD202" s="811">
        <f t="shared" si="68"/>
        <v>0</v>
      </c>
      <c r="AE202" s="811">
        <f t="shared" si="69"/>
        <v>0</v>
      </c>
    </row>
    <row r="203" spans="1:31" ht="15.75" hidden="1" customHeight="1">
      <c r="A203" s="438" t="s">
        <v>303</v>
      </c>
      <c r="B203" s="438">
        <f>'Aaro Inställningar'!B30</f>
        <v>0</v>
      </c>
      <c r="C203" s="438" t="str">
        <f t="shared" si="71"/>
        <v>SEK</v>
      </c>
      <c r="D203" s="715">
        <f t="shared" si="71"/>
        <v>1</v>
      </c>
      <c r="E203" s="438"/>
      <c r="F203" s="42"/>
      <c r="G203" s="748">
        <f>'Aaro Inställningar'!C30</f>
        <v>0</v>
      </c>
      <c r="H203" s="319">
        <v>0</v>
      </c>
      <c r="I203" s="317">
        <v>0</v>
      </c>
      <c r="J203" s="318" t="e">
        <f t="shared" si="70"/>
        <v>#DIV/0!</v>
      </c>
      <c r="K203" s="319">
        <v>0</v>
      </c>
      <c r="L203" s="317">
        <v>0</v>
      </c>
      <c r="M203" s="318" t="e">
        <f t="shared" si="58"/>
        <v>#DIV/0!</v>
      </c>
      <c r="N203" s="319">
        <v>0</v>
      </c>
      <c r="O203" s="317">
        <v>0</v>
      </c>
      <c r="P203" s="318" t="e">
        <f t="shared" si="59"/>
        <v>#DIV/0!</v>
      </c>
      <c r="Q203" s="318" t="b">
        <f t="shared" si="60"/>
        <v>0</v>
      </c>
      <c r="R203" s="318" t="e">
        <f t="shared" si="61"/>
        <v>#DIV/0!</v>
      </c>
      <c r="S203" s="319">
        <v>0</v>
      </c>
      <c r="T203" s="317">
        <v>0</v>
      </c>
      <c r="U203" s="318" t="e">
        <f t="shared" si="62"/>
        <v>#DIV/0!</v>
      </c>
      <c r="V203" s="318" t="b">
        <f t="shared" si="63"/>
        <v>0</v>
      </c>
      <c r="W203" s="318" t="e">
        <f t="shared" si="64"/>
        <v>#DIV/0!</v>
      </c>
      <c r="X203" s="318"/>
      <c r="Y203" s="319">
        <v>0</v>
      </c>
      <c r="Z203" s="318" t="e">
        <f t="shared" si="65"/>
        <v>#DIV/0!</v>
      </c>
      <c r="AA203" s="318" t="b">
        <f t="shared" si="66"/>
        <v>0</v>
      </c>
      <c r="AB203" s="318" t="e">
        <f t="shared" si="67"/>
        <v>#DIV/0!</v>
      </c>
      <c r="AC203" s="810"/>
      <c r="AD203" s="811">
        <f t="shared" si="68"/>
        <v>0</v>
      </c>
      <c r="AE203" s="811">
        <f t="shared" si="69"/>
        <v>0</v>
      </c>
    </row>
    <row r="204" spans="1:31" ht="15.75" hidden="1" customHeight="1">
      <c r="A204" s="438" t="s">
        <v>303</v>
      </c>
      <c r="B204" s="438">
        <f>'Aaro Inställningar'!B31</f>
        <v>0</v>
      </c>
      <c r="C204" s="438" t="str">
        <f t="shared" si="71"/>
        <v>SEK</v>
      </c>
      <c r="D204" s="715">
        <f t="shared" si="71"/>
        <v>1</v>
      </c>
      <c r="E204" s="438"/>
      <c r="F204" s="42"/>
      <c r="G204" s="748">
        <f>'Aaro Inställningar'!C31</f>
        <v>0</v>
      </c>
      <c r="H204" s="319">
        <v>0</v>
      </c>
      <c r="I204" s="317">
        <v>0</v>
      </c>
      <c r="J204" s="318" t="e">
        <f t="shared" si="70"/>
        <v>#DIV/0!</v>
      </c>
      <c r="K204" s="319">
        <v>0</v>
      </c>
      <c r="L204" s="317">
        <v>0</v>
      </c>
      <c r="M204" s="318" t="e">
        <f t="shared" si="58"/>
        <v>#DIV/0!</v>
      </c>
      <c r="N204" s="319">
        <v>0</v>
      </c>
      <c r="O204" s="317">
        <v>0</v>
      </c>
      <c r="P204" s="318" t="e">
        <f t="shared" si="59"/>
        <v>#DIV/0!</v>
      </c>
      <c r="Q204" s="318" t="b">
        <f t="shared" si="60"/>
        <v>0</v>
      </c>
      <c r="R204" s="318" t="e">
        <f t="shared" si="61"/>
        <v>#DIV/0!</v>
      </c>
      <c r="S204" s="319">
        <v>0</v>
      </c>
      <c r="T204" s="317">
        <v>0</v>
      </c>
      <c r="U204" s="318" t="e">
        <f t="shared" si="62"/>
        <v>#DIV/0!</v>
      </c>
      <c r="V204" s="318" t="b">
        <f t="shared" si="63"/>
        <v>0</v>
      </c>
      <c r="W204" s="318" t="e">
        <f t="shared" si="64"/>
        <v>#DIV/0!</v>
      </c>
      <c r="X204" s="318"/>
      <c r="Y204" s="319">
        <v>0</v>
      </c>
      <c r="Z204" s="318" t="e">
        <f t="shared" si="65"/>
        <v>#DIV/0!</v>
      </c>
      <c r="AA204" s="318" t="b">
        <f t="shared" si="66"/>
        <v>0</v>
      </c>
      <c r="AB204" s="318" t="e">
        <f t="shared" si="67"/>
        <v>#DIV/0!</v>
      </c>
      <c r="AC204" s="810"/>
      <c r="AD204" s="811">
        <f t="shared" si="68"/>
        <v>0</v>
      </c>
      <c r="AE204" s="811">
        <f t="shared" si="69"/>
        <v>0</v>
      </c>
    </row>
    <row r="205" spans="1:31" ht="15.75" hidden="1" customHeight="1">
      <c r="A205" s="438" t="s">
        <v>303</v>
      </c>
      <c r="B205" s="438">
        <f>'Aaro Inställningar'!B32</f>
        <v>0</v>
      </c>
      <c r="C205" s="438" t="str">
        <f t="shared" si="71"/>
        <v>SEK</v>
      </c>
      <c r="D205" s="715">
        <f t="shared" si="71"/>
        <v>1</v>
      </c>
      <c r="E205" s="438"/>
      <c r="F205" s="42"/>
      <c r="G205" s="748">
        <f>'Aaro Inställningar'!C32</f>
        <v>0</v>
      </c>
      <c r="H205" s="319">
        <v>0</v>
      </c>
      <c r="I205" s="317">
        <v>0</v>
      </c>
      <c r="J205" s="318" t="e">
        <f t="shared" si="70"/>
        <v>#DIV/0!</v>
      </c>
      <c r="K205" s="319">
        <v>0</v>
      </c>
      <c r="L205" s="317">
        <v>0</v>
      </c>
      <c r="M205" s="318" t="e">
        <f t="shared" si="58"/>
        <v>#DIV/0!</v>
      </c>
      <c r="N205" s="319">
        <v>0</v>
      </c>
      <c r="O205" s="317">
        <v>0</v>
      </c>
      <c r="P205" s="318" t="e">
        <f t="shared" si="59"/>
        <v>#DIV/0!</v>
      </c>
      <c r="Q205" s="318" t="b">
        <f t="shared" si="60"/>
        <v>0</v>
      </c>
      <c r="R205" s="318" t="e">
        <f t="shared" si="61"/>
        <v>#DIV/0!</v>
      </c>
      <c r="S205" s="319">
        <v>0</v>
      </c>
      <c r="T205" s="317">
        <v>0</v>
      </c>
      <c r="U205" s="318" t="e">
        <f t="shared" si="62"/>
        <v>#DIV/0!</v>
      </c>
      <c r="V205" s="318" t="b">
        <f t="shared" si="63"/>
        <v>0</v>
      </c>
      <c r="W205" s="318" t="e">
        <f t="shared" si="64"/>
        <v>#DIV/0!</v>
      </c>
      <c r="X205" s="318"/>
      <c r="Y205" s="319">
        <v>0</v>
      </c>
      <c r="Z205" s="318" t="e">
        <f t="shared" si="65"/>
        <v>#DIV/0!</v>
      </c>
      <c r="AA205" s="318" t="b">
        <f t="shared" si="66"/>
        <v>0</v>
      </c>
      <c r="AB205" s="318" t="e">
        <f t="shared" si="67"/>
        <v>#DIV/0!</v>
      </c>
      <c r="AC205" s="810"/>
      <c r="AD205" s="811">
        <f t="shared" si="68"/>
        <v>0</v>
      </c>
      <c r="AE205" s="811">
        <f t="shared" si="69"/>
        <v>0</v>
      </c>
    </row>
    <row r="206" spans="1:31" ht="15.75" hidden="1" customHeight="1">
      <c r="A206" s="438" t="s">
        <v>303</v>
      </c>
      <c r="B206" s="438">
        <f>'Aaro Inställningar'!B33</f>
        <v>0</v>
      </c>
      <c r="C206" s="438" t="str">
        <f t="shared" si="71"/>
        <v>SEK</v>
      </c>
      <c r="D206" s="715">
        <f t="shared" si="71"/>
        <v>1</v>
      </c>
      <c r="E206" s="438"/>
      <c r="F206" s="42"/>
      <c r="G206" s="748">
        <f>'Aaro Inställningar'!C33</f>
        <v>0</v>
      </c>
      <c r="H206" s="319">
        <v>0</v>
      </c>
      <c r="I206" s="317">
        <v>0</v>
      </c>
      <c r="J206" s="318" t="e">
        <f t="shared" si="70"/>
        <v>#DIV/0!</v>
      </c>
      <c r="K206" s="319">
        <v>0</v>
      </c>
      <c r="L206" s="317">
        <v>0</v>
      </c>
      <c r="M206" s="318" t="e">
        <f t="shared" si="58"/>
        <v>#DIV/0!</v>
      </c>
      <c r="N206" s="319">
        <v>0</v>
      </c>
      <c r="O206" s="317">
        <v>0</v>
      </c>
      <c r="P206" s="318" t="e">
        <f t="shared" si="59"/>
        <v>#DIV/0!</v>
      </c>
      <c r="Q206" s="318" t="b">
        <f t="shared" si="60"/>
        <v>0</v>
      </c>
      <c r="R206" s="318" t="e">
        <f t="shared" si="61"/>
        <v>#DIV/0!</v>
      </c>
      <c r="S206" s="319">
        <v>0</v>
      </c>
      <c r="T206" s="317">
        <v>0</v>
      </c>
      <c r="U206" s="318" t="e">
        <f t="shared" si="62"/>
        <v>#DIV/0!</v>
      </c>
      <c r="V206" s="318" t="b">
        <f t="shared" si="63"/>
        <v>0</v>
      </c>
      <c r="W206" s="318" t="e">
        <f t="shared" si="64"/>
        <v>#DIV/0!</v>
      </c>
      <c r="X206" s="318"/>
      <c r="Y206" s="319">
        <v>0</v>
      </c>
      <c r="Z206" s="318" t="e">
        <f t="shared" si="65"/>
        <v>#DIV/0!</v>
      </c>
      <c r="AA206" s="318" t="b">
        <f t="shared" si="66"/>
        <v>0</v>
      </c>
      <c r="AB206" s="318" t="e">
        <f t="shared" si="67"/>
        <v>#DIV/0!</v>
      </c>
      <c r="AC206" s="810"/>
      <c r="AD206" s="811">
        <f t="shared" si="68"/>
        <v>0</v>
      </c>
      <c r="AE206" s="811">
        <f t="shared" si="69"/>
        <v>0</v>
      </c>
    </row>
    <row r="207" spans="1:31" ht="16.8">
      <c r="A207" s="438" t="s">
        <v>303</v>
      </c>
      <c r="B207" s="438" t="str">
        <f>'Aaro Inställningar'!B34</f>
        <v>TOTAL</v>
      </c>
      <c r="C207" s="438">
        <f t="shared" si="71"/>
        <v>0</v>
      </c>
      <c r="D207" s="715">
        <f t="shared" si="71"/>
        <v>0</v>
      </c>
      <c r="E207" s="438"/>
      <c r="F207" s="35"/>
      <c r="G207" s="798" t="str">
        <f>'Aaro Inställningar'!C34</f>
        <v>Summa exkl Aibel</v>
      </c>
      <c r="H207" s="799">
        <f>SUM(H179:H206)</f>
        <v>198.51474005599979</v>
      </c>
      <c r="I207" s="800">
        <f>SUM(I179:I206)</f>
        <v>141.37915123900001</v>
      </c>
      <c r="J207" s="801">
        <f t="shared" si="70"/>
        <v>0.40413022936042853</v>
      </c>
      <c r="K207" s="799">
        <f>SUM(K179:K206)</f>
        <v>319.60467956799994</v>
      </c>
      <c r="L207" s="800">
        <f>SUM(L179:L206)</f>
        <v>223.739900492</v>
      </c>
      <c r="M207" s="801">
        <f t="shared" si="58"/>
        <v>0.42846527984143656</v>
      </c>
      <c r="N207" s="799">
        <f>SUM(N179:N206)</f>
        <v>291.17405973099994</v>
      </c>
      <c r="O207" s="800">
        <f>SUM(O179:O206)</f>
        <v>223.739900492</v>
      </c>
      <c r="P207" s="801">
        <f t="shared" si="59"/>
        <v>0.30139532149032622</v>
      </c>
      <c r="Q207" s="801" t="b">
        <f t="shared" si="60"/>
        <v>0</v>
      </c>
      <c r="R207" s="801">
        <f t="shared" si="61"/>
        <v>0.30139532149032622</v>
      </c>
      <c r="S207" s="799">
        <f>SUM(S179:S206)</f>
        <v>1998.1409970060001</v>
      </c>
      <c r="T207" s="800">
        <f>SUM(T179:T206)</f>
        <v>1902.2762179299998</v>
      </c>
      <c r="U207" s="801">
        <f t="shared" si="62"/>
        <v>5.0394773467923315E-2</v>
      </c>
      <c r="V207" s="801" t="b">
        <f t="shared" si="63"/>
        <v>0</v>
      </c>
      <c r="W207" s="801">
        <f t="shared" si="64"/>
        <v>5.0394773467923315E-2</v>
      </c>
      <c r="X207" s="801"/>
      <c r="Y207" s="799">
        <f>SUM(Y179:Y206)</f>
        <v>3105.6895537170003</v>
      </c>
      <c r="Z207" s="802">
        <f t="shared" si="65"/>
        <v>0.63261755808339926</v>
      </c>
      <c r="AA207" s="802" t="b">
        <f t="shared" si="66"/>
        <v>0</v>
      </c>
      <c r="AB207" s="801">
        <f t="shared" si="67"/>
        <v>0.63261755808339926</v>
      </c>
      <c r="AC207" s="810"/>
      <c r="AD207" s="814">
        <f t="shared" si="68"/>
        <v>3.2325979674156124E-2</v>
      </c>
      <c r="AE207" s="814">
        <f t="shared" si="69"/>
        <v>2.5099808890994307E-2</v>
      </c>
    </row>
    <row r="208" spans="1:31" ht="3.75" customHeight="1">
      <c r="A208" s="438"/>
      <c r="B208" s="438"/>
      <c r="C208" s="438">
        <f t="shared" si="71"/>
        <v>0</v>
      </c>
      <c r="D208" s="715">
        <f t="shared" si="71"/>
        <v>0</v>
      </c>
      <c r="E208" s="438"/>
      <c r="F208" s="35"/>
      <c r="G208" s="803"/>
      <c r="H208" s="746"/>
      <c r="I208" s="791"/>
      <c r="J208" s="791"/>
      <c r="K208" s="746"/>
      <c r="L208" s="791"/>
      <c r="M208" s="791"/>
      <c r="N208" s="746"/>
      <c r="O208" s="791"/>
      <c r="P208" s="791"/>
      <c r="Q208" s="791"/>
      <c r="R208" s="804"/>
      <c r="S208" s="746"/>
      <c r="T208" s="791"/>
      <c r="U208" s="791"/>
      <c r="V208" s="791"/>
      <c r="W208" s="804"/>
      <c r="X208" s="804"/>
      <c r="Y208" s="746"/>
      <c r="Z208" s="791"/>
      <c r="AA208" s="791"/>
      <c r="AB208" s="804"/>
      <c r="AC208" s="804"/>
      <c r="AD208" s="815"/>
      <c r="AE208" s="815"/>
    </row>
    <row r="209" spans="1:31" ht="19.5" customHeight="1">
      <c r="A209" s="438" t="s">
        <v>303</v>
      </c>
      <c r="B209" s="438" t="str">
        <f>'Aaro Inställningar'!B36</f>
        <v>AIBEL</v>
      </c>
      <c r="C209" s="438" t="str">
        <f t="shared" si="71"/>
        <v>NOK</v>
      </c>
      <c r="D209" s="715">
        <f t="shared" si="71"/>
        <v>1.089421</v>
      </c>
      <c r="E209" s="438"/>
      <c r="F209" s="42"/>
      <c r="G209" s="748" t="str">
        <f>'Aaro Inställningar'!C36</f>
        <v>Aibel</v>
      </c>
      <c r="H209" s="319">
        <v>146.39639398</v>
      </c>
      <c r="I209" s="317">
        <v>26.964259170999998</v>
      </c>
      <c r="J209" s="318">
        <f t="shared" ref="J209:J252" si="72">IF(OR(H209&lt;0,I209&lt;0),"-",H209/I209-1)</f>
        <v>4.4292755848248557</v>
      </c>
      <c r="K209" s="319">
        <v>35.975949683000003</v>
      </c>
      <c r="L209" s="317">
        <v>-16.931781182000002</v>
      </c>
      <c r="M209" s="318" t="str">
        <f t="shared" ref="M209:M252" si="73">IF(OR(K209&lt;0,L209&lt;0),"-",K209/L209-1)</f>
        <v>-</v>
      </c>
      <c r="N209" s="319">
        <v>35.975949683000003</v>
      </c>
      <c r="O209" s="317">
        <v>-16.931781182000002</v>
      </c>
      <c r="P209" s="318" t="str">
        <f t="shared" ref="P209:P252" si="74">IF(OR(N209&lt;0,O209&lt;0),"-",N209/O209-1)</f>
        <v>-</v>
      </c>
      <c r="Q209" s="318" t="b">
        <f t="shared" ref="Q209:Q252" si="75">IF(AND(N209&lt;0,O209&lt;0),-(N209/O209-1))</f>
        <v>0</v>
      </c>
      <c r="R209" s="318" t="str">
        <f t="shared" ref="R209:R252" si="76">IF(AND(N209&lt;0,O209&lt;0),+Q209,P209)</f>
        <v>-</v>
      </c>
      <c r="S209" s="319">
        <v>37.688519495000001</v>
      </c>
      <c r="T209" s="317">
        <v>-15.21921137</v>
      </c>
      <c r="U209" s="318" t="str">
        <f t="shared" ref="U209:U252" si="77">IF(OR(S209&lt;0,T209&lt;0),"-",S209/T209-1)</f>
        <v>-</v>
      </c>
      <c r="V209" s="318" t="b">
        <f t="shared" ref="V209:V252" si="78">IF(AND(S209&lt;0,T209&lt;0),-(S209/T209-1))</f>
        <v>0</v>
      </c>
      <c r="W209" s="318" t="str">
        <f t="shared" ref="W209:W252" si="79">IF(AND(S209&lt;0,T209&lt;0),+V209,U209)</f>
        <v>-</v>
      </c>
      <c r="X209" s="318"/>
      <c r="Y209" s="319">
        <v>-106.896167362</v>
      </c>
      <c r="Z209" s="318" t="str">
        <f t="shared" ref="Z209:Z230" si="80">IF(OR(T209&lt;0,Y209&lt;0),"-",Y209/T209-1)</f>
        <v>-</v>
      </c>
      <c r="AA209" s="318">
        <f t="shared" ref="AA209:AA230" si="81">IF(AND(T209&lt;0,Y209&lt;0),-(Y209/T209-1))</f>
        <v>-6.0237652111667863</v>
      </c>
      <c r="AB209" s="318">
        <f t="shared" ref="AB209:AB230" si="82">IF(AND(T209&lt;0,Y209&lt;0),+AA209,Z209)</f>
        <v>-6.0237652111667863</v>
      </c>
      <c r="AC209" s="810"/>
      <c r="AD209" s="811">
        <f t="shared" ref="AD209:AD252" si="83">IF(N44&lt;&gt;0,IF(N209&lt;&gt;0,N209/N44,""),0)</f>
        <v>1.8592241400180502E-2</v>
      </c>
      <c r="AE209" s="811">
        <f t="shared" ref="AE209:AE252" si="84">IF(O44&lt;&gt;0,IF(O209&lt;&gt;0,O209/O44,""),0)</f>
        <v>-6.3780969698909677E-3</v>
      </c>
    </row>
    <row r="210" spans="1:31" ht="16.8" hidden="1">
      <c r="A210" s="438" t="s">
        <v>303</v>
      </c>
      <c r="B210" s="438">
        <f>'Aaro Inställningar'!B37</f>
        <v>0</v>
      </c>
      <c r="C210" s="438" t="str">
        <f t="shared" si="71"/>
        <v>SEK</v>
      </c>
      <c r="D210" s="438">
        <f t="shared" si="71"/>
        <v>0</v>
      </c>
      <c r="E210" s="438"/>
      <c r="F210" s="42"/>
      <c r="G210" s="748">
        <f>'Aaro Inställningar'!C37</f>
        <v>0</v>
      </c>
      <c r="H210" s="319">
        <v>0</v>
      </c>
      <c r="I210" s="317">
        <v>0</v>
      </c>
      <c r="J210" s="318" t="e">
        <f t="shared" si="72"/>
        <v>#DIV/0!</v>
      </c>
      <c r="K210" s="319">
        <v>0</v>
      </c>
      <c r="L210" s="317">
        <v>0</v>
      </c>
      <c r="M210" s="318" t="e">
        <f t="shared" si="73"/>
        <v>#DIV/0!</v>
      </c>
      <c r="N210" s="319">
        <v>0</v>
      </c>
      <c r="O210" s="317">
        <v>0</v>
      </c>
      <c r="P210" s="318" t="e">
        <f t="shared" si="74"/>
        <v>#DIV/0!</v>
      </c>
      <c r="Q210" s="318" t="b">
        <f t="shared" si="75"/>
        <v>0</v>
      </c>
      <c r="R210" s="318" t="e">
        <f t="shared" si="76"/>
        <v>#DIV/0!</v>
      </c>
      <c r="S210" s="319">
        <v>0</v>
      </c>
      <c r="T210" s="317">
        <v>0</v>
      </c>
      <c r="U210" s="318" t="e">
        <f t="shared" si="77"/>
        <v>#DIV/0!</v>
      </c>
      <c r="V210" s="318" t="b">
        <f t="shared" si="78"/>
        <v>0</v>
      </c>
      <c r="W210" s="318" t="e">
        <f t="shared" si="79"/>
        <v>#DIV/0!</v>
      </c>
      <c r="X210" s="318"/>
      <c r="Y210" s="319">
        <v>0</v>
      </c>
      <c r="Z210" s="318" t="e">
        <f t="shared" si="80"/>
        <v>#DIV/0!</v>
      </c>
      <c r="AA210" s="318" t="b">
        <f t="shared" si="81"/>
        <v>0</v>
      </c>
      <c r="AB210" s="318" t="e">
        <f t="shared" si="82"/>
        <v>#DIV/0!</v>
      </c>
      <c r="AC210" s="810"/>
      <c r="AD210" s="811">
        <f t="shared" si="83"/>
        <v>0</v>
      </c>
      <c r="AE210" s="811">
        <f t="shared" si="84"/>
        <v>0</v>
      </c>
    </row>
    <row r="211" spans="1:31" ht="16.8" hidden="1">
      <c r="A211" s="438" t="s">
        <v>303</v>
      </c>
      <c r="B211" s="438">
        <f>'Aaro Inställningar'!B38</f>
        <v>0</v>
      </c>
      <c r="C211" s="438" t="str">
        <f t="shared" si="71"/>
        <v>SEK</v>
      </c>
      <c r="D211" s="438">
        <f t="shared" si="71"/>
        <v>0</v>
      </c>
      <c r="E211" s="438"/>
      <c r="F211" s="42"/>
      <c r="G211" s="748">
        <f>'Aaro Inställningar'!C38</f>
        <v>0</v>
      </c>
      <c r="H211" s="319">
        <v>0</v>
      </c>
      <c r="I211" s="317">
        <v>0</v>
      </c>
      <c r="J211" s="318" t="e">
        <f t="shared" si="72"/>
        <v>#DIV/0!</v>
      </c>
      <c r="K211" s="319">
        <v>0</v>
      </c>
      <c r="L211" s="317">
        <v>0</v>
      </c>
      <c r="M211" s="318" t="e">
        <f t="shared" si="73"/>
        <v>#DIV/0!</v>
      </c>
      <c r="N211" s="319">
        <v>0</v>
      </c>
      <c r="O211" s="317">
        <v>0</v>
      </c>
      <c r="P211" s="318" t="e">
        <f t="shared" si="74"/>
        <v>#DIV/0!</v>
      </c>
      <c r="Q211" s="318" t="b">
        <f t="shared" si="75"/>
        <v>0</v>
      </c>
      <c r="R211" s="318" t="e">
        <f t="shared" si="76"/>
        <v>#DIV/0!</v>
      </c>
      <c r="S211" s="319">
        <v>0</v>
      </c>
      <c r="T211" s="317">
        <v>0</v>
      </c>
      <c r="U211" s="318" t="e">
        <f t="shared" si="77"/>
        <v>#DIV/0!</v>
      </c>
      <c r="V211" s="318" t="b">
        <f t="shared" si="78"/>
        <v>0</v>
      </c>
      <c r="W211" s="318" t="e">
        <f t="shared" si="79"/>
        <v>#DIV/0!</v>
      </c>
      <c r="X211" s="318"/>
      <c r="Y211" s="319">
        <v>0</v>
      </c>
      <c r="Z211" s="318" t="e">
        <f t="shared" si="80"/>
        <v>#DIV/0!</v>
      </c>
      <c r="AA211" s="318" t="b">
        <f t="shared" si="81"/>
        <v>0</v>
      </c>
      <c r="AB211" s="318" t="e">
        <f t="shared" si="82"/>
        <v>#DIV/0!</v>
      </c>
      <c r="AC211" s="810"/>
      <c r="AD211" s="811">
        <f t="shared" si="83"/>
        <v>0</v>
      </c>
      <c r="AE211" s="811">
        <f t="shared" si="84"/>
        <v>0</v>
      </c>
    </row>
    <row r="212" spans="1:31" ht="16.8" hidden="1">
      <c r="A212" s="438" t="s">
        <v>303</v>
      </c>
      <c r="B212" s="438">
        <f>'Aaro Inställningar'!B39</f>
        <v>0</v>
      </c>
      <c r="C212" s="438" t="str">
        <f t="shared" si="71"/>
        <v>SEK</v>
      </c>
      <c r="D212" s="438">
        <f t="shared" si="71"/>
        <v>0</v>
      </c>
      <c r="E212" s="438"/>
      <c r="F212" s="42"/>
      <c r="G212" s="748">
        <f>'Aaro Inställningar'!C39</f>
        <v>0</v>
      </c>
      <c r="H212" s="319">
        <v>0</v>
      </c>
      <c r="I212" s="317">
        <v>0</v>
      </c>
      <c r="J212" s="318" t="e">
        <f t="shared" si="72"/>
        <v>#DIV/0!</v>
      </c>
      <c r="K212" s="319">
        <v>0</v>
      </c>
      <c r="L212" s="317">
        <v>0</v>
      </c>
      <c r="M212" s="318" t="e">
        <f t="shared" si="73"/>
        <v>#DIV/0!</v>
      </c>
      <c r="N212" s="319">
        <v>0</v>
      </c>
      <c r="O212" s="317">
        <v>0</v>
      </c>
      <c r="P212" s="318" t="e">
        <f t="shared" si="74"/>
        <v>#DIV/0!</v>
      </c>
      <c r="Q212" s="318" t="b">
        <f t="shared" si="75"/>
        <v>0</v>
      </c>
      <c r="R212" s="318" t="e">
        <f t="shared" si="76"/>
        <v>#DIV/0!</v>
      </c>
      <c r="S212" s="319">
        <v>0</v>
      </c>
      <c r="T212" s="317">
        <v>0</v>
      </c>
      <c r="U212" s="318" t="e">
        <f t="shared" si="77"/>
        <v>#DIV/0!</v>
      </c>
      <c r="V212" s="318" t="b">
        <f t="shared" si="78"/>
        <v>0</v>
      </c>
      <c r="W212" s="318" t="e">
        <f t="shared" si="79"/>
        <v>#DIV/0!</v>
      </c>
      <c r="X212" s="318"/>
      <c r="Y212" s="319">
        <v>0</v>
      </c>
      <c r="Z212" s="318" t="e">
        <f t="shared" si="80"/>
        <v>#DIV/0!</v>
      </c>
      <c r="AA212" s="318" t="b">
        <f t="shared" si="81"/>
        <v>0</v>
      </c>
      <c r="AB212" s="318" t="e">
        <f t="shared" si="82"/>
        <v>#DIV/0!</v>
      </c>
      <c r="AC212" s="810"/>
      <c r="AD212" s="811">
        <f t="shared" si="83"/>
        <v>0</v>
      </c>
      <c r="AE212" s="811">
        <f t="shared" si="84"/>
        <v>0</v>
      </c>
    </row>
    <row r="213" spans="1:31" ht="16.8" hidden="1">
      <c r="A213" s="438" t="s">
        <v>303</v>
      </c>
      <c r="B213" s="438">
        <f>'Aaro Inställningar'!B40</f>
        <v>0</v>
      </c>
      <c r="C213" s="438" t="str">
        <f t="shared" si="71"/>
        <v>SEK</v>
      </c>
      <c r="D213" s="438">
        <f t="shared" si="71"/>
        <v>0</v>
      </c>
      <c r="E213" s="438"/>
      <c r="F213" s="42"/>
      <c r="G213" s="748">
        <f>'Aaro Inställningar'!C40</f>
        <v>0</v>
      </c>
      <c r="H213" s="319">
        <v>0</v>
      </c>
      <c r="I213" s="317">
        <v>0</v>
      </c>
      <c r="J213" s="318" t="e">
        <f t="shared" si="72"/>
        <v>#DIV/0!</v>
      </c>
      <c r="K213" s="319">
        <v>0</v>
      </c>
      <c r="L213" s="317">
        <v>0</v>
      </c>
      <c r="M213" s="318" t="e">
        <f t="shared" si="73"/>
        <v>#DIV/0!</v>
      </c>
      <c r="N213" s="319">
        <v>0</v>
      </c>
      <c r="O213" s="317">
        <v>0</v>
      </c>
      <c r="P213" s="318" t="e">
        <f t="shared" si="74"/>
        <v>#DIV/0!</v>
      </c>
      <c r="Q213" s="318" t="b">
        <f t="shared" si="75"/>
        <v>0</v>
      </c>
      <c r="R213" s="318" t="e">
        <f t="shared" si="76"/>
        <v>#DIV/0!</v>
      </c>
      <c r="S213" s="319">
        <v>0</v>
      </c>
      <c r="T213" s="317">
        <v>0</v>
      </c>
      <c r="U213" s="318" t="e">
        <f t="shared" si="77"/>
        <v>#DIV/0!</v>
      </c>
      <c r="V213" s="318" t="b">
        <f t="shared" si="78"/>
        <v>0</v>
      </c>
      <c r="W213" s="318" t="e">
        <f t="shared" si="79"/>
        <v>#DIV/0!</v>
      </c>
      <c r="X213" s="318"/>
      <c r="Y213" s="319">
        <v>0</v>
      </c>
      <c r="Z213" s="318" t="e">
        <f t="shared" si="80"/>
        <v>#DIV/0!</v>
      </c>
      <c r="AA213" s="318" t="b">
        <f t="shared" si="81"/>
        <v>0</v>
      </c>
      <c r="AB213" s="318" t="e">
        <f t="shared" si="82"/>
        <v>#DIV/0!</v>
      </c>
      <c r="AC213" s="810"/>
      <c r="AD213" s="811">
        <f t="shared" si="83"/>
        <v>0</v>
      </c>
      <c r="AE213" s="811">
        <f t="shared" si="84"/>
        <v>0</v>
      </c>
    </row>
    <row r="214" spans="1:31" ht="16.8" hidden="1">
      <c r="A214" s="438" t="s">
        <v>303</v>
      </c>
      <c r="B214" s="438">
        <f>'Aaro Inställningar'!B41</f>
        <v>0</v>
      </c>
      <c r="C214" s="438" t="str">
        <f t="shared" si="71"/>
        <v>SEK</v>
      </c>
      <c r="D214" s="438">
        <f t="shared" si="71"/>
        <v>0</v>
      </c>
      <c r="E214" s="438"/>
      <c r="F214" s="42"/>
      <c r="G214" s="748">
        <f>'Aaro Inställningar'!C41</f>
        <v>0</v>
      </c>
      <c r="H214" s="319">
        <v>0</v>
      </c>
      <c r="I214" s="317">
        <v>0</v>
      </c>
      <c r="J214" s="318" t="e">
        <f t="shared" si="72"/>
        <v>#DIV/0!</v>
      </c>
      <c r="K214" s="319">
        <v>0</v>
      </c>
      <c r="L214" s="317">
        <v>0</v>
      </c>
      <c r="M214" s="318" t="e">
        <f t="shared" si="73"/>
        <v>#DIV/0!</v>
      </c>
      <c r="N214" s="319">
        <v>0</v>
      </c>
      <c r="O214" s="317">
        <v>0</v>
      </c>
      <c r="P214" s="318" t="e">
        <f t="shared" si="74"/>
        <v>#DIV/0!</v>
      </c>
      <c r="Q214" s="318" t="b">
        <f t="shared" si="75"/>
        <v>0</v>
      </c>
      <c r="R214" s="318" t="e">
        <f t="shared" si="76"/>
        <v>#DIV/0!</v>
      </c>
      <c r="S214" s="319">
        <v>0</v>
      </c>
      <c r="T214" s="317">
        <v>0</v>
      </c>
      <c r="U214" s="318" t="e">
        <f t="shared" si="77"/>
        <v>#DIV/0!</v>
      </c>
      <c r="V214" s="318" t="b">
        <f t="shared" si="78"/>
        <v>0</v>
      </c>
      <c r="W214" s="318" t="e">
        <f t="shared" si="79"/>
        <v>#DIV/0!</v>
      </c>
      <c r="X214" s="318"/>
      <c r="Y214" s="319">
        <v>0</v>
      </c>
      <c r="Z214" s="318" t="e">
        <f t="shared" si="80"/>
        <v>#DIV/0!</v>
      </c>
      <c r="AA214" s="318" t="b">
        <f t="shared" si="81"/>
        <v>0</v>
      </c>
      <c r="AB214" s="318" t="e">
        <f t="shared" si="82"/>
        <v>#DIV/0!</v>
      </c>
      <c r="AC214" s="810"/>
      <c r="AD214" s="811">
        <f t="shared" si="83"/>
        <v>0</v>
      </c>
      <c r="AE214" s="811">
        <f t="shared" si="84"/>
        <v>0</v>
      </c>
    </row>
    <row r="215" spans="1:31" ht="16.8" hidden="1">
      <c r="A215" s="438" t="s">
        <v>303</v>
      </c>
      <c r="B215" s="438">
        <f>'Aaro Inställningar'!B42</f>
        <v>0</v>
      </c>
      <c r="C215" s="438" t="str">
        <f t="shared" si="71"/>
        <v>SEK</v>
      </c>
      <c r="D215" s="438">
        <f t="shared" si="71"/>
        <v>0</v>
      </c>
      <c r="E215" s="438"/>
      <c r="F215" s="42"/>
      <c r="G215" s="748">
        <f>'Aaro Inställningar'!C42</f>
        <v>0</v>
      </c>
      <c r="H215" s="319">
        <v>0</v>
      </c>
      <c r="I215" s="317">
        <v>0</v>
      </c>
      <c r="J215" s="318" t="e">
        <f t="shared" si="72"/>
        <v>#DIV/0!</v>
      </c>
      <c r="K215" s="319">
        <v>0</v>
      </c>
      <c r="L215" s="317">
        <v>0</v>
      </c>
      <c r="M215" s="318" t="e">
        <f t="shared" si="73"/>
        <v>#DIV/0!</v>
      </c>
      <c r="N215" s="319">
        <v>0</v>
      </c>
      <c r="O215" s="317">
        <v>0</v>
      </c>
      <c r="P215" s="318" t="e">
        <f t="shared" si="74"/>
        <v>#DIV/0!</v>
      </c>
      <c r="Q215" s="318" t="b">
        <f t="shared" si="75"/>
        <v>0</v>
      </c>
      <c r="R215" s="318" t="e">
        <f t="shared" si="76"/>
        <v>#DIV/0!</v>
      </c>
      <c r="S215" s="319">
        <v>0</v>
      </c>
      <c r="T215" s="317">
        <v>0</v>
      </c>
      <c r="U215" s="318" t="e">
        <f t="shared" si="77"/>
        <v>#DIV/0!</v>
      </c>
      <c r="V215" s="318" t="b">
        <f t="shared" si="78"/>
        <v>0</v>
      </c>
      <c r="W215" s="318" t="e">
        <f t="shared" si="79"/>
        <v>#DIV/0!</v>
      </c>
      <c r="X215" s="318"/>
      <c r="Y215" s="319">
        <v>0</v>
      </c>
      <c r="Z215" s="318" t="e">
        <f t="shared" si="80"/>
        <v>#DIV/0!</v>
      </c>
      <c r="AA215" s="318" t="b">
        <f t="shared" si="81"/>
        <v>0</v>
      </c>
      <c r="AB215" s="318" t="e">
        <f t="shared" si="82"/>
        <v>#DIV/0!</v>
      </c>
      <c r="AC215" s="810"/>
      <c r="AD215" s="811">
        <f t="shared" si="83"/>
        <v>0</v>
      </c>
      <c r="AE215" s="811">
        <f t="shared" si="84"/>
        <v>0</v>
      </c>
    </row>
    <row r="216" spans="1:31" ht="16.8" hidden="1">
      <c r="A216" s="438" t="s">
        <v>303</v>
      </c>
      <c r="B216" s="438">
        <f>'Aaro Inställningar'!B43</f>
        <v>0</v>
      </c>
      <c r="C216" s="438" t="str">
        <f t="shared" si="71"/>
        <v>SEK</v>
      </c>
      <c r="D216" s="438">
        <f t="shared" si="71"/>
        <v>0</v>
      </c>
      <c r="E216" s="438"/>
      <c r="F216" s="42"/>
      <c r="G216" s="748">
        <f>'Aaro Inställningar'!C43</f>
        <v>0</v>
      </c>
      <c r="H216" s="319">
        <v>0</v>
      </c>
      <c r="I216" s="317">
        <v>0</v>
      </c>
      <c r="J216" s="318" t="e">
        <f t="shared" si="72"/>
        <v>#DIV/0!</v>
      </c>
      <c r="K216" s="319">
        <v>0</v>
      </c>
      <c r="L216" s="317">
        <v>0</v>
      </c>
      <c r="M216" s="318" t="e">
        <f t="shared" si="73"/>
        <v>#DIV/0!</v>
      </c>
      <c r="N216" s="319">
        <v>0</v>
      </c>
      <c r="O216" s="317">
        <v>0</v>
      </c>
      <c r="P216" s="318" t="e">
        <f t="shared" si="74"/>
        <v>#DIV/0!</v>
      </c>
      <c r="Q216" s="318" t="b">
        <f t="shared" si="75"/>
        <v>0</v>
      </c>
      <c r="R216" s="318" t="e">
        <f t="shared" si="76"/>
        <v>#DIV/0!</v>
      </c>
      <c r="S216" s="319">
        <v>0</v>
      </c>
      <c r="T216" s="317">
        <v>0</v>
      </c>
      <c r="U216" s="318" t="e">
        <f t="shared" si="77"/>
        <v>#DIV/0!</v>
      </c>
      <c r="V216" s="318" t="b">
        <f t="shared" si="78"/>
        <v>0</v>
      </c>
      <c r="W216" s="318" t="e">
        <f t="shared" si="79"/>
        <v>#DIV/0!</v>
      </c>
      <c r="X216" s="318"/>
      <c r="Y216" s="319">
        <v>0</v>
      </c>
      <c r="Z216" s="318" t="e">
        <f t="shared" si="80"/>
        <v>#DIV/0!</v>
      </c>
      <c r="AA216" s="318" t="b">
        <f t="shared" si="81"/>
        <v>0</v>
      </c>
      <c r="AB216" s="318" t="e">
        <f t="shared" si="82"/>
        <v>#DIV/0!</v>
      </c>
      <c r="AC216" s="810"/>
      <c r="AD216" s="811">
        <f t="shared" si="83"/>
        <v>0</v>
      </c>
      <c r="AE216" s="811">
        <f t="shared" si="84"/>
        <v>0</v>
      </c>
    </row>
    <row r="217" spans="1:31" ht="16.8" hidden="1">
      <c r="A217" s="438" t="s">
        <v>303</v>
      </c>
      <c r="B217" s="438">
        <f>'Aaro Inställningar'!B44</f>
        <v>0</v>
      </c>
      <c r="C217" s="438" t="str">
        <f t="shared" si="71"/>
        <v>SEK</v>
      </c>
      <c r="D217" s="438">
        <f t="shared" si="71"/>
        <v>0</v>
      </c>
      <c r="E217" s="438"/>
      <c r="F217" s="42"/>
      <c r="G217" s="748">
        <f>'Aaro Inställningar'!C44</f>
        <v>0</v>
      </c>
      <c r="H217" s="319">
        <v>0</v>
      </c>
      <c r="I217" s="317">
        <v>0</v>
      </c>
      <c r="J217" s="318" t="e">
        <f t="shared" si="72"/>
        <v>#DIV/0!</v>
      </c>
      <c r="K217" s="319">
        <v>0</v>
      </c>
      <c r="L217" s="317">
        <v>0</v>
      </c>
      <c r="M217" s="318" t="e">
        <f t="shared" si="73"/>
        <v>#DIV/0!</v>
      </c>
      <c r="N217" s="319">
        <v>0</v>
      </c>
      <c r="O217" s="317">
        <v>0</v>
      </c>
      <c r="P217" s="318" t="e">
        <f t="shared" si="74"/>
        <v>#DIV/0!</v>
      </c>
      <c r="Q217" s="318" t="b">
        <f t="shared" si="75"/>
        <v>0</v>
      </c>
      <c r="R217" s="318" t="e">
        <f t="shared" si="76"/>
        <v>#DIV/0!</v>
      </c>
      <c r="S217" s="319">
        <v>0</v>
      </c>
      <c r="T217" s="317">
        <v>0</v>
      </c>
      <c r="U217" s="318" t="e">
        <f t="shared" si="77"/>
        <v>#DIV/0!</v>
      </c>
      <c r="V217" s="318" t="b">
        <f t="shared" si="78"/>
        <v>0</v>
      </c>
      <c r="W217" s="318" t="e">
        <f t="shared" si="79"/>
        <v>#DIV/0!</v>
      </c>
      <c r="X217" s="318"/>
      <c r="Y217" s="319">
        <v>0</v>
      </c>
      <c r="Z217" s="318" t="e">
        <f t="shared" si="80"/>
        <v>#DIV/0!</v>
      </c>
      <c r="AA217" s="318" t="b">
        <f t="shared" si="81"/>
        <v>0</v>
      </c>
      <c r="AB217" s="318" t="e">
        <f t="shared" si="82"/>
        <v>#DIV/0!</v>
      </c>
      <c r="AC217" s="810"/>
      <c r="AD217" s="811">
        <f t="shared" si="83"/>
        <v>0</v>
      </c>
      <c r="AE217" s="811">
        <f t="shared" si="84"/>
        <v>0</v>
      </c>
    </row>
    <row r="218" spans="1:31" ht="16.8" hidden="1">
      <c r="A218" s="438" t="s">
        <v>303</v>
      </c>
      <c r="B218" s="438">
        <f>'Aaro Inställningar'!B45</f>
        <v>0</v>
      </c>
      <c r="C218" s="438" t="str">
        <f t="shared" si="71"/>
        <v>SEK</v>
      </c>
      <c r="D218" s="438">
        <f t="shared" si="71"/>
        <v>0</v>
      </c>
      <c r="E218" s="438"/>
      <c r="F218" s="42"/>
      <c r="G218" s="748">
        <f>'Aaro Inställningar'!C45</f>
        <v>0</v>
      </c>
      <c r="H218" s="319">
        <v>0</v>
      </c>
      <c r="I218" s="317">
        <v>0</v>
      </c>
      <c r="J218" s="318" t="e">
        <f t="shared" si="72"/>
        <v>#DIV/0!</v>
      </c>
      <c r="K218" s="319">
        <v>0</v>
      </c>
      <c r="L218" s="317">
        <v>0</v>
      </c>
      <c r="M218" s="318" t="e">
        <f t="shared" si="73"/>
        <v>#DIV/0!</v>
      </c>
      <c r="N218" s="319">
        <v>0</v>
      </c>
      <c r="O218" s="317">
        <v>0</v>
      </c>
      <c r="P218" s="318" t="e">
        <f t="shared" si="74"/>
        <v>#DIV/0!</v>
      </c>
      <c r="Q218" s="318" t="b">
        <f t="shared" si="75"/>
        <v>0</v>
      </c>
      <c r="R218" s="318" t="e">
        <f t="shared" si="76"/>
        <v>#DIV/0!</v>
      </c>
      <c r="S218" s="319">
        <v>0</v>
      </c>
      <c r="T218" s="317">
        <v>0</v>
      </c>
      <c r="U218" s="318" t="e">
        <f t="shared" si="77"/>
        <v>#DIV/0!</v>
      </c>
      <c r="V218" s="318" t="b">
        <f t="shared" si="78"/>
        <v>0</v>
      </c>
      <c r="W218" s="318" t="e">
        <f t="shared" si="79"/>
        <v>#DIV/0!</v>
      </c>
      <c r="X218" s="318"/>
      <c r="Y218" s="319">
        <v>0</v>
      </c>
      <c r="Z218" s="318" t="e">
        <f t="shared" si="80"/>
        <v>#DIV/0!</v>
      </c>
      <c r="AA218" s="318" t="b">
        <f t="shared" si="81"/>
        <v>0</v>
      </c>
      <c r="AB218" s="318" t="e">
        <f t="shared" si="82"/>
        <v>#DIV/0!</v>
      </c>
      <c r="AC218" s="810"/>
      <c r="AD218" s="811">
        <f t="shared" si="83"/>
        <v>0</v>
      </c>
      <c r="AE218" s="811">
        <f t="shared" si="84"/>
        <v>0</v>
      </c>
    </row>
    <row r="219" spans="1:31" ht="16.8" hidden="1">
      <c r="A219" s="438" t="s">
        <v>303</v>
      </c>
      <c r="B219" s="438">
        <f>'Aaro Inställningar'!B46</f>
        <v>0</v>
      </c>
      <c r="C219" s="438" t="str">
        <f t="shared" ref="C219:D238" si="85">C54</f>
        <v>SEK</v>
      </c>
      <c r="D219" s="438">
        <f t="shared" si="85"/>
        <v>0</v>
      </c>
      <c r="E219" s="438"/>
      <c r="F219" s="42"/>
      <c r="G219" s="748">
        <f>'Aaro Inställningar'!C46</f>
        <v>0</v>
      </c>
      <c r="H219" s="319">
        <v>0</v>
      </c>
      <c r="I219" s="317">
        <v>0</v>
      </c>
      <c r="J219" s="318" t="e">
        <f t="shared" si="72"/>
        <v>#DIV/0!</v>
      </c>
      <c r="K219" s="319">
        <v>0</v>
      </c>
      <c r="L219" s="317">
        <v>0</v>
      </c>
      <c r="M219" s="318" t="e">
        <f t="shared" si="73"/>
        <v>#DIV/0!</v>
      </c>
      <c r="N219" s="319">
        <v>0</v>
      </c>
      <c r="O219" s="317">
        <v>0</v>
      </c>
      <c r="P219" s="318" t="e">
        <f t="shared" si="74"/>
        <v>#DIV/0!</v>
      </c>
      <c r="Q219" s="318" t="b">
        <f t="shared" si="75"/>
        <v>0</v>
      </c>
      <c r="R219" s="318" t="e">
        <f t="shared" si="76"/>
        <v>#DIV/0!</v>
      </c>
      <c r="S219" s="319">
        <v>0</v>
      </c>
      <c r="T219" s="317">
        <v>0</v>
      </c>
      <c r="U219" s="318" t="e">
        <f t="shared" si="77"/>
        <v>#DIV/0!</v>
      </c>
      <c r="V219" s="318" t="b">
        <f t="shared" si="78"/>
        <v>0</v>
      </c>
      <c r="W219" s="318" t="e">
        <f t="shared" si="79"/>
        <v>#DIV/0!</v>
      </c>
      <c r="X219" s="318"/>
      <c r="Y219" s="319">
        <v>0</v>
      </c>
      <c r="Z219" s="318" t="e">
        <f t="shared" si="80"/>
        <v>#DIV/0!</v>
      </c>
      <c r="AA219" s="318" t="b">
        <f t="shared" si="81"/>
        <v>0</v>
      </c>
      <c r="AB219" s="318" t="e">
        <f t="shared" si="82"/>
        <v>#DIV/0!</v>
      </c>
      <c r="AC219" s="810"/>
      <c r="AD219" s="811">
        <f t="shared" si="83"/>
        <v>0</v>
      </c>
      <c r="AE219" s="811">
        <f t="shared" si="84"/>
        <v>0</v>
      </c>
    </row>
    <row r="220" spans="1:31" ht="16.8" hidden="1">
      <c r="A220" s="438" t="s">
        <v>303</v>
      </c>
      <c r="B220" s="438">
        <f>'Aaro Inställningar'!B47</f>
        <v>0</v>
      </c>
      <c r="C220" s="438" t="str">
        <f t="shared" si="85"/>
        <v>SEK</v>
      </c>
      <c r="D220" s="438">
        <f t="shared" si="85"/>
        <v>0</v>
      </c>
      <c r="E220" s="438"/>
      <c r="F220" s="42"/>
      <c r="G220" s="748">
        <f>'Aaro Inställningar'!C47</f>
        <v>0</v>
      </c>
      <c r="H220" s="319">
        <v>0</v>
      </c>
      <c r="I220" s="317">
        <v>0</v>
      </c>
      <c r="J220" s="318" t="e">
        <f t="shared" si="72"/>
        <v>#DIV/0!</v>
      </c>
      <c r="K220" s="319">
        <v>0</v>
      </c>
      <c r="L220" s="317">
        <v>0</v>
      </c>
      <c r="M220" s="318" t="e">
        <f t="shared" si="73"/>
        <v>#DIV/0!</v>
      </c>
      <c r="N220" s="319">
        <v>0</v>
      </c>
      <c r="O220" s="317">
        <v>0</v>
      </c>
      <c r="P220" s="318" t="e">
        <f t="shared" si="74"/>
        <v>#DIV/0!</v>
      </c>
      <c r="Q220" s="318" t="b">
        <f t="shared" si="75"/>
        <v>0</v>
      </c>
      <c r="R220" s="318" t="e">
        <f t="shared" si="76"/>
        <v>#DIV/0!</v>
      </c>
      <c r="S220" s="319">
        <v>0</v>
      </c>
      <c r="T220" s="317">
        <v>0</v>
      </c>
      <c r="U220" s="318" t="e">
        <f t="shared" si="77"/>
        <v>#DIV/0!</v>
      </c>
      <c r="V220" s="318" t="b">
        <f t="shared" si="78"/>
        <v>0</v>
      </c>
      <c r="W220" s="318" t="e">
        <f t="shared" si="79"/>
        <v>#DIV/0!</v>
      </c>
      <c r="X220" s="318"/>
      <c r="Y220" s="319">
        <v>0</v>
      </c>
      <c r="Z220" s="318" t="e">
        <f t="shared" si="80"/>
        <v>#DIV/0!</v>
      </c>
      <c r="AA220" s="318" t="b">
        <f t="shared" si="81"/>
        <v>0</v>
      </c>
      <c r="AB220" s="318" t="e">
        <f t="shared" si="82"/>
        <v>#DIV/0!</v>
      </c>
      <c r="AC220" s="810"/>
      <c r="AD220" s="811">
        <f t="shared" si="83"/>
        <v>0</v>
      </c>
      <c r="AE220" s="811">
        <f t="shared" si="84"/>
        <v>0</v>
      </c>
    </row>
    <row r="221" spans="1:31" ht="16.8" hidden="1">
      <c r="A221" s="438" t="s">
        <v>303</v>
      </c>
      <c r="B221" s="438">
        <f>'Aaro Inställningar'!B48</f>
        <v>0</v>
      </c>
      <c r="C221" s="438" t="str">
        <f t="shared" si="85"/>
        <v>SEK</v>
      </c>
      <c r="D221" s="438">
        <f t="shared" si="85"/>
        <v>0</v>
      </c>
      <c r="E221" s="438"/>
      <c r="F221" s="42"/>
      <c r="G221" s="748">
        <f>'Aaro Inställningar'!C48</f>
        <v>0</v>
      </c>
      <c r="H221" s="319">
        <v>0</v>
      </c>
      <c r="I221" s="317">
        <v>0</v>
      </c>
      <c r="J221" s="318" t="e">
        <f t="shared" si="72"/>
        <v>#DIV/0!</v>
      </c>
      <c r="K221" s="319">
        <v>0</v>
      </c>
      <c r="L221" s="317">
        <v>0</v>
      </c>
      <c r="M221" s="318" t="e">
        <f t="shared" si="73"/>
        <v>#DIV/0!</v>
      </c>
      <c r="N221" s="319">
        <v>0</v>
      </c>
      <c r="O221" s="317">
        <v>0</v>
      </c>
      <c r="P221" s="318" t="e">
        <f t="shared" si="74"/>
        <v>#DIV/0!</v>
      </c>
      <c r="Q221" s="318" t="b">
        <f t="shared" si="75"/>
        <v>0</v>
      </c>
      <c r="R221" s="318" t="e">
        <f t="shared" si="76"/>
        <v>#DIV/0!</v>
      </c>
      <c r="S221" s="319">
        <v>0</v>
      </c>
      <c r="T221" s="317">
        <v>0</v>
      </c>
      <c r="U221" s="318" t="e">
        <f t="shared" si="77"/>
        <v>#DIV/0!</v>
      </c>
      <c r="V221" s="318" t="b">
        <f t="shared" si="78"/>
        <v>0</v>
      </c>
      <c r="W221" s="318" t="e">
        <f t="shared" si="79"/>
        <v>#DIV/0!</v>
      </c>
      <c r="X221" s="318"/>
      <c r="Y221" s="319">
        <v>0</v>
      </c>
      <c r="Z221" s="318" t="e">
        <f t="shared" si="80"/>
        <v>#DIV/0!</v>
      </c>
      <c r="AA221" s="318" t="b">
        <f t="shared" si="81"/>
        <v>0</v>
      </c>
      <c r="AB221" s="318" t="e">
        <f t="shared" si="82"/>
        <v>#DIV/0!</v>
      </c>
      <c r="AC221" s="810"/>
      <c r="AD221" s="811">
        <f t="shared" si="83"/>
        <v>0</v>
      </c>
      <c r="AE221" s="811">
        <f t="shared" si="84"/>
        <v>0</v>
      </c>
    </row>
    <row r="222" spans="1:31" ht="16.8" hidden="1">
      <c r="A222" s="438" t="s">
        <v>303</v>
      </c>
      <c r="B222" s="438">
        <f>'Aaro Inställningar'!B49</f>
        <v>0</v>
      </c>
      <c r="C222" s="438" t="str">
        <f t="shared" si="85"/>
        <v>SEK</v>
      </c>
      <c r="D222" s="438">
        <f t="shared" si="85"/>
        <v>0</v>
      </c>
      <c r="E222" s="438"/>
      <c r="F222" s="42"/>
      <c r="G222" s="748">
        <f>'Aaro Inställningar'!C49</f>
        <v>0</v>
      </c>
      <c r="H222" s="319">
        <v>0</v>
      </c>
      <c r="I222" s="317">
        <v>0</v>
      </c>
      <c r="J222" s="318" t="e">
        <f t="shared" si="72"/>
        <v>#DIV/0!</v>
      </c>
      <c r="K222" s="319">
        <v>0</v>
      </c>
      <c r="L222" s="317">
        <v>0</v>
      </c>
      <c r="M222" s="318" t="e">
        <f t="shared" si="73"/>
        <v>#DIV/0!</v>
      </c>
      <c r="N222" s="319">
        <v>0</v>
      </c>
      <c r="O222" s="317">
        <v>0</v>
      </c>
      <c r="P222" s="318" t="e">
        <f t="shared" si="74"/>
        <v>#DIV/0!</v>
      </c>
      <c r="Q222" s="318" t="b">
        <f t="shared" si="75"/>
        <v>0</v>
      </c>
      <c r="R222" s="318" t="e">
        <f t="shared" si="76"/>
        <v>#DIV/0!</v>
      </c>
      <c r="S222" s="319">
        <v>0</v>
      </c>
      <c r="T222" s="317">
        <v>0</v>
      </c>
      <c r="U222" s="318" t="e">
        <f t="shared" si="77"/>
        <v>#DIV/0!</v>
      </c>
      <c r="V222" s="318" t="b">
        <f t="shared" si="78"/>
        <v>0</v>
      </c>
      <c r="W222" s="318" t="e">
        <f t="shared" si="79"/>
        <v>#DIV/0!</v>
      </c>
      <c r="X222" s="318"/>
      <c r="Y222" s="319">
        <v>0</v>
      </c>
      <c r="Z222" s="318" t="e">
        <f t="shared" si="80"/>
        <v>#DIV/0!</v>
      </c>
      <c r="AA222" s="318" t="b">
        <f t="shared" si="81"/>
        <v>0</v>
      </c>
      <c r="AB222" s="318" t="e">
        <f t="shared" si="82"/>
        <v>#DIV/0!</v>
      </c>
      <c r="AC222" s="810"/>
      <c r="AD222" s="811">
        <f t="shared" si="83"/>
        <v>0</v>
      </c>
      <c r="AE222" s="811">
        <f t="shared" si="84"/>
        <v>0</v>
      </c>
    </row>
    <row r="223" spans="1:31" ht="16.8" hidden="1">
      <c r="A223" s="438" t="s">
        <v>303</v>
      </c>
      <c r="B223" s="438">
        <f>'Aaro Inställningar'!B50</f>
        <v>0</v>
      </c>
      <c r="C223" s="438" t="str">
        <f t="shared" si="85"/>
        <v>SEK</v>
      </c>
      <c r="D223" s="438">
        <f t="shared" si="85"/>
        <v>0</v>
      </c>
      <c r="E223" s="438"/>
      <c r="F223" s="42"/>
      <c r="G223" s="748">
        <f>'Aaro Inställningar'!C50</f>
        <v>0</v>
      </c>
      <c r="H223" s="319">
        <v>0</v>
      </c>
      <c r="I223" s="317">
        <v>0</v>
      </c>
      <c r="J223" s="318" t="e">
        <f t="shared" si="72"/>
        <v>#DIV/0!</v>
      </c>
      <c r="K223" s="319">
        <v>0</v>
      </c>
      <c r="L223" s="317">
        <v>0</v>
      </c>
      <c r="M223" s="318" t="e">
        <f t="shared" si="73"/>
        <v>#DIV/0!</v>
      </c>
      <c r="N223" s="319">
        <v>0</v>
      </c>
      <c r="O223" s="317">
        <v>0</v>
      </c>
      <c r="P223" s="318" t="e">
        <f t="shared" si="74"/>
        <v>#DIV/0!</v>
      </c>
      <c r="Q223" s="318" t="b">
        <f t="shared" si="75"/>
        <v>0</v>
      </c>
      <c r="R223" s="318" t="e">
        <f t="shared" si="76"/>
        <v>#DIV/0!</v>
      </c>
      <c r="S223" s="319">
        <v>0</v>
      </c>
      <c r="T223" s="317">
        <v>0</v>
      </c>
      <c r="U223" s="318" t="e">
        <f t="shared" si="77"/>
        <v>#DIV/0!</v>
      </c>
      <c r="V223" s="318" t="b">
        <f t="shared" si="78"/>
        <v>0</v>
      </c>
      <c r="W223" s="318" t="e">
        <f t="shared" si="79"/>
        <v>#DIV/0!</v>
      </c>
      <c r="X223" s="318"/>
      <c r="Y223" s="319">
        <v>0</v>
      </c>
      <c r="Z223" s="318" t="e">
        <f t="shared" si="80"/>
        <v>#DIV/0!</v>
      </c>
      <c r="AA223" s="318" t="b">
        <f t="shared" si="81"/>
        <v>0</v>
      </c>
      <c r="AB223" s="318" t="e">
        <f t="shared" si="82"/>
        <v>#DIV/0!</v>
      </c>
      <c r="AC223" s="810"/>
      <c r="AD223" s="811">
        <f t="shared" si="83"/>
        <v>0</v>
      </c>
      <c r="AE223" s="811">
        <f t="shared" si="84"/>
        <v>0</v>
      </c>
    </row>
    <row r="224" spans="1:31" ht="16.8" hidden="1">
      <c r="A224" s="438" t="s">
        <v>303</v>
      </c>
      <c r="B224" s="438">
        <f>'Aaro Inställningar'!B51</f>
        <v>0</v>
      </c>
      <c r="C224" s="438" t="str">
        <f t="shared" si="85"/>
        <v>SEK</v>
      </c>
      <c r="D224" s="438">
        <f t="shared" si="85"/>
        <v>0</v>
      </c>
      <c r="E224" s="438"/>
      <c r="F224" s="42"/>
      <c r="G224" s="748">
        <f>'Aaro Inställningar'!C51</f>
        <v>0</v>
      </c>
      <c r="H224" s="319">
        <v>0</v>
      </c>
      <c r="I224" s="317">
        <v>0</v>
      </c>
      <c r="J224" s="318" t="e">
        <f t="shared" si="72"/>
        <v>#DIV/0!</v>
      </c>
      <c r="K224" s="319">
        <v>0</v>
      </c>
      <c r="L224" s="317">
        <v>0</v>
      </c>
      <c r="M224" s="318" t="e">
        <f t="shared" si="73"/>
        <v>#DIV/0!</v>
      </c>
      <c r="N224" s="319">
        <v>0</v>
      </c>
      <c r="O224" s="317">
        <v>0</v>
      </c>
      <c r="P224" s="318" t="e">
        <f t="shared" si="74"/>
        <v>#DIV/0!</v>
      </c>
      <c r="Q224" s="318" t="b">
        <f t="shared" si="75"/>
        <v>0</v>
      </c>
      <c r="R224" s="318" t="e">
        <f t="shared" si="76"/>
        <v>#DIV/0!</v>
      </c>
      <c r="S224" s="319">
        <v>0</v>
      </c>
      <c r="T224" s="317">
        <v>0</v>
      </c>
      <c r="U224" s="318" t="e">
        <f t="shared" si="77"/>
        <v>#DIV/0!</v>
      </c>
      <c r="V224" s="318" t="b">
        <f t="shared" si="78"/>
        <v>0</v>
      </c>
      <c r="W224" s="318" t="e">
        <f t="shared" si="79"/>
        <v>#DIV/0!</v>
      </c>
      <c r="X224" s="318"/>
      <c r="Y224" s="319">
        <v>0</v>
      </c>
      <c r="Z224" s="318" t="e">
        <f t="shared" si="80"/>
        <v>#DIV/0!</v>
      </c>
      <c r="AA224" s="318" t="b">
        <f t="shared" si="81"/>
        <v>0</v>
      </c>
      <c r="AB224" s="318" t="e">
        <f t="shared" si="82"/>
        <v>#DIV/0!</v>
      </c>
      <c r="AC224" s="810"/>
      <c r="AD224" s="811">
        <f t="shared" si="83"/>
        <v>0</v>
      </c>
      <c r="AE224" s="811">
        <f t="shared" si="84"/>
        <v>0</v>
      </c>
    </row>
    <row r="225" spans="1:31" ht="16.8" hidden="1">
      <c r="A225" s="438" t="s">
        <v>303</v>
      </c>
      <c r="B225" s="438">
        <f>'Aaro Inställningar'!B52</f>
        <v>0</v>
      </c>
      <c r="C225" s="438" t="str">
        <f t="shared" si="85"/>
        <v>SEK</v>
      </c>
      <c r="D225" s="438">
        <f t="shared" si="85"/>
        <v>0</v>
      </c>
      <c r="E225" s="438"/>
      <c r="F225" s="42"/>
      <c r="G225" s="748">
        <f>'Aaro Inställningar'!C52</f>
        <v>0</v>
      </c>
      <c r="H225" s="319">
        <v>0</v>
      </c>
      <c r="I225" s="317">
        <v>0</v>
      </c>
      <c r="J225" s="318" t="e">
        <f t="shared" si="72"/>
        <v>#DIV/0!</v>
      </c>
      <c r="K225" s="319">
        <v>0</v>
      </c>
      <c r="L225" s="317">
        <v>0</v>
      </c>
      <c r="M225" s="318" t="e">
        <f t="shared" si="73"/>
        <v>#DIV/0!</v>
      </c>
      <c r="N225" s="319">
        <v>0</v>
      </c>
      <c r="O225" s="317">
        <v>0</v>
      </c>
      <c r="P225" s="318" t="e">
        <f t="shared" si="74"/>
        <v>#DIV/0!</v>
      </c>
      <c r="Q225" s="318" t="b">
        <f t="shared" si="75"/>
        <v>0</v>
      </c>
      <c r="R225" s="318" t="e">
        <f t="shared" si="76"/>
        <v>#DIV/0!</v>
      </c>
      <c r="S225" s="319">
        <v>0</v>
      </c>
      <c r="T225" s="317">
        <v>0</v>
      </c>
      <c r="U225" s="318" t="e">
        <f t="shared" si="77"/>
        <v>#DIV/0!</v>
      </c>
      <c r="V225" s="318" t="b">
        <f t="shared" si="78"/>
        <v>0</v>
      </c>
      <c r="W225" s="318" t="e">
        <f t="shared" si="79"/>
        <v>#DIV/0!</v>
      </c>
      <c r="X225" s="318"/>
      <c r="Y225" s="319">
        <v>0</v>
      </c>
      <c r="Z225" s="318" t="e">
        <f t="shared" si="80"/>
        <v>#DIV/0!</v>
      </c>
      <c r="AA225" s="318" t="b">
        <f t="shared" si="81"/>
        <v>0</v>
      </c>
      <c r="AB225" s="318" t="e">
        <f t="shared" si="82"/>
        <v>#DIV/0!</v>
      </c>
      <c r="AC225" s="810"/>
      <c r="AD225" s="811">
        <f t="shared" si="83"/>
        <v>0</v>
      </c>
      <c r="AE225" s="811">
        <f t="shared" si="84"/>
        <v>0</v>
      </c>
    </row>
    <row r="226" spans="1:31" ht="16.8" hidden="1">
      <c r="A226" s="438" t="s">
        <v>303</v>
      </c>
      <c r="B226" s="438">
        <f>'Aaro Inställningar'!B53</f>
        <v>0</v>
      </c>
      <c r="C226" s="438" t="str">
        <f t="shared" si="85"/>
        <v>SEK</v>
      </c>
      <c r="D226" s="438">
        <f t="shared" si="85"/>
        <v>0</v>
      </c>
      <c r="E226" s="438"/>
      <c r="F226" s="42"/>
      <c r="G226" s="748">
        <f>'Aaro Inställningar'!C53</f>
        <v>0</v>
      </c>
      <c r="H226" s="319">
        <v>0</v>
      </c>
      <c r="I226" s="317">
        <v>0</v>
      </c>
      <c r="J226" s="318" t="e">
        <f t="shared" si="72"/>
        <v>#DIV/0!</v>
      </c>
      <c r="K226" s="319">
        <v>0</v>
      </c>
      <c r="L226" s="317">
        <v>0</v>
      </c>
      <c r="M226" s="318" t="e">
        <f t="shared" si="73"/>
        <v>#DIV/0!</v>
      </c>
      <c r="N226" s="319">
        <v>0</v>
      </c>
      <c r="O226" s="317">
        <v>0</v>
      </c>
      <c r="P226" s="318" t="e">
        <f t="shared" si="74"/>
        <v>#DIV/0!</v>
      </c>
      <c r="Q226" s="318" t="b">
        <f t="shared" si="75"/>
        <v>0</v>
      </c>
      <c r="R226" s="318" t="e">
        <f t="shared" si="76"/>
        <v>#DIV/0!</v>
      </c>
      <c r="S226" s="319">
        <v>0</v>
      </c>
      <c r="T226" s="317">
        <v>0</v>
      </c>
      <c r="U226" s="318" t="e">
        <f t="shared" si="77"/>
        <v>#DIV/0!</v>
      </c>
      <c r="V226" s="318" t="b">
        <f t="shared" si="78"/>
        <v>0</v>
      </c>
      <c r="W226" s="318" t="e">
        <f t="shared" si="79"/>
        <v>#DIV/0!</v>
      </c>
      <c r="X226" s="318"/>
      <c r="Y226" s="319">
        <v>0</v>
      </c>
      <c r="Z226" s="318" t="e">
        <f t="shared" si="80"/>
        <v>#DIV/0!</v>
      </c>
      <c r="AA226" s="318" t="b">
        <f t="shared" si="81"/>
        <v>0</v>
      </c>
      <c r="AB226" s="318" t="e">
        <f t="shared" si="82"/>
        <v>#DIV/0!</v>
      </c>
      <c r="AC226" s="810"/>
      <c r="AD226" s="811">
        <f t="shared" si="83"/>
        <v>0</v>
      </c>
      <c r="AE226" s="811">
        <f t="shared" si="84"/>
        <v>0</v>
      </c>
    </row>
    <row r="227" spans="1:31" ht="16.8" hidden="1">
      <c r="A227" s="438" t="s">
        <v>303</v>
      </c>
      <c r="B227" s="438">
        <f>'Aaro Inställningar'!B54</f>
        <v>0</v>
      </c>
      <c r="C227" s="438" t="str">
        <f t="shared" si="85"/>
        <v>SEK</v>
      </c>
      <c r="D227" s="438">
        <f t="shared" si="85"/>
        <v>0</v>
      </c>
      <c r="E227" s="438"/>
      <c r="F227" s="42"/>
      <c r="G227" s="748">
        <f>'Aaro Inställningar'!C54</f>
        <v>0</v>
      </c>
      <c r="H227" s="319">
        <v>0</v>
      </c>
      <c r="I227" s="317">
        <v>0</v>
      </c>
      <c r="J227" s="318" t="e">
        <f t="shared" si="72"/>
        <v>#DIV/0!</v>
      </c>
      <c r="K227" s="319">
        <v>0</v>
      </c>
      <c r="L227" s="317">
        <v>0</v>
      </c>
      <c r="M227" s="318" t="e">
        <f t="shared" si="73"/>
        <v>#DIV/0!</v>
      </c>
      <c r="N227" s="319">
        <v>0</v>
      </c>
      <c r="O227" s="317">
        <v>0</v>
      </c>
      <c r="P227" s="318" t="e">
        <f t="shared" si="74"/>
        <v>#DIV/0!</v>
      </c>
      <c r="Q227" s="318" t="b">
        <f t="shared" si="75"/>
        <v>0</v>
      </c>
      <c r="R227" s="318" t="e">
        <f t="shared" si="76"/>
        <v>#DIV/0!</v>
      </c>
      <c r="S227" s="319">
        <v>0</v>
      </c>
      <c r="T227" s="317">
        <v>0</v>
      </c>
      <c r="U227" s="318" t="e">
        <f t="shared" si="77"/>
        <v>#DIV/0!</v>
      </c>
      <c r="V227" s="318" t="b">
        <f t="shared" si="78"/>
        <v>0</v>
      </c>
      <c r="W227" s="318" t="e">
        <f t="shared" si="79"/>
        <v>#DIV/0!</v>
      </c>
      <c r="X227" s="318"/>
      <c r="Y227" s="319">
        <v>0</v>
      </c>
      <c r="Z227" s="318" t="e">
        <f t="shared" si="80"/>
        <v>#DIV/0!</v>
      </c>
      <c r="AA227" s="318" t="b">
        <f t="shared" si="81"/>
        <v>0</v>
      </c>
      <c r="AB227" s="318" t="e">
        <f t="shared" si="82"/>
        <v>#DIV/0!</v>
      </c>
      <c r="AC227" s="810"/>
      <c r="AD227" s="811">
        <f t="shared" si="83"/>
        <v>0</v>
      </c>
      <c r="AE227" s="811">
        <f t="shared" si="84"/>
        <v>0</v>
      </c>
    </row>
    <row r="228" spans="1:31" ht="16.8" hidden="1">
      <c r="A228" s="438" t="s">
        <v>303</v>
      </c>
      <c r="B228" s="438">
        <f>'Aaro Inställningar'!B55</f>
        <v>0</v>
      </c>
      <c r="C228" s="438" t="str">
        <f t="shared" si="85"/>
        <v>SEK</v>
      </c>
      <c r="D228" s="438">
        <f t="shared" si="85"/>
        <v>0</v>
      </c>
      <c r="E228" s="438"/>
      <c r="F228" s="42"/>
      <c r="G228" s="748">
        <f>'Aaro Inställningar'!C55</f>
        <v>0</v>
      </c>
      <c r="H228" s="319">
        <v>0</v>
      </c>
      <c r="I228" s="317">
        <v>0</v>
      </c>
      <c r="J228" s="318" t="e">
        <f t="shared" si="72"/>
        <v>#DIV/0!</v>
      </c>
      <c r="K228" s="319">
        <v>0</v>
      </c>
      <c r="L228" s="317">
        <v>0</v>
      </c>
      <c r="M228" s="318" t="e">
        <f t="shared" si="73"/>
        <v>#DIV/0!</v>
      </c>
      <c r="N228" s="319">
        <v>0</v>
      </c>
      <c r="O228" s="317">
        <v>0</v>
      </c>
      <c r="P228" s="318" t="e">
        <f t="shared" si="74"/>
        <v>#DIV/0!</v>
      </c>
      <c r="Q228" s="318" t="b">
        <f t="shared" si="75"/>
        <v>0</v>
      </c>
      <c r="R228" s="318" t="e">
        <f t="shared" si="76"/>
        <v>#DIV/0!</v>
      </c>
      <c r="S228" s="319">
        <v>0</v>
      </c>
      <c r="T228" s="317">
        <v>0</v>
      </c>
      <c r="U228" s="318" t="e">
        <f t="shared" si="77"/>
        <v>#DIV/0!</v>
      </c>
      <c r="V228" s="318" t="b">
        <f t="shared" si="78"/>
        <v>0</v>
      </c>
      <c r="W228" s="318" t="e">
        <f t="shared" si="79"/>
        <v>#DIV/0!</v>
      </c>
      <c r="X228" s="318"/>
      <c r="Y228" s="319">
        <v>0</v>
      </c>
      <c r="Z228" s="318" t="e">
        <f t="shared" si="80"/>
        <v>#DIV/0!</v>
      </c>
      <c r="AA228" s="318" t="b">
        <f t="shared" si="81"/>
        <v>0</v>
      </c>
      <c r="AB228" s="318" t="e">
        <f t="shared" si="82"/>
        <v>#DIV/0!</v>
      </c>
      <c r="AC228" s="810"/>
      <c r="AD228" s="811">
        <f t="shared" si="83"/>
        <v>0</v>
      </c>
      <c r="AE228" s="811">
        <f t="shared" si="84"/>
        <v>0</v>
      </c>
    </row>
    <row r="229" spans="1:31" ht="16.8" hidden="1">
      <c r="A229" s="438" t="s">
        <v>303</v>
      </c>
      <c r="B229" s="438">
        <f>'Aaro Inställningar'!B56</f>
        <v>0</v>
      </c>
      <c r="C229" s="438" t="str">
        <f t="shared" si="85"/>
        <v>SEK</v>
      </c>
      <c r="D229" s="438">
        <f t="shared" si="85"/>
        <v>0</v>
      </c>
      <c r="E229" s="438"/>
      <c r="F229" s="42"/>
      <c r="G229" s="748">
        <f>'Aaro Inställningar'!C56</f>
        <v>0</v>
      </c>
      <c r="H229" s="319">
        <v>0</v>
      </c>
      <c r="I229" s="317">
        <v>0</v>
      </c>
      <c r="J229" s="318" t="e">
        <f t="shared" si="72"/>
        <v>#DIV/0!</v>
      </c>
      <c r="K229" s="319">
        <v>0</v>
      </c>
      <c r="L229" s="317">
        <v>0</v>
      </c>
      <c r="M229" s="318" t="e">
        <f t="shared" si="73"/>
        <v>#DIV/0!</v>
      </c>
      <c r="N229" s="319">
        <v>0</v>
      </c>
      <c r="O229" s="317">
        <v>0</v>
      </c>
      <c r="P229" s="318" t="e">
        <f t="shared" si="74"/>
        <v>#DIV/0!</v>
      </c>
      <c r="Q229" s="318" t="b">
        <f t="shared" si="75"/>
        <v>0</v>
      </c>
      <c r="R229" s="318" t="e">
        <f t="shared" si="76"/>
        <v>#DIV/0!</v>
      </c>
      <c r="S229" s="319">
        <v>0</v>
      </c>
      <c r="T229" s="317">
        <v>0</v>
      </c>
      <c r="U229" s="318" t="e">
        <f t="shared" si="77"/>
        <v>#DIV/0!</v>
      </c>
      <c r="V229" s="318" t="b">
        <f t="shared" si="78"/>
        <v>0</v>
      </c>
      <c r="W229" s="318" t="e">
        <f t="shared" si="79"/>
        <v>#DIV/0!</v>
      </c>
      <c r="X229" s="318"/>
      <c r="Y229" s="319">
        <v>0</v>
      </c>
      <c r="Z229" s="318" t="e">
        <f t="shared" si="80"/>
        <v>#DIV/0!</v>
      </c>
      <c r="AA229" s="318" t="b">
        <f t="shared" si="81"/>
        <v>0</v>
      </c>
      <c r="AB229" s="318" t="e">
        <f t="shared" si="82"/>
        <v>#DIV/0!</v>
      </c>
      <c r="AC229" s="810"/>
      <c r="AD229" s="811">
        <f t="shared" si="83"/>
        <v>0</v>
      </c>
      <c r="AE229" s="811">
        <f t="shared" si="84"/>
        <v>0</v>
      </c>
    </row>
    <row r="230" spans="1:31" ht="16.8">
      <c r="A230" s="438" t="s">
        <v>303</v>
      </c>
      <c r="B230" s="438">
        <f>'Aaro Inställningar'!B57</f>
        <v>0</v>
      </c>
      <c r="C230" s="438">
        <f t="shared" si="85"/>
        <v>0</v>
      </c>
      <c r="D230" s="438">
        <f t="shared" si="85"/>
        <v>0</v>
      </c>
      <c r="E230" s="438"/>
      <c r="F230" s="35"/>
      <c r="G230" s="798" t="str">
        <f>'Aaro Inställningar'!C57</f>
        <v>Aibel</v>
      </c>
      <c r="H230" s="799">
        <f>SUM(H209:H229)</f>
        <v>146.39639398</v>
      </c>
      <c r="I230" s="800">
        <f>SUM(I209:I229)</f>
        <v>26.964259170999998</v>
      </c>
      <c r="J230" s="801">
        <f t="shared" si="72"/>
        <v>4.4292755848248557</v>
      </c>
      <c r="K230" s="799">
        <f>SUM(K209:K229)</f>
        <v>35.975949683000003</v>
      </c>
      <c r="L230" s="800">
        <f>SUM(L209:L229)</f>
        <v>-16.931781182000002</v>
      </c>
      <c r="M230" s="801" t="str">
        <f t="shared" si="73"/>
        <v>-</v>
      </c>
      <c r="N230" s="799">
        <f>SUM(N209:N229)</f>
        <v>35.975949683000003</v>
      </c>
      <c r="O230" s="800">
        <f>SUM(O209:O229)</f>
        <v>-16.931781182000002</v>
      </c>
      <c r="P230" s="801" t="str">
        <f t="shared" si="74"/>
        <v>-</v>
      </c>
      <c r="Q230" s="801" t="b">
        <f t="shared" si="75"/>
        <v>0</v>
      </c>
      <c r="R230" s="801" t="str">
        <f t="shared" si="76"/>
        <v>-</v>
      </c>
      <c r="S230" s="799">
        <f>SUM(S209:S229)</f>
        <v>37.688519495000001</v>
      </c>
      <c r="T230" s="800">
        <f>SUM(T209:T229)</f>
        <v>-15.21921137</v>
      </c>
      <c r="U230" s="801" t="str">
        <f t="shared" si="77"/>
        <v>-</v>
      </c>
      <c r="V230" s="801" t="b">
        <f t="shared" si="78"/>
        <v>0</v>
      </c>
      <c r="W230" s="801" t="str">
        <f t="shared" si="79"/>
        <v>-</v>
      </c>
      <c r="X230" s="801"/>
      <c r="Y230" s="799">
        <f>SUM(Y209:Y229)</f>
        <v>-106.896167362</v>
      </c>
      <c r="Z230" s="802" t="str">
        <f t="shared" si="80"/>
        <v>-</v>
      </c>
      <c r="AA230" s="802">
        <f t="shared" si="81"/>
        <v>-6.0237652111667863</v>
      </c>
      <c r="AB230" s="801">
        <f t="shared" si="82"/>
        <v>-6.0237652111667863</v>
      </c>
      <c r="AC230" s="810"/>
      <c r="AD230" s="814">
        <f t="shared" si="83"/>
        <v>1.8592241400180502E-2</v>
      </c>
      <c r="AE230" s="814">
        <f t="shared" si="84"/>
        <v>-6.3780969698909677E-3</v>
      </c>
    </row>
    <row r="231" spans="1:31" ht="16.8" hidden="1">
      <c r="A231" s="438" t="s">
        <v>303</v>
      </c>
      <c r="B231" s="438">
        <f>'Aaro Inställningar'!B58</f>
        <v>0</v>
      </c>
      <c r="C231" s="438" t="str">
        <f t="shared" si="85"/>
        <v>SEK</v>
      </c>
      <c r="D231" s="438">
        <f t="shared" si="85"/>
        <v>0</v>
      </c>
      <c r="E231" s="438"/>
      <c r="F231" s="35"/>
      <c r="G231" s="748">
        <f>'Aaro Inställningar'!C58</f>
        <v>0</v>
      </c>
      <c r="H231" s="319">
        <v>0</v>
      </c>
      <c r="I231" s="317">
        <v>0</v>
      </c>
      <c r="J231" s="318" t="e">
        <f t="shared" si="72"/>
        <v>#DIV/0!</v>
      </c>
      <c r="K231" s="319">
        <v>0</v>
      </c>
      <c r="L231" s="317">
        <v>0</v>
      </c>
      <c r="M231" s="318" t="e">
        <f t="shared" si="73"/>
        <v>#DIV/0!</v>
      </c>
      <c r="N231" s="319">
        <v>0</v>
      </c>
      <c r="O231" s="317">
        <v>0</v>
      </c>
      <c r="P231" s="318" t="e">
        <f t="shared" si="74"/>
        <v>#DIV/0!</v>
      </c>
      <c r="Q231" s="318" t="b">
        <f t="shared" si="75"/>
        <v>0</v>
      </c>
      <c r="R231" s="318" t="e">
        <f t="shared" si="76"/>
        <v>#DIV/0!</v>
      </c>
      <c r="S231" s="319">
        <v>0</v>
      </c>
      <c r="T231" s="317">
        <v>0</v>
      </c>
      <c r="U231" s="318" t="e">
        <f t="shared" si="77"/>
        <v>#DIV/0!</v>
      </c>
      <c r="V231" s="318" t="b">
        <f t="shared" si="78"/>
        <v>0</v>
      </c>
      <c r="W231" s="318" t="e">
        <f t="shared" si="79"/>
        <v>#DIV/0!</v>
      </c>
      <c r="X231" s="318"/>
      <c r="Y231" s="319">
        <v>0</v>
      </c>
      <c r="Z231" s="318"/>
      <c r="AA231" s="318"/>
      <c r="AB231" s="318"/>
      <c r="AC231" s="810"/>
      <c r="AD231" s="811">
        <f t="shared" si="83"/>
        <v>0</v>
      </c>
      <c r="AE231" s="811">
        <f t="shared" si="84"/>
        <v>0</v>
      </c>
    </row>
    <row r="232" spans="1:31" ht="16.8" hidden="1">
      <c r="A232" s="438" t="s">
        <v>303</v>
      </c>
      <c r="B232" s="438">
        <f>'Aaro Inställningar'!B59</f>
        <v>0</v>
      </c>
      <c r="C232" s="438" t="str">
        <f t="shared" si="85"/>
        <v>SEK</v>
      </c>
      <c r="D232" s="438">
        <f t="shared" si="85"/>
        <v>0</v>
      </c>
      <c r="E232" s="438"/>
      <c r="F232" s="42"/>
      <c r="G232" s="748">
        <f>'Aaro Inställningar'!C59</f>
        <v>0</v>
      </c>
      <c r="H232" s="319">
        <v>0</v>
      </c>
      <c r="I232" s="317">
        <v>0</v>
      </c>
      <c r="J232" s="318" t="e">
        <f t="shared" si="72"/>
        <v>#DIV/0!</v>
      </c>
      <c r="K232" s="319">
        <v>0</v>
      </c>
      <c r="L232" s="317">
        <v>0</v>
      </c>
      <c r="M232" s="318" t="e">
        <f t="shared" si="73"/>
        <v>#DIV/0!</v>
      </c>
      <c r="N232" s="319">
        <v>0</v>
      </c>
      <c r="O232" s="317">
        <v>0</v>
      </c>
      <c r="P232" s="318" t="e">
        <f t="shared" si="74"/>
        <v>#DIV/0!</v>
      </c>
      <c r="Q232" s="318" t="b">
        <f t="shared" si="75"/>
        <v>0</v>
      </c>
      <c r="R232" s="318" t="e">
        <f t="shared" si="76"/>
        <v>#DIV/0!</v>
      </c>
      <c r="S232" s="319">
        <v>0</v>
      </c>
      <c r="T232" s="317">
        <v>0</v>
      </c>
      <c r="U232" s="318" t="e">
        <f t="shared" si="77"/>
        <v>#DIV/0!</v>
      </c>
      <c r="V232" s="318" t="b">
        <f t="shared" si="78"/>
        <v>0</v>
      </c>
      <c r="W232" s="318" t="e">
        <f t="shared" si="79"/>
        <v>#DIV/0!</v>
      </c>
      <c r="X232" s="318"/>
      <c r="Y232" s="319">
        <v>0</v>
      </c>
      <c r="Z232" s="318"/>
      <c r="AA232" s="318"/>
      <c r="AB232" s="318"/>
      <c r="AC232" s="810"/>
      <c r="AD232" s="811">
        <f t="shared" si="83"/>
        <v>0</v>
      </c>
      <c r="AE232" s="811">
        <f t="shared" si="84"/>
        <v>0</v>
      </c>
    </row>
    <row r="233" spans="1:31" ht="16.8" hidden="1">
      <c r="A233" s="438" t="s">
        <v>303</v>
      </c>
      <c r="B233" s="438">
        <f>'Aaro Inställningar'!B60</f>
        <v>0</v>
      </c>
      <c r="C233" s="438" t="str">
        <f t="shared" si="85"/>
        <v>SEK</v>
      </c>
      <c r="D233" s="438">
        <f t="shared" si="85"/>
        <v>0</v>
      </c>
      <c r="E233" s="438"/>
      <c r="F233" s="42"/>
      <c r="G233" s="748">
        <f>'Aaro Inställningar'!C60</f>
        <v>0</v>
      </c>
      <c r="H233" s="319">
        <v>0</v>
      </c>
      <c r="I233" s="317">
        <v>0</v>
      </c>
      <c r="J233" s="318" t="e">
        <f t="shared" si="72"/>
        <v>#DIV/0!</v>
      </c>
      <c r="K233" s="319">
        <v>0</v>
      </c>
      <c r="L233" s="317">
        <v>0</v>
      </c>
      <c r="M233" s="318" t="e">
        <f t="shared" si="73"/>
        <v>#DIV/0!</v>
      </c>
      <c r="N233" s="319">
        <v>0</v>
      </c>
      <c r="O233" s="317">
        <v>0</v>
      </c>
      <c r="P233" s="318" t="e">
        <f t="shared" si="74"/>
        <v>#DIV/0!</v>
      </c>
      <c r="Q233" s="318" t="b">
        <f t="shared" si="75"/>
        <v>0</v>
      </c>
      <c r="R233" s="318" t="e">
        <f t="shared" si="76"/>
        <v>#DIV/0!</v>
      </c>
      <c r="S233" s="319">
        <v>0</v>
      </c>
      <c r="T233" s="317">
        <v>0</v>
      </c>
      <c r="U233" s="318" t="e">
        <f t="shared" si="77"/>
        <v>#DIV/0!</v>
      </c>
      <c r="V233" s="318" t="b">
        <f t="shared" si="78"/>
        <v>0</v>
      </c>
      <c r="W233" s="318" t="e">
        <f t="shared" si="79"/>
        <v>#DIV/0!</v>
      </c>
      <c r="X233" s="318"/>
      <c r="Y233" s="319">
        <v>0</v>
      </c>
      <c r="Z233" s="318"/>
      <c r="AA233" s="318"/>
      <c r="AB233" s="318"/>
      <c r="AC233" s="810"/>
      <c r="AD233" s="811">
        <f t="shared" si="83"/>
        <v>0</v>
      </c>
      <c r="AE233" s="811">
        <f t="shared" si="84"/>
        <v>0</v>
      </c>
    </row>
    <row r="234" spans="1:31" ht="16.8" hidden="1">
      <c r="A234" s="438" t="s">
        <v>303</v>
      </c>
      <c r="B234" s="438">
        <f>'Aaro Inställningar'!B61</f>
        <v>0</v>
      </c>
      <c r="C234" s="438" t="str">
        <f t="shared" si="85"/>
        <v>SEK</v>
      </c>
      <c r="D234" s="438">
        <f t="shared" si="85"/>
        <v>0</v>
      </c>
      <c r="E234" s="438"/>
      <c r="F234" s="42"/>
      <c r="G234" s="748">
        <f>'Aaro Inställningar'!C61</f>
        <v>0</v>
      </c>
      <c r="H234" s="319">
        <v>0</v>
      </c>
      <c r="I234" s="317">
        <v>0</v>
      </c>
      <c r="J234" s="318" t="e">
        <f t="shared" si="72"/>
        <v>#DIV/0!</v>
      </c>
      <c r="K234" s="319">
        <v>0</v>
      </c>
      <c r="L234" s="317">
        <v>0</v>
      </c>
      <c r="M234" s="318" t="e">
        <f t="shared" si="73"/>
        <v>#DIV/0!</v>
      </c>
      <c r="N234" s="319">
        <v>0</v>
      </c>
      <c r="O234" s="317">
        <v>0</v>
      </c>
      <c r="P234" s="318" t="e">
        <f t="shared" si="74"/>
        <v>#DIV/0!</v>
      </c>
      <c r="Q234" s="318" t="b">
        <f t="shared" si="75"/>
        <v>0</v>
      </c>
      <c r="R234" s="318" t="e">
        <f t="shared" si="76"/>
        <v>#DIV/0!</v>
      </c>
      <c r="S234" s="319">
        <v>0</v>
      </c>
      <c r="T234" s="317">
        <v>0</v>
      </c>
      <c r="U234" s="318" t="e">
        <f t="shared" si="77"/>
        <v>#DIV/0!</v>
      </c>
      <c r="V234" s="318" t="b">
        <f t="shared" si="78"/>
        <v>0</v>
      </c>
      <c r="W234" s="318" t="e">
        <f t="shared" si="79"/>
        <v>#DIV/0!</v>
      </c>
      <c r="X234" s="318"/>
      <c r="Y234" s="319">
        <v>0</v>
      </c>
      <c r="Z234" s="318"/>
      <c r="AA234" s="318"/>
      <c r="AB234" s="318"/>
      <c r="AC234" s="810"/>
      <c r="AD234" s="811">
        <f t="shared" si="83"/>
        <v>0</v>
      </c>
      <c r="AE234" s="811">
        <f t="shared" si="84"/>
        <v>0</v>
      </c>
    </row>
    <row r="235" spans="1:31" ht="16.8" hidden="1">
      <c r="A235" s="438" t="s">
        <v>303</v>
      </c>
      <c r="B235" s="438">
        <f>'Aaro Inställningar'!B62</f>
        <v>0</v>
      </c>
      <c r="C235" s="438" t="str">
        <f t="shared" si="85"/>
        <v>SEK</v>
      </c>
      <c r="D235" s="438">
        <f t="shared" si="85"/>
        <v>0</v>
      </c>
      <c r="E235" s="438"/>
      <c r="F235" s="42"/>
      <c r="G235" s="748">
        <f>'Aaro Inställningar'!C62</f>
        <v>0</v>
      </c>
      <c r="H235" s="319">
        <v>0</v>
      </c>
      <c r="I235" s="317">
        <v>0</v>
      </c>
      <c r="J235" s="318" t="e">
        <f t="shared" si="72"/>
        <v>#DIV/0!</v>
      </c>
      <c r="K235" s="319">
        <v>0</v>
      </c>
      <c r="L235" s="317">
        <v>0</v>
      </c>
      <c r="M235" s="318" t="e">
        <f t="shared" si="73"/>
        <v>#DIV/0!</v>
      </c>
      <c r="N235" s="319">
        <v>0</v>
      </c>
      <c r="O235" s="317">
        <v>0</v>
      </c>
      <c r="P235" s="318" t="e">
        <f t="shared" si="74"/>
        <v>#DIV/0!</v>
      </c>
      <c r="Q235" s="318" t="b">
        <f t="shared" si="75"/>
        <v>0</v>
      </c>
      <c r="R235" s="318" t="e">
        <f t="shared" si="76"/>
        <v>#DIV/0!</v>
      </c>
      <c r="S235" s="319">
        <v>0</v>
      </c>
      <c r="T235" s="317">
        <v>0</v>
      </c>
      <c r="U235" s="318" t="e">
        <f t="shared" si="77"/>
        <v>#DIV/0!</v>
      </c>
      <c r="V235" s="318" t="b">
        <f t="shared" si="78"/>
        <v>0</v>
      </c>
      <c r="W235" s="318" t="e">
        <f t="shared" si="79"/>
        <v>#DIV/0!</v>
      </c>
      <c r="X235" s="318"/>
      <c r="Y235" s="319">
        <v>0</v>
      </c>
      <c r="Z235" s="318"/>
      <c r="AA235" s="318"/>
      <c r="AB235" s="318"/>
      <c r="AC235" s="810"/>
      <c r="AD235" s="811">
        <f t="shared" si="83"/>
        <v>0</v>
      </c>
      <c r="AE235" s="811">
        <f t="shared" si="84"/>
        <v>0</v>
      </c>
    </row>
    <row r="236" spans="1:31" ht="16.8" hidden="1">
      <c r="A236" s="438" t="s">
        <v>303</v>
      </c>
      <c r="B236" s="438">
        <f>'Aaro Inställningar'!B63</f>
        <v>0</v>
      </c>
      <c r="C236" s="438" t="str">
        <f t="shared" si="85"/>
        <v>SEK</v>
      </c>
      <c r="D236" s="438">
        <f t="shared" si="85"/>
        <v>0</v>
      </c>
      <c r="E236" s="438"/>
      <c r="F236" s="42"/>
      <c r="G236" s="748">
        <f>'Aaro Inställningar'!C63</f>
        <v>0</v>
      </c>
      <c r="H236" s="319">
        <v>0</v>
      </c>
      <c r="I236" s="317">
        <v>0</v>
      </c>
      <c r="J236" s="318" t="e">
        <f t="shared" si="72"/>
        <v>#DIV/0!</v>
      </c>
      <c r="K236" s="319">
        <v>0</v>
      </c>
      <c r="L236" s="317">
        <v>0</v>
      </c>
      <c r="M236" s="318" t="e">
        <f t="shared" si="73"/>
        <v>#DIV/0!</v>
      </c>
      <c r="N236" s="319">
        <v>0</v>
      </c>
      <c r="O236" s="317">
        <v>0</v>
      </c>
      <c r="P236" s="318" t="e">
        <f t="shared" si="74"/>
        <v>#DIV/0!</v>
      </c>
      <c r="Q236" s="318" t="b">
        <f t="shared" si="75"/>
        <v>0</v>
      </c>
      <c r="R236" s="318" t="e">
        <f t="shared" si="76"/>
        <v>#DIV/0!</v>
      </c>
      <c r="S236" s="319">
        <v>0</v>
      </c>
      <c r="T236" s="317">
        <v>0</v>
      </c>
      <c r="U236" s="318" t="e">
        <f t="shared" si="77"/>
        <v>#DIV/0!</v>
      </c>
      <c r="V236" s="318" t="b">
        <f t="shared" si="78"/>
        <v>0</v>
      </c>
      <c r="W236" s="318" t="e">
        <f t="shared" si="79"/>
        <v>#DIV/0!</v>
      </c>
      <c r="X236" s="318"/>
      <c r="Y236" s="319">
        <v>0</v>
      </c>
      <c r="Z236" s="318"/>
      <c r="AA236" s="318"/>
      <c r="AB236" s="318"/>
      <c r="AC236" s="810"/>
      <c r="AD236" s="811">
        <f t="shared" si="83"/>
        <v>0</v>
      </c>
      <c r="AE236" s="811">
        <f t="shared" si="84"/>
        <v>0</v>
      </c>
    </row>
    <row r="237" spans="1:31" ht="16.8" hidden="1">
      <c r="A237" s="438" t="s">
        <v>303</v>
      </c>
      <c r="B237" s="438">
        <f>'Aaro Inställningar'!B64</f>
        <v>0</v>
      </c>
      <c r="C237" s="438" t="str">
        <f t="shared" si="85"/>
        <v>SEK</v>
      </c>
      <c r="D237" s="438">
        <f t="shared" si="85"/>
        <v>0</v>
      </c>
      <c r="E237" s="438"/>
      <c r="F237" s="42"/>
      <c r="G237" s="748">
        <f>'Aaro Inställningar'!C64</f>
        <v>0</v>
      </c>
      <c r="H237" s="319">
        <v>0</v>
      </c>
      <c r="I237" s="317">
        <v>0</v>
      </c>
      <c r="J237" s="318" t="e">
        <f t="shared" si="72"/>
        <v>#DIV/0!</v>
      </c>
      <c r="K237" s="319">
        <v>0</v>
      </c>
      <c r="L237" s="317">
        <v>0</v>
      </c>
      <c r="M237" s="318" t="e">
        <f t="shared" si="73"/>
        <v>#DIV/0!</v>
      </c>
      <c r="N237" s="319">
        <v>0</v>
      </c>
      <c r="O237" s="317">
        <v>0</v>
      </c>
      <c r="P237" s="318" t="e">
        <f t="shared" si="74"/>
        <v>#DIV/0!</v>
      </c>
      <c r="Q237" s="318" t="b">
        <f t="shared" si="75"/>
        <v>0</v>
      </c>
      <c r="R237" s="318" t="e">
        <f t="shared" si="76"/>
        <v>#DIV/0!</v>
      </c>
      <c r="S237" s="319">
        <v>0</v>
      </c>
      <c r="T237" s="317">
        <v>0</v>
      </c>
      <c r="U237" s="318" t="e">
        <f t="shared" si="77"/>
        <v>#DIV/0!</v>
      </c>
      <c r="V237" s="318" t="b">
        <f t="shared" si="78"/>
        <v>0</v>
      </c>
      <c r="W237" s="318" t="e">
        <f t="shared" si="79"/>
        <v>#DIV/0!</v>
      </c>
      <c r="X237" s="318"/>
      <c r="Y237" s="319">
        <v>0</v>
      </c>
      <c r="Z237" s="318"/>
      <c r="AA237" s="318"/>
      <c r="AB237" s="318"/>
      <c r="AC237" s="810"/>
      <c r="AD237" s="811">
        <f t="shared" si="83"/>
        <v>0</v>
      </c>
      <c r="AE237" s="811">
        <f t="shared" si="84"/>
        <v>0</v>
      </c>
    </row>
    <row r="238" spans="1:31" ht="16.8" hidden="1">
      <c r="A238" s="438" t="s">
        <v>303</v>
      </c>
      <c r="B238" s="438">
        <f>'Aaro Inställningar'!B65</f>
        <v>0</v>
      </c>
      <c r="C238" s="438" t="str">
        <f t="shared" si="85"/>
        <v>SEK</v>
      </c>
      <c r="D238" s="438">
        <f t="shared" si="85"/>
        <v>0</v>
      </c>
      <c r="E238" s="438"/>
      <c r="F238" s="42"/>
      <c r="G238" s="748">
        <f>'Aaro Inställningar'!C65</f>
        <v>0</v>
      </c>
      <c r="H238" s="319">
        <v>0</v>
      </c>
      <c r="I238" s="317">
        <v>0</v>
      </c>
      <c r="J238" s="318" t="e">
        <f t="shared" si="72"/>
        <v>#DIV/0!</v>
      </c>
      <c r="K238" s="319">
        <v>0</v>
      </c>
      <c r="L238" s="317">
        <v>0</v>
      </c>
      <c r="M238" s="318" t="e">
        <f t="shared" si="73"/>
        <v>#DIV/0!</v>
      </c>
      <c r="N238" s="319">
        <v>0</v>
      </c>
      <c r="O238" s="317">
        <v>0</v>
      </c>
      <c r="P238" s="318" t="e">
        <f t="shared" si="74"/>
        <v>#DIV/0!</v>
      </c>
      <c r="Q238" s="318" t="b">
        <f t="shared" si="75"/>
        <v>0</v>
      </c>
      <c r="R238" s="318" t="e">
        <f t="shared" si="76"/>
        <v>#DIV/0!</v>
      </c>
      <c r="S238" s="319">
        <v>0</v>
      </c>
      <c r="T238" s="317">
        <v>0</v>
      </c>
      <c r="U238" s="318" t="e">
        <f t="shared" si="77"/>
        <v>#DIV/0!</v>
      </c>
      <c r="V238" s="318" t="b">
        <f t="shared" si="78"/>
        <v>0</v>
      </c>
      <c r="W238" s="318" t="e">
        <f t="shared" si="79"/>
        <v>#DIV/0!</v>
      </c>
      <c r="X238" s="318"/>
      <c r="Y238" s="319">
        <v>0</v>
      </c>
      <c r="Z238" s="318"/>
      <c r="AA238" s="318"/>
      <c r="AB238" s="318"/>
      <c r="AC238" s="810"/>
      <c r="AD238" s="811">
        <f t="shared" si="83"/>
        <v>0</v>
      </c>
      <c r="AE238" s="811">
        <f t="shared" si="84"/>
        <v>0</v>
      </c>
    </row>
    <row r="239" spans="1:31" ht="16.8" hidden="1">
      <c r="A239" s="438" t="s">
        <v>303</v>
      </c>
      <c r="B239" s="438">
        <f>'Aaro Inställningar'!B66</f>
        <v>0</v>
      </c>
      <c r="C239" s="438" t="str">
        <f t="shared" ref="C239:D254" si="86">C74</f>
        <v>SEK</v>
      </c>
      <c r="D239" s="438">
        <f t="shared" si="86"/>
        <v>0</v>
      </c>
      <c r="E239" s="438"/>
      <c r="F239" s="42"/>
      <c r="G239" s="748">
        <f>'Aaro Inställningar'!C66</f>
        <v>0</v>
      </c>
      <c r="H239" s="319">
        <v>0</v>
      </c>
      <c r="I239" s="317">
        <v>0</v>
      </c>
      <c r="J239" s="318" t="e">
        <f t="shared" si="72"/>
        <v>#DIV/0!</v>
      </c>
      <c r="K239" s="319">
        <v>0</v>
      </c>
      <c r="L239" s="317">
        <v>0</v>
      </c>
      <c r="M239" s="318" t="e">
        <f t="shared" si="73"/>
        <v>#DIV/0!</v>
      </c>
      <c r="N239" s="319">
        <v>0</v>
      </c>
      <c r="O239" s="317">
        <v>0</v>
      </c>
      <c r="P239" s="318" t="e">
        <f t="shared" si="74"/>
        <v>#DIV/0!</v>
      </c>
      <c r="Q239" s="318" t="b">
        <f t="shared" si="75"/>
        <v>0</v>
      </c>
      <c r="R239" s="318" t="e">
        <f t="shared" si="76"/>
        <v>#DIV/0!</v>
      </c>
      <c r="S239" s="319">
        <v>0</v>
      </c>
      <c r="T239" s="317">
        <v>0</v>
      </c>
      <c r="U239" s="318" t="e">
        <f t="shared" si="77"/>
        <v>#DIV/0!</v>
      </c>
      <c r="V239" s="318" t="b">
        <f t="shared" si="78"/>
        <v>0</v>
      </c>
      <c r="W239" s="318" t="e">
        <f t="shared" si="79"/>
        <v>#DIV/0!</v>
      </c>
      <c r="X239" s="318"/>
      <c r="Y239" s="319">
        <v>0</v>
      </c>
      <c r="Z239" s="318"/>
      <c r="AA239" s="318"/>
      <c r="AB239" s="318"/>
      <c r="AC239" s="810"/>
      <c r="AD239" s="811">
        <f t="shared" si="83"/>
        <v>0</v>
      </c>
      <c r="AE239" s="811">
        <f t="shared" si="84"/>
        <v>0</v>
      </c>
    </row>
    <row r="240" spans="1:31" ht="16.8" hidden="1">
      <c r="A240" s="438" t="s">
        <v>303</v>
      </c>
      <c r="B240" s="438">
        <f>'Aaro Inställningar'!B67</f>
        <v>0</v>
      </c>
      <c r="C240" s="438" t="str">
        <f t="shared" si="86"/>
        <v>SEK</v>
      </c>
      <c r="D240" s="438">
        <f t="shared" si="86"/>
        <v>0</v>
      </c>
      <c r="E240" s="438"/>
      <c r="F240" s="42"/>
      <c r="G240" s="748">
        <f>'Aaro Inställningar'!C67</f>
        <v>0</v>
      </c>
      <c r="H240" s="319">
        <v>0</v>
      </c>
      <c r="I240" s="317">
        <v>0</v>
      </c>
      <c r="J240" s="318" t="e">
        <f t="shared" si="72"/>
        <v>#DIV/0!</v>
      </c>
      <c r="K240" s="319">
        <v>0</v>
      </c>
      <c r="L240" s="317">
        <v>0</v>
      </c>
      <c r="M240" s="318" t="e">
        <f t="shared" si="73"/>
        <v>#DIV/0!</v>
      </c>
      <c r="N240" s="319">
        <v>0</v>
      </c>
      <c r="O240" s="317">
        <v>0</v>
      </c>
      <c r="P240" s="318" t="e">
        <f t="shared" si="74"/>
        <v>#DIV/0!</v>
      </c>
      <c r="Q240" s="318" t="b">
        <f t="shared" si="75"/>
        <v>0</v>
      </c>
      <c r="R240" s="318" t="e">
        <f t="shared" si="76"/>
        <v>#DIV/0!</v>
      </c>
      <c r="S240" s="319">
        <v>0</v>
      </c>
      <c r="T240" s="317">
        <v>0</v>
      </c>
      <c r="U240" s="318" t="e">
        <f t="shared" si="77"/>
        <v>#DIV/0!</v>
      </c>
      <c r="V240" s="318" t="b">
        <f t="shared" si="78"/>
        <v>0</v>
      </c>
      <c r="W240" s="318" t="e">
        <f t="shared" si="79"/>
        <v>#DIV/0!</v>
      </c>
      <c r="X240" s="318"/>
      <c r="Y240" s="319">
        <v>0</v>
      </c>
      <c r="Z240" s="318"/>
      <c r="AA240" s="318"/>
      <c r="AB240" s="318"/>
      <c r="AC240" s="810"/>
      <c r="AD240" s="811">
        <f t="shared" si="83"/>
        <v>0</v>
      </c>
      <c r="AE240" s="811">
        <f t="shared" si="84"/>
        <v>0</v>
      </c>
    </row>
    <row r="241" spans="1:31" ht="16.8" hidden="1">
      <c r="A241" s="438" t="s">
        <v>303</v>
      </c>
      <c r="B241" s="438">
        <f>'Aaro Inställningar'!B68</f>
        <v>0</v>
      </c>
      <c r="C241" s="438" t="str">
        <f t="shared" si="86"/>
        <v>SEK</v>
      </c>
      <c r="D241" s="438">
        <f t="shared" si="86"/>
        <v>0</v>
      </c>
      <c r="E241" s="438"/>
      <c r="F241" s="42"/>
      <c r="G241" s="748">
        <f>'Aaro Inställningar'!C68</f>
        <v>0</v>
      </c>
      <c r="H241" s="319">
        <v>0</v>
      </c>
      <c r="I241" s="317">
        <v>0</v>
      </c>
      <c r="J241" s="318" t="e">
        <f t="shared" si="72"/>
        <v>#DIV/0!</v>
      </c>
      <c r="K241" s="319">
        <v>0</v>
      </c>
      <c r="L241" s="317">
        <v>0</v>
      </c>
      <c r="M241" s="318" t="e">
        <f t="shared" si="73"/>
        <v>#DIV/0!</v>
      </c>
      <c r="N241" s="319">
        <v>0</v>
      </c>
      <c r="O241" s="317">
        <v>0</v>
      </c>
      <c r="P241" s="318" t="e">
        <f t="shared" si="74"/>
        <v>#DIV/0!</v>
      </c>
      <c r="Q241" s="318" t="b">
        <f t="shared" si="75"/>
        <v>0</v>
      </c>
      <c r="R241" s="318" t="e">
        <f t="shared" si="76"/>
        <v>#DIV/0!</v>
      </c>
      <c r="S241" s="319">
        <v>0</v>
      </c>
      <c r="T241" s="317">
        <v>0</v>
      </c>
      <c r="U241" s="318" t="e">
        <f t="shared" si="77"/>
        <v>#DIV/0!</v>
      </c>
      <c r="V241" s="318" t="b">
        <f t="shared" si="78"/>
        <v>0</v>
      </c>
      <c r="W241" s="318" t="e">
        <f t="shared" si="79"/>
        <v>#DIV/0!</v>
      </c>
      <c r="X241" s="318"/>
      <c r="Y241" s="319">
        <v>0</v>
      </c>
      <c r="Z241" s="318"/>
      <c r="AA241" s="318"/>
      <c r="AB241" s="318"/>
      <c r="AC241" s="810"/>
      <c r="AD241" s="811">
        <f t="shared" si="83"/>
        <v>0</v>
      </c>
      <c r="AE241" s="811">
        <f t="shared" si="84"/>
        <v>0</v>
      </c>
    </row>
    <row r="242" spans="1:31" ht="16.8" hidden="1">
      <c r="A242" s="438" t="s">
        <v>303</v>
      </c>
      <c r="B242" s="438">
        <f>'Aaro Inställningar'!B69</f>
        <v>0</v>
      </c>
      <c r="C242" s="438" t="str">
        <f t="shared" si="86"/>
        <v>SEK</v>
      </c>
      <c r="D242" s="438">
        <f t="shared" si="86"/>
        <v>0</v>
      </c>
      <c r="E242" s="438"/>
      <c r="F242" s="42"/>
      <c r="G242" s="748">
        <f>'Aaro Inställningar'!C69</f>
        <v>0</v>
      </c>
      <c r="H242" s="319">
        <v>0</v>
      </c>
      <c r="I242" s="317">
        <v>0</v>
      </c>
      <c r="J242" s="318" t="e">
        <f t="shared" si="72"/>
        <v>#DIV/0!</v>
      </c>
      <c r="K242" s="319">
        <v>0</v>
      </c>
      <c r="L242" s="317">
        <v>0</v>
      </c>
      <c r="M242" s="318" t="e">
        <f t="shared" si="73"/>
        <v>#DIV/0!</v>
      </c>
      <c r="N242" s="319">
        <v>0</v>
      </c>
      <c r="O242" s="317">
        <v>0</v>
      </c>
      <c r="P242" s="318" t="e">
        <f t="shared" si="74"/>
        <v>#DIV/0!</v>
      </c>
      <c r="Q242" s="318" t="b">
        <f t="shared" si="75"/>
        <v>0</v>
      </c>
      <c r="R242" s="318" t="e">
        <f t="shared" si="76"/>
        <v>#DIV/0!</v>
      </c>
      <c r="S242" s="319">
        <v>0</v>
      </c>
      <c r="T242" s="317">
        <v>0</v>
      </c>
      <c r="U242" s="318" t="e">
        <f t="shared" si="77"/>
        <v>#DIV/0!</v>
      </c>
      <c r="V242" s="318" t="b">
        <f t="shared" si="78"/>
        <v>0</v>
      </c>
      <c r="W242" s="318" t="e">
        <f t="shared" si="79"/>
        <v>#DIV/0!</v>
      </c>
      <c r="X242" s="318"/>
      <c r="Y242" s="319">
        <v>0</v>
      </c>
      <c r="Z242" s="318"/>
      <c r="AA242" s="318"/>
      <c r="AB242" s="318"/>
      <c r="AC242" s="810"/>
      <c r="AD242" s="811">
        <f t="shared" si="83"/>
        <v>0</v>
      </c>
      <c r="AE242" s="811">
        <f t="shared" si="84"/>
        <v>0</v>
      </c>
    </row>
    <row r="243" spans="1:31" ht="16.8" hidden="1">
      <c r="A243" s="438" t="s">
        <v>303</v>
      </c>
      <c r="B243" s="438">
        <f>'Aaro Inställningar'!B70</f>
        <v>0</v>
      </c>
      <c r="C243" s="438" t="str">
        <f t="shared" si="86"/>
        <v>SEK</v>
      </c>
      <c r="D243" s="438">
        <f t="shared" si="86"/>
        <v>0</v>
      </c>
      <c r="E243" s="438"/>
      <c r="F243" s="42"/>
      <c r="G243" s="748">
        <f>'Aaro Inställningar'!C70</f>
        <v>0</v>
      </c>
      <c r="H243" s="319">
        <v>0</v>
      </c>
      <c r="I243" s="317">
        <v>0</v>
      </c>
      <c r="J243" s="318" t="e">
        <f t="shared" si="72"/>
        <v>#DIV/0!</v>
      </c>
      <c r="K243" s="319">
        <v>0</v>
      </c>
      <c r="L243" s="317">
        <v>0</v>
      </c>
      <c r="M243" s="318" t="e">
        <f t="shared" si="73"/>
        <v>#DIV/0!</v>
      </c>
      <c r="N243" s="319">
        <v>0</v>
      </c>
      <c r="O243" s="317">
        <v>0</v>
      </c>
      <c r="P243" s="318" t="e">
        <f t="shared" si="74"/>
        <v>#DIV/0!</v>
      </c>
      <c r="Q243" s="318" t="b">
        <f t="shared" si="75"/>
        <v>0</v>
      </c>
      <c r="R243" s="318" t="e">
        <f t="shared" si="76"/>
        <v>#DIV/0!</v>
      </c>
      <c r="S243" s="319">
        <v>0</v>
      </c>
      <c r="T243" s="317">
        <v>0</v>
      </c>
      <c r="U243" s="318" t="e">
        <f t="shared" si="77"/>
        <v>#DIV/0!</v>
      </c>
      <c r="V243" s="318" t="b">
        <f t="shared" si="78"/>
        <v>0</v>
      </c>
      <c r="W243" s="318" t="e">
        <f t="shared" si="79"/>
        <v>#DIV/0!</v>
      </c>
      <c r="X243" s="318"/>
      <c r="Y243" s="319">
        <v>0</v>
      </c>
      <c r="Z243" s="318"/>
      <c r="AA243" s="318"/>
      <c r="AB243" s="318"/>
      <c r="AC243" s="810"/>
      <c r="AD243" s="811">
        <f t="shared" si="83"/>
        <v>0</v>
      </c>
      <c r="AE243" s="811">
        <f t="shared" si="84"/>
        <v>0</v>
      </c>
    </row>
    <row r="244" spans="1:31" ht="16.8" hidden="1">
      <c r="A244" s="438" t="s">
        <v>303</v>
      </c>
      <c r="B244" s="438">
        <f>'Aaro Inställningar'!B71</f>
        <v>0</v>
      </c>
      <c r="C244" s="438" t="str">
        <f t="shared" si="86"/>
        <v>SEK</v>
      </c>
      <c r="D244" s="438">
        <f t="shared" si="86"/>
        <v>0</v>
      </c>
      <c r="E244" s="438"/>
      <c r="F244" s="42"/>
      <c r="G244" s="748">
        <f>'Aaro Inställningar'!C71</f>
        <v>0</v>
      </c>
      <c r="H244" s="319">
        <v>0</v>
      </c>
      <c r="I244" s="317">
        <v>0</v>
      </c>
      <c r="J244" s="318" t="e">
        <f t="shared" si="72"/>
        <v>#DIV/0!</v>
      </c>
      <c r="K244" s="319">
        <v>0</v>
      </c>
      <c r="L244" s="317">
        <v>0</v>
      </c>
      <c r="M244" s="318" t="e">
        <f t="shared" si="73"/>
        <v>#DIV/0!</v>
      </c>
      <c r="N244" s="319">
        <v>0</v>
      </c>
      <c r="O244" s="317">
        <v>0</v>
      </c>
      <c r="P244" s="318" t="e">
        <f t="shared" si="74"/>
        <v>#DIV/0!</v>
      </c>
      <c r="Q244" s="318" t="b">
        <f t="shared" si="75"/>
        <v>0</v>
      </c>
      <c r="R244" s="318" t="e">
        <f t="shared" si="76"/>
        <v>#DIV/0!</v>
      </c>
      <c r="S244" s="319">
        <v>0</v>
      </c>
      <c r="T244" s="317">
        <v>0</v>
      </c>
      <c r="U244" s="318" t="e">
        <f t="shared" si="77"/>
        <v>#DIV/0!</v>
      </c>
      <c r="V244" s="318" t="b">
        <f t="shared" si="78"/>
        <v>0</v>
      </c>
      <c r="W244" s="318" t="e">
        <f t="shared" si="79"/>
        <v>#DIV/0!</v>
      </c>
      <c r="X244" s="318"/>
      <c r="Y244" s="319">
        <v>0</v>
      </c>
      <c r="Z244" s="318"/>
      <c r="AA244" s="318"/>
      <c r="AB244" s="318"/>
      <c r="AC244" s="810"/>
      <c r="AD244" s="811">
        <f t="shared" si="83"/>
        <v>0</v>
      </c>
      <c r="AE244" s="811">
        <f t="shared" si="84"/>
        <v>0</v>
      </c>
    </row>
    <row r="245" spans="1:31" ht="16.8" hidden="1">
      <c r="A245" s="438" t="s">
        <v>303</v>
      </c>
      <c r="B245" s="438">
        <f>'Aaro Inställningar'!B72</f>
        <v>0</v>
      </c>
      <c r="C245" s="438" t="str">
        <f t="shared" si="86"/>
        <v>SEK</v>
      </c>
      <c r="D245" s="438">
        <f t="shared" si="86"/>
        <v>0</v>
      </c>
      <c r="E245" s="438"/>
      <c r="F245" s="42"/>
      <c r="G245" s="748">
        <f>'Aaro Inställningar'!C72</f>
        <v>0</v>
      </c>
      <c r="H245" s="319">
        <v>0</v>
      </c>
      <c r="I245" s="317">
        <v>0</v>
      </c>
      <c r="J245" s="318" t="e">
        <f t="shared" si="72"/>
        <v>#DIV/0!</v>
      </c>
      <c r="K245" s="319">
        <v>0</v>
      </c>
      <c r="L245" s="317">
        <v>0</v>
      </c>
      <c r="M245" s="318" t="e">
        <f t="shared" si="73"/>
        <v>#DIV/0!</v>
      </c>
      <c r="N245" s="319">
        <v>0</v>
      </c>
      <c r="O245" s="317">
        <v>0</v>
      </c>
      <c r="P245" s="318" t="e">
        <f t="shared" si="74"/>
        <v>#DIV/0!</v>
      </c>
      <c r="Q245" s="318" t="b">
        <f t="shared" si="75"/>
        <v>0</v>
      </c>
      <c r="R245" s="318" t="e">
        <f t="shared" si="76"/>
        <v>#DIV/0!</v>
      </c>
      <c r="S245" s="319">
        <v>0</v>
      </c>
      <c r="T245" s="317">
        <v>0</v>
      </c>
      <c r="U245" s="318" t="e">
        <f t="shared" si="77"/>
        <v>#DIV/0!</v>
      </c>
      <c r="V245" s="318" t="b">
        <f t="shared" si="78"/>
        <v>0</v>
      </c>
      <c r="W245" s="318" t="e">
        <f t="shared" si="79"/>
        <v>#DIV/0!</v>
      </c>
      <c r="X245" s="318"/>
      <c r="Y245" s="319">
        <v>0</v>
      </c>
      <c r="Z245" s="318"/>
      <c r="AA245" s="318"/>
      <c r="AB245" s="318"/>
      <c r="AC245" s="810"/>
      <c r="AD245" s="811">
        <f t="shared" si="83"/>
        <v>0</v>
      </c>
      <c r="AE245" s="811">
        <f t="shared" si="84"/>
        <v>0</v>
      </c>
    </row>
    <row r="246" spans="1:31" ht="16.8" hidden="1">
      <c r="A246" s="438" t="s">
        <v>303</v>
      </c>
      <c r="B246" s="438">
        <f>'Aaro Inställningar'!B73</f>
        <v>0</v>
      </c>
      <c r="C246" s="438" t="str">
        <f t="shared" si="86"/>
        <v>SEK</v>
      </c>
      <c r="D246" s="438">
        <f t="shared" si="86"/>
        <v>0</v>
      </c>
      <c r="E246" s="438"/>
      <c r="F246" s="42"/>
      <c r="G246" s="748">
        <f>'Aaro Inställningar'!C73</f>
        <v>0</v>
      </c>
      <c r="H246" s="319">
        <v>0</v>
      </c>
      <c r="I246" s="317">
        <v>0</v>
      </c>
      <c r="J246" s="318" t="e">
        <f t="shared" si="72"/>
        <v>#DIV/0!</v>
      </c>
      <c r="K246" s="319">
        <v>0</v>
      </c>
      <c r="L246" s="317">
        <v>0</v>
      </c>
      <c r="M246" s="318" t="e">
        <f t="shared" si="73"/>
        <v>#DIV/0!</v>
      </c>
      <c r="N246" s="319">
        <v>0</v>
      </c>
      <c r="O246" s="317">
        <v>0</v>
      </c>
      <c r="P246" s="318" t="e">
        <f t="shared" si="74"/>
        <v>#DIV/0!</v>
      </c>
      <c r="Q246" s="318" t="b">
        <f t="shared" si="75"/>
        <v>0</v>
      </c>
      <c r="R246" s="318" t="e">
        <f t="shared" si="76"/>
        <v>#DIV/0!</v>
      </c>
      <c r="S246" s="319">
        <v>0</v>
      </c>
      <c r="T246" s="317">
        <v>0</v>
      </c>
      <c r="U246" s="318" t="e">
        <f t="shared" si="77"/>
        <v>#DIV/0!</v>
      </c>
      <c r="V246" s="318" t="b">
        <f t="shared" si="78"/>
        <v>0</v>
      </c>
      <c r="W246" s="318" t="e">
        <f t="shared" si="79"/>
        <v>#DIV/0!</v>
      </c>
      <c r="X246" s="318"/>
      <c r="Y246" s="319">
        <v>0</v>
      </c>
      <c r="Z246" s="318"/>
      <c r="AA246" s="318"/>
      <c r="AB246" s="318"/>
      <c r="AC246" s="810"/>
      <c r="AD246" s="811">
        <f t="shared" si="83"/>
        <v>0</v>
      </c>
      <c r="AE246" s="811">
        <f t="shared" si="84"/>
        <v>0</v>
      </c>
    </row>
    <row r="247" spans="1:31" ht="16.8" hidden="1">
      <c r="A247" s="438" t="s">
        <v>303</v>
      </c>
      <c r="B247" s="438">
        <f>'Aaro Inställningar'!B74</f>
        <v>0</v>
      </c>
      <c r="C247" s="438" t="str">
        <f t="shared" si="86"/>
        <v>SEK</v>
      </c>
      <c r="D247" s="438">
        <f t="shared" si="86"/>
        <v>0</v>
      </c>
      <c r="E247" s="438"/>
      <c r="F247" s="42"/>
      <c r="G247" s="748">
        <f>'Aaro Inställningar'!C74</f>
        <v>0</v>
      </c>
      <c r="H247" s="319">
        <v>0</v>
      </c>
      <c r="I247" s="317">
        <v>0</v>
      </c>
      <c r="J247" s="318" t="e">
        <f t="shared" si="72"/>
        <v>#DIV/0!</v>
      </c>
      <c r="K247" s="319">
        <v>0</v>
      </c>
      <c r="L247" s="317">
        <v>0</v>
      </c>
      <c r="M247" s="318" t="e">
        <f t="shared" si="73"/>
        <v>#DIV/0!</v>
      </c>
      <c r="N247" s="319">
        <v>0</v>
      </c>
      <c r="O247" s="317">
        <v>0</v>
      </c>
      <c r="P247" s="318" t="e">
        <f t="shared" si="74"/>
        <v>#DIV/0!</v>
      </c>
      <c r="Q247" s="318" t="b">
        <f t="shared" si="75"/>
        <v>0</v>
      </c>
      <c r="R247" s="318" t="e">
        <f t="shared" si="76"/>
        <v>#DIV/0!</v>
      </c>
      <c r="S247" s="319">
        <v>0</v>
      </c>
      <c r="T247" s="317">
        <v>0</v>
      </c>
      <c r="U247" s="318" t="e">
        <f t="shared" si="77"/>
        <v>#DIV/0!</v>
      </c>
      <c r="V247" s="318" t="b">
        <f t="shared" si="78"/>
        <v>0</v>
      </c>
      <c r="W247" s="318" t="e">
        <f t="shared" si="79"/>
        <v>#DIV/0!</v>
      </c>
      <c r="X247" s="318"/>
      <c r="Y247" s="319">
        <v>0</v>
      </c>
      <c r="Z247" s="318"/>
      <c r="AA247" s="318"/>
      <c r="AB247" s="318"/>
      <c r="AC247" s="810"/>
      <c r="AD247" s="811">
        <f t="shared" si="83"/>
        <v>0</v>
      </c>
      <c r="AE247" s="811">
        <f t="shared" si="84"/>
        <v>0</v>
      </c>
    </row>
    <row r="248" spans="1:31" ht="16.8" hidden="1">
      <c r="A248" s="438" t="s">
        <v>303</v>
      </c>
      <c r="B248" s="438">
        <f>'Aaro Inställningar'!B75</f>
        <v>0</v>
      </c>
      <c r="C248" s="438" t="str">
        <f t="shared" si="86"/>
        <v>SEK</v>
      </c>
      <c r="D248" s="438">
        <f t="shared" si="86"/>
        <v>0</v>
      </c>
      <c r="E248" s="438"/>
      <c r="F248" s="42"/>
      <c r="G248" s="748">
        <f>'Aaro Inställningar'!C75</f>
        <v>0</v>
      </c>
      <c r="H248" s="319">
        <v>0</v>
      </c>
      <c r="I248" s="317">
        <v>0</v>
      </c>
      <c r="J248" s="318" t="e">
        <f t="shared" si="72"/>
        <v>#DIV/0!</v>
      </c>
      <c r="K248" s="319">
        <v>0</v>
      </c>
      <c r="L248" s="317">
        <v>0</v>
      </c>
      <c r="M248" s="318" t="e">
        <f t="shared" si="73"/>
        <v>#DIV/0!</v>
      </c>
      <c r="N248" s="319">
        <v>0</v>
      </c>
      <c r="O248" s="317">
        <v>0</v>
      </c>
      <c r="P248" s="318" t="e">
        <f t="shared" si="74"/>
        <v>#DIV/0!</v>
      </c>
      <c r="Q248" s="318" t="b">
        <f t="shared" si="75"/>
        <v>0</v>
      </c>
      <c r="R248" s="318" t="e">
        <f t="shared" si="76"/>
        <v>#DIV/0!</v>
      </c>
      <c r="S248" s="319">
        <v>0</v>
      </c>
      <c r="T248" s="317">
        <v>0</v>
      </c>
      <c r="U248" s="318" t="e">
        <f t="shared" si="77"/>
        <v>#DIV/0!</v>
      </c>
      <c r="V248" s="318" t="b">
        <f t="shared" si="78"/>
        <v>0</v>
      </c>
      <c r="W248" s="318" t="e">
        <f t="shared" si="79"/>
        <v>#DIV/0!</v>
      </c>
      <c r="X248" s="318"/>
      <c r="Y248" s="319">
        <v>0</v>
      </c>
      <c r="Z248" s="318"/>
      <c r="AA248" s="318"/>
      <c r="AB248" s="318"/>
      <c r="AC248" s="810"/>
      <c r="AD248" s="811">
        <f t="shared" si="83"/>
        <v>0</v>
      </c>
      <c r="AE248" s="811">
        <f t="shared" si="84"/>
        <v>0</v>
      </c>
    </row>
    <row r="249" spans="1:31" ht="16.8" hidden="1">
      <c r="A249" s="438" t="s">
        <v>303</v>
      </c>
      <c r="B249" s="438">
        <f>'Aaro Inställningar'!B76</f>
        <v>0</v>
      </c>
      <c r="C249" s="438" t="str">
        <f t="shared" si="86"/>
        <v>SEK</v>
      </c>
      <c r="D249" s="438">
        <f t="shared" si="86"/>
        <v>0</v>
      </c>
      <c r="E249" s="438"/>
      <c r="F249" s="42"/>
      <c r="G249" s="748">
        <f>'Aaro Inställningar'!C76</f>
        <v>0</v>
      </c>
      <c r="H249" s="319">
        <v>0</v>
      </c>
      <c r="I249" s="317">
        <v>0</v>
      </c>
      <c r="J249" s="318" t="e">
        <f t="shared" si="72"/>
        <v>#DIV/0!</v>
      </c>
      <c r="K249" s="319">
        <v>0</v>
      </c>
      <c r="L249" s="317">
        <v>0</v>
      </c>
      <c r="M249" s="318" t="e">
        <f t="shared" si="73"/>
        <v>#DIV/0!</v>
      </c>
      <c r="N249" s="319">
        <v>0</v>
      </c>
      <c r="O249" s="317">
        <v>0</v>
      </c>
      <c r="P249" s="318" t="e">
        <f t="shared" si="74"/>
        <v>#DIV/0!</v>
      </c>
      <c r="Q249" s="318" t="b">
        <f t="shared" si="75"/>
        <v>0</v>
      </c>
      <c r="R249" s="318" t="e">
        <f t="shared" si="76"/>
        <v>#DIV/0!</v>
      </c>
      <c r="S249" s="319">
        <v>0</v>
      </c>
      <c r="T249" s="317">
        <v>0</v>
      </c>
      <c r="U249" s="318" t="e">
        <f t="shared" si="77"/>
        <v>#DIV/0!</v>
      </c>
      <c r="V249" s="318" t="b">
        <f t="shared" si="78"/>
        <v>0</v>
      </c>
      <c r="W249" s="318" t="e">
        <f t="shared" si="79"/>
        <v>#DIV/0!</v>
      </c>
      <c r="X249" s="318"/>
      <c r="Y249" s="319">
        <v>0</v>
      </c>
      <c r="Z249" s="318"/>
      <c r="AA249" s="318"/>
      <c r="AB249" s="318"/>
      <c r="AC249" s="810"/>
      <c r="AD249" s="811">
        <f t="shared" si="83"/>
        <v>0</v>
      </c>
      <c r="AE249" s="811">
        <f t="shared" si="84"/>
        <v>0</v>
      </c>
    </row>
    <row r="250" spans="1:31" ht="16.8" hidden="1">
      <c r="A250" s="438" t="s">
        <v>303</v>
      </c>
      <c r="B250" s="438">
        <f>'Aaro Inställningar'!B78</f>
        <v>0</v>
      </c>
      <c r="C250" s="438" t="str">
        <f t="shared" si="86"/>
        <v>SEK</v>
      </c>
      <c r="D250" s="438">
        <f t="shared" si="86"/>
        <v>0</v>
      </c>
      <c r="E250" s="438"/>
      <c r="F250" s="42"/>
      <c r="G250" s="748">
        <f>'Aaro Inställningar'!C77</f>
        <v>0</v>
      </c>
      <c r="H250" s="319">
        <v>0</v>
      </c>
      <c r="I250" s="317">
        <v>0</v>
      </c>
      <c r="J250" s="318" t="e">
        <f t="shared" si="72"/>
        <v>#DIV/0!</v>
      </c>
      <c r="K250" s="319">
        <v>0</v>
      </c>
      <c r="L250" s="317">
        <v>0</v>
      </c>
      <c r="M250" s="318" t="e">
        <f t="shared" si="73"/>
        <v>#DIV/0!</v>
      </c>
      <c r="N250" s="319">
        <v>0</v>
      </c>
      <c r="O250" s="317">
        <v>0</v>
      </c>
      <c r="P250" s="318" t="e">
        <f t="shared" si="74"/>
        <v>#DIV/0!</v>
      </c>
      <c r="Q250" s="318" t="b">
        <f t="shared" si="75"/>
        <v>0</v>
      </c>
      <c r="R250" s="318" t="e">
        <f t="shared" si="76"/>
        <v>#DIV/0!</v>
      </c>
      <c r="S250" s="319">
        <v>0</v>
      </c>
      <c r="T250" s="317">
        <v>0</v>
      </c>
      <c r="U250" s="318" t="e">
        <f t="shared" si="77"/>
        <v>#DIV/0!</v>
      </c>
      <c r="V250" s="318" t="b">
        <f t="shared" si="78"/>
        <v>0</v>
      </c>
      <c r="W250" s="318" t="e">
        <f t="shared" si="79"/>
        <v>#DIV/0!</v>
      </c>
      <c r="X250" s="318"/>
      <c r="Y250" s="319">
        <v>0</v>
      </c>
      <c r="Z250" s="318"/>
      <c r="AA250" s="318"/>
      <c r="AB250" s="318"/>
      <c r="AC250" s="810"/>
      <c r="AD250" s="811">
        <f t="shared" si="83"/>
        <v>0</v>
      </c>
      <c r="AE250" s="811">
        <f t="shared" si="84"/>
        <v>0</v>
      </c>
    </row>
    <row r="251" spans="1:31" ht="16.8" hidden="1">
      <c r="A251" s="438" t="s">
        <v>303</v>
      </c>
      <c r="B251" s="438">
        <f>'Aaro Inställningar'!B79</f>
        <v>0</v>
      </c>
      <c r="C251" s="438" t="str">
        <f t="shared" si="86"/>
        <v>SEK</v>
      </c>
      <c r="D251" s="438">
        <f t="shared" si="86"/>
        <v>0</v>
      </c>
      <c r="E251" s="438"/>
      <c r="F251" s="42"/>
      <c r="G251" s="748">
        <f>'Aaro Inställningar'!C78</f>
        <v>0</v>
      </c>
      <c r="H251" s="319">
        <v>0</v>
      </c>
      <c r="I251" s="317">
        <v>0</v>
      </c>
      <c r="J251" s="318" t="e">
        <f t="shared" si="72"/>
        <v>#DIV/0!</v>
      </c>
      <c r="K251" s="319">
        <v>0</v>
      </c>
      <c r="L251" s="317">
        <v>0</v>
      </c>
      <c r="M251" s="318" t="e">
        <f t="shared" si="73"/>
        <v>#DIV/0!</v>
      </c>
      <c r="N251" s="319">
        <v>0</v>
      </c>
      <c r="O251" s="317">
        <v>0</v>
      </c>
      <c r="P251" s="318" t="e">
        <f t="shared" si="74"/>
        <v>#DIV/0!</v>
      </c>
      <c r="Q251" s="318" t="b">
        <f t="shared" si="75"/>
        <v>0</v>
      </c>
      <c r="R251" s="318" t="e">
        <f t="shared" si="76"/>
        <v>#DIV/0!</v>
      </c>
      <c r="S251" s="319">
        <v>0</v>
      </c>
      <c r="T251" s="317">
        <v>0</v>
      </c>
      <c r="U251" s="318" t="e">
        <f t="shared" si="77"/>
        <v>#DIV/0!</v>
      </c>
      <c r="V251" s="318" t="b">
        <f t="shared" si="78"/>
        <v>0</v>
      </c>
      <c r="W251" s="318" t="e">
        <f t="shared" si="79"/>
        <v>#DIV/0!</v>
      </c>
      <c r="X251" s="318"/>
      <c r="Y251" s="319">
        <v>0</v>
      </c>
      <c r="Z251" s="318"/>
      <c r="AA251" s="318"/>
      <c r="AB251" s="318"/>
      <c r="AC251" s="810"/>
      <c r="AD251" s="811">
        <f t="shared" si="83"/>
        <v>0</v>
      </c>
      <c r="AE251" s="811">
        <f t="shared" si="84"/>
        <v>0</v>
      </c>
    </row>
    <row r="252" spans="1:31" ht="16.8" hidden="1">
      <c r="A252" s="438" t="s">
        <v>303</v>
      </c>
      <c r="B252" s="438">
        <f>'Aaro Inställningar'!B80</f>
        <v>0</v>
      </c>
      <c r="C252" s="438">
        <f t="shared" si="86"/>
        <v>0</v>
      </c>
      <c r="D252" s="438">
        <f t="shared" si="86"/>
        <v>0</v>
      </c>
      <c r="E252" s="438"/>
      <c r="F252" s="42"/>
      <c r="G252" s="798" t="str">
        <f>'Aaro Inställningar'!C80</f>
        <v>SUMMA FRÅGETECKEN</v>
      </c>
      <c r="H252" s="799">
        <f>SUM(H231:H251)</f>
        <v>0</v>
      </c>
      <c r="I252" s="800">
        <f>SUM(I231:I251)</f>
        <v>0</v>
      </c>
      <c r="J252" s="801" t="e">
        <f t="shared" si="72"/>
        <v>#DIV/0!</v>
      </c>
      <c r="K252" s="799">
        <f>SUM(K231:K251)</f>
        <v>0</v>
      </c>
      <c r="L252" s="800">
        <f>SUM(L231:L251)</f>
        <v>0</v>
      </c>
      <c r="M252" s="801" t="e">
        <f t="shared" si="73"/>
        <v>#DIV/0!</v>
      </c>
      <c r="N252" s="799">
        <f>SUM(N231:N251)</f>
        <v>0</v>
      </c>
      <c r="O252" s="800">
        <f>SUM(O231:O251)</f>
        <v>0</v>
      </c>
      <c r="P252" s="801" t="e">
        <f t="shared" si="74"/>
        <v>#DIV/0!</v>
      </c>
      <c r="Q252" s="801" t="b">
        <f t="shared" si="75"/>
        <v>0</v>
      </c>
      <c r="R252" s="801" t="e">
        <f t="shared" si="76"/>
        <v>#DIV/0!</v>
      </c>
      <c r="S252" s="799">
        <f>SUM(S231:S251)</f>
        <v>0</v>
      </c>
      <c r="T252" s="800">
        <f>SUM(T231:T251)</f>
        <v>0</v>
      </c>
      <c r="U252" s="801" t="e">
        <f t="shared" si="77"/>
        <v>#DIV/0!</v>
      </c>
      <c r="V252" s="801" t="b">
        <f t="shared" si="78"/>
        <v>0</v>
      </c>
      <c r="W252" s="801" t="e">
        <f t="shared" si="79"/>
        <v>#DIV/0!</v>
      </c>
      <c r="X252" s="801"/>
      <c r="Y252" s="799">
        <f>SUM(Y231:Y251)</f>
        <v>0</v>
      </c>
      <c r="Z252" s="802" t="e">
        <f>IF(OR(T252&lt;0,Y252&lt;0),"-",Y252/T252-1)</f>
        <v>#DIV/0!</v>
      </c>
      <c r="AA252" s="802" t="b">
        <f>IF(AND(T252&lt;0,Y252&lt;0),-(Y252/T252-1))</f>
        <v>0</v>
      </c>
      <c r="AB252" s="801" t="e">
        <f>IF(AND(#REF!&lt;0,Y252&lt;0),+AA252,Z252)</f>
        <v>#REF!</v>
      </c>
      <c r="AC252" s="810"/>
      <c r="AD252" s="814">
        <f t="shared" si="83"/>
        <v>0</v>
      </c>
      <c r="AE252" s="814">
        <f t="shared" si="84"/>
        <v>0</v>
      </c>
    </row>
    <row r="253" spans="1:31" ht="11.25" customHeight="1">
      <c r="A253" s="438"/>
      <c r="B253" s="438"/>
      <c r="C253" s="438">
        <f t="shared" si="86"/>
        <v>0</v>
      </c>
      <c r="D253" s="438">
        <f t="shared" si="86"/>
        <v>0</v>
      </c>
      <c r="E253" s="438"/>
      <c r="F253" s="35"/>
      <c r="G253" s="805"/>
      <c r="H253" s="775"/>
      <c r="I253" s="806"/>
      <c r="J253" s="752"/>
      <c r="K253" s="775"/>
      <c r="L253" s="806"/>
      <c r="M253" s="752"/>
      <c r="N253" s="775"/>
      <c r="O253" s="806"/>
      <c r="P253" s="752"/>
      <c r="Q253" s="752"/>
      <c r="R253" s="752"/>
      <c r="S253" s="775"/>
      <c r="T253" s="806"/>
      <c r="U253" s="752"/>
      <c r="V253" s="752"/>
      <c r="W253" s="752"/>
      <c r="X253" s="752"/>
      <c r="Y253" s="775"/>
      <c r="Z253" s="806"/>
      <c r="AA253" s="806"/>
      <c r="AB253" s="752"/>
      <c r="AC253" s="810"/>
      <c r="AD253" s="816"/>
      <c r="AE253" s="816"/>
    </row>
    <row r="254" spans="1:31" ht="15.75" customHeight="1">
      <c r="A254" s="438" t="s">
        <v>303</v>
      </c>
      <c r="B254" s="438">
        <f>'Aaro Inställningar'!B82</f>
        <v>0</v>
      </c>
      <c r="C254" s="438">
        <f t="shared" si="86"/>
        <v>0</v>
      </c>
      <c r="D254" s="438">
        <f t="shared" si="86"/>
        <v>0</v>
      </c>
      <c r="E254" s="438"/>
      <c r="F254" s="35"/>
      <c r="G254" s="759" t="str">
        <f>'Aaro Inställningar'!C82</f>
        <v>Summa totalt</v>
      </c>
      <c r="H254" s="773">
        <f>+H252+H230+H207</f>
        <v>344.91113403599979</v>
      </c>
      <c r="I254" s="807">
        <f>+I252+I230+I207</f>
        <v>168.34341041000002</v>
      </c>
      <c r="J254" s="808">
        <f>IF(OR(H254&lt;0,I254&lt;0),"-",H254/I254-1)</f>
        <v>1.0488543816236673</v>
      </c>
      <c r="K254" s="773">
        <f>+K252+K230+K207</f>
        <v>355.58062925099995</v>
      </c>
      <c r="L254" s="807">
        <f>+L252+L230+L207</f>
        <v>206.80811931</v>
      </c>
      <c r="M254" s="808">
        <f>IF(OR(K254&lt;0,L254&lt;0),"-",K254/L254-1)</f>
        <v>0.71937460887593985</v>
      </c>
      <c r="N254" s="773">
        <f>+N252+N230+N207</f>
        <v>327.15000941399995</v>
      </c>
      <c r="O254" s="807">
        <f>+O252+O230+O207</f>
        <v>206.80811931</v>
      </c>
      <c r="P254" s="801">
        <f>IF(OR(N254&lt;0,O254&lt;0),"-",N254/O254-1)</f>
        <v>0.58190118698198012</v>
      </c>
      <c r="Q254" s="801" t="b">
        <f>IF(AND(N254&lt;0,O254&lt;0),-(N254/O254-1))</f>
        <v>0</v>
      </c>
      <c r="R254" s="808">
        <f>IF(AND(N254&lt;0,O254&lt;0),+Q254,P254)</f>
        <v>0.58190118698198012</v>
      </c>
      <c r="S254" s="773">
        <f>+S252+S230+S207</f>
        <v>2035.8295165010002</v>
      </c>
      <c r="T254" s="807">
        <f>+T252+T230+T207</f>
        <v>1887.0570065599998</v>
      </c>
      <c r="U254" s="801">
        <f>IF(OR(S254&lt;0,T254&lt;0),"-",S254/T254-1)</f>
        <v>7.8838376065916815E-2</v>
      </c>
      <c r="V254" s="801" t="b">
        <f>IF(AND(S254&lt;0,T254&lt;0),-(S254/T254-1))</f>
        <v>0</v>
      </c>
      <c r="W254" s="808">
        <f>IF(AND(S254&lt;0,T254&lt;0),+V254,U254)</f>
        <v>7.8838376065916815E-2</v>
      </c>
      <c r="X254" s="808"/>
      <c r="Y254" s="773">
        <f>+Y252+Y230+Y207</f>
        <v>2998.7933863550002</v>
      </c>
      <c r="Z254" s="809">
        <f>IF(OR(T254&lt;0,Y254&lt;0),"-",Y254/T254-1)</f>
        <v>0.58913767624944957</v>
      </c>
      <c r="AA254" s="809" t="b">
        <f>IF(AND(T254&lt;0,Y254&lt;0),-(Y254/T254-1))</f>
        <v>0</v>
      </c>
      <c r="AB254" s="808">
        <f>IF(AND(T254&lt;0,Y254&lt;0),+AA254,Z254)</f>
        <v>0.58913767624944957</v>
      </c>
      <c r="AC254" s="810"/>
      <c r="AD254" s="817">
        <f>IF(N89&lt;&gt;0,IF(N254&lt;&gt;0,N254/N89,""),0)</f>
        <v>2.9897382347290512E-2</v>
      </c>
      <c r="AE254" s="817">
        <f>IF(O89&lt;&gt;0,IF(O254&lt;&gt;0,O254/O89,""),0)</f>
        <v>1.7876546403837363E-2</v>
      </c>
    </row>
    <row r="255" spans="1:31">
      <c r="G255" s="446"/>
      <c r="H255" s="682"/>
      <c r="I255" s="682"/>
      <c r="J255" s="682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50"/>
      <c r="AD255" s="39"/>
      <c r="AE255" s="39"/>
    </row>
    <row r="256" spans="1:31">
      <c r="AC256" s="464"/>
      <c r="AD256" s="77"/>
      <c r="AE256" s="77"/>
    </row>
  </sheetData>
  <mergeCells count="1">
    <mergeCell ref="AD94:AE94"/>
  </mergeCells>
  <pageMargins left="0.70866141732283472" right="0.70866141732283472" top="0.74803149606299213" bottom="0.74803149606299213" header="0.31496062992125984" footer="0.31496062992125984"/>
  <pageSetup paperSize="9" scale="55" fitToHeight="0" orientation="landscape" r:id="rId1"/>
  <headerFooter alignWithMargins="0">
    <oddFooter>&amp;LRatos Ekonomi/150422&amp;R&amp;P/&amp;N</oddFooter>
  </headerFooter>
  <rowBreaks count="1" manualBreakCount="1">
    <brk id="174" min="5" max="29" man="1"/>
  </rowBreaks>
  <colBreaks count="1" manualBreakCount="1">
    <brk id="31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72"/>
  <sheetViews>
    <sheetView showGridLines="0" showZeros="0" topLeftCell="D4" zoomScaleNormal="100" zoomScaleSheetLayoutView="86" workbookViewId="0"/>
  </sheetViews>
  <sheetFormatPr defaultColWidth="9.109375" defaultRowHeight="13.8" outlineLevelRow="1" outlineLevelCol="1"/>
  <cols>
    <col min="1" max="1" width="14" style="33" hidden="1" customWidth="1" outlineLevel="1"/>
    <col min="2" max="2" width="11.88671875" style="33" hidden="1" customWidth="1" outlineLevel="1"/>
    <col min="3" max="3" width="9.109375" style="33" hidden="1" customWidth="1" outlineLevel="1"/>
    <col min="4" max="4" width="3.88671875" style="33" customWidth="1" collapsed="1"/>
    <col min="5" max="5" width="9.33203125" style="33" hidden="1" customWidth="1"/>
    <col min="6" max="6" width="40.33203125" style="33" customWidth="1"/>
    <col min="7" max="10" width="11.44140625" style="33" hidden="1" customWidth="1"/>
    <col min="11" max="11" width="36.44140625" style="33" hidden="1" customWidth="1"/>
    <col min="12" max="12" width="3.6640625" style="33" hidden="1" customWidth="1"/>
    <col min="13" max="17" width="11.44140625" style="33" hidden="1" customWidth="1"/>
    <col min="18" max="18" width="3.6640625" style="33" hidden="1" customWidth="1"/>
    <col min="19" max="19" width="16.109375" style="33" customWidth="1"/>
    <col min="20" max="20" width="11.44140625" style="33" hidden="1" customWidth="1" outlineLevel="1"/>
    <col min="21" max="21" width="12.5546875" style="33" hidden="1" customWidth="1" outlineLevel="1"/>
    <col min="22" max="22" width="20" style="33" customWidth="1" collapsed="1"/>
    <col min="23" max="23" width="11.44140625" style="33" hidden="1" customWidth="1" outlineLevel="1"/>
    <col min="24" max="24" width="17.44140625" style="33" customWidth="1" collapsed="1"/>
    <col min="25" max="25" width="3" style="33" customWidth="1"/>
    <col min="26" max="26" width="53" style="78" customWidth="1"/>
    <col min="27" max="27" width="3.6640625" style="33" customWidth="1"/>
    <col min="28" max="32" width="11.44140625" style="33" hidden="1" customWidth="1"/>
    <col min="33" max="33" width="4" style="33" hidden="1" customWidth="1"/>
    <col min="34" max="34" width="13.5546875" style="33" hidden="1" customWidth="1"/>
    <col min="35" max="38" width="11.44140625" style="33" hidden="1" customWidth="1"/>
    <col min="39" max="39" width="8.6640625" style="33" hidden="1" customWidth="1"/>
    <col min="40" max="41" width="11" style="33" hidden="1" customWidth="1"/>
    <col min="42" max="42" width="3.6640625" style="33" hidden="1" customWidth="1"/>
    <col min="43" max="43" width="9.109375" style="33"/>
    <col min="44" max="46" width="11" style="33" customWidth="1"/>
    <col min="47" max="47" width="9.109375" style="33"/>
    <col min="48" max="50" width="11" style="33" customWidth="1"/>
    <col min="51" max="51" width="9.109375" style="33"/>
    <col min="52" max="53" width="12.44140625" style="33" customWidth="1"/>
    <col min="54" max="16384" width="9.109375" style="33"/>
  </cols>
  <sheetData>
    <row r="1" spans="1:52" hidden="1" outlineLevel="1">
      <c r="A1" s="33">
        <v>100</v>
      </c>
      <c r="C1" s="6"/>
      <c r="D1" s="6"/>
      <c r="E1" s="38"/>
      <c r="F1" s="38"/>
      <c r="S1" s="33" t="str">
        <f>'Meny Aaro'!J34</f>
        <v>1503P</v>
      </c>
      <c r="T1" s="33" t="str">
        <f>'Meny Aaro'!G45</f>
        <v>1503A</v>
      </c>
    </row>
    <row r="2" spans="1:52" hidden="1" outlineLevel="1">
      <c r="C2" s="6"/>
      <c r="D2" s="6"/>
      <c r="E2" s="35"/>
      <c r="F2" s="35"/>
    </row>
    <row r="3" spans="1:52" ht="6" hidden="1" customHeight="1" outlineLevel="1">
      <c r="C3" s="11"/>
      <c r="D3" s="11"/>
      <c r="E3" s="35"/>
      <c r="F3" s="35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8"/>
      <c r="AA3" s="34"/>
      <c r="AB3" s="34"/>
      <c r="AC3" s="34"/>
      <c r="AD3" s="34"/>
      <c r="AE3" s="34"/>
      <c r="AF3" s="34"/>
    </row>
    <row r="4" spans="1:52" ht="28.2" collapsed="1">
      <c r="C4" s="11"/>
      <c r="D4" s="11"/>
      <c r="E4" s="35"/>
      <c r="F4" s="95" t="s">
        <v>121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8"/>
      <c r="AA4" s="34"/>
      <c r="AB4" s="34"/>
      <c r="AC4" s="34"/>
      <c r="AD4" s="34"/>
      <c r="AE4" s="34"/>
      <c r="AF4" s="34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522"/>
      <c r="AS4" s="37"/>
      <c r="AT4" s="37"/>
    </row>
    <row r="5" spans="1:52">
      <c r="C5" s="11"/>
      <c r="D5" s="11"/>
      <c r="E5" s="35"/>
      <c r="F5" s="40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41"/>
      <c r="T5" s="34"/>
      <c r="U5" s="34"/>
      <c r="V5" s="34"/>
      <c r="W5" s="34"/>
      <c r="X5" s="34"/>
      <c r="Y5" s="34"/>
      <c r="Z5" s="38"/>
      <c r="AA5" s="34"/>
      <c r="AB5" s="34"/>
      <c r="AC5" s="34"/>
      <c r="AD5" s="34"/>
      <c r="AE5" s="34"/>
      <c r="AF5" s="34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522"/>
      <c r="AS5" s="37"/>
      <c r="AT5" s="37"/>
    </row>
    <row r="6" spans="1:52" ht="18">
      <c r="E6" s="35"/>
      <c r="F6" s="340" t="s">
        <v>32</v>
      </c>
      <c r="G6" s="341" t="s">
        <v>105</v>
      </c>
      <c r="H6" s="341" t="s">
        <v>92</v>
      </c>
      <c r="I6" s="341"/>
      <c r="J6" s="341"/>
      <c r="K6" s="341"/>
      <c r="L6" s="342"/>
      <c r="M6" s="341" t="str">
        <f>TY</f>
        <v>2014</v>
      </c>
      <c r="N6" s="341">
        <f>PY</f>
        <v>2013</v>
      </c>
      <c r="O6" s="341"/>
      <c r="P6" s="341"/>
      <c r="Q6" s="341" t="s">
        <v>3</v>
      </c>
      <c r="R6" s="342"/>
      <c r="S6" s="341" t="s">
        <v>105</v>
      </c>
      <c r="T6" s="341" t="s">
        <v>92</v>
      </c>
      <c r="U6" s="341"/>
      <c r="V6" s="341" t="s">
        <v>92</v>
      </c>
      <c r="W6" s="341"/>
      <c r="X6" s="341"/>
      <c r="Y6" s="341"/>
      <c r="Z6" s="360"/>
      <c r="AA6" s="45"/>
      <c r="AB6" s="44" t="str">
        <f>RIGHT(TY,2)&amp;"/"&amp;RIGHT(PY,2)</f>
        <v>14/13</v>
      </c>
      <c r="AC6" s="44">
        <f>PY</f>
        <v>2013</v>
      </c>
      <c r="AD6" s="44"/>
      <c r="AE6" s="44"/>
      <c r="AF6" s="44" t="s">
        <v>3</v>
      </c>
      <c r="AG6" s="39"/>
      <c r="AH6" s="44" t="str">
        <f>TY</f>
        <v>2014</v>
      </c>
      <c r="AI6" s="293"/>
      <c r="AJ6" s="293"/>
      <c r="AK6" s="44" t="s">
        <v>3</v>
      </c>
      <c r="AL6" s="44" t="str">
        <f>TY</f>
        <v>2014</v>
      </c>
      <c r="AM6" s="39"/>
      <c r="AN6" s="1039"/>
      <c r="AO6" s="1039"/>
      <c r="AP6" s="39"/>
    </row>
    <row r="7" spans="1:52" ht="18">
      <c r="E7" s="35"/>
      <c r="F7" s="340"/>
      <c r="G7" s="341" t="str">
        <f>TY</f>
        <v>2014</v>
      </c>
      <c r="H7" s="341" t="str">
        <f>TY</f>
        <v>2014</v>
      </c>
      <c r="I7" s="341"/>
      <c r="J7" s="341"/>
      <c r="K7" s="341"/>
      <c r="L7" s="342"/>
      <c r="M7" s="341"/>
      <c r="N7" s="341"/>
      <c r="O7" s="341"/>
      <c r="P7" s="341"/>
      <c r="Q7" s="341"/>
      <c r="R7" s="342"/>
      <c r="S7" s="341">
        <f>VÅR</f>
        <v>2015</v>
      </c>
      <c r="T7" s="341">
        <f>VÅR</f>
        <v>2015</v>
      </c>
      <c r="U7" s="341" t="s">
        <v>107</v>
      </c>
      <c r="V7" s="341">
        <v>2015</v>
      </c>
      <c r="W7" s="341"/>
      <c r="X7" s="341"/>
      <c r="Y7" s="341"/>
      <c r="Z7" s="360"/>
      <c r="AA7" s="45"/>
      <c r="AB7" s="44"/>
      <c r="AC7" s="44"/>
      <c r="AD7" s="44"/>
      <c r="AE7" s="44"/>
      <c r="AF7" s="44"/>
      <c r="AG7" s="39"/>
      <c r="AH7" s="44"/>
      <c r="AI7" s="293"/>
      <c r="AJ7" s="293"/>
      <c r="AK7" s="44"/>
      <c r="AL7" s="44"/>
      <c r="AM7" s="39"/>
      <c r="AN7" s="292"/>
      <c r="AO7" s="292"/>
      <c r="AP7" s="39"/>
    </row>
    <row r="8" spans="1:52" ht="18">
      <c r="E8" s="35"/>
      <c r="F8" s="340" t="str">
        <f>VVAL</f>
        <v>Mkr</v>
      </c>
      <c r="G8" s="341"/>
      <c r="H8" s="341"/>
      <c r="I8" s="341"/>
      <c r="J8" s="341"/>
      <c r="K8" s="341"/>
      <c r="L8" s="342"/>
      <c r="M8" s="341"/>
      <c r="N8" s="341"/>
      <c r="O8" s="341"/>
      <c r="P8" s="341"/>
      <c r="Q8" s="342"/>
      <c r="R8" s="342"/>
      <c r="S8" s="341" t="s">
        <v>507</v>
      </c>
      <c r="T8" s="341" t="str">
        <f>S8</f>
        <v>Kv 1</v>
      </c>
      <c r="U8" s="341" t="s">
        <v>108</v>
      </c>
      <c r="V8" s="341" t="str">
        <f>S8</f>
        <v>Kv 1</v>
      </c>
      <c r="W8" s="341"/>
      <c r="X8" s="341" t="s">
        <v>93</v>
      </c>
      <c r="Y8" s="341"/>
      <c r="Z8" s="360" t="s">
        <v>106</v>
      </c>
      <c r="AA8" s="45"/>
      <c r="AB8" s="44"/>
      <c r="AC8" s="44"/>
      <c r="AD8" s="44"/>
      <c r="AE8" s="44"/>
      <c r="AF8" s="294"/>
      <c r="AG8" s="39"/>
      <c r="AH8" s="46" t="s">
        <v>82</v>
      </c>
      <c r="AI8" s="295"/>
      <c r="AJ8" s="295"/>
      <c r="AK8" s="295"/>
      <c r="AL8" s="295" t="str">
        <f>AH8</f>
        <v>PROGNOS</v>
      </c>
      <c r="AM8" s="39"/>
      <c r="AN8" s="1047"/>
      <c r="AO8" s="1047"/>
      <c r="AP8" s="39"/>
    </row>
    <row r="9" spans="1:52" ht="15.75" customHeight="1">
      <c r="A9" s="33" t="s">
        <v>297</v>
      </c>
      <c r="B9" s="33" t="s">
        <v>297</v>
      </c>
      <c r="C9" s="280" t="str">
        <f>'Aaro Inställningar'!G20</f>
        <v>AHIAS</v>
      </c>
      <c r="D9" s="280"/>
      <c r="E9" s="35"/>
      <c r="F9" s="776" t="str">
        <f>'Aaro Inställningar'!H20</f>
        <v>AH Industries</v>
      </c>
      <c r="G9" s="777">
        <v>101.11532370099999</v>
      </c>
      <c r="H9" s="777">
        <v>94.658000625000099</v>
      </c>
      <c r="I9" s="777">
        <f t="shared" ref="I9:I37" si="0">G9-H9</f>
        <v>6.457323075999895</v>
      </c>
      <c r="J9" s="777">
        <f t="shared" ref="J9:J37" si="1">IF(OR(I9&gt;0.5,I9&lt;-0.5),I9,"")</f>
        <v>6.457323075999895</v>
      </c>
      <c r="K9" s="778"/>
      <c r="L9" s="779"/>
      <c r="M9" s="777">
        <v>263.16587872100001</v>
      </c>
      <c r="N9" s="777">
        <v>258.60437687000001</v>
      </c>
      <c r="O9" s="778">
        <f t="shared" ref="O9:O38" si="2">IF(OR(M9&lt;0,N9&lt;0),"-",M9/N9-1)</f>
        <v>1.7638919751513216E-2</v>
      </c>
      <c r="P9" s="778" t="b">
        <f t="shared" ref="P9:P38" si="3">IF(AND(M9&lt;0,N9&lt;0),-(M9/N9-1))</f>
        <v>0</v>
      </c>
      <c r="Q9" s="778">
        <f t="shared" ref="Q9:Q38" si="4">IF(AND(M9&lt;0,N9&lt;0),+P9,O9)</f>
        <v>1.7638919751513216E-2</v>
      </c>
      <c r="R9" s="779"/>
      <c r="S9" s="780">
        <v>238.62254730000001</v>
      </c>
      <c r="T9" s="777">
        <v>271.04534810000001</v>
      </c>
      <c r="U9" s="777"/>
      <c r="V9" s="777">
        <f>SUM(T9:U9)</f>
        <v>271.04534810000001</v>
      </c>
      <c r="W9" s="777">
        <f t="shared" ref="W9:W37" si="5">S9-V9</f>
        <v>-32.422800800000005</v>
      </c>
      <c r="X9" s="777">
        <f t="shared" ref="X9:X37" si="6">IF(OR(W9&gt;0.5,W9&lt;-0.5),W9,"")</f>
        <v>-32.422800800000005</v>
      </c>
      <c r="Y9" s="777"/>
      <c r="Z9" s="781" t="s">
        <v>443</v>
      </c>
      <c r="AA9" s="53"/>
      <c r="AB9" s="51">
        <f t="shared" ref="AB9:AB24" si="7">AC9-T9+S9</f>
        <v>985.25394604999997</v>
      </c>
      <c r="AC9" s="51">
        <v>1017.67674685</v>
      </c>
      <c r="AD9" s="52">
        <f t="shared" ref="AD9:AD24" si="8">IF(OR(AB9&lt;0,AC9&lt;0),"-",AB9/AC9-1)</f>
        <v>-3.1859626252007667E-2</v>
      </c>
      <c r="AE9" s="52" t="b">
        <f t="shared" ref="AE9:AE24" si="9">IF(AND(AB9&lt;0,AC9&lt;0),-(AB9/AC9-1))</f>
        <v>0</v>
      </c>
      <c r="AF9" s="52">
        <f t="shared" ref="AF9:AF24" si="10">IF(AND(AB9&lt;0,AC9&lt;0),+AE9,AD9)</f>
        <v>-3.1859626252007667E-2</v>
      </c>
      <c r="AG9" s="39"/>
      <c r="AH9" s="51"/>
      <c r="AI9" s="52">
        <f t="shared" ref="AI9:AI24" si="11">IF(OR(AC9&lt;0,AH9&lt;0),"-",AH9/AC9-1)</f>
        <v>-1</v>
      </c>
      <c r="AJ9" s="52" t="b">
        <f t="shared" ref="AJ9:AJ24" si="12">IF(AND(AC9&lt;0,AH9&lt;0),-(AH9/AC9-1))</f>
        <v>0</v>
      </c>
      <c r="AK9" s="52">
        <f t="shared" ref="AK9:AK24" si="13">IF(AND(AG9&lt;0,AH9&lt;0),+AJ9,AI9)</f>
        <v>-1</v>
      </c>
      <c r="AL9" s="51"/>
      <c r="AM9" s="39"/>
      <c r="AN9" s="54"/>
      <c r="AO9" s="55"/>
      <c r="AP9" s="39"/>
    </row>
    <row r="10" spans="1:52" ht="15.75" customHeight="1">
      <c r="A10" s="33" t="s">
        <v>297</v>
      </c>
      <c r="B10" s="33" t="s">
        <v>297</v>
      </c>
      <c r="C10" s="280" t="str">
        <f>'Aaro Inställningar'!G21</f>
        <v>AIBEL</v>
      </c>
      <c r="D10" s="104"/>
      <c r="E10" s="35"/>
      <c r="F10" s="782" t="str">
        <f>'Aaro Inställningar'!C36</f>
        <v>Aibel</v>
      </c>
      <c r="G10" s="777">
        <v>1033.069621929</v>
      </c>
      <c r="H10" s="777">
        <v>1546.5178255220001</v>
      </c>
      <c r="I10" s="777">
        <f t="shared" si="0"/>
        <v>-513.44820359300002</v>
      </c>
      <c r="J10" s="777">
        <f t="shared" si="1"/>
        <v>-513.44820359300002</v>
      </c>
      <c r="K10" s="778"/>
      <c r="L10" s="779"/>
      <c r="M10" s="777">
        <v>2497.5302724369999</v>
      </c>
      <c r="N10" s="777">
        <v>3382.8600127720001</v>
      </c>
      <c r="O10" s="778">
        <f t="shared" si="2"/>
        <v>-0.26171042756497009</v>
      </c>
      <c r="P10" s="778" t="b">
        <f t="shared" si="3"/>
        <v>0</v>
      </c>
      <c r="Q10" s="778">
        <f t="shared" si="4"/>
        <v>-0.26171042756497009</v>
      </c>
      <c r="R10" s="779"/>
      <c r="S10" s="780">
        <v>1907.3287952000001</v>
      </c>
      <c r="T10" s="777">
        <v>0</v>
      </c>
      <c r="U10" s="777"/>
      <c r="V10" s="777">
        <v>0</v>
      </c>
      <c r="W10" s="777">
        <f t="shared" si="5"/>
        <v>1907.3287952000001</v>
      </c>
      <c r="X10" s="777">
        <f t="shared" si="6"/>
        <v>1907.3287952000001</v>
      </c>
      <c r="Y10" s="777"/>
      <c r="Z10" s="781" t="s">
        <v>444</v>
      </c>
      <c r="AA10" s="52"/>
      <c r="AB10" s="57">
        <f t="shared" si="7"/>
        <v>11903.879725897001</v>
      </c>
      <c r="AC10" s="57">
        <v>9996.5509306969998</v>
      </c>
      <c r="AD10" s="58">
        <f t="shared" si="8"/>
        <v>0.1907986873095453</v>
      </c>
      <c r="AE10" s="58" t="b">
        <f t="shared" si="9"/>
        <v>0</v>
      </c>
      <c r="AF10" s="58">
        <f t="shared" si="10"/>
        <v>0.1907986873095453</v>
      </c>
      <c r="AG10" s="50"/>
      <c r="AH10" s="59"/>
      <c r="AI10" s="60">
        <f t="shared" si="11"/>
        <v>-1</v>
      </c>
      <c r="AJ10" s="60" t="b">
        <f t="shared" si="12"/>
        <v>0</v>
      </c>
      <c r="AK10" s="60">
        <f t="shared" si="13"/>
        <v>-1</v>
      </c>
      <c r="AL10" s="59"/>
      <c r="AM10" s="50"/>
      <c r="AN10" s="52"/>
      <c r="AO10" s="52"/>
      <c r="AP10" s="39"/>
      <c r="AR10" s="62"/>
      <c r="AS10" s="62"/>
      <c r="AT10" s="62"/>
      <c r="AU10" s="62"/>
      <c r="AV10" s="62"/>
      <c r="AW10" s="62"/>
      <c r="AX10" s="62"/>
      <c r="AY10" s="62"/>
      <c r="AZ10" s="62"/>
    </row>
    <row r="11" spans="1:52" ht="15.75" customHeight="1">
      <c r="A11" s="33" t="s">
        <v>297</v>
      </c>
      <c r="B11" s="33" t="s">
        <v>297</v>
      </c>
      <c r="C11" s="280" t="str">
        <f>'Aaro Inställningar'!G22</f>
        <v>ARCUS</v>
      </c>
      <c r="D11" s="280"/>
      <c r="E11" s="35"/>
      <c r="F11" s="776" t="str">
        <f>'Aaro Inställningar'!C7</f>
        <v>Arcus-Gruppen</v>
      </c>
      <c r="G11" s="777">
        <v>237.41228034</v>
      </c>
      <c r="H11" s="777">
        <v>226.17413450699999</v>
      </c>
      <c r="I11" s="777">
        <f t="shared" si="0"/>
        <v>11.238145833000004</v>
      </c>
      <c r="J11" s="777">
        <f t="shared" si="1"/>
        <v>11.238145833000004</v>
      </c>
      <c r="K11" s="778"/>
      <c r="L11" s="779"/>
      <c r="M11" s="777">
        <v>648.74882840400005</v>
      </c>
      <c r="N11" s="777">
        <v>624.13451995000003</v>
      </c>
      <c r="O11" s="778">
        <f t="shared" si="2"/>
        <v>3.9437505324928734E-2</v>
      </c>
      <c r="P11" s="778" t="b">
        <f t="shared" si="3"/>
        <v>0</v>
      </c>
      <c r="Q11" s="778">
        <f t="shared" si="4"/>
        <v>3.9437505324928734E-2</v>
      </c>
      <c r="R11" s="779"/>
      <c r="S11" s="780">
        <v>548.6865239</v>
      </c>
      <c r="T11" s="777">
        <v>548.6865239</v>
      </c>
      <c r="U11" s="777"/>
      <c r="V11" s="777">
        <f t="shared" ref="V11:V37" si="14">SUM(T11:U11)</f>
        <v>548.6865239</v>
      </c>
      <c r="W11" s="777">
        <f t="shared" si="5"/>
        <v>0</v>
      </c>
      <c r="X11" s="777" t="str">
        <f t="shared" si="6"/>
        <v/>
      </c>
      <c r="Y11" s="777"/>
      <c r="Z11" s="781"/>
      <c r="AA11" s="52"/>
      <c r="AB11" s="51">
        <f t="shared" si="7"/>
        <v>2516.4849875049999</v>
      </c>
      <c r="AC11" s="51">
        <v>2516.4849875049999</v>
      </c>
      <c r="AD11" s="52">
        <f t="shared" si="8"/>
        <v>0</v>
      </c>
      <c r="AE11" s="52" t="b">
        <f t="shared" si="9"/>
        <v>0</v>
      </c>
      <c r="AF11" s="52">
        <f t="shared" si="10"/>
        <v>0</v>
      </c>
      <c r="AG11" s="39"/>
      <c r="AH11" s="51"/>
      <c r="AI11" s="61">
        <f t="shared" si="11"/>
        <v>-1</v>
      </c>
      <c r="AJ11" s="61" t="b">
        <f t="shared" si="12"/>
        <v>0</v>
      </c>
      <c r="AK11" s="61">
        <f t="shared" si="13"/>
        <v>-1</v>
      </c>
      <c r="AL11" s="51"/>
      <c r="AM11" s="39"/>
      <c r="AN11" s="54"/>
      <c r="AO11" s="54"/>
      <c r="AP11" s="39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52" ht="15.75" customHeight="1">
      <c r="A12" s="33" t="s">
        <v>297</v>
      </c>
      <c r="B12" s="33" t="s">
        <v>297</v>
      </c>
      <c r="C12" s="280" t="str">
        <f>'Aaro Inställningar'!G23</f>
        <v>BIOLIN</v>
      </c>
      <c r="D12" s="280"/>
      <c r="E12" s="35"/>
      <c r="F12" s="776" t="str">
        <f>'Aaro Inställningar'!C8</f>
        <v>Biolin Scientific</v>
      </c>
      <c r="G12" s="777">
        <v>25.876999999999999</v>
      </c>
      <c r="H12" s="777">
        <v>22.3</v>
      </c>
      <c r="I12" s="777">
        <f t="shared" si="0"/>
        <v>3.5769999999999982</v>
      </c>
      <c r="J12" s="777">
        <f t="shared" si="1"/>
        <v>3.5769999999999982</v>
      </c>
      <c r="K12" s="778"/>
      <c r="L12" s="779"/>
      <c r="M12" s="777">
        <v>53.398000000000003</v>
      </c>
      <c r="N12" s="777">
        <v>54.131</v>
      </c>
      <c r="O12" s="778">
        <f t="shared" si="2"/>
        <v>-1.354122406753977E-2</v>
      </c>
      <c r="P12" s="778" t="b">
        <f t="shared" si="3"/>
        <v>0</v>
      </c>
      <c r="Q12" s="778">
        <f t="shared" si="4"/>
        <v>-1.354122406753977E-2</v>
      </c>
      <c r="R12" s="779"/>
      <c r="S12" s="780">
        <v>52.325530000000001</v>
      </c>
      <c r="T12" s="777">
        <v>52.325530000000001</v>
      </c>
      <c r="U12" s="777"/>
      <c r="V12" s="777">
        <f t="shared" si="14"/>
        <v>52.325530000000001</v>
      </c>
      <c r="W12" s="777">
        <f t="shared" si="5"/>
        <v>0</v>
      </c>
      <c r="X12" s="777" t="str">
        <f t="shared" si="6"/>
        <v/>
      </c>
      <c r="Y12" s="777"/>
      <c r="Z12" s="781"/>
      <c r="AA12" s="52"/>
      <c r="AB12" s="57">
        <f t="shared" si="7"/>
        <v>232.72900000000004</v>
      </c>
      <c r="AC12" s="57">
        <v>232.72900000000001</v>
      </c>
      <c r="AD12" s="58">
        <f t="shared" si="8"/>
        <v>2.2204460492503131E-16</v>
      </c>
      <c r="AE12" s="58" t="b">
        <f t="shared" si="9"/>
        <v>0</v>
      </c>
      <c r="AF12" s="58">
        <f t="shared" si="10"/>
        <v>2.2204460492503131E-16</v>
      </c>
      <c r="AG12" s="50"/>
      <c r="AH12" s="59"/>
      <c r="AI12" s="60">
        <f t="shared" si="11"/>
        <v>-1</v>
      </c>
      <c r="AJ12" s="60" t="b">
        <f t="shared" si="12"/>
        <v>0</v>
      </c>
      <c r="AK12" s="60">
        <f t="shared" si="13"/>
        <v>-1</v>
      </c>
      <c r="AL12" s="59"/>
      <c r="AM12" s="50"/>
      <c r="AN12" s="52"/>
      <c r="AO12" s="52"/>
      <c r="AP12" s="39"/>
    </row>
    <row r="13" spans="1:52" ht="15.75" customHeight="1">
      <c r="A13" s="33" t="s">
        <v>297</v>
      </c>
      <c r="B13" s="33" t="s">
        <v>297</v>
      </c>
      <c r="C13" s="280" t="str">
        <f>'Aaro Inställningar'!G24</f>
        <v>BISNODE</v>
      </c>
      <c r="D13" s="280"/>
      <c r="E13" s="35"/>
      <c r="F13" s="776" t="str">
        <f>'Aaro Inställningar'!C9</f>
        <v>Bisnode</v>
      </c>
      <c r="G13" s="777">
        <v>314.28800000000001</v>
      </c>
      <c r="H13" s="777">
        <v>313.60000000000002</v>
      </c>
      <c r="I13" s="777">
        <f t="shared" si="0"/>
        <v>0.68799999999998818</v>
      </c>
      <c r="J13" s="777">
        <f t="shared" si="1"/>
        <v>0.68799999999998818</v>
      </c>
      <c r="K13" s="778"/>
      <c r="L13" s="779"/>
      <c r="M13" s="777">
        <v>889.84500000000003</v>
      </c>
      <c r="N13" s="777">
        <v>930.06200000000001</v>
      </c>
      <c r="O13" s="778">
        <f t="shared" si="2"/>
        <v>-4.3241203274620332E-2</v>
      </c>
      <c r="P13" s="778" t="b">
        <f t="shared" si="3"/>
        <v>0</v>
      </c>
      <c r="Q13" s="778">
        <f t="shared" si="4"/>
        <v>-4.3241203274620332E-2</v>
      </c>
      <c r="R13" s="779"/>
      <c r="S13" s="780">
        <v>873.49547629999995</v>
      </c>
      <c r="T13" s="777">
        <v>873.49547629999995</v>
      </c>
      <c r="U13" s="777"/>
      <c r="V13" s="777">
        <f t="shared" si="14"/>
        <v>873.49547629999995</v>
      </c>
      <c r="W13" s="777">
        <f t="shared" si="5"/>
        <v>0</v>
      </c>
      <c r="X13" s="777" t="str">
        <f t="shared" si="6"/>
        <v/>
      </c>
      <c r="Y13" s="777"/>
      <c r="Z13" s="781"/>
      <c r="AA13" s="52"/>
      <c r="AB13" s="51">
        <f t="shared" si="7"/>
        <v>3724.2910000000002</v>
      </c>
      <c r="AC13" s="51">
        <v>3724.2910000000002</v>
      </c>
      <c r="AD13" s="52">
        <f t="shared" si="8"/>
        <v>0</v>
      </c>
      <c r="AE13" s="52" t="b">
        <f t="shared" si="9"/>
        <v>0</v>
      </c>
      <c r="AF13" s="52">
        <f t="shared" si="10"/>
        <v>0</v>
      </c>
      <c r="AG13" s="39"/>
      <c r="AH13" s="51"/>
      <c r="AI13" s="61">
        <f t="shared" si="11"/>
        <v>-1</v>
      </c>
      <c r="AJ13" s="61" t="b">
        <f t="shared" si="12"/>
        <v>0</v>
      </c>
      <c r="AK13" s="61">
        <f t="shared" si="13"/>
        <v>-1</v>
      </c>
      <c r="AL13" s="51"/>
      <c r="AM13" s="39"/>
      <c r="AN13" s="54"/>
      <c r="AO13" s="54"/>
      <c r="AP13" s="39"/>
    </row>
    <row r="14" spans="1:52" ht="15.75" customHeight="1">
      <c r="A14" s="33" t="s">
        <v>297</v>
      </c>
      <c r="B14" s="33" t="s">
        <v>297</v>
      </c>
      <c r="C14" s="280" t="str">
        <f>'Aaro Inställningar'!G25</f>
        <v>DIAB</v>
      </c>
      <c r="D14" s="280"/>
      <c r="E14" s="35"/>
      <c r="F14" s="776" t="str">
        <f>'Aaro Inställningar'!C10</f>
        <v>DIAB</v>
      </c>
      <c r="G14" s="777">
        <v>93.903000000000006</v>
      </c>
      <c r="H14" s="777">
        <v>69.683999999999997</v>
      </c>
      <c r="I14" s="777">
        <f t="shared" si="0"/>
        <v>24.219000000000008</v>
      </c>
      <c r="J14" s="777">
        <f t="shared" si="1"/>
        <v>24.219000000000008</v>
      </c>
      <c r="K14" s="778"/>
      <c r="L14" s="779"/>
      <c r="M14" s="777">
        <v>287.053</v>
      </c>
      <c r="N14" s="777">
        <v>216.273</v>
      </c>
      <c r="O14" s="778">
        <f t="shared" si="2"/>
        <v>0.32727155030910016</v>
      </c>
      <c r="P14" s="778" t="b">
        <f t="shared" si="3"/>
        <v>0</v>
      </c>
      <c r="Q14" s="778">
        <f t="shared" si="4"/>
        <v>0.32727155030910016</v>
      </c>
      <c r="R14" s="779"/>
      <c r="S14" s="780">
        <v>369.01600000000002</v>
      </c>
      <c r="T14" s="777">
        <v>369.01600000000002</v>
      </c>
      <c r="U14" s="777"/>
      <c r="V14" s="777">
        <f t="shared" si="14"/>
        <v>369.01600000000002</v>
      </c>
      <c r="W14" s="777">
        <f t="shared" si="5"/>
        <v>0</v>
      </c>
      <c r="X14" s="777" t="str">
        <f t="shared" si="6"/>
        <v/>
      </c>
      <c r="Y14" s="777"/>
      <c r="Z14" s="781"/>
      <c r="AA14" s="52"/>
      <c r="AB14" s="57">
        <f t="shared" si="7"/>
        <v>864.19299999999998</v>
      </c>
      <c r="AC14" s="57">
        <v>864.19299999999998</v>
      </c>
      <c r="AD14" s="58">
        <f t="shared" si="8"/>
        <v>0</v>
      </c>
      <c r="AE14" s="58" t="b">
        <f t="shared" si="9"/>
        <v>0</v>
      </c>
      <c r="AF14" s="58">
        <f t="shared" si="10"/>
        <v>0</v>
      </c>
      <c r="AG14" s="50"/>
      <c r="AH14" s="59"/>
      <c r="AI14" s="60">
        <f t="shared" si="11"/>
        <v>-1</v>
      </c>
      <c r="AJ14" s="60" t="b">
        <f t="shared" si="12"/>
        <v>0</v>
      </c>
      <c r="AK14" s="60">
        <f t="shared" si="13"/>
        <v>-1</v>
      </c>
      <c r="AL14" s="59"/>
      <c r="AM14" s="50"/>
      <c r="AN14" s="52"/>
      <c r="AO14" s="52"/>
      <c r="AP14" s="39"/>
    </row>
    <row r="15" spans="1:52" ht="15.75" customHeight="1">
      <c r="A15" s="33" t="s">
        <v>297</v>
      </c>
      <c r="B15" s="33" t="s">
        <v>297</v>
      </c>
      <c r="C15" s="280" t="str">
        <f>'Aaro Inställningar'!G26</f>
        <v>EMGR</v>
      </c>
      <c r="D15" s="280"/>
      <c r="E15" s="35"/>
      <c r="F15" s="776" t="str">
        <f>'Aaro Inställningar'!C11</f>
        <v>Euromaint</v>
      </c>
      <c r="G15" s="777">
        <v>176.88800000000001</v>
      </c>
      <c r="H15" s="777">
        <v>198.25200000000001</v>
      </c>
      <c r="I15" s="777">
        <f t="shared" si="0"/>
        <v>-21.364000000000004</v>
      </c>
      <c r="J15" s="777">
        <f t="shared" si="1"/>
        <v>-21.364000000000004</v>
      </c>
      <c r="K15" s="778"/>
      <c r="L15" s="779"/>
      <c r="M15" s="777">
        <v>558.40300000000002</v>
      </c>
      <c r="N15" s="777">
        <v>629.88599999999997</v>
      </c>
      <c r="O15" s="778">
        <f t="shared" si="2"/>
        <v>-0.11348561485729158</v>
      </c>
      <c r="P15" s="778" t="b">
        <f t="shared" si="3"/>
        <v>0</v>
      </c>
      <c r="Q15" s="778">
        <f t="shared" si="4"/>
        <v>-0.11348561485729158</v>
      </c>
      <c r="R15" s="779"/>
      <c r="S15" s="780">
        <v>593.44200000000001</v>
      </c>
      <c r="T15" s="777">
        <v>593.44200000000001</v>
      </c>
      <c r="U15" s="777"/>
      <c r="V15" s="777">
        <f t="shared" si="14"/>
        <v>593.44200000000001</v>
      </c>
      <c r="W15" s="777">
        <f t="shared" si="5"/>
        <v>0</v>
      </c>
      <c r="X15" s="777" t="str">
        <f t="shared" si="6"/>
        <v/>
      </c>
      <c r="Y15" s="777"/>
      <c r="Z15" s="781"/>
      <c r="AA15" s="52"/>
      <c r="AB15" s="51">
        <f t="shared" si="7"/>
        <v>2419.067</v>
      </c>
      <c r="AC15" s="51">
        <v>2419.067</v>
      </c>
      <c r="AD15" s="52">
        <f t="shared" si="8"/>
        <v>0</v>
      </c>
      <c r="AE15" s="52" t="b">
        <f t="shared" si="9"/>
        <v>0</v>
      </c>
      <c r="AF15" s="52">
        <f t="shared" si="10"/>
        <v>0</v>
      </c>
      <c r="AG15" s="39"/>
      <c r="AH15" s="51"/>
      <c r="AI15" s="61">
        <f t="shared" si="11"/>
        <v>-1</v>
      </c>
      <c r="AJ15" s="61" t="b">
        <f t="shared" si="12"/>
        <v>0</v>
      </c>
      <c r="AK15" s="61">
        <f t="shared" si="13"/>
        <v>-1</v>
      </c>
      <c r="AL15" s="51"/>
      <c r="AM15" s="39"/>
      <c r="AN15" s="54"/>
      <c r="AO15" s="54"/>
      <c r="AP15" s="39"/>
    </row>
    <row r="16" spans="1:52" ht="15.75" customHeight="1">
      <c r="A16" s="33" t="s">
        <v>297</v>
      </c>
      <c r="B16" s="33" t="s">
        <v>297</v>
      </c>
      <c r="C16" s="280" t="str">
        <f>'Aaro Inställningar'!G27</f>
        <v>GSHYDRO</v>
      </c>
      <c r="D16" s="280"/>
      <c r="E16" s="35"/>
      <c r="F16" s="776" t="str">
        <f>'Aaro Inställningar'!C12</f>
        <v>GS-Hydro</v>
      </c>
      <c r="G16" s="777">
        <v>116.55981490000001</v>
      </c>
      <c r="H16" s="777">
        <v>112.0062159</v>
      </c>
      <c r="I16" s="777">
        <f t="shared" si="0"/>
        <v>4.5535990000000055</v>
      </c>
      <c r="J16" s="777">
        <f t="shared" si="1"/>
        <v>4.5535990000000055</v>
      </c>
      <c r="K16" s="778"/>
      <c r="L16" s="779"/>
      <c r="M16" s="777">
        <v>329.4923154</v>
      </c>
      <c r="N16" s="777">
        <v>323.82994760000003</v>
      </c>
      <c r="O16" s="778">
        <f t="shared" si="2"/>
        <v>1.7485621209420099E-2</v>
      </c>
      <c r="P16" s="778" t="b">
        <f t="shared" si="3"/>
        <v>0</v>
      </c>
      <c r="Q16" s="778">
        <f t="shared" si="4"/>
        <v>1.7485621209420099E-2</v>
      </c>
      <c r="R16" s="779"/>
      <c r="S16" s="780">
        <v>319.61327749999998</v>
      </c>
      <c r="T16" s="777">
        <v>319.61327749999998</v>
      </c>
      <c r="U16" s="777"/>
      <c r="V16" s="777">
        <f t="shared" si="14"/>
        <v>319.61327749999998</v>
      </c>
      <c r="W16" s="777">
        <f t="shared" si="5"/>
        <v>0</v>
      </c>
      <c r="X16" s="777" t="str">
        <f t="shared" si="6"/>
        <v/>
      </c>
      <c r="Y16" s="777"/>
      <c r="Z16" s="781"/>
      <c r="AA16" s="52"/>
      <c r="AB16" s="57">
        <f t="shared" si="7"/>
        <v>1236.9939409999999</v>
      </c>
      <c r="AC16" s="57">
        <v>1236.9939409999999</v>
      </c>
      <c r="AD16" s="58">
        <f t="shared" si="8"/>
        <v>0</v>
      </c>
      <c r="AE16" s="58" t="b">
        <f t="shared" si="9"/>
        <v>0</v>
      </c>
      <c r="AF16" s="58">
        <f t="shared" si="10"/>
        <v>0</v>
      </c>
      <c r="AG16" s="50"/>
      <c r="AH16" s="59"/>
      <c r="AI16" s="60">
        <f t="shared" si="11"/>
        <v>-1</v>
      </c>
      <c r="AJ16" s="60" t="b">
        <f t="shared" si="12"/>
        <v>0</v>
      </c>
      <c r="AK16" s="60">
        <f t="shared" si="13"/>
        <v>-1</v>
      </c>
      <c r="AL16" s="59"/>
      <c r="AM16" s="50"/>
      <c r="AN16" s="52"/>
      <c r="AO16" s="52"/>
      <c r="AP16" s="39"/>
    </row>
    <row r="17" spans="1:42" ht="15.75" customHeight="1">
      <c r="A17" s="33" t="s">
        <v>297</v>
      </c>
      <c r="B17" s="33" t="s">
        <v>297</v>
      </c>
      <c r="C17" s="280" t="str">
        <f>'Aaro Inställningar'!G28</f>
        <v>HAFA</v>
      </c>
      <c r="D17" s="280"/>
      <c r="E17" s="35"/>
      <c r="F17" s="776" t="str">
        <f>'Aaro Inställningar'!C13</f>
        <v>Hafa Bathroom Group</v>
      </c>
      <c r="G17" s="777">
        <v>15.154</v>
      </c>
      <c r="H17" s="777">
        <v>18.797000000000001</v>
      </c>
      <c r="I17" s="777">
        <f t="shared" si="0"/>
        <v>-3.6430000000000007</v>
      </c>
      <c r="J17" s="777">
        <f t="shared" si="1"/>
        <v>-3.6430000000000007</v>
      </c>
      <c r="K17" s="778"/>
      <c r="L17" s="779"/>
      <c r="M17" s="777">
        <v>46.853000000000002</v>
      </c>
      <c r="N17" s="777">
        <v>57.481000000000002</v>
      </c>
      <c r="O17" s="778">
        <f t="shared" si="2"/>
        <v>-0.18489587863815871</v>
      </c>
      <c r="P17" s="778" t="b">
        <f t="shared" si="3"/>
        <v>0</v>
      </c>
      <c r="Q17" s="778">
        <f t="shared" si="4"/>
        <v>-0.18489587863815871</v>
      </c>
      <c r="R17" s="779"/>
      <c r="S17" s="780">
        <v>52.296999999999997</v>
      </c>
      <c r="T17" s="777">
        <v>52.296999999999997</v>
      </c>
      <c r="U17" s="777"/>
      <c r="V17" s="777">
        <f t="shared" si="14"/>
        <v>52.296999999999997</v>
      </c>
      <c r="W17" s="777">
        <f t="shared" si="5"/>
        <v>0</v>
      </c>
      <c r="X17" s="777" t="str">
        <f t="shared" si="6"/>
        <v/>
      </c>
      <c r="Y17" s="777"/>
      <c r="Z17" s="781"/>
      <c r="AA17" s="52"/>
      <c r="AB17" s="51">
        <f t="shared" si="7"/>
        <v>237.64699999999999</v>
      </c>
      <c r="AC17" s="51">
        <v>237.64699999999999</v>
      </c>
      <c r="AD17" s="52">
        <f t="shared" si="8"/>
        <v>0</v>
      </c>
      <c r="AE17" s="52" t="b">
        <f t="shared" si="9"/>
        <v>0</v>
      </c>
      <c r="AF17" s="52">
        <f t="shared" si="10"/>
        <v>0</v>
      </c>
      <c r="AG17" s="50"/>
      <c r="AH17" s="51"/>
      <c r="AI17" s="61">
        <f t="shared" si="11"/>
        <v>-1</v>
      </c>
      <c r="AJ17" s="61" t="b">
        <f t="shared" si="12"/>
        <v>0</v>
      </c>
      <c r="AK17" s="61">
        <f t="shared" si="13"/>
        <v>-1</v>
      </c>
      <c r="AL17" s="51"/>
      <c r="AM17" s="50"/>
      <c r="AN17" s="54"/>
      <c r="AO17" s="54"/>
      <c r="AP17" s="39"/>
    </row>
    <row r="18" spans="1:42" ht="15.75" customHeight="1">
      <c r="A18" s="33" t="s">
        <v>297</v>
      </c>
      <c r="B18" s="33" t="s">
        <v>297</v>
      </c>
      <c r="C18" s="280" t="str">
        <f>'Aaro Inställningar'!G29</f>
        <v>HENT</v>
      </c>
      <c r="D18" s="280"/>
      <c r="E18" s="35"/>
      <c r="F18" s="776" t="str">
        <f>'Aaro Inställningar'!C14</f>
        <v>HENT</v>
      </c>
      <c r="G18" s="777">
        <v>424.95632612600002</v>
      </c>
      <c r="H18" s="777"/>
      <c r="I18" s="777">
        <f t="shared" si="0"/>
        <v>424.95632612600002</v>
      </c>
      <c r="J18" s="777">
        <f t="shared" si="1"/>
        <v>424.95632612600002</v>
      </c>
      <c r="K18" s="778"/>
      <c r="L18" s="779"/>
      <c r="M18" s="777">
        <v>1267.8095310680001</v>
      </c>
      <c r="N18" s="777"/>
      <c r="O18" s="778" t="e">
        <f t="shared" si="2"/>
        <v>#DIV/0!</v>
      </c>
      <c r="P18" s="778" t="b">
        <f t="shared" si="3"/>
        <v>0</v>
      </c>
      <c r="Q18" s="778" t="e">
        <f t="shared" si="4"/>
        <v>#DIV/0!</v>
      </c>
      <c r="R18" s="779"/>
      <c r="S18" s="780">
        <v>1284.0456196</v>
      </c>
      <c r="T18" s="777">
        <v>1284.0456196</v>
      </c>
      <c r="U18" s="777"/>
      <c r="V18" s="777">
        <f t="shared" si="14"/>
        <v>1284.0456196</v>
      </c>
      <c r="W18" s="777">
        <f t="shared" si="5"/>
        <v>0</v>
      </c>
      <c r="X18" s="777" t="str">
        <f t="shared" si="6"/>
        <v/>
      </c>
      <c r="Y18" s="777"/>
      <c r="Z18" s="781"/>
      <c r="AA18" s="52"/>
      <c r="AB18" s="57">
        <f t="shared" si="7"/>
        <v>2242.8098047909998</v>
      </c>
      <c r="AC18" s="57">
        <v>2242.8098047909998</v>
      </c>
      <c r="AD18" s="58">
        <f t="shared" si="8"/>
        <v>0</v>
      </c>
      <c r="AE18" s="58" t="b">
        <f t="shared" si="9"/>
        <v>0</v>
      </c>
      <c r="AF18" s="58">
        <f t="shared" si="10"/>
        <v>0</v>
      </c>
      <c r="AG18" s="50"/>
      <c r="AH18" s="59"/>
      <c r="AI18" s="60">
        <f t="shared" si="11"/>
        <v>-1</v>
      </c>
      <c r="AJ18" s="60" t="b">
        <f t="shared" si="12"/>
        <v>0</v>
      </c>
      <c r="AK18" s="60">
        <f t="shared" si="13"/>
        <v>-1</v>
      </c>
      <c r="AL18" s="59"/>
      <c r="AM18" s="50"/>
      <c r="AN18" s="52"/>
      <c r="AO18" s="52"/>
      <c r="AP18" s="39"/>
    </row>
    <row r="19" spans="1:42" ht="15.75" customHeight="1">
      <c r="A19" s="33" t="s">
        <v>297</v>
      </c>
      <c r="B19" s="33" t="s">
        <v>297</v>
      </c>
      <c r="C19" s="280" t="str">
        <f>'Aaro Inställningar'!G30</f>
        <v>HLDISP</v>
      </c>
      <c r="D19" s="280"/>
      <c r="E19" s="35"/>
      <c r="F19" s="776" t="str">
        <f>'Aaro Inställningar'!C15</f>
        <v xml:space="preserve">HL Display </v>
      </c>
      <c r="G19" s="777">
        <v>143.11600000000001</v>
      </c>
      <c r="H19" s="777">
        <v>127.47</v>
      </c>
      <c r="I19" s="777">
        <f t="shared" si="0"/>
        <v>15.646000000000015</v>
      </c>
      <c r="J19" s="777">
        <f t="shared" si="1"/>
        <v>15.646000000000015</v>
      </c>
      <c r="K19" s="778"/>
      <c r="L19" s="779"/>
      <c r="M19" s="777">
        <v>393.02800000000002</v>
      </c>
      <c r="N19" s="777">
        <v>414.483</v>
      </c>
      <c r="O19" s="778">
        <f t="shared" si="2"/>
        <v>-5.1763281003080919E-2</v>
      </c>
      <c r="P19" s="778" t="b">
        <f t="shared" si="3"/>
        <v>0</v>
      </c>
      <c r="Q19" s="778">
        <f t="shared" si="4"/>
        <v>-5.1763281003080919E-2</v>
      </c>
      <c r="R19" s="779"/>
      <c r="S19" s="780">
        <v>337.32799999999997</v>
      </c>
      <c r="T19" s="777">
        <v>337.32799999999997</v>
      </c>
      <c r="U19" s="777"/>
      <c r="V19" s="777">
        <f t="shared" si="14"/>
        <v>337.32799999999997</v>
      </c>
      <c r="W19" s="777">
        <f t="shared" si="5"/>
        <v>0</v>
      </c>
      <c r="X19" s="777" t="str">
        <f t="shared" si="6"/>
        <v/>
      </c>
      <c r="Y19" s="777"/>
      <c r="Z19" s="781"/>
      <c r="AA19" s="52"/>
      <c r="AB19" s="51">
        <f t="shared" si="7"/>
        <v>1595.847</v>
      </c>
      <c r="AC19" s="51">
        <v>1595.847</v>
      </c>
      <c r="AD19" s="52">
        <f t="shared" si="8"/>
        <v>0</v>
      </c>
      <c r="AE19" s="52" t="b">
        <f t="shared" si="9"/>
        <v>0</v>
      </c>
      <c r="AF19" s="52">
        <f t="shared" si="10"/>
        <v>0</v>
      </c>
      <c r="AG19" s="39"/>
      <c r="AH19" s="51"/>
      <c r="AI19" s="61">
        <f t="shared" si="11"/>
        <v>-1</v>
      </c>
      <c r="AJ19" s="61" t="b">
        <f t="shared" si="12"/>
        <v>0</v>
      </c>
      <c r="AK19" s="61">
        <f t="shared" si="13"/>
        <v>-1</v>
      </c>
      <c r="AL19" s="51"/>
      <c r="AM19" s="39"/>
      <c r="AN19" s="54"/>
      <c r="AO19" s="54"/>
      <c r="AP19" s="39"/>
    </row>
    <row r="20" spans="1:42" ht="15.75" customHeight="1">
      <c r="A20" s="33" t="s">
        <v>297</v>
      </c>
      <c r="B20" s="33" t="s">
        <v>297</v>
      </c>
      <c r="C20" s="280" t="str">
        <f>'Aaro Inställningar'!G31</f>
        <v>INWIDO</v>
      </c>
      <c r="D20" s="280"/>
      <c r="E20" s="35"/>
      <c r="F20" s="776" t="str">
        <f>'Aaro Inställningar'!C16</f>
        <v>Inwido</v>
      </c>
      <c r="G20" s="777">
        <v>496.8</v>
      </c>
      <c r="H20" s="777">
        <v>393.32100000000003</v>
      </c>
      <c r="I20" s="777">
        <f t="shared" si="0"/>
        <v>103.47899999999998</v>
      </c>
      <c r="J20" s="777">
        <f t="shared" si="1"/>
        <v>103.47899999999998</v>
      </c>
      <c r="K20" s="778"/>
      <c r="L20" s="779"/>
      <c r="M20" s="777">
        <v>1300.614</v>
      </c>
      <c r="N20" s="777">
        <v>1141.194</v>
      </c>
      <c r="O20" s="778">
        <f t="shared" si="2"/>
        <v>0.13969579230174722</v>
      </c>
      <c r="P20" s="778" t="b">
        <f t="shared" si="3"/>
        <v>0</v>
      </c>
      <c r="Q20" s="778">
        <f t="shared" si="4"/>
        <v>0.13969579230174722</v>
      </c>
      <c r="R20" s="779"/>
      <c r="S20" s="780">
        <v>1047.434</v>
      </c>
      <c r="T20" s="777">
        <v>0</v>
      </c>
      <c r="U20" s="777"/>
      <c r="V20" s="777">
        <f t="shared" si="14"/>
        <v>0</v>
      </c>
      <c r="W20" s="777">
        <f t="shared" si="5"/>
        <v>1047.434</v>
      </c>
      <c r="X20" s="777">
        <f t="shared" si="6"/>
        <v>1047.434</v>
      </c>
      <c r="Y20" s="777"/>
      <c r="Z20" s="781" t="s">
        <v>444</v>
      </c>
      <c r="AA20" s="52"/>
      <c r="AB20" s="57">
        <f t="shared" si="7"/>
        <v>5347.4409999999998</v>
      </c>
      <c r="AC20" s="57">
        <v>4300.0069999999996</v>
      </c>
      <c r="AD20" s="58">
        <f t="shared" si="8"/>
        <v>0.2435889057855023</v>
      </c>
      <c r="AE20" s="58" t="b">
        <f t="shared" si="9"/>
        <v>0</v>
      </c>
      <c r="AF20" s="58">
        <f t="shared" si="10"/>
        <v>0.2435889057855023</v>
      </c>
      <c r="AG20" s="50"/>
      <c r="AH20" s="59"/>
      <c r="AI20" s="60">
        <f t="shared" si="11"/>
        <v>-1</v>
      </c>
      <c r="AJ20" s="60" t="b">
        <f t="shared" si="12"/>
        <v>0</v>
      </c>
      <c r="AK20" s="60">
        <f t="shared" si="13"/>
        <v>-1</v>
      </c>
      <c r="AL20" s="59"/>
      <c r="AM20" s="50"/>
      <c r="AN20" s="52"/>
      <c r="AO20" s="52"/>
      <c r="AP20" s="39"/>
    </row>
    <row r="21" spans="1:42" ht="15.75" customHeight="1">
      <c r="A21" s="33" t="s">
        <v>297</v>
      </c>
      <c r="B21" s="33" t="s">
        <v>297</v>
      </c>
      <c r="C21" s="280" t="str">
        <f>'Aaro Inställningar'!G32</f>
        <v>JOTUL</v>
      </c>
      <c r="D21" s="280"/>
      <c r="E21" s="35"/>
      <c r="F21" s="776" t="str">
        <f>'Aaro Inställningar'!C17</f>
        <v>Jøtul</v>
      </c>
      <c r="G21" s="777">
        <v>58.927331961</v>
      </c>
      <c r="H21" s="777">
        <v>51.655189328999903</v>
      </c>
      <c r="I21" s="777">
        <f t="shared" si="0"/>
        <v>7.2721426320000973</v>
      </c>
      <c r="J21" s="777">
        <f t="shared" si="1"/>
        <v>7.2721426320000973</v>
      </c>
      <c r="K21" s="778"/>
      <c r="L21" s="779"/>
      <c r="M21" s="777">
        <v>164.894665121</v>
      </c>
      <c r="N21" s="777">
        <v>163.01611767099999</v>
      </c>
      <c r="O21" s="778">
        <f t="shared" si="2"/>
        <v>1.1523691502648203E-2</v>
      </c>
      <c r="P21" s="778" t="b">
        <f t="shared" si="3"/>
        <v>0</v>
      </c>
      <c r="Q21" s="778">
        <f t="shared" si="4"/>
        <v>1.1523691502648203E-2</v>
      </c>
      <c r="R21" s="779"/>
      <c r="S21" s="780">
        <v>208.51561219999999</v>
      </c>
      <c r="T21" s="777">
        <v>208.51561219999999</v>
      </c>
      <c r="U21" s="777"/>
      <c r="V21" s="777">
        <f t="shared" si="14"/>
        <v>208.51561219999999</v>
      </c>
      <c r="W21" s="777">
        <f t="shared" si="5"/>
        <v>0</v>
      </c>
      <c r="X21" s="777" t="str">
        <f t="shared" si="6"/>
        <v/>
      </c>
      <c r="Y21" s="777"/>
      <c r="Z21" s="781"/>
      <c r="AA21" s="52"/>
      <c r="AB21" s="51">
        <f t="shared" si="7"/>
        <v>929.58741645299995</v>
      </c>
      <c r="AC21" s="51">
        <v>929.58741645299995</v>
      </c>
      <c r="AD21" s="52">
        <f t="shared" si="8"/>
        <v>0</v>
      </c>
      <c r="AE21" s="52" t="b">
        <f t="shared" si="9"/>
        <v>0</v>
      </c>
      <c r="AF21" s="52">
        <f t="shared" si="10"/>
        <v>0</v>
      </c>
      <c r="AG21" s="39"/>
      <c r="AH21" s="51"/>
      <c r="AI21" s="61">
        <f t="shared" si="11"/>
        <v>-1</v>
      </c>
      <c r="AJ21" s="61" t="b">
        <f t="shared" si="12"/>
        <v>0</v>
      </c>
      <c r="AK21" s="61">
        <f t="shared" si="13"/>
        <v>-1</v>
      </c>
      <c r="AL21" s="51"/>
      <c r="AM21" s="39"/>
      <c r="AN21" s="54"/>
      <c r="AO21" s="54"/>
      <c r="AP21" s="39"/>
    </row>
    <row r="22" spans="1:42" ht="15.75" customHeight="1">
      <c r="A22" s="33" t="s">
        <v>297</v>
      </c>
      <c r="B22" s="33" t="s">
        <v>297</v>
      </c>
      <c r="C22" s="280" t="str">
        <f>'Aaro Inställningar'!G33</f>
        <v>KVD</v>
      </c>
      <c r="D22" s="280"/>
      <c r="E22" s="35"/>
      <c r="F22" s="776" t="str">
        <f>'Aaro Inställningar'!C18</f>
        <v xml:space="preserve">KVD </v>
      </c>
      <c r="G22" s="777">
        <v>28.25</v>
      </c>
      <c r="H22" s="777">
        <v>25.082000000000001</v>
      </c>
      <c r="I22" s="777">
        <f t="shared" si="0"/>
        <v>3.1679999999999993</v>
      </c>
      <c r="J22" s="777">
        <f t="shared" si="1"/>
        <v>3.1679999999999993</v>
      </c>
      <c r="K22" s="778"/>
      <c r="L22" s="779"/>
      <c r="M22" s="777">
        <v>84.254000000000005</v>
      </c>
      <c r="N22" s="777">
        <v>77.201999999999998</v>
      </c>
      <c r="O22" s="778">
        <f t="shared" si="2"/>
        <v>9.1344783813890995E-2</v>
      </c>
      <c r="P22" s="778" t="b">
        <f t="shared" si="3"/>
        <v>0</v>
      </c>
      <c r="Q22" s="778">
        <f t="shared" si="4"/>
        <v>9.1344783813890995E-2</v>
      </c>
      <c r="R22" s="779"/>
      <c r="S22" s="780">
        <v>75.858000000000004</v>
      </c>
      <c r="T22" s="777">
        <v>75.858000000000004</v>
      </c>
      <c r="U22" s="777"/>
      <c r="V22" s="777">
        <f t="shared" si="14"/>
        <v>75.858000000000004</v>
      </c>
      <c r="W22" s="777">
        <f t="shared" si="5"/>
        <v>0</v>
      </c>
      <c r="X22" s="777" t="str">
        <f t="shared" si="6"/>
        <v/>
      </c>
      <c r="Y22" s="777"/>
      <c r="Z22" s="781"/>
      <c r="AA22" s="52"/>
      <c r="AB22" s="57">
        <f t="shared" si="7"/>
        <v>296.55700000000002</v>
      </c>
      <c r="AC22" s="57">
        <v>296.55700000000002</v>
      </c>
      <c r="AD22" s="58">
        <f t="shared" si="8"/>
        <v>0</v>
      </c>
      <c r="AE22" s="58" t="b">
        <f t="shared" si="9"/>
        <v>0</v>
      </c>
      <c r="AF22" s="58">
        <f t="shared" si="10"/>
        <v>0</v>
      </c>
      <c r="AG22" s="50"/>
      <c r="AH22" s="59"/>
      <c r="AI22" s="60">
        <f t="shared" si="11"/>
        <v>-1</v>
      </c>
      <c r="AJ22" s="60" t="b">
        <f t="shared" si="12"/>
        <v>0</v>
      </c>
      <c r="AK22" s="60">
        <f t="shared" si="13"/>
        <v>-1</v>
      </c>
      <c r="AL22" s="59"/>
      <c r="AM22" s="50"/>
      <c r="AN22" s="52"/>
      <c r="AO22" s="52"/>
      <c r="AP22" s="39"/>
    </row>
    <row r="23" spans="1:42" ht="15.75" customHeight="1">
      <c r="A23" s="33" t="s">
        <v>297</v>
      </c>
      <c r="B23" s="33" t="s">
        <v>297</v>
      </c>
      <c r="C23" s="280" t="str">
        <f>'Aaro Inställningar'!G34</f>
        <v>LEDIL</v>
      </c>
      <c r="D23" s="280"/>
      <c r="E23" s="35"/>
      <c r="F23" s="776" t="str">
        <f>'Aaro Inställningar'!C19</f>
        <v>Ledil</v>
      </c>
      <c r="G23" s="777">
        <v>97.850999999999999</v>
      </c>
      <c r="H23" s="777">
        <v>92.915000000000006</v>
      </c>
      <c r="I23" s="777">
        <f t="shared" si="0"/>
        <v>4.9359999999999928</v>
      </c>
      <c r="J23" s="777">
        <f t="shared" si="1"/>
        <v>4.9359999999999928</v>
      </c>
      <c r="K23" s="778"/>
      <c r="L23" s="779"/>
      <c r="M23" s="777">
        <v>281.29000000000002</v>
      </c>
      <c r="N23" s="777">
        <v>276.89800000000002</v>
      </c>
      <c r="O23" s="778">
        <f t="shared" si="2"/>
        <v>1.5861436341179758E-2</v>
      </c>
      <c r="P23" s="778" t="b">
        <f t="shared" si="3"/>
        <v>0</v>
      </c>
      <c r="Q23" s="778">
        <f t="shared" si="4"/>
        <v>1.5861436341179758E-2</v>
      </c>
      <c r="R23" s="779"/>
      <c r="S23" s="780">
        <v>69.916283800000002</v>
      </c>
      <c r="T23" s="777">
        <v>69.916283800000002</v>
      </c>
      <c r="U23" s="777"/>
      <c r="V23" s="777">
        <f t="shared" si="14"/>
        <v>69.916283800000002</v>
      </c>
      <c r="W23" s="777">
        <f t="shared" si="5"/>
        <v>0</v>
      </c>
      <c r="X23" s="777" t="str">
        <f t="shared" si="6"/>
        <v/>
      </c>
      <c r="Y23" s="777"/>
      <c r="Z23" s="781"/>
      <c r="AA23" s="52"/>
      <c r="AB23" s="51">
        <f t="shared" si="7"/>
        <v>978.399</v>
      </c>
      <c r="AC23" s="51">
        <v>978.399</v>
      </c>
      <c r="AD23" s="52">
        <f t="shared" si="8"/>
        <v>0</v>
      </c>
      <c r="AE23" s="52" t="b">
        <f t="shared" si="9"/>
        <v>0</v>
      </c>
      <c r="AF23" s="52">
        <f t="shared" si="10"/>
        <v>0</v>
      </c>
      <c r="AG23" s="39"/>
      <c r="AH23" s="51"/>
      <c r="AI23" s="61">
        <f t="shared" si="11"/>
        <v>-1</v>
      </c>
      <c r="AJ23" s="61" t="b">
        <f t="shared" si="12"/>
        <v>0</v>
      </c>
      <c r="AK23" s="61">
        <f t="shared" si="13"/>
        <v>-1</v>
      </c>
      <c r="AL23" s="51"/>
      <c r="AM23" s="39"/>
      <c r="AN23" s="54"/>
      <c r="AO23" s="54"/>
      <c r="AP23" s="39"/>
    </row>
    <row r="24" spans="1:42" ht="15.75" customHeight="1">
      <c r="A24" s="33" t="s">
        <v>297</v>
      </c>
      <c r="B24" s="33" t="s">
        <v>297</v>
      </c>
      <c r="C24" s="280" t="str">
        <f>'Aaro Inställningar'!G35</f>
        <v>MCC</v>
      </c>
      <c r="D24" s="280"/>
      <c r="E24" s="35"/>
      <c r="F24" s="776" t="str">
        <f>'Aaro Inställningar'!C20</f>
        <v>Mobile Climate Control</v>
      </c>
      <c r="G24" s="777">
        <v>22.033339600000001</v>
      </c>
      <c r="H24" s="777">
        <v>19.384127599999999</v>
      </c>
      <c r="I24" s="777">
        <f t="shared" si="0"/>
        <v>2.6492120000000021</v>
      </c>
      <c r="J24" s="777">
        <f t="shared" si="1"/>
        <v>2.6492120000000021</v>
      </c>
      <c r="K24" s="778"/>
      <c r="L24" s="779"/>
      <c r="M24" s="777">
        <v>64.119484499999999</v>
      </c>
      <c r="N24" s="777">
        <v>37.565679600000003</v>
      </c>
      <c r="O24" s="778">
        <f t="shared" si="2"/>
        <v>0.7068634238151783</v>
      </c>
      <c r="P24" s="778" t="b">
        <f t="shared" si="3"/>
        <v>0</v>
      </c>
      <c r="Q24" s="778">
        <f t="shared" si="4"/>
        <v>0.7068634238151783</v>
      </c>
      <c r="R24" s="779"/>
      <c r="S24" s="780">
        <v>290.10500000000002</v>
      </c>
      <c r="T24" s="777">
        <v>290.10500000000002</v>
      </c>
      <c r="U24" s="777"/>
      <c r="V24" s="777">
        <f t="shared" si="14"/>
        <v>290.10500000000002</v>
      </c>
      <c r="W24" s="777">
        <f t="shared" si="5"/>
        <v>0</v>
      </c>
      <c r="X24" s="777" t="str">
        <f t="shared" si="6"/>
        <v/>
      </c>
      <c r="Y24" s="777"/>
      <c r="Z24" s="781"/>
      <c r="AA24" s="52"/>
      <c r="AB24" s="57">
        <f t="shared" si="7"/>
        <v>155.1442878</v>
      </c>
      <c r="AC24" s="57">
        <v>155.1442878</v>
      </c>
      <c r="AD24" s="58">
        <f t="shared" si="8"/>
        <v>0</v>
      </c>
      <c r="AE24" s="58" t="b">
        <f t="shared" si="9"/>
        <v>0</v>
      </c>
      <c r="AF24" s="58">
        <f t="shared" si="10"/>
        <v>0</v>
      </c>
      <c r="AG24" s="50"/>
      <c r="AH24" s="59"/>
      <c r="AI24" s="60">
        <f t="shared" si="11"/>
        <v>-1</v>
      </c>
      <c r="AJ24" s="60" t="b">
        <f t="shared" si="12"/>
        <v>0</v>
      </c>
      <c r="AK24" s="60">
        <f t="shared" si="13"/>
        <v>-1</v>
      </c>
      <c r="AL24" s="59"/>
      <c r="AM24" s="50"/>
      <c r="AN24" s="52"/>
      <c r="AO24" s="52"/>
      <c r="AP24" s="39"/>
    </row>
    <row r="25" spans="1:42" ht="15.75" customHeight="1">
      <c r="A25" s="33" t="s">
        <v>297</v>
      </c>
      <c r="B25" s="33" t="s">
        <v>297</v>
      </c>
      <c r="C25" s="280" t="str">
        <f>'Aaro Inställningar'!G36</f>
        <v>NEBULA</v>
      </c>
      <c r="D25" s="280"/>
      <c r="E25" s="35"/>
      <c r="F25" s="776" t="str">
        <f>'Aaro Inställningar'!C21</f>
        <v>Nebula</v>
      </c>
      <c r="G25" s="777">
        <v>22.033339600000001</v>
      </c>
      <c r="H25" s="777">
        <v>19.384127599999999</v>
      </c>
      <c r="I25" s="777">
        <f t="shared" si="0"/>
        <v>2.6492120000000021</v>
      </c>
      <c r="J25" s="777">
        <f t="shared" si="1"/>
        <v>2.6492120000000021</v>
      </c>
      <c r="K25" s="778"/>
      <c r="L25" s="779"/>
      <c r="M25" s="777">
        <v>64.119484499999999</v>
      </c>
      <c r="N25" s="777">
        <v>37.565679600000003</v>
      </c>
      <c r="O25" s="778">
        <f t="shared" si="2"/>
        <v>0.7068634238151783</v>
      </c>
      <c r="P25" s="778" t="b">
        <f t="shared" si="3"/>
        <v>0</v>
      </c>
      <c r="Q25" s="778">
        <f t="shared" si="4"/>
        <v>0.7068634238151783</v>
      </c>
      <c r="R25" s="779"/>
      <c r="S25" s="780">
        <v>66.413453599999997</v>
      </c>
      <c r="T25" s="777">
        <v>66.413453599999997</v>
      </c>
      <c r="U25" s="777"/>
      <c r="V25" s="777">
        <f t="shared" si="14"/>
        <v>66.413453599999997</v>
      </c>
      <c r="W25" s="777">
        <f t="shared" si="5"/>
        <v>0</v>
      </c>
      <c r="X25" s="777" t="str">
        <f t="shared" si="6"/>
        <v/>
      </c>
      <c r="Y25" s="777"/>
      <c r="Z25" s="781"/>
      <c r="AA25" s="52"/>
      <c r="AB25" s="57"/>
      <c r="AC25" s="57"/>
      <c r="AD25" s="58"/>
      <c r="AE25" s="58"/>
      <c r="AF25" s="58"/>
      <c r="AG25" s="50"/>
      <c r="AH25" s="59"/>
      <c r="AI25" s="60"/>
      <c r="AJ25" s="60"/>
      <c r="AK25" s="60"/>
      <c r="AL25" s="59"/>
      <c r="AM25" s="50"/>
      <c r="AN25" s="52"/>
      <c r="AO25" s="52"/>
      <c r="AP25" s="39"/>
    </row>
    <row r="26" spans="1:42" ht="15.75" customHeight="1">
      <c r="A26" s="33" t="s">
        <v>297</v>
      </c>
      <c r="B26" s="33" t="s">
        <v>297</v>
      </c>
      <c r="C26" s="280" t="str">
        <f>'Aaro Inställningar'!G37</f>
        <v>NCGHO</v>
      </c>
      <c r="D26" s="280"/>
      <c r="E26" s="35"/>
      <c r="F26" s="776" t="str">
        <f>'Aaro Inställningar'!C22</f>
        <v>Nordic Cinema Group</v>
      </c>
      <c r="G26" s="777">
        <v>22.033339600000001</v>
      </c>
      <c r="H26" s="777">
        <v>19.384127599999999</v>
      </c>
      <c r="I26" s="777">
        <f t="shared" si="0"/>
        <v>2.6492120000000021</v>
      </c>
      <c r="J26" s="777">
        <f t="shared" si="1"/>
        <v>2.6492120000000021</v>
      </c>
      <c r="K26" s="778"/>
      <c r="L26" s="779"/>
      <c r="M26" s="777">
        <v>64.119484499999999</v>
      </c>
      <c r="N26" s="777">
        <v>37.565679600000003</v>
      </c>
      <c r="O26" s="778">
        <f t="shared" si="2"/>
        <v>0.7068634238151783</v>
      </c>
      <c r="P26" s="778" t="b">
        <f t="shared" si="3"/>
        <v>0</v>
      </c>
      <c r="Q26" s="778">
        <f t="shared" si="4"/>
        <v>0.7068634238151783</v>
      </c>
      <c r="R26" s="779"/>
      <c r="S26" s="780">
        <v>791.15413999999998</v>
      </c>
      <c r="T26" s="777">
        <v>791.15413999999998</v>
      </c>
      <c r="U26" s="777"/>
      <c r="V26" s="777">
        <f t="shared" si="14"/>
        <v>791.15413999999998</v>
      </c>
      <c r="W26" s="777">
        <f t="shared" si="5"/>
        <v>0</v>
      </c>
      <c r="X26" s="777" t="str">
        <f t="shared" si="6"/>
        <v/>
      </c>
      <c r="Y26" s="777"/>
      <c r="Z26" s="781"/>
      <c r="AA26" s="52"/>
      <c r="AB26" s="57"/>
      <c r="AC26" s="57"/>
      <c r="AD26" s="58"/>
      <c r="AE26" s="58"/>
      <c r="AF26" s="58"/>
      <c r="AG26" s="50"/>
      <c r="AH26" s="59"/>
      <c r="AI26" s="60"/>
      <c r="AJ26" s="60"/>
      <c r="AK26" s="60"/>
      <c r="AL26" s="59"/>
      <c r="AM26" s="50"/>
      <c r="AN26" s="52"/>
      <c r="AO26" s="52"/>
      <c r="AP26" s="39"/>
    </row>
    <row r="27" spans="1:42" ht="15.75" hidden="1" customHeight="1">
      <c r="A27" s="33" t="s">
        <v>297</v>
      </c>
      <c r="B27" s="33" t="s">
        <v>297</v>
      </c>
      <c r="C27" s="280">
        <f>'Aaro Inställningar'!G38</f>
        <v>0</v>
      </c>
      <c r="D27" s="280"/>
      <c r="E27" s="35"/>
      <c r="F27" s="776">
        <f>'Aaro Inställningar'!C23</f>
        <v>0</v>
      </c>
      <c r="G27" s="777">
        <v>22.033339600000001</v>
      </c>
      <c r="H27" s="777">
        <v>19.384127599999999</v>
      </c>
      <c r="I27" s="777">
        <f t="shared" si="0"/>
        <v>2.6492120000000021</v>
      </c>
      <c r="J27" s="777">
        <f t="shared" si="1"/>
        <v>2.6492120000000021</v>
      </c>
      <c r="K27" s="778"/>
      <c r="L27" s="779"/>
      <c r="M27" s="777">
        <v>64.119484499999999</v>
      </c>
      <c r="N27" s="777">
        <v>37.565679600000003</v>
      </c>
      <c r="O27" s="778">
        <f t="shared" si="2"/>
        <v>0.7068634238151783</v>
      </c>
      <c r="P27" s="778" t="b">
        <f t="shared" si="3"/>
        <v>0</v>
      </c>
      <c r="Q27" s="778">
        <f t="shared" si="4"/>
        <v>0.7068634238151783</v>
      </c>
      <c r="R27" s="779"/>
      <c r="S27" s="780">
        <v>0</v>
      </c>
      <c r="T27" s="777">
        <v>0</v>
      </c>
      <c r="U27" s="777"/>
      <c r="V27" s="777">
        <f t="shared" si="14"/>
        <v>0</v>
      </c>
      <c r="W27" s="777">
        <f t="shared" si="5"/>
        <v>0</v>
      </c>
      <c r="X27" s="777" t="str">
        <f t="shared" si="6"/>
        <v/>
      </c>
      <c r="Y27" s="777"/>
      <c r="Z27" s="781"/>
      <c r="AA27" s="52"/>
      <c r="AB27" s="57"/>
      <c r="AC27" s="57"/>
      <c r="AD27" s="58"/>
      <c r="AE27" s="58"/>
      <c r="AF27" s="58"/>
      <c r="AG27" s="50"/>
      <c r="AH27" s="59"/>
      <c r="AI27" s="60"/>
      <c r="AJ27" s="60"/>
      <c r="AK27" s="60"/>
      <c r="AL27" s="59"/>
      <c r="AM27" s="50"/>
      <c r="AN27" s="52"/>
      <c r="AO27" s="52"/>
      <c r="AP27" s="39"/>
    </row>
    <row r="28" spans="1:42" ht="15.75" hidden="1" customHeight="1">
      <c r="A28" s="33" t="s">
        <v>297</v>
      </c>
      <c r="B28" s="33" t="s">
        <v>297</v>
      </c>
      <c r="C28" s="280">
        <f>'Aaro Inställningar'!G39</f>
        <v>0</v>
      </c>
      <c r="D28" s="280"/>
      <c r="E28" s="35"/>
      <c r="F28" s="776">
        <f>'Aaro Inställningar'!C24</f>
        <v>0</v>
      </c>
      <c r="G28" s="777">
        <v>22.033339600000001</v>
      </c>
      <c r="H28" s="777">
        <v>19.384127599999999</v>
      </c>
      <c r="I28" s="777">
        <f t="shared" si="0"/>
        <v>2.6492120000000021</v>
      </c>
      <c r="J28" s="777">
        <f t="shared" si="1"/>
        <v>2.6492120000000021</v>
      </c>
      <c r="K28" s="778"/>
      <c r="L28" s="779"/>
      <c r="M28" s="777">
        <v>64.119484499999999</v>
      </c>
      <c r="N28" s="777">
        <v>37.565679600000003</v>
      </c>
      <c r="O28" s="778">
        <f t="shared" si="2"/>
        <v>0.7068634238151783</v>
      </c>
      <c r="P28" s="778" t="b">
        <f t="shared" si="3"/>
        <v>0</v>
      </c>
      <c r="Q28" s="778">
        <f t="shared" si="4"/>
        <v>0.7068634238151783</v>
      </c>
      <c r="R28" s="779"/>
      <c r="S28" s="780">
        <v>0</v>
      </c>
      <c r="T28" s="777">
        <v>0</v>
      </c>
      <c r="U28" s="777"/>
      <c r="V28" s="777">
        <f t="shared" si="14"/>
        <v>0</v>
      </c>
      <c r="W28" s="777">
        <f t="shared" si="5"/>
        <v>0</v>
      </c>
      <c r="X28" s="777" t="str">
        <f t="shared" si="6"/>
        <v/>
      </c>
      <c r="Y28" s="777"/>
      <c r="Z28" s="781"/>
      <c r="AA28" s="52"/>
      <c r="AB28" s="57"/>
      <c r="AC28" s="57"/>
      <c r="AD28" s="58"/>
      <c r="AE28" s="58"/>
      <c r="AF28" s="58"/>
      <c r="AG28" s="50"/>
      <c r="AH28" s="59"/>
      <c r="AI28" s="60"/>
      <c r="AJ28" s="60"/>
      <c r="AK28" s="60"/>
      <c r="AL28" s="59"/>
      <c r="AM28" s="50"/>
      <c r="AN28" s="52"/>
      <c r="AO28" s="52"/>
      <c r="AP28" s="39"/>
    </row>
    <row r="29" spans="1:42" ht="15.75" hidden="1" customHeight="1">
      <c r="A29" s="33" t="s">
        <v>297</v>
      </c>
      <c r="B29" s="33" t="s">
        <v>297</v>
      </c>
      <c r="C29" s="280">
        <f>'Aaro Inställningar'!G40</f>
        <v>0</v>
      </c>
      <c r="D29" s="280"/>
      <c r="E29" s="35"/>
      <c r="F29" s="776">
        <f>'Aaro Inställningar'!C25</f>
        <v>0</v>
      </c>
      <c r="G29" s="777">
        <v>22.033339600000001</v>
      </c>
      <c r="H29" s="777">
        <v>19.384127599999999</v>
      </c>
      <c r="I29" s="777">
        <f t="shared" si="0"/>
        <v>2.6492120000000021</v>
      </c>
      <c r="J29" s="777">
        <f t="shared" si="1"/>
        <v>2.6492120000000021</v>
      </c>
      <c r="K29" s="778"/>
      <c r="L29" s="779"/>
      <c r="M29" s="777">
        <v>64.119484499999999</v>
      </c>
      <c r="N29" s="777">
        <v>37.565679600000003</v>
      </c>
      <c r="O29" s="778">
        <f t="shared" si="2"/>
        <v>0.7068634238151783</v>
      </c>
      <c r="P29" s="778" t="b">
        <f t="shared" si="3"/>
        <v>0</v>
      </c>
      <c r="Q29" s="778">
        <f t="shared" si="4"/>
        <v>0.7068634238151783</v>
      </c>
      <c r="R29" s="779"/>
      <c r="S29" s="780">
        <v>0</v>
      </c>
      <c r="T29" s="777">
        <v>0</v>
      </c>
      <c r="U29" s="777"/>
      <c r="V29" s="777">
        <f t="shared" si="14"/>
        <v>0</v>
      </c>
      <c r="W29" s="777">
        <f t="shared" si="5"/>
        <v>0</v>
      </c>
      <c r="X29" s="777" t="str">
        <f t="shared" si="6"/>
        <v/>
      </c>
      <c r="Y29" s="777"/>
      <c r="Z29" s="781"/>
      <c r="AA29" s="52"/>
      <c r="AB29" s="57"/>
      <c r="AC29" s="57"/>
      <c r="AD29" s="58"/>
      <c r="AE29" s="58"/>
      <c r="AF29" s="58"/>
      <c r="AG29" s="50"/>
      <c r="AH29" s="59"/>
      <c r="AI29" s="60"/>
      <c r="AJ29" s="60"/>
      <c r="AK29" s="60"/>
      <c r="AL29" s="59"/>
      <c r="AM29" s="50"/>
      <c r="AN29" s="52"/>
      <c r="AO29" s="52"/>
      <c r="AP29" s="39"/>
    </row>
    <row r="30" spans="1:42" ht="15.75" hidden="1" customHeight="1">
      <c r="A30" s="33" t="s">
        <v>297</v>
      </c>
      <c r="B30" s="33" t="s">
        <v>297</v>
      </c>
      <c r="C30" s="280">
        <f>'Aaro Inställningar'!G41</f>
        <v>0</v>
      </c>
      <c r="D30" s="280"/>
      <c r="E30" s="35"/>
      <c r="F30" s="776">
        <f>'Aaro Inställningar'!C26</f>
        <v>0</v>
      </c>
      <c r="G30" s="777">
        <v>22.033339600000001</v>
      </c>
      <c r="H30" s="777">
        <v>19.384127599999999</v>
      </c>
      <c r="I30" s="777">
        <f t="shared" si="0"/>
        <v>2.6492120000000021</v>
      </c>
      <c r="J30" s="777">
        <f t="shared" si="1"/>
        <v>2.6492120000000021</v>
      </c>
      <c r="K30" s="778"/>
      <c r="L30" s="779"/>
      <c r="M30" s="777">
        <v>64.119484499999999</v>
      </c>
      <c r="N30" s="777">
        <v>37.565679600000003</v>
      </c>
      <c r="O30" s="778">
        <f t="shared" si="2"/>
        <v>0.7068634238151783</v>
      </c>
      <c r="P30" s="778" t="b">
        <f t="shared" si="3"/>
        <v>0</v>
      </c>
      <c r="Q30" s="778">
        <f t="shared" si="4"/>
        <v>0.7068634238151783</v>
      </c>
      <c r="R30" s="779"/>
      <c r="S30" s="780">
        <v>0</v>
      </c>
      <c r="T30" s="777">
        <v>0</v>
      </c>
      <c r="U30" s="777"/>
      <c r="V30" s="777">
        <f t="shared" si="14"/>
        <v>0</v>
      </c>
      <c r="W30" s="777">
        <f t="shared" si="5"/>
        <v>0</v>
      </c>
      <c r="X30" s="777" t="str">
        <f t="shared" si="6"/>
        <v/>
      </c>
      <c r="Y30" s="777"/>
      <c r="Z30" s="781"/>
      <c r="AA30" s="52"/>
      <c r="AB30" s="57"/>
      <c r="AC30" s="57"/>
      <c r="AD30" s="58"/>
      <c r="AE30" s="58"/>
      <c r="AF30" s="58"/>
      <c r="AG30" s="50"/>
      <c r="AH30" s="59"/>
      <c r="AI30" s="60"/>
      <c r="AJ30" s="60"/>
      <c r="AK30" s="60"/>
      <c r="AL30" s="59"/>
      <c r="AM30" s="50"/>
      <c r="AN30" s="52"/>
      <c r="AO30" s="52"/>
      <c r="AP30" s="39"/>
    </row>
    <row r="31" spans="1:42" ht="15.75" hidden="1" customHeight="1">
      <c r="A31" s="33" t="s">
        <v>297</v>
      </c>
      <c r="B31" s="33" t="s">
        <v>297</v>
      </c>
      <c r="C31" s="280">
        <f>'Aaro Inställningar'!G42</f>
        <v>0</v>
      </c>
      <c r="D31" s="280"/>
      <c r="E31" s="35"/>
      <c r="F31" s="776">
        <f>'Aaro Inställningar'!C27</f>
        <v>0</v>
      </c>
      <c r="G31" s="777">
        <v>22.033339600000001</v>
      </c>
      <c r="H31" s="777">
        <v>19.384127599999999</v>
      </c>
      <c r="I31" s="777">
        <f t="shared" si="0"/>
        <v>2.6492120000000021</v>
      </c>
      <c r="J31" s="777">
        <f t="shared" si="1"/>
        <v>2.6492120000000021</v>
      </c>
      <c r="K31" s="778"/>
      <c r="L31" s="779"/>
      <c r="M31" s="777">
        <v>64.119484499999999</v>
      </c>
      <c r="N31" s="777">
        <v>37.565679600000003</v>
      </c>
      <c r="O31" s="778">
        <f t="shared" si="2"/>
        <v>0.7068634238151783</v>
      </c>
      <c r="P31" s="778" t="b">
        <f t="shared" si="3"/>
        <v>0</v>
      </c>
      <c r="Q31" s="778">
        <f t="shared" si="4"/>
        <v>0.7068634238151783</v>
      </c>
      <c r="R31" s="779"/>
      <c r="S31" s="780">
        <v>0</v>
      </c>
      <c r="T31" s="777">
        <v>0</v>
      </c>
      <c r="U31" s="777"/>
      <c r="V31" s="777">
        <f t="shared" si="14"/>
        <v>0</v>
      </c>
      <c r="W31" s="777">
        <f t="shared" si="5"/>
        <v>0</v>
      </c>
      <c r="X31" s="777" t="str">
        <f t="shared" si="6"/>
        <v/>
      </c>
      <c r="Y31" s="777"/>
      <c r="Z31" s="781"/>
      <c r="AA31" s="52"/>
      <c r="AB31" s="57"/>
      <c r="AC31" s="57"/>
      <c r="AD31" s="58"/>
      <c r="AE31" s="58"/>
      <c r="AF31" s="58"/>
      <c r="AG31" s="50"/>
      <c r="AH31" s="59"/>
      <c r="AI31" s="60"/>
      <c r="AJ31" s="60"/>
      <c r="AK31" s="60"/>
      <c r="AL31" s="59"/>
      <c r="AM31" s="50"/>
      <c r="AN31" s="52"/>
      <c r="AO31" s="52"/>
      <c r="AP31" s="39"/>
    </row>
    <row r="32" spans="1:42" ht="15.75" hidden="1" customHeight="1">
      <c r="A32" s="33" t="s">
        <v>297</v>
      </c>
      <c r="B32" s="33" t="s">
        <v>297</v>
      </c>
      <c r="C32" s="280">
        <f>'Aaro Inställningar'!G43</f>
        <v>0</v>
      </c>
      <c r="D32" s="280"/>
      <c r="E32" s="35"/>
      <c r="F32" s="776">
        <f>'Aaro Inställningar'!C28</f>
        <v>0</v>
      </c>
      <c r="G32" s="777">
        <v>22.033339600000001</v>
      </c>
      <c r="H32" s="777">
        <v>19.384127599999999</v>
      </c>
      <c r="I32" s="777">
        <f t="shared" si="0"/>
        <v>2.6492120000000021</v>
      </c>
      <c r="J32" s="777">
        <f t="shared" si="1"/>
        <v>2.6492120000000021</v>
      </c>
      <c r="K32" s="778"/>
      <c r="L32" s="779"/>
      <c r="M32" s="777">
        <v>64.119484499999999</v>
      </c>
      <c r="N32" s="777">
        <v>37.565679600000003</v>
      </c>
      <c r="O32" s="778">
        <f t="shared" si="2"/>
        <v>0.7068634238151783</v>
      </c>
      <c r="P32" s="778" t="b">
        <f t="shared" si="3"/>
        <v>0</v>
      </c>
      <c r="Q32" s="778">
        <f t="shared" si="4"/>
        <v>0.7068634238151783</v>
      </c>
      <c r="R32" s="779"/>
      <c r="S32" s="780">
        <v>0</v>
      </c>
      <c r="T32" s="777">
        <v>0</v>
      </c>
      <c r="U32" s="777"/>
      <c r="V32" s="777">
        <f t="shared" si="14"/>
        <v>0</v>
      </c>
      <c r="W32" s="777">
        <f t="shared" si="5"/>
        <v>0</v>
      </c>
      <c r="X32" s="777" t="str">
        <f t="shared" si="6"/>
        <v/>
      </c>
      <c r="Y32" s="777"/>
      <c r="Z32" s="781"/>
      <c r="AA32" s="52"/>
      <c r="AB32" s="57"/>
      <c r="AC32" s="57"/>
      <c r="AD32" s="58"/>
      <c r="AE32" s="58"/>
      <c r="AF32" s="58"/>
      <c r="AG32" s="50"/>
      <c r="AH32" s="59"/>
      <c r="AI32" s="60"/>
      <c r="AJ32" s="60"/>
      <c r="AK32" s="60"/>
      <c r="AL32" s="59"/>
      <c r="AM32" s="50"/>
      <c r="AN32" s="52"/>
      <c r="AO32" s="52"/>
      <c r="AP32" s="39"/>
    </row>
    <row r="33" spans="1:53" ht="15.75" hidden="1" customHeight="1">
      <c r="A33" s="33" t="s">
        <v>297</v>
      </c>
      <c r="B33" s="33" t="s">
        <v>297</v>
      </c>
      <c r="C33" s="280">
        <f>'Aaro Inställningar'!G44</f>
        <v>0</v>
      </c>
      <c r="D33" s="280"/>
      <c r="E33" s="35"/>
      <c r="F33" s="776">
        <f>'Aaro Inställningar'!C29</f>
        <v>0</v>
      </c>
      <c r="G33" s="777">
        <v>22.033339600000001</v>
      </c>
      <c r="H33" s="777">
        <v>19.384127599999999</v>
      </c>
      <c r="I33" s="777">
        <f t="shared" si="0"/>
        <v>2.6492120000000021</v>
      </c>
      <c r="J33" s="777">
        <f t="shared" si="1"/>
        <v>2.6492120000000021</v>
      </c>
      <c r="K33" s="778"/>
      <c r="L33" s="779"/>
      <c r="M33" s="777">
        <v>64.119484499999999</v>
      </c>
      <c r="N33" s="777">
        <v>37.565679600000003</v>
      </c>
      <c r="O33" s="778">
        <f t="shared" si="2"/>
        <v>0.7068634238151783</v>
      </c>
      <c r="P33" s="778" t="b">
        <f t="shared" si="3"/>
        <v>0</v>
      </c>
      <c r="Q33" s="778">
        <f t="shared" si="4"/>
        <v>0.7068634238151783</v>
      </c>
      <c r="R33" s="779"/>
      <c r="S33" s="780">
        <v>0</v>
      </c>
      <c r="T33" s="777">
        <v>0</v>
      </c>
      <c r="U33" s="777"/>
      <c r="V33" s="777">
        <f t="shared" si="14"/>
        <v>0</v>
      </c>
      <c r="W33" s="777">
        <f t="shared" si="5"/>
        <v>0</v>
      </c>
      <c r="X33" s="777" t="str">
        <f t="shared" si="6"/>
        <v/>
      </c>
      <c r="Y33" s="777"/>
      <c r="Z33" s="781"/>
      <c r="AA33" s="52"/>
      <c r="AB33" s="57"/>
      <c r="AC33" s="57"/>
      <c r="AD33" s="58"/>
      <c r="AE33" s="58"/>
      <c r="AF33" s="58"/>
      <c r="AG33" s="50"/>
      <c r="AH33" s="59"/>
      <c r="AI33" s="60"/>
      <c r="AJ33" s="60"/>
      <c r="AK33" s="60"/>
      <c r="AL33" s="59"/>
      <c r="AM33" s="50"/>
      <c r="AN33" s="52"/>
      <c r="AO33" s="52"/>
      <c r="AP33" s="39"/>
    </row>
    <row r="34" spans="1:53" ht="15.75" hidden="1" customHeight="1">
      <c r="A34" s="33" t="s">
        <v>297</v>
      </c>
      <c r="B34" s="33" t="s">
        <v>297</v>
      </c>
      <c r="C34" s="280">
        <f>'Aaro Inställningar'!G45</f>
        <v>0</v>
      </c>
      <c r="D34" s="280"/>
      <c r="E34" s="35"/>
      <c r="F34" s="776">
        <f>'Aaro Inställningar'!C30</f>
        <v>0</v>
      </c>
      <c r="G34" s="777">
        <v>22.033339600000001</v>
      </c>
      <c r="H34" s="777">
        <v>19.384127599999999</v>
      </c>
      <c r="I34" s="777">
        <f t="shared" si="0"/>
        <v>2.6492120000000021</v>
      </c>
      <c r="J34" s="777">
        <f t="shared" si="1"/>
        <v>2.6492120000000021</v>
      </c>
      <c r="K34" s="778"/>
      <c r="L34" s="779"/>
      <c r="M34" s="777">
        <v>64.119484499999999</v>
      </c>
      <c r="N34" s="777">
        <v>37.565679600000003</v>
      </c>
      <c r="O34" s="778">
        <f t="shared" si="2"/>
        <v>0.7068634238151783</v>
      </c>
      <c r="P34" s="778" t="b">
        <f t="shared" si="3"/>
        <v>0</v>
      </c>
      <c r="Q34" s="778">
        <f t="shared" si="4"/>
        <v>0.7068634238151783</v>
      </c>
      <c r="R34" s="779"/>
      <c r="S34" s="780">
        <v>0</v>
      </c>
      <c r="T34" s="777">
        <v>0</v>
      </c>
      <c r="U34" s="777"/>
      <c r="V34" s="777">
        <f t="shared" si="14"/>
        <v>0</v>
      </c>
      <c r="W34" s="777">
        <f t="shared" si="5"/>
        <v>0</v>
      </c>
      <c r="X34" s="777" t="str">
        <f t="shared" si="6"/>
        <v/>
      </c>
      <c r="Y34" s="777"/>
      <c r="Z34" s="781"/>
      <c r="AA34" s="52"/>
      <c r="AB34" s="57"/>
      <c r="AC34" s="57"/>
      <c r="AD34" s="58"/>
      <c r="AE34" s="58"/>
      <c r="AF34" s="58"/>
      <c r="AG34" s="50"/>
      <c r="AH34" s="59"/>
      <c r="AI34" s="60"/>
      <c r="AJ34" s="60"/>
      <c r="AK34" s="60"/>
      <c r="AL34" s="59"/>
      <c r="AM34" s="50"/>
      <c r="AN34" s="52"/>
      <c r="AO34" s="52"/>
      <c r="AP34" s="39"/>
    </row>
    <row r="35" spans="1:53" ht="15.75" hidden="1" customHeight="1">
      <c r="A35" s="33" t="s">
        <v>297</v>
      </c>
      <c r="B35" s="33" t="s">
        <v>297</v>
      </c>
      <c r="C35" s="280">
        <f>'Aaro Inställningar'!G46</f>
        <v>0</v>
      </c>
      <c r="D35" s="280"/>
      <c r="E35" s="35"/>
      <c r="F35" s="776">
        <f>'Aaro Inställningar'!C31</f>
        <v>0</v>
      </c>
      <c r="G35" s="777">
        <v>22.033339600000001</v>
      </c>
      <c r="H35" s="777">
        <v>19.384127599999999</v>
      </c>
      <c r="I35" s="777">
        <f t="shared" si="0"/>
        <v>2.6492120000000021</v>
      </c>
      <c r="J35" s="777">
        <f t="shared" si="1"/>
        <v>2.6492120000000021</v>
      </c>
      <c r="K35" s="778"/>
      <c r="L35" s="779"/>
      <c r="M35" s="777">
        <v>64.119484499999999</v>
      </c>
      <c r="N35" s="777">
        <v>37.565679600000003</v>
      </c>
      <c r="O35" s="778">
        <f t="shared" si="2"/>
        <v>0.7068634238151783</v>
      </c>
      <c r="P35" s="778" t="b">
        <f t="shared" si="3"/>
        <v>0</v>
      </c>
      <c r="Q35" s="778">
        <f t="shared" si="4"/>
        <v>0.7068634238151783</v>
      </c>
      <c r="R35" s="779"/>
      <c r="S35" s="780">
        <v>0</v>
      </c>
      <c r="T35" s="777">
        <v>0</v>
      </c>
      <c r="U35" s="777"/>
      <c r="V35" s="777">
        <f t="shared" si="14"/>
        <v>0</v>
      </c>
      <c r="W35" s="777">
        <f t="shared" si="5"/>
        <v>0</v>
      </c>
      <c r="X35" s="777" t="str">
        <f t="shared" si="6"/>
        <v/>
      </c>
      <c r="Y35" s="777"/>
      <c r="Z35" s="781"/>
      <c r="AA35" s="52"/>
      <c r="AB35" s="57"/>
      <c r="AC35" s="57"/>
      <c r="AD35" s="58"/>
      <c r="AE35" s="58"/>
      <c r="AF35" s="58"/>
      <c r="AG35" s="50"/>
      <c r="AH35" s="59"/>
      <c r="AI35" s="60"/>
      <c r="AJ35" s="60"/>
      <c r="AK35" s="60"/>
      <c r="AL35" s="59"/>
      <c r="AM35" s="50"/>
      <c r="AN35" s="52"/>
      <c r="AO35" s="52"/>
      <c r="AP35" s="39"/>
    </row>
    <row r="36" spans="1:53" ht="15.75" hidden="1" customHeight="1">
      <c r="A36" s="33" t="s">
        <v>297</v>
      </c>
      <c r="B36" s="33" t="s">
        <v>297</v>
      </c>
      <c r="C36" s="280">
        <f>'Aaro Inställningar'!G47</f>
        <v>0</v>
      </c>
      <c r="D36" s="280"/>
      <c r="E36" s="35"/>
      <c r="F36" s="776">
        <f>'Aaro Inställningar'!C32</f>
        <v>0</v>
      </c>
      <c r="G36" s="777">
        <v>22.033339600000001</v>
      </c>
      <c r="H36" s="777">
        <v>19.384127599999999</v>
      </c>
      <c r="I36" s="777">
        <f t="shared" si="0"/>
        <v>2.6492120000000021</v>
      </c>
      <c r="J36" s="777">
        <f t="shared" si="1"/>
        <v>2.6492120000000021</v>
      </c>
      <c r="K36" s="778"/>
      <c r="L36" s="779"/>
      <c r="M36" s="777">
        <v>64.119484499999999</v>
      </c>
      <c r="N36" s="777">
        <v>37.565679600000003</v>
      </c>
      <c r="O36" s="778">
        <f t="shared" si="2"/>
        <v>0.7068634238151783</v>
      </c>
      <c r="P36" s="778" t="b">
        <f t="shared" si="3"/>
        <v>0</v>
      </c>
      <c r="Q36" s="778">
        <f t="shared" si="4"/>
        <v>0.7068634238151783</v>
      </c>
      <c r="R36" s="779"/>
      <c r="S36" s="780">
        <v>0</v>
      </c>
      <c r="T36" s="777">
        <v>0</v>
      </c>
      <c r="U36" s="777"/>
      <c r="V36" s="777">
        <f t="shared" si="14"/>
        <v>0</v>
      </c>
      <c r="W36" s="777">
        <f t="shared" si="5"/>
        <v>0</v>
      </c>
      <c r="X36" s="777" t="str">
        <f t="shared" si="6"/>
        <v/>
      </c>
      <c r="Y36" s="777"/>
      <c r="Z36" s="781"/>
      <c r="AA36" s="52"/>
      <c r="AB36" s="57"/>
      <c r="AC36" s="57"/>
      <c r="AD36" s="58"/>
      <c r="AE36" s="58"/>
      <c r="AF36" s="58"/>
      <c r="AG36" s="50"/>
      <c r="AH36" s="59"/>
      <c r="AI36" s="60"/>
      <c r="AJ36" s="60"/>
      <c r="AK36" s="60"/>
      <c r="AL36" s="59"/>
      <c r="AM36" s="50"/>
      <c r="AN36" s="52"/>
      <c r="AO36" s="52"/>
      <c r="AP36" s="39"/>
    </row>
    <row r="37" spans="1:53" ht="14.25" hidden="1" customHeight="1">
      <c r="A37" s="33" t="s">
        <v>297</v>
      </c>
      <c r="B37" s="33" t="s">
        <v>297</v>
      </c>
      <c r="C37" s="280"/>
      <c r="D37" s="280"/>
      <c r="E37" s="35"/>
      <c r="F37" s="776">
        <f>'Aaro Inställningar'!C33</f>
        <v>0</v>
      </c>
      <c r="G37" s="777">
        <v>22.033339600000001</v>
      </c>
      <c r="H37" s="777">
        <v>19.384127599999999</v>
      </c>
      <c r="I37" s="777">
        <f t="shared" si="0"/>
        <v>2.6492120000000021</v>
      </c>
      <c r="J37" s="777">
        <f t="shared" si="1"/>
        <v>2.6492120000000021</v>
      </c>
      <c r="K37" s="778"/>
      <c r="L37" s="779"/>
      <c r="M37" s="777">
        <v>64.119484499999999</v>
      </c>
      <c r="N37" s="777">
        <v>37.565679600000003</v>
      </c>
      <c r="O37" s="778">
        <f t="shared" si="2"/>
        <v>0.7068634238151783</v>
      </c>
      <c r="P37" s="778" t="b">
        <f t="shared" si="3"/>
        <v>0</v>
      </c>
      <c r="Q37" s="778">
        <f t="shared" si="4"/>
        <v>0.7068634238151783</v>
      </c>
      <c r="R37" s="779"/>
      <c r="S37" s="780">
        <v>0</v>
      </c>
      <c r="T37" s="777">
        <v>0</v>
      </c>
      <c r="U37" s="777"/>
      <c r="V37" s="777">
        <f t="shared" si="14"/>
        <v>0</v>
      </c>
      <c r="W37" s="777">
        <f t="shared" si="5"/>
        <v>0</v>
      </c>
      <c r="X37" s="777" t="str">
        <f t="shared" si="6"/>
        <v/>
      </c>
      <c r="Y37" s="777"/>
      <c r="Z37" s="781"/>
      <c r="AA37" s="52"/>
      <c r="AB37" s="57">
        <f>AC37-T37+S37</f>
        <v>1112.2945633940001</v>
      </c>
      <c r="AC37" s="57">
        <v>1112.2945633940001</v>
      </c>
      <c r="AD37" s="58">
        <f>IF(OR(AB37&lt;0,AC37&lt;0),"-",AB37/AC37-1)</f>
        <v>0</v>
      </c>
      <c r="AE37" s="58" t="b">
        <f>IF(AND(AB37&lt;0,AC37&lt;0),-(AB37/AC37-1))</f>
        <v>0</v>
      </c>
      <c r="AF37" s="58">
        <f>IF(AND(AB37&lt;0,AC37&lt;0),+AE37,AD37)</f>
        <v>0</v>
      </c>
      <c r="AG37" s="50"/>
      <c r="AH37" s="59"/>
      <c r="AI37" s="60">
        <f>IF(OR(AC37&lt;0,AH37&lt;0),"-",AH37/AC37-1)</f>
        <v>-1</v>
      </c>
      <c r="AJ37" s="60" t="b">
        <f>IF(AND(AC37&lt;0,AH37&lt;0),-(AH37/AC37-1))</f>
        <v>0</v>
      </c>
      <c r="AK37" s="60">
        <f>IF(AND(AG37&lt;0,AH37&lt;0),+AJ37,AI37)</f>
        <v>-1</v>
      </c>
      <c r="AL37" s="59"/>
      <c r="AM37" s="50"/>
      <c r="AN37" s="52"/>
      <c r="AO37" s="52"/>
      <c r="AP37" s="39"/>
    </row>
    <row r="38" spans="1:53" ht="16.8">
      <c r="C38" s="64">
        <f>IF(H38=0,0,1)</f>
        <v>1</v>
      </c>
      <c r="D38" s="56"/>
      <c r="E38" s="35"/>
      <c r="F38" s="783" t="s">
        <v>37</v>
      </c>
      <c r="G38" s="784">
        <f>SUM(G9:G37)</f>
        <v>3672.6344533570018</v>
      </c>
      <c r="H38" s="784">
        <f>SUM(H9:H37)</f>
        <v>3563.810152282997</v>
      </c>
      <c r="I38" s="784">
        <f>SUM(I9:I37)</f>
        <v>108.82430107400016</v>
      </c>
      <c r="J38" s="784">
        <f>SUM(J9:J37)</f>
        <v>108.82430107400016</v>
      </c>
      <c r="K38" s="785"/>
      <c r="L38" s="786"/>
      <c r="M38" s="784">
        <f>SUM(M9:M37)</f>
        <v>9964.0522741509922</v>
      </c>
      <c r="N38" s="784">
        <f>SUM(N9:N37)</f>
        <v>9075.9744892630042</v>
      </c>
      <c r="O38" s="787">
        <f t="shared" si="2"/>
        <v>9.7849303778739793E-2</v>
      </c>
      <c r="P38" s="787" t="b">
        <f t="shared" si="3"/>
        <v>0</v>
      </c>
      <c r="Q38" s="785">
        <f t="shared" si="4"/>
        <v>9.7849303778739793E-2</v>
      </c>
      <c r="R38" s="786"/>
      <c r="S38" s="788">
        <f t="shared" ref="S38:X38" si="15">SUM(S9:S37)</f>
        <v>9125.5972593999995</v>
      </c>
      <c r="T38" s="789">
        <f t="shared" si="15"/>
        <v>6203.2572649999993</v>
      </c>
      <c r="U38" s="789">
        <f t="shared" si="15"/>
        <v>0</v>
      </c>
      <c r="V38" s="789">
        <f t="shared" si="15"/>
        <v>6203.2572649999993</v>
      </c>
      <c r="W38" s="784">
        <f t="shared" si="15"/>
        <v>2922.3399944000003</v>
      </c>
      <c r="X38" s="784">
        <f t="shared" si="15"/>
        <v>2922.3399944000003</v>
      </c>
      <c r="Y38" s="784"/>
      <c r="Z38" s="790"/>
      <c r="AA38" s="68"/>
      <c r="AB38" s="65">
        <f>SUM(AB9:AB37)</f>
        <v>36778.61967289001</v>
      </c>
      <c r="AC38" s="65">
        <f>SUM(AC9:AC37)</f>
        <v>33856.279678490006</v>
      </c>
      <c r="AD38" s="66">
        <f>IF(OR(AB38&lt;0,AC38&lt;0),"-",AB38/AC38-1)</f>
        <v>8.6316040101023228E-2</v>
      </c>
      <c r="AE38" s="66" t="b">
        <f>IF(AND(AB38&lt;0,AC38&lt;0),-(AB38/AC38-1))</f>
        <v>0</v>
      </c>
      <c r="AF38" s="67">
        <f>IF(AND(AB38&lt;0,AC38&lt;0),+AE38,AD38)</f>
        <v>8.6316040101023228E-2</v>
      </c>
      <c r="AG38" s="39"/>
      <c r="AH38" s="65">
        <f>SUM(AH9:AH37)</f>
        <v>0</v>
      </c>
      <c r="AI38" s="69">
        <f>IF(OR(AC38&lt;0,AH38&lt;0),"-",AH38/AC38-1)</f>
        <v>-1</v>
      </c>
      <c r="AJ38" s="69" t="b">
        <f>IF(AND(AC38&lt;0,AH38&lt;0),-(AH38/AC38-1))</f>
        <v>0</v>
      </c>
      <c r="AK38" s="69">
        <f>IF(AND(AG38&lt;0,AH38&lt;0),+AJ38,AI38)</f>
        <v>-1</v>
      </c>
      <c r="AL38" s="65">
        <f>SUM(AL9:AL37)</f>
        <v>0</v>
      </c>
      <c r="AM38" s="39"/>
      <c r="AN38" s="70"/>
      <c r="AO38" s="70"/>
      <c r="AP38" s="50"/>
      <c r="AQ38" s="62"/>
      <c r="AR38" s="62"/>
      <c r="AS38" s="62"/>
      <c r="AT38" s="62"/>
    </row>
    <row r="39" spans="1:53" ht="29.25" customHeight="1">
      <c r="E39" s="35"/>
      <c r="F39" s="771"/>
      <c r="G39" s="791"/>
      <c r="H39" s="791"/>
      <c r="I39" s="757"/>
      <c r="J39" s="757"/>
      <c r="K39" s="757"/>
      <c r="L39" s="757"/>
      <c r="M39" s="791"/>
      <c r="N39" s="791"/>
      <c r="O39" s="757"/>
      <c r="P39" s="757"/>
      <c r="Q39" s="757"/>
      <c r="R39" s="757"/>
      <c r="S39" s="791"/>
      <c r="T39" s="791"/>
      <c r="U39" s="791"/>
      <c r="V39" s="791"/>
      <c r="W39" s="757"/>
      <c r="X39" s="757"/>
      <c r="Y39" s="757"/>
      <c r="Z39" s="792"/>
      <c r="AA39" s="72"/>
      <c r="AB39" s="72"/>
      <c r="AC39" s="72"/>
      <c r="AD39" s="72"/>
      <c r="AE39" s="72"/>
      <c r="AF39" s="297"/>
      <c r="AG39" s="72"/>
      <c r="AH39" s="72"/>
      <c r="AI39" s="72"/>
      <c r="AJ39" s="72"/>
      <c r="AK39" s="298"/>
      <c r="AL39" s="72">
        <f>AL38-AL24</f>
        <v>0</v>
      </c>
      <c r="AM39" s="39"/>
      <c r="AN39" s="39"/>
      <c r="AO39" s="39"/>
      <c r="AP39" s="39"/>
    </row>
    <row r="40" spans="1:53" ht="18">
      <c r="C40" s="13"/>
      <c r="D40" s="13"/>
      <c r="E40" s="35"/>
      <c r="F40" s="340" t="s">
        <v>1</v>
      </c>
      <c r="G40" s="341" t="str">
        <f>G6</f>
        <v>Operativt</v>
      </c>
      <c r="H40" s="341" t="str">
        <f>H6</f>
        <v>Legalt</v>
      </c>
      <c r="I40" s="341"/>
      <c r="J40" s="341"/>
      <c r="K40" s="341"/>
      <c r="L40" s="341"/>
      <c r="M40" s="341" t="str">
        <f>TY</f>
        <v>2014</v>
      </c>
      <c r="N40" s="341">
        <f>PY</f>
        <v>2013</v>
      </c>
      <c r="O40" s="341"/>
      <c r="P40" s="341"/>
      <c r="Q40" s="341" t="s">
        <v>3</v>
      </c>
      <c r="R40" s="341"/>
      <c r="S40" s="341" t="str">
        <f t="shared" ref="S40:T42" si="16">S6</f>
        <v>Operativt</v>
      </c>
      <c r="T40" s="341" t="str">
        <f t="shared" si="16"/>
        <v>Legalt</v>
      </c>
      <c r="U40" s="341"/>
      <c r="V40" s="341" t="str">
        <f>V6</f>
        <v>Legalt</v>
      </c>
      <c r="W40" s="341"/>
      <c r="X40" s="341"/>
      <c r="Y40" s="341"/>
      <c r="Z40" s="360"/>
      <c r="AA40" s="73"/>
      <c r="AB40" s="44" t="str">
        <f>RIGHT(TY,2)&amp;"/"&amp;RIGHT(PY,2)</f>
        <v>14/13</v>
      </c>
      <c r="AC40" s="44">
        <f>PY</f>
        <v>2013</v>
      </c>
      <c r="AD40" s="44"/>
      <c r="AE40" s="44"/>
      <c r="AF40" s="44" t="s">
        <v>3</v>
      </c>
      <c r="AG40" s="39"/>
      <c r="AH40" s="46" t="e">
        <f>#REF!</f>
        <v>#REF!</v>
      </c>
      <c r="AI40" s="295"/>
      <c r="AJ40" s="295"/>
      <c r="AK40" s="44" t="s">
        <v>3</v>
      </c>
      <c r="AL40" s="46" t="e">
        <f>#REF!</f>
        <v>#REF!</v>
      </c>
      <c r="AM40" s="39"/>
      <c r="AN40" s="44" t="str">
        <f>TY</f>
        <v>2014</v>
      </c>
      <c r="AO40" s="44">
        <f>PY</f>
        <v>2013</v>
      </c>
      <c r="AP40" s="39"/>
    </row>
    <row r="41" spans="1:53" ht="18">
      <c r="C41" s="13"/>
      <c r="D41" s="13"/>
      <c r="E41" s="35"/>
      <c r="F41" s="340"/>
      <c r="G41" s="341"/>
      <c r="H41" s="341" t="str">
        <f>H7</f>
        <v>2014</v>
      </c>
      <c r="I41" s="341"/>
      <c r="J41" s="341"/>
      <c r="K41" s="341"/>
      <c r="L41" s="342"/>
      <c r="M41" s="341"/>
      <c r="N41" s="341"/>
      <c r="O41" s="341"/>
      <c r="P41" s="341"/>
      <c r="Q41" s="342"/>
      <c r="R41" s="342"/>
      <c r="S41" s="341">
        <f t="shared" si="16"/>
        <v>2015</v>
      </c>
      <c r="T41" s="341">
        <f t="shared" si="16"/>
        <v>2015</v>
      </c>
      <c r="U41" s="341" t="str">
        <f>U7</f>
        <v>Justering</v>
      </c>
      <c r="V41" s="341">
        <f>V7</f>
        <v>2015</v>
      </c>
      <c r="W41" s="341"/>
      <c r="X41" s="341"/>
      <c r="Y41" s="341"/>
      <c r="Z41" s="360"/>
      <c r="AA41" s="45"/>
      <c r="AB41" s="44"/>
      <c r="AC41" s="44"/>
      <c r="AD41" s="44"/>
      <c r="AE41" s="44"/>
      <c r="AF41" s="294"/>
      <c r="AG41" s="39"/>
      <c r="AH41" s="46" t="str">
        <f>AH8</f>
        <v>PROGNOS</v>
      </c>
      <c r="AI41" s="295"/>
      <c r="AJ41" s="295"/>
      <c r="AK41" s="295"/>
      <c r="AL41" s="44"/>
      <c r="AM41" s="39"/>
      <c r="AN41" s="1048" t="s">
        <v>88</v>
      </c>
      <c r="AO41" s="1048"/>
      <c r="AP41" s="39"/>
    </row>
    <row r="42" spans="1:53" ht="17.25" customHeight="1">
      <c r="C42" s="580" t="s">
        <v>325</v>
      </c>
      <c r="D42" s="13"/>
      <c r="E42" s="35"/>
      <c r="F42" s="327" t="str">
        <f t="shared" ref="F42:F70" si="17">F8</f>
        <v>Mkr</v>
      </c>
      <c r="G42" s="341" t="str">
        <f>Month</f>
        <v>JUN</v>
      </c>
      <c r="H42" s="341" t="str">
        <f>Month</f>
        <v>JUN</v>
      </c>
      <c r="I42" s="341" t="e">
        <f>#REF!</f>
        <v>#REF!</v>
      </c>
      <c r="J42" s="341" t="e">
        <f>#REF!</f>
        <v>#REF!</v>
      </c>
      <c r="K42" s="361" t="e">
        <f>#REF!</f>
        <v>#REF!</v>
      </c>
      <c r="L42" s="342"/>
      <c r="M42" s="341" t="e">
        <f>#REF!</f>
        <v>#REF!</v>
      </c>
      <c r="N42" s="341" t="e">
        <f>#REF!</f>
        <v>#REF!</v>
      </c>
      <c r="O42" s="341"/>
      <c r="P42" s="341"/>
      <c r="Q42" s="342"/>
      <c r="R42" s="342"/>
      <c r="S42" s="341" t="str">
        <f t="shared" si="16"/>
        <v>Kv 1</v>
      </c>
      <c r="T42" s="341" t="str">
        <f t="shared" si="16"/>
        <v>Kv 1</v>
      </c>
      <c r="U42" s="341" t="str">
        <f>U8</f>
        <v>legalt</v>
      </c>
      <c r="V42" s="341" t="str">
        <f>V8</f>
        <v>Kv 1</v>
      </c>
      <c r="W42" s="341"/>
      <c r="X42" s="341" t="str">
        <f>X8</f>
        <v>Diff</v>
      </c>
      <c r="Y42" s="341"/>
      <c r="Z42" s="360" t="str">
        <f>Z8</f>
        <v>Kommentar</v>
      </c>
      <c r="AA42" s="45"/>
      <c r="AB42" s="44" t="s">
        <v>7</v>
      </c>
      <c r="AC42" s="44" t="s">
        <v>8</v>
      </c>
      <c r="AD42" s="44"/>
      <c r="AE42" s="44"/>
      <c r="AF42" s="294"/>
      <c r="AG42" s="39"/>
      <c r="AH42" s="44" t="e">
        <f>#REF!</f>
        <v>#REF!</v>
      </c>
      <c r="AI42" s="44"/>
      <c r="AJ42" s="44"/>
      <c r="AK42" s="44"/>
      <c r="AL42" s="44" t="e">
        <f>#REF!</f>
        <v>#REF!</v>
      </c>
      <c r="AM42" s="39"/>
      <c r="AN42" s="296" t="str">
        <f>"JAN-      "&amp;Month</f>
        <v>JAN-      JUN</v>
      </c>
      <c r="AO42" s="296" t="str">
        <f>"JAN-      "&amp;Month</f>
        <v>JAN-      JUN</v>
      </c>
      <c r="AP42" s="39"/>
    </row>
    <row r="43" spans="1:53" ht="15.75" customHeight="1">
      <c r="A43" s="33" t="s">
        <v>302</v>
      </c>
      <c r="B43" s="33" t="s">
        <v>310</v>
      </c>
      <c r="C43" s="155" t="str">
        <f t="shared" ref="C43:C70" si="18">C9</f>
        <v>AHIAS</v>
      </c>
      <c r="D43" s="155"/>
      <c r="E43" s="35"/>
      <c r="F43" s="776" t="str">
        <f t="shared" si="17"/>
        <v>AH Industries</v>
      </c>
      <c r="G43" s="777">
        <v>5.1676517149999999</v>
      </c>
      <c r="H43" s="777">
        <v>-1.470628931</v>
      </c>
      <c r="I43" s="777">
        <f t="shared" ref="I43:I58" si="19">G43-H43</f>
        <v>6.6382806460000001</v>
      </c>
      <c r="J43" s="777">
        <f t="shared" ref="J43:J58" si="20">IF(OR(I43&gt;0.5,I43&lt;-0.5),I43,"")</f>
        <v>6.6382806460000001</v>
      </c>
      <c r="K43" s="778"/>
      <c r="L43" s="779"/>
      <c r="M43" s="777">
        <v>6.7750359749999998</v>
      </c>
      <c r="N43" s="777">
        <v>-4.0624475320000002</v>
      </c>
      <c r="O43" s="778" t="str">
        <f t="shared" ref="O43:O58" si="21">IF(OR(M43&lt;0,N43&lt;0),"-",M43/N43-1)</f>
        <v>-</v>
      </c>
      <c r="P43" s="778" t="b">
        <f t="shared" ref="P43:P58" si="22">IF(AND(M43&lt;0,N43&lt;0),-(M43/N43-1))</f>
        <v>0</v>
      </c>
      <c r="Q43" s="778" t="str">
        <f t="shared" ref="Q43:Q58" si="23">IF(AND(M43&lt;0,N43&lt;0),+P43,O43)</f>
        <v>-</v>
      </c>
      <c r="R43" s="779"/>
      <c r="S43" s="780">
        <v>-2.9475273999999998</v>
      </c>
      <c r="T43" s="777">
        <v>-5.8560229999999898</v>
      </c>
      <c r="U43" s="777"/>
      <c r="V43" s="777">
        <f t="shared" ref="V43:V70" si="24">SUM(T43:U43)</f>
        <v>-5.8560229999999898</v>
      </c>
      <c r="W43" s="777">
        <f t="shared" ref="W43:W70" si="25">S43-V43</f>
        <v>2.90849559999999</v>
      </c>
      <c r="X43" s="777">
        <f t="shared" ref="X43:X70" si="26">IF(OR(W43&gt;0.5,W43&lt;-0.5),W43,"")</f>
        <v>2.90849559999999</v>
      </c>
      <c r="Y43" s="777"/>
      <c r="Z43" s="781" t="s">
        <v>443</v>
      </c>
      <c r="AA43" s="53"/>
      <c r="AB43" s="51">
        <f t="shared" ref="AB43:AB58" si="27">AC43-T43+S43</f>
        <v>-74.721424750000011</v>
      </c>
      <c r="AC43" s="51">
        <v>-77.629920350000006</v>
      </c>
      <c r="AD43" s="52" t="str">
        <f t="shared" ref="AD43:AD58" si="28">IF(OR(AB43&lt;0,AC43&lt;0),"-",AB43/AC43-1)</f>
        <v>-</v>
      </c>
      <c r="AE43" s="52">
        <f t="shared" ref="AE43:AE58" si="29">IF(AND(AB43&lt;0,AC43&lt;0),-(AB43/AC43-1))</f>
        <v>3.7466167514881299E-2</v>
      </c>
      <c r="AF43" s="52">
        <f t="shared" ref="AF43:AF58" si="30">IF(AND(AB43&lt;0,AC43&lt;0),+AE43,AD43)</f>
        <v>3.7466167514881299E-2</v>
      </c>
      <c r="AG43" s="50"/>
      <c r="AH43" s="51">
        <v>19.053968429565401</v>
      </c>
      <c r="AI43" s="52" t="str">
        <f t="shared" ref="AI43:AI58" si="31">IF(OR(AC43&lt;0,AH43&lt;0),"-",AH43/AC43-1)</f>
        <v>-</v>
      </c>
      <c r="AJ43" s="52" t="b">
        <f t="shared" ref="AJ43:AJ58" si="32">IF(AND(AC43&lt;0,AH43&lt;0),-(AH43/AC43-1))</f>
        <v>0</v>
      </c>
      <c r="AK43" s="52" t="str">
        <f t="shared" ref="AK43:AK58" si="33">IF(AND(AG43&lt;0,AH43&lt;0),+AJ43,AI43)</f>
        <v>-</v>
      </c>
      <c r="AL43" s="74">
        <v>19.038671493530199</v>
      </c>
      <c r="AM43" s="50"/>
      <c r="AN43" s="52">
        <f t="shared" ref="AN43:AN58" si="34">IF(S43&lt;&gt;0,IF(S9&lt;&gt;0,S43/S9,""),0)</f>
        <v>-1.2352258549542354E-2</v>
      </c>
      <c r="AO43" s="52">
        <f t="shared" ref="AO43:AO58" si="35">IF(T43&lt;&gt;0,IF(T9&lt;&gt;0,T43/T9,""),0)</f>
        <v>-2.1605325607135885E-2</v>
      </c>
      <c r="AP43" s="50"/>
    </row>
    <row r="44" spans="1:53" ht="30" customHeight="1">
      <c r="A44" s="33" t="s">
        <v>302</v>
      </c>
      <c r="B44" s="33" t="s">
        <v>310</v>
      </c>
      <c r="C44" s="155" t="str">
        <f t="shared" si="18"/>
        <v>AIBEL</v>
      </c>
      <c r="D44" s="155"/>
      <c r="E44" s="35"/>
      <c r="F44" s="1013" t="str">
        <f t="shared" si="17"/>
        <v>Aibel</v>
      </c>
      <c r="G44" s="777">
        <v>5.1339629410000098</v>
      </c>
      <c r="H44" s="777">
        <v>158.85329438299999</v>
      </c>
      <c r="I44" s="777">
        <f t="shared" si="19"/>
        <v>-153.71933144199997</v>
      </c>
      <c r="J44" s="777">
        <f t="shared" si="20"/>
        <v>-153.71933144199997</v>
      </c>
      <c r="K44" s="778"/>
      <c r="L44" s="779"/>
      <c r="M44" s="777">
        <v>-34.292094016999997</v>
      </c>
      <c r="N44" s="777">
        <v>152.11117946499999</v>
      </c>
      <c r="O44" s="778" t="str">
        <f t="shared" si="21"/>
        <v>-</v>
      </c>
      <c r="P44" s="778" t="b">
        <f t="shared" si="22"/>
        <v>0</v>
      </c>
      <c r="Q44" s="778" t="str">
        <f t="shared" si="23"/>
        <v>-</v>
      </c>
      <c r="R44" s="779"/>
      <c r="S44" s="780">
        <v>20.4277153000005</v>
      </c>
      <c r="T44" s="777">
        <v>-7.5910000000000002</v>
      </c>
      <c r="U44" s="777"/>
      <c r="V44" s="777">
        <f t="shared" si="24"/>
        <v>-7.5910000000000002</v>
      </c>
      <c r="W44" s="777">
        <f t="shared" si="25"/>
        <v>28.018715300000501</v>
      </c>
      <c r="X44" s="777">
        <f t="shared" si="26"/>
        <v>28.018715300000501</v>
      </c>
      <c r="Y44" s="777"/>
      <c r="Z44" s="940" t="s">
        <v>508</v>
      </c>
      <c r="AA44" s="52"/>
      <c r="AB44" s="57">
        <f t="shared" si="27"/>
        <v>273.7665457220005</v>
      </c>
      <c r="AC44" s="57">
        <v>245.74783042199999</v>
      </c>
      <c r="AD44" s="58">
        <f t="shared" si="28"/>
        <v>0.11401409018295938</v>
      </c>
      <c r="AE44" s="58" t="b">
        <f t="shared" si="29"/>
        <v>0</v>
      </c>
      <c r="AF44" s="58">
        <f t="shared" si="30"/>
        <v>0.11401409018295938</v>
      </c>
      <c r="AG44" s="50"/>
      <c r="AH44" s="57">
        <v>173.99999237060501</v>
      </c>
      <c r="AI44" s="60">
        <f t="shared" si="31"/>
        <v>-0.29195715757973961</v>
      </c>
      <c r="AJ44" s="60" t="b">
        <f t="shared" si="32"/>
        <v>0</v>
      </c>
      <c r="AK44" s="60">
        <f t="shared" si="33"/>
        <v>-0.29195715757973961</v>
      </c>
      <c r="AL44" s="59">
        <v>173.99999237060501</v>
      </c>
      <c r="AM44" s="50"/>
      <c r="AN44" s="58">
        <f t="shared" si="34"/>
        <v>1.0710117391091175E-2</v>
      </c>
      <c r="AO44" s="58" t="str">
        <f t="shared" si="35"/>
        <v/>
      </c>
      <c r="AP44" s="39"/>
      <c r="AR44" s="62"/>
      <c r="AS44" s="62"/>
      <c r="AT44" s="62"/>
      <c r="AU44" s="62"/>
      <c r="AV44" s="62"/>
      <c r="AW44" s="62"/>
      <c r="AX44" s="62"/>
      <c r="AY44" s="62"/>
      <c r="AZ44" s="62"/>
      <c r="BA44" s="62"/>
    </row>
    <row r="45" spans="1:53" ht="15.75" customHeight="1">
      <c r="A45" s="33" t="s">
        <v>302</v>
      </c>
      <c r="B45" s="33" t="s">
        <v>310</v>
      </c>
      <c r="C45" s="155" t="str">
        <f t="shared" si="18"/>
        <v>ARCUS</v>
      </c>
      <c r="D45" s="155"/>
      <c r="E45" s="42"/>
      <c r="F45" s="776" t="str">
        <f t="shared" si="17"/>
        <v>Arcus-Gruppen</v>
      </c>
      <c r="G45" s="777">
        <v>31.793053610000001</v>
      </c>
      <c r="H45" s="777">
        <v>44.833794761</v>
      </c>
      <c r="I45" s="777">
        <f t="shared" si="19"/>
        <v>-13.040741150999999</v>
      </c>
      <c r="J45" s="777">
        <f t="shared" si="20"/>
        <v>-13.040741150999999</v>
      </c>
      <c r="K45" s="778"/>
      <c r="L45" s="779"/>
      <c r="M45" s="777">
        <v>71.087664902</v>
      </c>
      <c r="N45" s="777">
        <v>42.477529032</v>
      </c>
      <c r="O45" s="778">
        <f t="shared" si="21"/>
        <v>0.67353578520179114</v>
      </c>
      <c r="P45" s="778" t="b">
        <f t="shared" si="22"/>
        <v>0</v>
      </c>
      <c r="Q45" s="778">
        <f t="shared" si="23"/>
        <v>0.67353578520179114</v>
      </c>
      <c r="R45" s="779"/>
      <c r="S45" s="780">
        <v>-26.3070059</v>
      </c>
      <c r="T45" s="777">
        <v>-26.308079599999999</v>
      </c>
      <c r="U45" s="777"/>
      <c r="V45" s="777">
        <f t="shared" si="24"/>
        <v>-26.308079599999999</v>
      </c>
      <c r="W45" s="777">
        <f t="shared" si="25"/>
        <v>1.0736999999991781E-3</v>
      </c>
      <c r="X45" s="777" t="str">
        <f t="shared" si="26"/>
        <v/>
      </c>
      <c r="Y45" s="777"/>
      <c r="Z45" s="781"/>
      <c r="AA45" s="52"/>
      <c r="AB45" s="51">
        <f t="shared" si="27"/>
        <v>75.049453583999991</v>
      </c>
      <c r="AC45" s="51">
        <v>75.048379883999999</v>
      </c>
      <c r="AD45" s="52">
        <f t="shared" si="28"/>
        <v>1.4306771200844892E-5</v>
      </c>
      <c r="AE45" s="52" t="b">
        <f t="shared" si="29"/>
        <v>0</v>
      </c>
      <c r="AF45" s="52">
        <f t="shared" si="30"/>
        <v>1.4306771200844892E-5</v>
      </c>
      <c r="AG45" s="50"/>
      <c r="AH45" s="51">
        <v>35.004329681396399</v>
      </c>
      <c r="AI45" s="61">
        <f t="shared" si="31"/>
        <v>-0.53357647779337103</v>
      </c>
      <c r="AJ45" s="61" t="b">
        <f t="shared" si="32"/>
        <v>0</v>
      </c>
      <c r="AK45" s="61">
        <f t="shared" si="33"/>
        <v>-0.53357647779337103</v>
      </c>
      <c r="AL45" s="74">
        <v>34.567256927490199</v>
      </c>
      <c r="AM45" s="50"/>
      <c r="AN45" s="52">
        <f t="shared" si="34"/>
        <v>-4.7945420115319874E-2</v>
      </c>
      <c r="AO45" s="52">
        <f t="shared" si="35"/>
        <v>-4.7947376970378694E-2</v>
      </c>
      <c r="AP45" s="50"/>
      <c r="AR45" s="62"/>
      <c r="AS45" s="62"/>
      <c r="AT45" s="62"/>
      <c r="AU45" s="62"/>
      <c r="AV45" s="62"/>
      <c r="AW45" s="62"/>
      <c r="AX45" s="62"/>
      <c r="AY45" s="62"/>
      <c r="AZ45" s="62"/>
      <c r="BA45" s="62"/>
    </row>
    <row r="46" spans="1:53" ht="15.75" customHeight="1">
      <c r="A46" s="33" t="s">
        <v>302</v>
      </c>
      <c r="B46" s="33" t="s">
        <v>310</v>
      </c>
      <c r="C46" s="155" t="str">
        <f t="shared" si="18"/>
        <v>BIOLIN</v>
      </c>
      <c r="D46" s="155"/>
      <c r="E46" s="42"/>
      <c r="F46" s="776" t="str">
        <f t="shared" si="17"/>
        <v>Biolin Scientific</v>
      </c>
      <c r="G46" s="777">
        <v>7.6920000000000002</v>
      </c>
      <c r="H46" s="777">
        <v>1.3759999999999999</v>
      </c>
      <c r="I46" s="777">
        <f t="shared" si="19"/>
        <v>6.3160000000000007</v>
      </c>
      <c r="J46" s="777">
        <f t="shared" si="20"/>
        <v>6.3160000000000007</v>
      </c>
      <c r="K46" s="778"/>
      <c r="L46" s="779"/>
      <c r="M46" s="777">
        <v>3.0590000000000002</v>
      </c>
      <c r="N46" s="777">
        <v>-3.4260000000000002</v>
      </c>
      <c r="O46" s="778" t="str">
        <f t="shared" si="21"/>
        <v>-</v>
      </c>
      <c r="P46" s="778" t="b">
        <f t="shared" si="22"/>
        <v>0</v>
      </c>
      <c r="Q46" s="778" t="str">
        <f t="shared" si="23"/>
        <v>-</v>
      </c>
      <c r="R46" s="779"/>
      <c r="S46" s="780">
        <v>-3.9869700000000101</v>
      </c>
      <c r="T46" s="777">
        <v>-3.9869700000000101</v>
      </c>
      <c r="U46" s="777"/>
      <c r="V46" s="777">
        <f t="shared" si="24"/>
        <v>-3.9869700000000101</v>
      </c>
      <c r="W46" s="777">
        <f t="shared" si="25"/>
        <v>0</v>
      </c>
      <c r="X46" s="777" t="str">
        <f t="shared" si="26"/>
        <v/>
      </c>
      <c r="Y46" s="777"/>
      <c r="Z46" s="781"/>
      <c r="AA46" s="52"/>
      <c r="AB46" s="57">
        <f t="shared" si="27"/>
        <v>-13.795999999999999</v>
      </c>
      <c r="AC46" s="57">
        <v>-13.795999999999999</v>
      </c>
      <c r="AD46" s="58" t="str">
        <f t="shared" si="28"/>
        <v>-</v>
      </c>
      <c r="AE46" s="58">
        <f t="shared" si="29"/>
        <v>0</v>
      </c>
      <c r="AF46" s="58">
        <f t="shared" si="30"/>
        <v>0</v>
      </c>
      <c r="AG46" s="50"/>
      <c r="AH46" s="57">
        <v>15</v>
      </c>
      <c r="AI46" s="60" t="str">
        <f t="shared" si="31"/>
        <v>-</v>
      </c>
      <c r="AJ46" s="60" t="b">
        <f t="shared" si="32"/>
        <v>0</v>
      </c>
      <c r="AK46" s="60" t="str">
        <f t="shared" si="33"/>
        <v>-</v>
      </c>
      <c r="AL46" s="59">
        <v>28</v>
      </c>
      <c r="AM46" s="50"/>
      <c r="AN46" s="58">
        <f t="shared" si="34"/>
        <v>-7.619550150758167E-2</v>
      </c>
      <c r="AO46" s="58">
        <f t="shared" si="35"/>
        <v>-7.619550150758167E-2</v>
      </c>
      <c r="AP46" s="39"/>
      <c r="AR46" s="62"/>
      <c r="AS46" s="62"/>
      <c r="AT46" s="62"/>
      <c r="AU46" s="62"/>
      <c r="AV46" s="62"/>
      <c r="AW46" s="62"/>
      <c r="AX46" s="62"/>
      <c r="AY46" s="62"/>
      <c r="AZ46" s="62"/>
      <c r="BA46" s="62"/>
    </row>
    <row r="47" spans="1:53" ht="15.75" customHeight="1">
      <c r="A47" s="33" t="s">
        <v>302</v>
      </c>
      <c r="B47" s="33" t="s">
        <v>310</v>
      </c>
      <c r="C47" s="155" t="str">
        <f t="shared" si="18"/>
        <v>BISNODE</v>
      </c>
      <c r="D47" s="155"/>
      <c r="E47" s="42"/>
      <c r="F47" s="776" t="str">
        <f t="shared" si="17"/>
        <v>Bisnode</v>
      </c>
      <c r="G47" s="777">
        <v>-0.71199999999999597</v>
      </c>
      <c r="H47" s="777">
        <v>5.1609999999999996</v>
      </c>
      <c r="I47" s="777">
        <f t="shared" si="19"/>
        <v>-5.8729999999999958</v>
      </c>
      <c r="J47" s="777">
        <f t="shared" si="20"/>
        <v>-5.8729999999999958</v>
      </c>
      <c r="K47" s="778"/>
      <c r="L47" s="779"/>
      <c r="M47" s="777">
        <v>-36.345999999999997</v>
      </c>
      <c r="N47" s="777">
        <v>-65.174999999999997</v>
      </c>
      <c r="O47" s="778" t="str">
        <f t="shared" si="21"/>
        <v>-</v>
      </c>
      <c r="P47" s="778">
        <f t="shared" si="22"/>
        <v>0.44233218258534712</v>
      </c>
      <c r="Q47" s="778">
        <f t="shared" si="23"/>
        <v>0.44233218258534712</v>
      </c>
      <c r="R47" s="779"/>
      <c r="S47" s="780">
        <v>0.21886499999988501</v>
      </c>
      <c r="T47" s="777">
        <v>0.21886499999991599</v>
      </c>
      <c r="U47" s="777"/>
      <c r="V47" s="777">
        <f t="shared" si="24"/>
        <v>0.21886499999991599</v>
      </c>
      <c r="W47" s="777">
        <f t="shared" si="25"/>
        <v>-3.0975222387041867E-14</v>
      </c>
      <c r="X47" s="777" t="str">
        <f t="shared" si="26"/>
        <v/>
      </c>
      <c r="Y47" s="777"/>
      <c r="Z47" s="781"/>
      <c r="AA47" s="52"/>
      <c r="AB47" s="51">
        <f t="shared" si="27"/>
        <v>-235.01100000000002</v>
      </c>
      <c r="AC47" s="51">
        <v>-235.011</v>
      </c>
      <c r="AD47" s="52" t="str">
        <f t="shared" si="28"/>
        <v>-</v>
      </c>
      <c r="AE47" s="52">
        <f t="shared" si="29"/>
        <v>-2.2204460492503131E-16</v>
      </c>
      <c r="AF47" s="52">
        <f t="shared" si="30"/>
        <v>-2.2204460492503131E-16</v>
      </c>
      <c r="AG47" s="50"/>
      <c r="AH47" s="51">
        <v>-30</v>
      </c>
      <c r="AI47" s="61" t="str">
        <f t="shared" si="31"/>
        <v>-</v>
      </c>
      <c r="AJ47" s="61">
        <f t="shared" si="32"/>
        <v>0.87234640080677073</v>
      </c>
      <c r="AK47" s="61" t="str">
        <f t="shared" si="33"/>
        <v>-</v>
      </c>
      <c r="AL47" s="74">
        <v>-30</v>
      </c>
      <c r="AM47" s="50"/>
      <c r="AN47" s="52">
        <f t="shared" si="34"/>
        <v>2.5056225926545764E-4</v>
      </c>
      <c r="AO47" s="52">
        <f t="shared" si="35"/>
        <v>2.505622592654931E-4</v>
      </c>
      <c r="AP47" s="50"/>
      <c r="AR47" s="62"/>
      <c r="AS47" s="62"/>
      <c r="AT47" s="62"/>
      <c r="AU47" s="62"/>
      <c r="AV47" s="62"/>
      <c r="AW47" s="62"/>
      <c r="AX47" s="62"/>
      <c r="AY47" s="62"/>
      <c r="AZ47" s="62"/>
      <c r="BA47" s="62"/>
    </row>
    <row r="48" spans="1:53" ht="15.75" customHeight="1">
      <c r="A48" s="33" t="s">
        <v>302</v>
      </c>
      <c r="B48" s="33" t="s">
        <v>310</v>
      </c>
      <c r="C48" s="155" t="str">
        <f t="shared" si="18"/>
        <v>DIAB</v>
      </c>
      <c r="D48" s="155"/>
      <c r="E48" s="42"/>
      <c r="F48" s="776" t="str">
        <f t="shared" si="17"/>
        <v>DIAB</v>
      </c>
      <c r="G48" s="777">
        <v>0.92200000000000204</v>
      </c>
      <c r="H48" s="777">
        <v>-12.887</v>
      </c>
      <c r="I48" s="777">
        <f t="shared" si="19"/>
        <v>13.809000000000003</v>
      </c>
      <c r="J48" s="777">
        <f t="shared" si="20"/>
        <v>13.809000000000003</v>
      </c>
      <c r="K48" s="778"/>
      <c r="L48" s="779"/>
      <c r="M48" s="777">
        <v>-7.4269999999999996</v>
      </c>
      <c r="N48" s="777">
        <v>-35.927999999999997</v>
      </c>
      <c r="O48" s="778" t="str">
        <f t="shared" si="21"/>
        <v>-</v>
      </c>
      <c r="P48" s="778">
        <f t="shared" si="22"/>
        <v>0.79328100645735922</v>
      </c>
      <c r="Q48" s="778">
        <f t="shared" si="23"/>
        <v>0.79328100645735922</v>
      </c>
      <c r="R48" s="779"/>
      <c r="S48" s="780">
        <v>27.763000000000002</v>
      </c>
      <c r="T48" s="777">
        <v>27.763000000000002</v>
      </c>
      <c r="U48" s="777"/>
      <c r="V48" s="777">
        <f t="shared" si="24"/>
        <v>27.763000000000002</v>
      </c>
      <c r="W48" s="777">
        <f t="shared" si="25"/>
        <v>0</v>
      </c>
      <c r="X48" s="777" t="str">
        <f t="shared" si="26"/>
        <v/>
      </c>
      <c r="Y48" s="777"/>
      <c r="Z48" s="781"/>
      <c r="AA48" s="52"/>
      <c r="AB48" s="57">
        <f t="shared" si="27"/>
        <v>-108.63499999999999</v>
      </c>
      <c r="AC48" s="57">
        <v>-108.63500000000001</v>
      </c>
      <c r="AD48" s="58" t="str">
        <f t="shared" si="28"/>
        <v>-</v>
      </c>
      <c r="AE48" s="58">
        <f t="shared" si="29"/>
        <v>1.1102230246251565E-16</v>
      </c>
      <c r="AF48" s="58">
        <f t="shared" si="30"/>
        <v>1.1102230246251565E-16</v>
      </c>
      <c r="AG48" s="50"/>
      <c r="AH48" s="57">
        <v>29.7315464019775</v>
      </c>
      <c r="AI48" s="60" t="str">
        <f t="shared" si="31"/>
        <v>-</v>
      </c>
      <c r="AJ48" s="60" t="b">
        <f t="shared" si="32"/>
        <v>0</v>
      </c>
      <c r="AK48" s="60" t="str">
        <f t="shared" si="33"/>
        <v>-</v>
      </c>
      <c r="AL48" s="59">
        <v>27.395999908447202</v>
      </c>
      <c r="AM48" s="50"/>
      <c r="AN48" s="58">
        <f t="shared" si="34"/>
        <v>7.5235220153055699E-2</v>
      </c>
      <c r="AO48" s="58">
        <f t="shared" si="35"/>
        <v>7.5235220153055699E-2</v>
      </c>
      <c r="AP48" s="39"/>
      <c r="AR48" s="62"/>
      <c r="AS48" s="62"/>
      <c r="AT48" s="62"/>
      <c r="AU48" s="62"/>
      <c r="AV48" s="62"/>
      <c r="AW48" s="62"/>
      <c r="AX48" s="62"/>
      <c r="AY48" s="62"/>
      <c r="AZ48" s="62"/>
      <c r="BA48" s="62"/>
    </row>
    <row r="49" spans="1:53" ht="15.75" customHeight="1">
      <c r="A49" s="33" t="s">
        <v>302</v>
      </c>
      <c r="B49" s="33" t="s">
        <v>310</v>
      </c>
      <c r="C49" s="155" t="str">
        <f t="shared" si="18"/>
        <v>EMGR</v>
      </c>
      <c r="D49" s="155"/>
      <c r="E49" s="42"/>
      <c r="F49" s="776" t="str">
        <f t="shared" si="17"/>
        <v>Euromaint</v>
      </c>
      <c r="G49" s="777">
        <v>7.327</v>
      </c>
      <c r="H49" s="777">
        <v>3.7519999999999998</v>
      </c>
      <c r="I49" s="777">
        <f t="shared" si="19"/>
        <v>3.5750000000000002</v>
      </c>
      <c r="J49" s="777">
        <f t="shared" si="20"/>
        <v>3.5750000000000002</v>
      </c>
      <c r="K49" s="778"/>
      <c r="L49" s="779"/>
      <c r="M49" s="777">
        <v>-7.0890000000000004</v>
      </c>
      <c r="N49" s="777">
        <v>-5.5970000000000004</v>
      </c>
      <c r="O49" s="778" t="str">
        <f t="shared" si="21"/>
        <v>-</v>
      </c>
      <c r="P49" s="778">
        <f t="shared" si="22"/>
        <v>-0.26657137752367333</v>
      </c>
      <c r="Q49" s="778">
        <f t="shared" si="23"/>
        <v>-0.26657137752367333</v>
      </c>
      <c r="R49" s="779"/>
      <c r="S49" s="780">
        <v>0.49399999999999999</v>
      </c>
      <c r="T49" s="777">
        <v>0.49399999999993</v>
      </c>
      <c r="U49" s="777"/>
      <c r="V49" s="777">
        <f t="shared" si="24"/>
        <v>0.49399999999993</v>
      </c>
      <c r="W49" s="777">
        <f t="shared" si="25"/>
        <v>6.999956170261612E-14</v>
      </c>
      <c r="X49" s="777" t="str">
        <f t="shared" si="26"/>
        <v/>
      </c>
      <c r="Y49" s="777"/>
      <c r="Z49" s="781"/>
      <c r="AA49" s="52"/>
      <c r="AB49" s="51">
        <f t="shared" si="27"/>
        <v>-75.674999999999926</v>
      </c>
      <c r="AC49" s="51">
        <v>-75.674999999999997</v>
      </c>
      <c r="AD49" s="52" t="str">
        <f t="shared" si="28"/>
        <v>-</v>
      </c>
      <c r="AE49" s="52">
        <f t="shared" si="29"/>
        <v>8.8817841970012523E-16</v>
      </c>
      <c r="AF49" s="52">
        <f t="shared" si="30"/>
        <v>8.8817841970012523E-16</v>
      </c>
      <c r="AG49" s="50"/>
      <c r="AH49" s="51">
        <v>75</v>
      </c>
      <c r="AI49" s="61" t="str">
        <f t="shared" si="31"/>
        <v>-</v>
      </c>
      <c r="AJ49" s="61" t="b">
        <f t="shared" si="32"/>
        <v>0</v>
      </c>
      <c r="AK49" s="61" t="str">
        <f t="shared" si="33"/>
        <v>-</v>
      </c>
      <c r="AL49" s="74">
        <v>94</v>
      </c>
      <c r="AM49" s="50"/>
      <c r="AN49" s="52">
        <f t="shared" si="34"/>
        <v>8.3243181304996949E-4</v>
      </c>
      <c r="AO49" s="52">
        <f t="shared" si="35"/>
        <v>8.3243181304985152E-4</v>
      </c>
      <c r="AP49" s="50"/>
      <c r="AR49" s="62"/>
      <c r="AS49" s="62"/>
      <c r="AT49" s="62"/>
      <c r="AU49" s="62"/>
      <c r="AV49" s="62"/>
      <c r="AW49" s="62"/>
      <c r="AX49" s="62"/>
      <c r="AY49" s="62"/>
      <c r="AZ49" s="62"/>
      <c r="BA49" s="62"/>
    </row>
    <row r="50" spans="1:53" ht="15.75" customHeight="1">
      <c r="A50" s="33" t="s">
        <v>302</v>
      </c>
      <c r="B50" s="33" t="s">
        <v>310</v>
      </c>
      <c r="C50" s="155" t="str">
        <f t="shared" si="18"/>
        <v>GSHYDRO</v>
      </c>
      <c r="D50" s="155"/>
      <c r="E50" s="42"/>
      <c r="F50" s="776" t="str">
        <f t="shared" si="17"/>
        <v>GS-Hydro</v>
      </c>
      <c r="G50" s="777">
        <v>15.468216699999999</v>
      </c>
      <c r="H50" s="777">
        <v>12.715316899999999</v>
      </c>
      <c r="I50" s="777">
        <f t="shared" si="19"/>
        <v>2.7528997999999998</v>
      </c>
      <c r="J50" s="777">
        <f t="shared" si="20"/>
        <v>2.7528997999999998</v>
      </c>
      <c r="K50" s="778"/>
      <c r="L50" s="779"/>
      <c r="M50" s="777">
        <v>33.350277200000001</v>
      </c>
      <c r="N50" s="777">
        <v>25.7333231</v>
      </c>
      <c r="O50" s="778">
        <f t="shared" si="21"/>
        <v>0.29599574335582024</v>
      </c>
      <c r="P50" s="778" t="b">
        <f t="shared" si="22"/>
        <v>0</v>
      </c>
      <c r="Q50" s="778">
        <f t="shared" si="23"/>
        <v>0.29599574335582024</v>
      </c>
      <c r="R50" s="779"/>
      <c r="S50" s="780">
        <v>4.0707898000000498</v>
      </c>
      <c r="T50" s="777">
        <v>4.0707897999999902</v>
      </c>
      <c r="U50" s="777"/>
      <c r="V50" s="777">
        <f t="shared" si="24"/>
        <v>4.0707897999999902</v>
      </c>
      <c r="W50" s="777">
        <f t="shared" si="25"/>
        <v>5.9507954119908391E-14</v>
      </c>
      <c r="X50" s="777" t="str">
        <f t="shared" si="26"/>
        <v/>
      </c>
      <c r="Y50" s="777"/>
      <c r="Z50" s="781"/>
      <c r="AA50" s="52"/>
      <c r="AB50" s="57">
        <f t="shared" si="27"/>
        <v>57.025494200000054</v>
      </c>
      <c r="AC50" s="57">
        <v>57.025494199999997</v>
      </c>
      <c r="AD50" s="58">
        <f t="shared" si="28"/>
        <v>8.8817841970012523E-16</v>
      </c>
      <c r="AE50" s="58" t="b">
        <f t="shared" si="29"/>
        <v>0</v>
      </c>
      <c r="AF50" s="58">
        <f t="shared" si="30"/>
        <v>8.8817841970012523E-16</v>
      </c>
      <c r="AG50" s="50"/>
      <c r="AH50" s="57">
        <v>74.366882324218693</v>
      </c>
      <c r="AI50" s="60">
        <f t="shared" si="31"/>
        <v>0.30409886608608638</v>
      </c>
      <c r="AJ50" s="60" t="b">
        <f t="shared" si="32"/>
        <v>0</v>
      </c>
      <c r="AK50" s="60">
        <f t="shared" si="33"/>
        <v>0.30409886608608638</v>
      </c>
      <c r="AL50" s="59">
        <v>56.6169624328613</v>
      </c>
      <c r="AM50" s="50"/>
      <c r="AN50" s="58">
        <f t="shared" si="34"/>
        <v>1.2736610418195314E-2</v>
      </c>
      <c r="AO50" s="58">
        <f t="shared" si="35"/>
        <v>1.2736610418195128E-2</v>
      </c>
      <c r="AP50" s="39"/>
      <c r="AR50" s="62"/>
      <c r="AS50" s="62"/>
      <c r="AT50" s="62"/>
      <c r="AU50" s="62"/>
      <c r="AV50" s="62"/>
      <c r="AW50" s="62"/>
      <c r="AX50" s="62"/>
      <c r="AY50" s="62"/>
      <c r="AZ50" s="62"/>
      <c r="BA50" s="62"/>
    </row>
    <row r="51" spans="1:53" ht="15.75" customHeight="1">
      <c r="A51" s="33" t="s">
        <v>302</v>
      </c>
      <c r="B51" s="33" t="s">
        <v>310</v>
      </c>
      <c r="C51" s="155" t="str">
        <f t="shared" si="18"/>
        <v>HAFA</v>
      </c>
      <c r="D51" s="155"/>
      <c r="E51" s="42"/>
      <c r="F51" s="776" t="str">
        <f t="shared" si="17"/>
        <v>Hafa Bathroom Group</v>
      </c>
      <c r="G51" s="777">
        <v>-1.3560000000000001</v>
      </c>
      <c r="H51" s="777">
        <v>-1.554</v>
      </c>
      <c r="I51" s="777">
        <f t="shared" si="19"/>
        <v>0.19799999999999995</v>
      </c>
      <c r="J51" s="777" t="str">
        <f t="shared" si="20"/>
        <v/>
      </c>
      <c r="K51" s="778"/>
      <c r="L51" s="779"/>
      <c r="M51" s="777">
        <v>-8.859</v>
      </c>
      <c r="N51" s="777">
        <v>-3.53</v>
      </c>
      <c r="O51" s="778" t="str">
        <f t="shared" si="21"/>
        <v>-</v>
      </c>
      <c r="P51" s="778">
        <f t="shared" si="22"/>
        <v>-1.509631728045326</v>
      </c>
      <c r="Q51" s="778">
        <f t="shared" si="23"/>
        <v>-1.509631728045326</v>
      </c>
      <c r="R51" s="779"/>
      <c r="S51" s="780">
        <v>2.0030000000000001</v>
      </c>
      <c r="T51" s="777">
        <v>2.0030000000000001</v>
      </c>
      <c r="U51" s="777"/>
      <c r="V51" s="777">
        <f t="shared" si="24"/>
        <v>2.0030000000000001</v>
      </c>
      <c r="W51" s="777">
        <f t="shared" si="25"/>
        <v>0</v>
      </c>
      <c r="X51" s="777" t="str">
        <f t="shared" si="26"/>
        <v/>
      </c>
      <c r="Y51" s="777"/>
      <c r="Z51" s="781"/>
      <c r="AA51" s="52"/>
      <c r="AB51" s="51">
        <f t="shared" si="27"/>
        <v>-13.61</v>
      </c>
      <c r="AC51" s="51">
        <v>-13.61</v>
      </c>
      <c r="AD51" s="52" t="str">
        <f t="shared" si="28"/>
        <v>-</v>
      </c>
      <c r="AE51" s="52">
        <f t="shared" si="29"/>
        <v>0</v>
      </c>
      <c r="AF51" s="52">
        <f t="shared" si="30"/>
        <v>0</v>
      </c>
      <c r="AG51" s="50"/>
      <c r="AH51" s="51">
        <v>36.298122406005803</v>
      </c>
      <c r="AI51" s="61" t="str">
        <f t="shared" si="31"/>
        <v>-</v>
      </c>
      <c r="AJ51" s="61" t="b">
        <f t="shared" si="32"/>
        <v>0</v>
      </c>
      <c r="AK51" s="61" t="str">
        <f t="shared" si="33"/>
        <v>-</v>
      </c>
      <c r="AL51" s="74">
        <v>33.616321563720703</v>
      </c>
      <c r="AM51" s="50"/>
      <c r="AN51" s="52">
        <f t="shared" si="34"/>
        <v>3.8300476126737676E-2</v>
      </c>
      <c r="AO51" s="52">
        <f t="shared" si="35"/>
        <v>3.8300476126737676E-2</v>
      </c>
      <c r="AP51" s="50"/>
      <c r="AR51" s="62"/>
      <c r="AS51" s="62"/>
      <c r="AT51" s="62"/>
      <c r="AU51" s="62"/>
      <c r="AV51" s="62"/>
      <c r="AW51" s="62"/>
      <c r="AX51" s="62"/>
      <c r="AY51" s="62"/>
      <c r="AZ51" s="62"/>
      <c r="BA51" s="62"/>
    </row>
    <row r="52" spans="1:53" ht="15.75" customHeight="1">
      <c r="A52" s="33" t="s">
        <v>302</v>
      </c>
      <c r="B52" s="33" t="s">
        <v>310</v>
      </c>
      <c r="C52" s="155" t="str">
        <f t="shared" si="18"/>
        <v>HENT</v>
      </c>
      <c r="D52" s="155"/>
      <c r="E52" s="42"/>
      <c r="F52" s="776" t="str">
        <f t="shared" si="17"/>
        <v>HENT</v>
      </c>
      <c r="G52" s="777">
        <v>11.972420849000001</v>
      </c>
      <c r="H52" s="777"/>
      <c r="I52" s="777">
        <f t="shared" si="19"/>
        <v>11.972420849000001</v>
      </c>
      <c r="J52" s="777">
        <f t="shared" si="20"/>
        <v>11.972420849000001</v>
      </c>
      <c r="K52" s="778"/>
      <c r="L52" s="779"/>
      <c r="M52" s="777">
        <v>35.375838680999998</v>
      </c>
      <c r="N52" s="777"/>
      <c r="O52" s="778" t="e">
        <f t="shared" si="21"/>
        <v>#DIV/0!</v>
      </c>
      <c r="P52" s="778" t="b">
        <f t="shared" si="22"/>
        <v>0</v>
      </c>
      <c r="Q52" s="778" t="e">
        <f t="shared" si="23"/>
        <v>#DIV/0!</v>
      </c>
      <c r="R52" s="779"/>
      <c r="S52" s="780">
        <v>48.765358400000302</v>
      </c>
      <c r="T52" s="777">
        <v>47.840779600000197</v>
      </c>
      <c r="U52" s="777"/>
      <c r="V52" s="777">
        <f t="shared" si="24"/>
        <v>47.840779600000197</v>
      </c>
      <c r="W52" s="777">
        <f t="shared" si="25"/>
        <v>0.92457880000010562</v>
      </c>
      <c r="X52" s="777">
        <f t="shared" si="26"/>
        <v>0.92457880000010562</v>
      </c>
      <c r="Y52" s="777"/>
      <c r="Z52" s="781" t="s">
        <v>509</v>
      </c>
      <c r="AA52" s="52"/>
      <c r="AB52" s="57">
        <f t="shared" si="27"/>
        <v>29.240242442000106</v>
      </c>
      <c r="AC52" s="57">
        <v>28.315663642000001</v>
      </c>
      <c r="AD52" s="58">
        <f t="shared" si="28"/>
        <v>3.2652556256131504E-2</v>
      </c>
      <c r="AE52" s="58" t="b">
        <f t="shared" si="29"/>
        <v>0</v>
      </c>
      <c r="AF52" s="58">
        <f t="shared" si="30"/>
        <v>3.2652556256131504E-2</v>
      </c>
      <c r="AG52" s="50"/>
      <c r="AH52" s="57">
        <v>23</v>
      </c>
      <c r="AI52" s="60">
        <f t="shared" si="31"/>
        <v>-0.18772873237960752</v>
      </c>
      <c r="AJ52" s="60" t="b">
        <f t="shared" si="32"/>
        <v>0</v>
      </c>
      <c r="AK52" s="60">
        <f t="shared" si="33"/>
        <v>-0.18772873237960752</v>
      </c>
      <c r="AL52" s="59">
        <v>23</v>
      </c>
      <c r="AM52" s="50"/>
      <c r="AN52" s="58">
        <f t="shared" si="34"/>
        <v>3.7977901762704866E-2</v>
      </c>
      <c r="AO52" s="58">
        <f t="shared" si="35"/>
        <v>3.7257850398573329E-2</v>
      </c>
      <c r="AP52" s="39"/>
      <c r="AR52" s="62"/>
      <c r="AS52" s="62"/>
      <c r="AT52" s="62"/>
      <c r="AU52" s="62"/>
      <c r="AV52" s="62"/>
      <c r="AW52" s="62"/>
      <c r="AX52" s="62"/>
      <c r="AY52" s="62"/>
      <c r="AZ52" s="62"/>
      <c r="BA52" s="62"/>
    </row>
    <row r="53" spans="1:53" ht="15.75" customHeight="1">
      <c r="A53" s="33" t="s">
        <v>302</v>
      </c>
      <c r="B53" s="33" t="s">
        <v>310</v>
      </c>
      <c r="C53" s="155" t="str">
        <f t="shared" si="18"/>
        <v>HLDISP</v>
      </c>
      <c r="D53" s="155"/>
      <c r="E53" s="42"/>
      <c r="F53" s="776" t="str">
        <f t="shared" si="17"/>
        <v xml:space="preserve">HL Display </v>
      </c>
      <c r="G53" s="777">
        <v>11.754</v>
      </c>
      <c r="H53" s="777">
        <v>3.72</v>
      </c>
      <c r="I53" s="777">
        <f t="shared" si="19"/>
        <v>8.0339999999999989</v>
      </c>
      <c r="J53" s="777">
        <f t="shared" si="20"/>
        <v>8.0339999999999989</v>
      </c>
      <c r="K53" s="778"/>
      <c r="L53" s="779"/>
      <c r="M53" s="777">
        <v>9.657</v>
      </c>
      <c r="N53" s="777">
        <v>37.177</v>
      </c>
      <c r="O53" s="778">
        <f t="shared" si="21"/>
        <v>-0.74024262312720235</v>
      </c>
      <c r="P53" s="778" t="b">
        <f t="shared" si="22"/>
        <v>0</v>
      </c>
      <c r="Q53" s="778">
        <f t="shared" si="23"/>
        <v>-0.74024262312720235</v>
      </c>
      <c r="R53" s="779"/>
      <c r="S53" s="780">
        <v>-22.280000000000101</v>
      </c>
      <c r="T53" s="777">
        <v>-22.280000000000101</v>
      </c>
      <c r="U53" s="777"/>
      <c r="V53" s="777">
        <f t="shared" si="24"/>
        <v>-22.280000000000101</v>
      </c>
      <c r="W53" s="777">
        <f t="shared" si="25"/>
        <v>0</v>
      </c>
      <c r="X53" s="777" t="str">
        <f t="shared" si="26"/>
        <v/>
      </c>
      <c r="Y53" s="777"/>
      <c r="Z53" s="781"/>
      <c r="AA53" s="52"/>
      <c r="AB53" s="51">
        <f t="shared" si="27"/>
        <v>105.986</v>
      </c>
      <c r="AC53" s="51">
        <v>105.986</v>
      </c>
      <c r="AD53" s="52">
        <f t="shared" si="28"/>
        <v>0</v>
      </c>
      <c r="AE53" s="52" t="b">
        <f t="shared" si="29"/>
        <v>0</v>
      </c>
      <c r="AF53" s="52">
        <f t="shared" si="30"/>
        <v>0</v>
      </c>
      <c r="AG53" s="50"/>
      <c r="AH53" s="51">
        <v>84</v>
      </c>
      <c r="AI53" s="61">
        <f t="shared" si="31"/>
        <v>-0.20744249240465729</v>
      </c>
      <c r="AJ53" s="61" t="b">
        <f t="shared" si="32"/>
        <v>0</v>
      </c>
      <c r="AK53" s="61">
        <f t="shared" si="33"/>
        <v>-0.20744249240465729</v>
      </c>
      <c r="AL53" s="74">
        <v>84</v>
      </c>
      <c r="AM53" s="50"/>
      <c r="AN53" s="52">
        <f t="shared" si="34"/>
        <v>-6.6048475074705043E-2</v>
      </c>
      <c r="AO53" s="52">
        <f t="shared" si="35"/>
        <v>-6.6048475074705043E-2</v>
      </c>
      <c r="AP53" s="50"/>
      <c r="AR53" s="62"/>
      <c r="AS53" s="51"/>
      <c r="AT53" s="62"/>
      <c r="AU53" s="62"/>
      <c r="AV53" s="62"/>
      <c r="AW53" s="62"/>
      <c r="AX53" s="62"/>
      <c r="AY53" s="62"/>
      <c r="AZ53" s="62"/>
      <c r="BA53" s="62"/>
    </row>
    <row r="54" spans="1:53" ht="15.75" customHeight="1">
      <c r="A54" s="33" t="s">
        <v>302</v>
      </c>
      <c r="B54" s="33" t="s">
        <v>310</v>
      </c>
      <c r="C54" s="155" t="str">
        <f t="shared" si="18"/>
        <v>INWIDO</v>
      </c>
      <c r="D54" s="155"/>
      <c r="E54" s="42"/>
      <c r="F54" s="776" t="str">
        <f t="shared" si="17"/>
        <v>Inwido</v>
      </c>
      <c r="G54" s="777">
        <v>-22.748000000000001</v>
      </c>
      <c r="H54" s="777">
        <v>36.722999999999999</v>
      </c>
      <c r="I54" s="777">
        <f t="shared" si="19"/>
        <v>-59.471000000000004</v>
      </c>
      <c r="J54" s="777">
        <f t="shared" si="20"/>
        <v>-59.471000000000004</v>
      </c>
      <c r="K54" s="778"/>
      <c r="L54" s="779"/>
      <c r="M54" s="777">
        <v>50.395000000000003</v>
      </c>
      <c r="N54" s="777">
        <v>79.971000000000004</v>
      </c>
      <c r="O54" s="778">
        <f t="shared" si="21"/>
        <v>-0.36983406484850756</v>
      </c>
      <c r="P54" s="778" t="b">
        <f t="shared" si="22"/>
        <v>0</v>
      </c>
      <c r="Q54" s="778">
        <f t="shared" si="23"/>
        <v>-0.36983406484850756</v>
      </c>
      <c r="R54" s="779"/>
      <c r="S54" s="780">
        <v>26.096999999999799</v>
      </c>
      <c r="T54" s="777">
        <v>6.6354939999999996</v>
      </c>
      <c r="U54" s="777"/>
      <c r="V54" s="777">
        <f t="shared" si="24"/>
        <v>6.6354939999999996</v>
      </c>
      <c r="W54" s="777">
        <f t="shared" si="25"/>
        <v>19.461505999999801</v>
      </c>
      <c r="X54" s="777">
        <f t="shared" si="26"/>
        <v>19.461505999999801</v>
      </c>
      <c r="Y54" s="777"/>
      <c r="Z54" s="781" t="s">
        <v>444</v>
      </c>
      <c r="AA54" s="52"/>
      <c r="AB54" s="57">
        <f t="shared" si="27"/>
        <v>239.77350599999983</v>
      </c>
      <c r="AC54" s="57">
        <v>220.31200000000001</v>
      </c>
      <c r="AD54" s="58">
        <f t="shared" si="28"/>
        <v>8.8336114237988816E-2</v>
      </c>
      <c r="AE54" s="58" t="b">
        <f t="shared" si="29"/>
        <v>0</v>
      </c>
      <c r="AF54" s="58">
        <f t="shared" si="30"/>
        <v>8.8336114237988816E-2</v>
      </c>
      <c r="AG54" s="50"/>
      <c r="AH54" s="57">
        <v>281</v>
      </c>
      <c r="AI54" s="60">
        <f t="shared" si="31"/>
        <v>0.27546388757761719</v>
      </c>
      <c r="AJ54" s="60" t="b">
        <f t="shared" si="32"/>
        <v>0</v>
      </c>
      <c r="AK54" s="60">
        <f t="shared" si="33"/>
        <v>0.27546388757761719</v>
      </c>
      <c r="AL54" s="59">
        <v>460</v>
      </c>
      <c r="AM54" s="50"/>
      <c r="AN54" s="58">
        <f t="shared" si="34"/>
        <v>2.491517365294596E-2</v>
      </c>
      <c r="AO54" s="58" t="str">
        <f t="shared" si="35"/>
        <v/>
      </c>
      <c r="AP54" s="39"/>
      <c r="AR54" s="62"/>
      <c r="AS54" s="62"/>
      <c r="AT54" s="62"/>
      <c r="AU54" s="62"/>
      <c r="AV54" s="62"/>
      <c r="AW54" s="62"/>
      <c r="AX54" s="62"/>
      <c r="AY54" s="62"/>
      <c r="AZ54" s="62"/>
      <c r="BA54" s="62"/>
    </row>
    <row r="55" spans="1:53" ht="15.75" customHeight="1">
      <c r="A55" s="33" t="s">
        <v>302</v>
      </c>
      <c r="B55" s="33" t="s">
        <v>310</v>
      </c>
      <c r="C55" s="155" t="str">
        <f t="shared" si="18"/>
        <v>JOTUL</v>
      </c>
      <c r="D55" s="155"/>
      <c r="E55" s="42"/>
      <c r="F55" s="776" t="str">
        <f t="shared" si="17"/>
        <v>Jøtul</v>
      </c>
      <c r="G55" s="777">
        <v>-23.296728911999999</v>
      </c>
      <c r="H55" s="777">
        <v>-27.764614251000001</v>
      </c>
      <c r="I55" s="777">
        <f t="shared" si="19"/>
        <v>4.4678853390000022</v>
      </c>
      <c r="J55" s="777">
        <f t="shared" si="20"/>
        <v>4.4678853390000022</v>
      </c>
      <c r="K55" s="778"/>
      <c r="L55" s="779"/>
      <c r="M55" s="777">
        <v>-53.875244942000002</v>
      </c>
      <c r="N55" s="777">
        <v>-54.591631536999998</v>
      </c>
      <c r="O55" s="778" t="str">
        <f t="shared" si="21"/>
        <v>-</v>
      </c>
      <c r="P55" s="778">
        <f t="shared" si="22"/>
        <v>1.3122644896854885E-2</v>
      </c>
      <c r="Q55" s="778">
        <f t="shared" si="23"/>
        <v>1.3122644896854885E-2</v>
      </c>
      <c r="R55" s="779"/>
      <c r="S55" s="780">
        <v>-31.6010518</v>
      </c>
      <c r="T55" s="777">
        <v>-31.6010518000001</v>
      </c>
      <c r="U55" s="777"/>
      <c r="V55" s="777">
        <f t="shared" si="24"/>
        <v>-31.6010518000001</v>
      </c>
      <c r="W55" s="777">
        <f t="shared" si="25"/>
        <v>9.9475983006414026E-14</v>
      </c>
      <c r="X55" s="777" t="str">
        <f t="shared" si="26"/>
        <v/>
      </c>
      <c r="Y55" s="777"/>
      <c r="Z55" s="781"/>
      <c r="AA55" s="52"/>
      <c r="AB55" s="51">
        <f t="shared" si="27"/>
        <v>-89.576771678999904</v>
      </c>
      <c r="AC55" s="51">
        <v>-89.576771679000004</v>
      </c>
      <c r="AD55" s="52" t="str">
        <f t="shared" si="28"/>
        <v>-</v>
      </c>
      <c r="AE55" s="52">
        <f t="shared" si="29"/>
        <v>1.1102230246251565E-15</v>
      </c>
      <c r="AF55" s="52">
        <f t="shared" si="30"/>
        <v>1.1102230246251565E-15</v>
      </c>
      <c r="AG55" s="50"/>
      <c r="AH55" s="51">
        <v>54</v>
      </c>
      <c r="AI55" s="61" t="str">
        <f t="shared" si="31"/>
        <v>-</v>
      </c>
      <c r="AJ55" s="61" t="b">
        <f t="shared" si="32"/>
        <v>0</v>
      </c>
      <c r="AK55" s="61" t="str">
        <f t="shared" si="33"/>
        <v>-</v>
      </c>
      <c r="AL55" s="74">
        <v>54</v>
      </c>
      <c r="AM55" s="50"/>
      <c r="AN55" s="52">
        <f t="shared" si="34"/>
        <v>-0.15155244955801925</v>
      </c>
      <c r="AO55" s="52">
        <f t="shared" si="35"/>
        <v>-0.15155244955801972</v>
      </c>
      <c r="AP55" s="50"/>
      <c r="AR55" s="62"/>
      <c r="AS55" s="62"/>
      <c r="AT55" s="62"/>
      <c r="AU55" s="62"/>
      <c r="AV55" s="62"/>
      <c r="AW55" s="62"/>
      <c r="AX55" s="62"/>
      <c r="AY55" s="62"/>
      <c r="AZ55" s="62"/>
      <c r="BA55" s="62"/>
    </row>
    <row r="56" spans="1:53" ht="15.75" customHeight="1">
      <c r="A56" s="33" t="s">
        <v>302</v>
      </c>
      <c r="B56" s="33" t="s">
        <v>310</v>
      </c>
      <c r="C56" s="155" t="str">
        <f t="shared" si="18"/>
        <v>KVD</v>
      </c>
      <c r="D56" s="155"/>
      <c r="E56" s="42"/>
      <c r="F56" s="776" t="str">
        <f t="shared" si="17"/>
        <v xml:space="preserve">KVD </v>
      </c>
      <c r="G56" s="777">
        <v>3.9</v>
      </c>
      <c r="H56" s="777">
        <v>1.724</v>
      </c>
      <c r="I56" s="777">
        <f t="shared" si="19"/>
        <v>2.1760000000000002</v>
      </c>
      <c r="J56" s="777">
        <f t="shared" si="20"/>
        <v>2.1760000000000002</v>
      </c>
      <c r="K56" s="778"/>
      <c r="L56" s="779"/>
      <c r="M56" s="777">
        <v>8.8520000000000003</v>
      </c>
      <c r="N56" s="777">
        <v>4.0650000000000004</v>
      </c>
      <c r="O56" s="778">
        <f t="shared" si="21"/>
        <v>1.1776137761377612</v>
      </c>
      <c r="P56" s="778" t="b">
        <f t="shared" si="22"/>
        <v>0</v>
      </c>
      <c r="Q56" s="778">
        <f t="shared" si="23"/>
        <v>1.1776137761377612</v>
      </c>
      <c r="R56" s="779"/>
      <c r="S56" s="780">
        <v>6.0209999999999999</v>
      </c>
      <c r="T56" s="777">
        <v>6.0209999999999999</v>
      </c>
      <c r="U56" s="777"/>
      <c r="V56" s="777">
        <f t="shared" si="24"/>
        <v>6.0209999999999999</v>
      </c>
      <c r="W56" s="777">
        <f t="shared" si="25"/>
        <v>0</v>
      </c>
      <c r="X56" s="777" t="str">
        <f t="shared" si="26"/>
        <v/>
      </c>
      <c r="Y56" s="777"/>
      <c r="Z56" s="781"/>
      <c r="AA56" s="52"/>
      <c r="AB56" s="57">
        <f t="shared" si="27"/>
        <v>29.184000000000001</v>
      </c>
      <c r="AC56" s="57">
        <v>29.184000000000001</v>
      </c>
      <c r="AD56" s="58">
        <f t="shared" si="28"/>
        <v>0</v>
      </c>
      <c r="AE56" s="58" t="b">
        <f t="shared" si="29"/>
        <v>0</v>
      </c>
      <c r="AF56" s="58">
        <f t="shared" si="30"/>
        <v>0</v>
      </c>
      <c r="AG56" s="50"/>
      <c r="AH56" s="57">
        <v>275</v>
      </c>
      <c r="AI56" s="60">
        <f t="shared" si="31"/>
        <v>8.4229714912280702</v>
      </c>
      <c r="AJ56" s="60" t="b">
        <f t="shared" si="32"/>
        <v>0</v>
      </c>
      <c r="AK56" s="60">
        <f t="shared" si="33"/>
        <v>8.4229714912280702</v>
      </c>
      <c r="AL56" s="59">
        <v>333</v>
      </c>
      <c r="AM56" s="50"/>
      <c r="AN56" s="58">
        <f t="shared" si="34"/>
        <v>7.9371984497350306E-2</v>
      </c>
      <c r="AO56" s="58">
        <f t="shared" si="35"/>
        <v>7.9371984497350306E-2</v>
      </c>
      <c r="AP56" s="39"/>
      <c r="AR56" s="62"/>
      <c r="AS56" s="62"/>
      <c r="AT56" s="62"/>
      <c r="AU56" s="62"/>
      <c r="AV56" s="62"/>
      <c r="AW56" s="62"/>
      <c r="AX56" s="62"/>
      <c r="AY56" s="62"/>
      <c r="AZ56" s="62"/>
      <c r="BA56" s="62"/>
    </row>
    <row r="57" spans="1:53" ht="15.75" customHeight="1">
      <c r="A57" s="33" t="s">
        <v>302</v>
      </c>
      <c r="B57" s="33" t="s">
        <v>310</v>
      </c>
      <c r="C57" s="155" t="str">
        <f t="shared" si="18"/>
        <v>LEDIL</v>
      </c>
      <c r="D57" s="155"/>
      <c r="E57" s="42"/>
      <c r="F57" s="776" t="str">
        <f t="shared" si="17"/>
        <v>Ledil</v>
      </c>
      <c r="G57" s="777">
        <v>6.194</v>
      </c>
      <c r="H57" s="777">
        <v>20.382000000000001</v>
      </c>
      <c r="I57" s="777">
        <f t="shared" si="19"/>
        <v>-14.188000000000002</v>
      </c>
      <c r="J57" s="777">
        <f t="shared" si="20"/>
        <v>-14.188000000000002</v>
      </c>
      <c r="K57" s="778"/>
      <c r="L57" s="779"/>
      <c r="M57" s="777">
        <v>18.826000000000001</v>
      </c>
      <c r="N57" s="777">
        <v>34.037999999999997</v>
      </c>
      <c r="O57" s="778">
        <f t="shared" si="21"/>
        <v>-0.44691227451671656</v>
      </c>
      <c r="P57" s="778" t="b">
        <f t="shared" si="22"/>
        <v>0</v>
      </c>
      <c r="Q57" s="778">
        <f t="shared" si="23"/>
        <v>-0.44691227451671656</v>
      </c>
      <c r="R57" s="779"/>
      <c r="S57" s="780">
        <v>7.8132900999999997</v>
      </c>
      <c r="T57" s="777">
        <v>7.8132900999999899</v>
      </c>
      <c r="U57" s="777"/>
      <c r="V57" s="777">
        <f t="shared" si="24"/>
        <v>7.8132900999999899</v>
      </c>
      <c r="W57" s="777">
        <f t="shared" si="25"/>
        <v>9.7699626167013776E-15</v>
      </c>
      <c r="X57" s="777" t="str">
        <f t="shared" si="26"/>
        <v/>
      </c>
      <c r="Y57" s="777"/>
      <c r="Z57" s="781"/>
      <c r="AA57" s="52"/>
      <c r="AB57" s="51">
        <f t="shared" si="27"/>
        <v>68.333000000000013</v>
      </c>
      <c r="AC57" s="51">
        <v>68.332999999999998</v>
      </c>
      <c r="AD57" s="52">
        <f t="shared" si="28"/>
        <v>2.2204460492503131E-16</v>
      </c>
      <c r="AE57" s="52" t="b">
        <f t="shared" si="29"/>
        <v>0</v>
      </c>
      <c r="AF57" s="52">
        <f t="shared" si="30"/>
        <v>2.2204460492503131E-16</v>
      </c>
      <c r="AG57" s="50"/>
      <c r="AH57" s="51">
        <v>72.800003051757798</v>
      </c>
      <c r="AI57" s="61">
        <f t="shared" si="31"/>
        <v>6.5371095250578826E-2</v>
      </c>
      <c r="AJ57" s="61" t="b">
        <f t="shared" si="32"/>
        <v>0</v>
      </c>
      <c r="AK57" s="61">
        <f t="shared" si="33"/>
        <v>6.5371095250578826E-2</v>
      </c>
      <c r="AL57" s="74">
        <v>87</v>
      </c>
      <c r="AM57" s="50"/>
      <c r="AN57" s="52">
        <f t="shared" si="34"/>
        <v>0.11175207942044539</v>
      </c>
      <c r="AO57" s="52">
        <f t="shared" si="35"/>
        <v>0.11175207942044525</v>
      </c>
      <c r="AP57" s="50"/>
      <c r="AR57" s="62"/>
      <c r="AS57" s="62"/>
      <c r="AT57" s="62"/>
      <c r="AU57" s="62"/>
      <c r="AV57" s="62"/>
      <c r="AW57" s="62"/>
      <c r="AX57" s="62"/>
      <c r="AY57" s="62"/>
      <c r="AZ57" s="62"/>
      <c r="BA57" s="62"/>
    </row>
    <row r="58" spans="1:53" ht="15.75" customHeight="1">
      <c r="A58" s="33" t="s">
        <v>302</v>
      </c>
      <c r="B58" s="33" t="s">
        <v>310</v>
      </c>
      <c r="C58" s="155" t="str">
        <f t="shared" si="18"/>
        <v>MCC</v>
      </c>
      <c r="D58" s="155"/>
      <c r="E58" s="42"/>
      <c r="F58" s="776" t="str">
        <f t="shared" si="17"/>
        <v>Mobile Climate Control</v>
      </c>
      <c r="G58" s="777">
        <v>4.3433212000000001</v>
      </c>
      <c r="H58" s="777">
        <v>-3.4157150000000001</v>
      </c>
      <c r="I58" s="777">
        <f t="shared" si="19"/>
        <v>7.7590362000000006</v>
      </c>
      <c r="J58" s="777">
        <f t="shared" si="20"/>
        <v>7.7590362000000006</v>
      </c>
      <c r="K58" s="778"/>
      <c r="L58" s="779"/>
      <c r="M58" s="777">
        <v>13.838177099999999</v>
      </c>
      <c r="N58" s="777">
        <v>-13.050746999999999</v>
      </c>
      <c r="O58" s="778" t="str">
        <f t="shared" si="21"/>
        <v>-</v>
      </c>
      <c r="P58" s="778" t="b">
        <f t="shared" si="22"/>
        <v>0</v>
      </c>
      <c r="Q58" s="778" t="str">
        <f t="shared" si="23"/>
        <v>-</v>
      </c>
      <c r="R58" s="779"/>
      <c r="S58" s="780">
        <v>5.1459999999999999</v>
      </c>
      <c r="T58" s="777">
        <v>5.1460000000000399</v>
      </c>
      <c r="U58" s="777"/>
      <c r="V58" s="777">
        <f t="shared" si="24"/>
        <v>5.1460000000000399</v>
      </c>
      <c r="W58" s="777">
        <f t="shared" si="25"/>
        <v>-3.9968028886505635E-14</v>
      </c>
      <c r="X58" s="777" t="str">
        <f t="shared" si="26"/>
        <v/>
      </c>
      <c r="Y58" s="777"/>
      <c r="Z58" s="781"/>
      <c r="AA58" s="52"/>
      <c r="AB58" s="57">
        <f t="shared" si="27"/>
        <v>39.674797799999965</v>
      </c>
      <c r="AC58" s="57">
        <v>39.6747978</v>
      </c>
      <c r="AD58" s="58">
        <f t="shared" si="28"/>
        <v>-8.8817841970012523E-16</v>
      </c>
      <c r="AE58" s="58" t="b">
        <f t="shared" si="29"/>
        <v>0</v>
      </c>
      <c r="AF58" s="58">
        <f t="shared" si="30"/>
        <v>-8.8817841970012523E-16</v>
      </c>
      <c r="AG58" s="50"/>
      <c r="AH58" s="57">
        <v>184.35613250732399</v>
      </c>
      <c r="AI58" s="60">
        <f t="shared" si="31"/>
        <v>3.6466810854754748</v>
      </c>
      <c r="AJ58" s="60" t="b">
        <f t="shared" si="32"/>
        <v>0</v>
      </c>
      <c r="AK58" s="60">
        <f t="shared" si="33"/>
        <v>3.6466810854754748</v>
      </c>
      <c r="AL58" s="59">
        <v>193.57663726806601</v>
      </c>
      <c r="AM58" s="50"/>
      <c r="AN58" s="58">
        <f t="shared" si="34"/>
        <v>1.7738405060236811E-2</v>
      </c>
      <c r="AO58" s="58">
        <f t="shared" si="35"/>
        <v>1.7738405060236946E-2</v>
      </c>
      <c r="AP58" s="39"/>
      <c r="AR58" s="62"/>
      <c r="AS58" s="62"/>
      <c r="AT58" s="62"/>
      <c r="AU58" s="62"/>
      <c r="AV58" s="62"/>
      <c r="AW58" s="62"/>
      <c r="AX58" s="62"/>
      <c r="AY58" s="62"/>
      <c r="AZ58" s="62"/>
      <c r="BA58" s="62"/>
    </row>
    <row r="59" spans="1:53" ht="15.75" customHeight="1">
      <c r="A59" s="33" t="s">
        <v>302</v>
      </c>
      <c r="B59" s="33" t="s">
        <v>310</v>
      </c>
      <c r="C59" s="155" t="str">
        <f t="shared" si="18"/>
        <v>NEBULA</v>
      </c>
      <c r="D59" s="155"/>
      <c r="E59" s="42"/>
      <c r="F59" s="776" t="str">
        <f t="shared" si="17"/>
        <v>Nebula</v>
      </c>
      <c r="G59" s="793"/>
      <c r="H59" s="793"/>
      <c r="I59" s="793"/>
      <c r="J59" s="793"/>
      <c r="K59" s="794"/>
      <c r="L59" s="795"/>
      <c r="M59" s="793"/>
      <c r="N59" s="793"/>
      <c r="O59" s="794"/>
      <c r="P59" s="794"/>
      <c r="Q59" s="794"/>
      <c r="R59" s="795"/>
      <c r="S59" s="780">
        <v>13.6115861</v>
      </c>
      <c r="T59" s="777">
        <v>13.6115861</v>
      </c>
      <c r="U59" s="777"/>
      <c r="V59" s="777">
        <f t="shared" si="24"/>
        <v>13.6115861</v>
      </c>
      <c r="W59" s="777">
        <f t="shared" si="25"/>
        <v>0</v>
      </c>
      <c r="X59" s="777" t="str">
        <f t="shared" si="26"/>
        <v/>
      </c>
      <c r="Y59" s="777"/>
      <c r="Z59" s="781"/>
      <c r="AA59" s="52"/>
      <c r="AB59" s="57"/>
      <c r="AC59" s="57"/>
      <c r="AD59" s="58"/>
      <c r="AE59" s="58"/>
      <c r="AF59" s="58"/>
      <c r="AG59" s="50"/>
      <c r="AH59" s="57"/>
      <c r="AI59" s="60"/>
      <c r="AJ59" s="60"/>
      <c r="AK59" s="60"/>
      <c r="AL59" s="59"/>
      <c r="AM59" s="50"/>
      <c r="AN59" s="58"/>
      <c r="AO59" s="58"/>
      <c r="AP59" s="39"/>
      <c r="AR59" s="62"/>
      <c r="AS59" s="62"/>
      <c r="AT59" s="62"/>
      <c r="AU59" s="62"/>
      <c r="AV59" s="62"/>
      <c r="AW59" s="62"/>
      <c r="AX59" s="62"/>
      <c r="AY59" s="62"/>
      <c r="AZ59" s="62"/>
      <c r="BA59" s="62"/>
    </row>
    <row r="60" spans="1:53" ht="15.75" customHeight="1">
      <c r="A60" s="33" t="s">
        <v>302</v>
      </c>
      <c r="B60" s="33" t="s">
        <v>310</v>
      </c>
      <c r="C60" s="155" t="str">
        <f t="shared" si="18"/>
        <v>NCGHO</v>
      </c>
      <c r="D60" s="155"/>
      <c r="E60" s="42"/>
      <c r="F60" s="776" t="str">
        <f t="shared" si="17"/>
        <v>Nordic Cinema Group</v>
      </c>
      <c r="G60" s="793"/>
      <c r="H60" s="793"/>
      <c r="I60" s="793"/>
      <c r="J60" s="793"/>
      <c r="K60" s="794"/>
      <c r="L60" s="795"/>
      <c r="M60" s="793"/>
      <c r="N60" s="793"/>
      <c r="O60" s="794"/>
      <c r="P60" s="794"/>
      <c r="Q60" s="794"/>
      <c r="R60" s="795"/>
      <c r="S60" s="780">
        <v>132.242998</v>
      </c>
      <c r="T60" s="777">
        <v>135.94999799999999</v>
      </c>
      <c r="U60" s="777"/>
      <c r="V60" s="777">
        <f t="shared" si="24"/>
        <v>135.94999799999999</v>
      </c>
      <c r="W60" s="777">
        <f t="shared" si="25"/>
        <v>-3.7069999999999936</v>
      </c>
      <c r="X60" s="777">
        <f t="shared" si="26"/>
        <v>-3.7069999999999936</v>
      </c>
      <c r="Y60" s="777"/>
      <c r="Z60" s="781" t="s">
        <v>532</v>
      </c>
      <c r="AA60" s="52"/>
      <c r="AB60" s="57"/>
      <c r="AC60" s="57"/>
      <c r="AD60" s="58"/>
      <c r="AE60" s="58"/>
      <c r="AF60" s="58"/>
      <c r="AG60" s="50"/>
      <c r="AH60" s="57"/>
      <c r="AI60" s="60"/>
      <c r="AJ60" s="60"/>
      <c r="AK60" s="60"/>
      <c r="AL60" s="59"/>
      <c r="AM60" s="50"/>
      <c r="AN60" s="58"/>
      <c r="AO60" s="58"/>
      <c r="AP60" s="39"/>
      <c r="AR60" s="62"/>
      <c r="AS60" s="62"/>
      <c r="AT60" s="62"/>
      <c r="AU60" s="62"/>
      <c r="AV60" s="62"/>
      <c r="AW60" s="62"/>
      <c r="AX60" s="62"/>
      <c r="AY60" s="62"/>
      <c r="AZ60" s="62"/>
      <c r="BA60" s="62"/>
    </row>
    <row r="61" spans="1:53" ht="15.75" hidden="1" customHeight="1">
      <c r="A61" s="33" t="s">
        <v>302</v>
      </c>
      <c r="B61" s="33" t="s">
        <v>310</v>
      </c>
      <c r="C61" s="155">
        <f t="shared" si="18"/>
        <v>0</v>
      </c>
      <c r="D61" s="155"/>
      <c r="E61" s="42"/>
      <c r="F61" s="776">
        <f t="shared" si="17"/>
        <v>0</v>
      </c>
      <c r="G61" s="793"/>
      <c r="H61" s="793"/>
      <c r="I61" s="793"/>
      <c r="J61" s="793"/>
      <c r="K61" s="794"/>
      <c r="L61" s="795"/>
      <c r="M61" s="793"/>
      <c r="N61" s="793"/>
      <c r="O61" s="794"/>
      <c r="P61" s="794"/>
      <c r="Q61" s="794"/>
      <c r="R61" s="795"/>
      <c r="S61" s="780">
        <v>0</v>
      </c>
      <c r="T61" s="777">
        <v>0</v>
      </c>
      <c r="U61" s="777"/>
      <c r="V61" s="777">
        <f t="shared" si="24"/>
        <v>0</v>
      </c>
      <c r="W61" s="777">
        <f t="shared" si="25"/>
        <v>0</v>
      </c>
      <c r="X61" s="777" t="str">
        <f t="shared" si="26"/>
        <v/>
      </c>
      <c r="Y61" s="777"/>
      <c r="Z61" s="781"/>
      <c r="AA61" s="52"/>
      <c r="AB61" s="57"/>
      <c r="AC61" s="57"/>
      <c r="AD61" s="58"/>
      <c r="AE61" s="58"/>
      <c r="AF61" s="58"/>
      <c r="AG61" s="50"/>
      <c r="AH61" s="57"/>
      <c r="AI61" s="60"/>
      <c r="AJ61" s="60"/>
      <c r="AK61" s="60"/>
      <c r="AL61" s="59"/>
      <c r="AM61" s="50"/>
      <c r="AN61" s="58"/>
      <c r="AO61" s="58"/>
      <c r="AP61" s="39"/>
      <c r="AR61" s="62"/>
      <c r="AS61" s="62"/>
      <c r="AT61" s="62"/>
      <c r="AU61" s="62"/>
      <c r="AV61" s="62"/>
      <c r="AW61" s="62"/>
      <c r="AX61" s="62"/>
      <c r="AY61" s="62"/>
      <c r="AZ61" s="62"/>
      <c r="BA61" s="62"/>
    </row>
    <row r="62" spans="1:53" ht="15.75" hidden="1" customHeight="1">
      <c r="A62" s="33" t="s">
        <v>302</v>
      </c>
      <c r="B62" s="33" t="s">
        <v>310</v>
      </c>
      <c r="C62" s="155">
        <f t="shared" si="18"/>
        <v>0</v>
      </c>
      <c r="D62" s="155"/>
      <c r="E62" s="42"/>
      <c r="F62" s="776">
        <f t="shared" si="17"/>
        <v>0</v>
      </c>
      <c r="G62" s="793"/>
      <c r="H62" s="793"/>
      <c r="I62" s="793"/>
      <c r="J62" s="793"/>
      <c r="K62" s="794"/>
      <c r="L62" s="795"/>
      <c r="M62" s="793"/>
      <c r="N62" s="793"/>
      <c r="O62" s="794"/>
      <c r="P62" s="794"/>
      <c r="Q62" s="794"/>
      <c r="R62" s="795"/>
      <c r="S62" s="780">
        <v>0</v>
      </c>
      <c r="T62" s="777">
        <v>0</v>
      </c>
      <c r="U62" s="777"/>
      <c r="V62" s="777">
        <f t="shared" si="24"/>
        <v>0</v>
      </c>
      <c r="W62" s="777">
        <f t="shared" si="25"/>
        <v>0</v>
      </c>
      <c r="X62" s="777" t="str">
        <f t="shared" si="26"/>
        <v/>
      </c>
      <c r="Y62" s="777"/>
      <c r="Z62" s="781"/>
      <c r="AA62" s="52"/>
      <c r="AB62" s="57"/>
      <c r="AC62" s="57"/>
      <c r="AD62" s="58"/>
      <c r="AE62" s="58"/>
      <c r="AF62" s="58"/>
      <c r="AG62" s="50"/>
      <c r="AH62" s="57"/>
      <c r="AI62" s="60"/>
      <c r="AJ62" s="60"/>
      <c r="AK62" s="60"/>
      <c r="AL62" s="59"/>
      <c r="AM62" s="50"/>
      <c r="AN62" s="58"/>
      <c r="AO62" s="58"/>
      <c r="AP62" s="39"/>
      <c r="AR62" s="62"/>
      <c r="AS62" s="62"/>
      <c r="AT62" s="62"/>
      <c r="AU62" s="62"/>
      <c r="AV62" s="62"/>
      <c r="AW62" s="62"/>
      <c r="AX62" s="62"/>
      <c r="AY62" s="62"/>
      <c r="AZ62" s="62"/>
      <c r="BA62" s="62"/>
    </row>
    <row r="63" spans="1:53" ht="15.75" hidden="1" customHeight="1">
      <c r="A63" s="33" t="s">
        <v>302</v>
      </c>
      <c r="B63" s="33" t="s">
        <v>310</v>
      </c>
      <c r="C63" s="155">
        <f t="shared" si="18"/>
        <v>0</v>
      </c>
      <c r="D63" s="155"/>
      <c r="E63" s="42"/>
      <c r="F63" s="776">
        <f t="shared" si="17"/>
        <v>0</v>
      </c>
      <c r="G63" s="793"/>
      <c r="H63" s="793"/>
      <c r="I63" s="793"/>
      <c r="J63" s="793"/>
      <c r="K63" s="794"/>
      <c r="L63" s="795"/>
      <c r="M63" s="793"/>
      <c r="N63" s="793"/>
      <c r="O63" s="794"/>
      <c r="P63" s="794"/>
      <c r="Q63" s="794"/>
      <c r="R63" s="795"/>
      <c r="S63" s="780">
        <v>0</v>
      </c>
      <c r="T63" s="777">
        <v>0</v>
      </c>
      <c r="U63" s="777"/>
      <c r="V63" s="777">
        <f t="shared" si="24"/>
        <v>0</v>
      </c>
      <c r="W63" s="777">
        <f t="shared" si="25"/>
        <v>0</v>
      </c>
      <c r="X63" s="777" t="str">
        <f t="shared" si="26"/>
        <v/>
      </c>
      <c r="Y63" s="777"/>
      <c r="Z63" s="781"/>
      <c r="AA63" s="52"/>
      <c r="AB63" s="57"/>
      <c r="AC63" s="57"/>
      <c r="AD63" s="58"/>
      <c r="AE63" s="58"/>
      <c r="AF63" s="58"/>
      <c r="AG63" s="50"/>
      <c r="AH63" s="57"/>
      <c r="AI63" s="60"/>
      <c r="AJ63" s="60"/>
      <c r="AK63" s="60"/>
      <c r="AL63" s="59"/>
      <c r="AM63" s="50"/>
      <c r="AN63" s="58"/>
      <c r="AO63" s="58"/>
      <c r="AP63" s="39"/>
      <c r="AR63" s="62"/>
      <c r="AS63" s="62"/>
      <c r="AT63" s="62"/>
      <c r="AU63" s="62"/>
      <c r="AV63" s="62"/>
      <c r="AW63" s="62"/>
      <c r="AX63" s="62"/>
      <c r="AY63" s="62"/>
      <c r="AZ63" s="62"/>
      <c r="BA63" s="62"/>
    </row>
    <row r="64" spans="1:53" ht="15.75" hidden="1" customHeight="1">
      <c r="A64" s="33" t="s">
        <v>302</v>
      </c>
      <c r="B64" s="33" t="s">
        <v>310</v>
      </c>
      <c r="C64" s="155">
        <f t="shared" si="18"/>
        <v>0</v>
      </c>
      <c r="D64" s="155"/>
      <c r="E64" s="42"/>
      <c r="F64" s="776">
        <f t="shared" si="17"/>
        <v>0</v>
      </c>
      <c r="G64" s="793"/>
      <c r="H64" s="793"/>
      <c r="I64" s="793"/>
      <c r="J64" s="793"/>
      <c r="K64" s="794"/>
      <c r="L64" s="795"/>
      <c r="M64" s="793"/>
      <c r="N64" s="793"/>
      <c r="O64" s="794"/>
      <c r="P64" s="794"/>
      <c r="Q64" s="794"/>
      <c r="R64" s="795"/>
      <c r="S64" s="780">
        <v>0</v>
      </c>
      <c r="T64" s="777">
        <v>0</v>
      </c>
      <c r="U64" s="777"/>
      <c r="V64" s="777">
        <f t="shared" si="24"/>
        <v>0</v>
      </c>
      <c r="W64" s="777">
        <f t="shared" si="25"/>
        <v>0</v>
      </c>
      <c r="X64" s="777" t="str">
        <f t="shared" si="26"/>
        <v/>
      </c>
      <c r="Y64" s="777"/>
      <c r="Z64" s="781"/>
      <c r="AA64" s="52"/>
      <c r="AB64" s="57"/>
      <c r="AC64" s="57"/>
      <c r="AD64" s="58"/>
      <c r="AE64" s="58"/>
      <c r="AF64" s="58"/>
      <c r="AG64" s="50"/>
      <c r="AH64" s="57"/>
      <c r="AI64" s="60"/>
      <c r="AJ64" s="60"/>
      <c r="AK64" s="60"/>
      <c r="AL64" s="59"/>
      <c r="AM64" s="50"/>
      <c r="AN64" s="58"/>
      <c r="AO64" s="58"/>
      <c r="AP64" s="39"/>
      <c r="AR64" s="62"/>
      <c r="AS64" s="62"/>
      <c r="AT64" s="62"/>
      <c r="AU64" s="62"/>
      <c r="AV64" s="62"/>
      <c r="AW64" s="62"/>
      <c r="AX64" s="62"/>
      <c r="AY64" s="62"/>
      <c r="AZ64" s="62"/>
      <c r="BA64" s="62"/>
    </row>
    <row r="65" spans="1:53" ht="15.75" hidden="1" customHeight="1">
      <c r="A65" s="33" t="s">
        <v>302</v>
      </c>
      <c r="B65" s="33" t="s">
        <v>310</v>
      </c>
      <c r="C65" s="155">
        <f t="shared" si="18"/>
        <v>0</v>
      </c>
      <c r="D65" s="155"/>
      <c r="E65" s="42"/>
      <c r="F65" s="776">
        <f t="shared" si="17"/>
        <v>0</v>
      </c>
      <c r="G65" s="793"/>
      <c r="H65" s="793"/>
      <c r="I65" s="793"/>
      <c r="J65" s="793"/>
      <c r="K65" s="794"/>
      <c r="L65" s="795"/>
      <c r="M65" s="793"/>
      <c r="N65" s="793"/>
      <c r="O65" s="794"/>
      <c r="P65" s="794"/>
      <c r="Q65" s="794"/>
      <c r="R65" s="795"/>
      <c r="S65" s="780">
        <v>0</v>
      </c>
      <c r="T65" s="777">
        <v>0</v>
      </c>
      <c r="U65" s="777"/>
      <c r="V65" s="777">
        <f t="shared" si="24"/>
        <v>0</v>
      </c>
      <c r="W65" s="777">
        <f t="shared" si="25"/>
        <v>0</v>
      </c>
      <c r="X65" s="777" t="str">
        <f t="shared" si="26"/>
        <v/>
      </c>
      <c r="Y65" s="777"/>
      <c r="Z65" s="781"/>
      <c r="AA65" s="52"/>
      <c r="AB65" s="57"/>
      <c r="AC65" s="57"/>
      <c r="AD65" s="58"/>
      <c r="AE65" s="58"/>
      <c r="AF65" s="58"/>
      <c r="AG65" s="50"/>
      <c r="AH65" s="57"/>
      <c r="AI65" s="60"/>
      <c r="AJ65" s="60"/>
      <c r="AK65" s="60"/>
      <c r="AL65" s="59"/>
      <c r="AM65" s="50"/>
      <c r="AN65" s="58"/>
      <c r="AO65" s="58"/>
      <c r="AP65" s="39"/>
      <c r="AR65" s="62"/>
      <c r="AS65" s="62"/>
      <c r="AT65" s="62"/>
      <c r="AU65" s="62"/>
      <c r="AV65" s="62"/>
      <c r="AW65" s="62"/>
      <c r="AX65" s="62"/>
      <c r="AY65" s="62"/>
      <c r="AZ65" s="62"/>
      <c r="BA65" s="62"/>
    </row>
    <row r="66" spans="1:53" ht="15.75" hidden="1" customHeight="1">
      <c r="A66" s="33" t="s">
        <v>302</v>
      </c>
      <c r="B66" s="33" t="s">
        <v>310</v>
      </c>
      <c r="C66" s="155">
        <f t="shared" si="18"/>
        <v>0</v>
      </c>
      <c r="D66" s="155"/>
      <c r="E66" s="42"/>
      <c r="F66" s="776">
        <f t="shared" si="17"/>
        <v>0</v>
      </c>
      <c r="G66" s="793"/>
      <c r="H66" s="793"/>
      <c r="I66" s="793"/>
      <c r="J66" s="793"/>
      <c r="K66" s="794"/>
      <c r="L66" s="795"/>
      <c r="M66" s="793"/>
      <c r="N66" s="793"/>
      <c r="O66" s="794"/>
      <c r="P66" s="794"/>
      <c r="Q66" s="794"/>
      <c r="R66" s="795"/>
      <c r="S66" s="780">
        <v>0</v>
      </c>
      <c r="T66" s="777">
        <v>0</v>
      </c>
      <c r="U66" s="777"/>
      <c r="V66" s="777">
        <f t="shared" si="24"/>
        <v>0</v>
      </c>
      <c r="W66" s="777">
        <f t="shared" si="25"/>
        <v>0</v>
      </c>
      <c r="X66" s="777" t="str">
        <f t="shared" si="26"/>
        <v/>
      </c>
      <c r="Y66" s="777"/>
      <c r="Z66" s="781"/>
      <c r="AA66" s="52"/>
      <c r="AB66" s="57"/>
      <c r="AC66" s="57"/>
      <c r="AD66" s="58"/>
      <c r="AE66" s="58"/>
      <c r="AF66" s="58"/>
      <c r="AG66" s="50"/>
      <c r="AH66" s="57"/>
      <c r="AI66" s="60"/>
      <c r="AJ66" s="60"/>
      <c r="AK66" s="60"/>
      <c r="AL66" s="59"/>
      <c r="AM66" s="50"/>
      <c r="AN66" s="58"/>
      <c r="AO66" s="58"/>
      <c r="AP66" s="39"/>
      <c r="AR66" s="62"/>
      <c r="AS66" s="62"/>
      <c r="AT66" s="62"/>
      <c r="AU66" s="62"/>
      <c r="AV66" s="62"/>
      <c r="AW66" s="62"/>
      <c r="AX66" s="62"/>
      <c r="AY66" s="62"/>
      <c r="AZ66" s="62"/>
      <c r="BA66" s="62"/>
    </row>
    <row r="67" spans="1:53" ht="15.75" hidden="1" customHeight="1">
      <c r="A67" s="33" t="s">
        <v>302</v>
      </c>
      <c r="B67" s="33" t="s">
        <v>310</v>
      </c>
      <c r="C67" s="155">
        <f t="shared" si="18"/>
        <v>0</v>
      </c>
      <c r="D67" s="155"/>
      <c r="E67" s="42"/>
      <c r="F67" s="776">
        <f t="shared" si="17"/>
        <v>0</v>
      </c>
      <c r="G67" s="793"/>
      <c r="H67" s="793"/>
      <c r="I67" s="793"/>
      <c r="J67" s="793"/>
      <c r="K67" s="794"/>
      <c r="L67" s="795"/>
      <c r="M67" s="793"/>
      <c r="N67" s="793"/>
      <c r="O67" s="794"/>
      <c r="P67" s="794"/>
      <c r="Q67" s="794"/>
      <c r="R67" s="795"/>
      <c r="S67" s="780">
        <v>0</v>
      </c>
      <c r="T67" s="777">
        <v>0</v>
      </c>
      <c r="U67" s="777"/>
      <c r="V67" s="777">
        <f t="shared" si="24"/>
        <v>0</v>
      </c>
      <c r="W67" s="777">
        <f t="shared" si="25"/>
        <v>0</v>
      </c>
      <c r="X67" s="777" t="str">
        <f t="shared" si="26"/>
        <v/>
      </c>
      <c r="Y67" s="777"/>
      <c r="Z67" s="781"/>
      <c r="AA67" s="52"/>
      <c r="AB67" s="57"/>
      <c r="AC67" s="57"/>
      <c r="AD67" s="58"/>
      <c r="AE67" s="58"/>
      <c r="AF67" s="58"/>
      <c r="AG67" s="50"/>
      <c r="AH67" s="57"/>
      <c r="AI67" s="60"/>
      <c r="AJ67" s="60"/>
      <c r="AK67" s="60"/>
      <c r="AL67" s="59"/>
      <c r="AM67" s="50"/>
      <c r="AN67" s="58"/>
      <c r="AO67" s="58"/>
      <c r="AP67" s="39"/>
      <c r="AR67" s="62"/>
      <c r="AS67" s="62"/>
      <c r="AT67" s="62"/>
      <c r="AU67" s="62"/>
      <c r="AV67" s="62"/>
      <c r="AW67" s="62"/>
      <c r="AX67" s="62"/>
      <c r="AY67" s="62"/>
      <c r="AZ67" s="62"/>
      <c r="BA67" s="62"/>
    </row>
    <row r="68" spans="1:53" ht="15.75" hidden="1" customHeight="1">
      <c r="A68" s="33" t="s">
        <v>302</v>
      </c>
      <c r="B68" s="33" t="s">
        <v>310</v>
      </c>
      <c r="C68" s="155">
        <f t="shared" si="18"/>
        <v>0</v>
      </c>
      <c r="D68" s="155"/>
      <c r="E68" s="42"/>
      <c r="F68" s="776">
        <f t="shared" si="17"/>
        <v>0</v>
      </c>
      <c r="G68" s="793"/>
      <c r="H68" s="793"/>
      <c r="I68" s="793"/>
      <c r="J68" s="793"/>
      <c r="K68" s="794"/>
      <c r="L68" s="795"/>
      <c r="M68" s="793"/>
      <c r="N68" s="793"/>
      <c r="O68" s="794"/>
      <c r="P68" s="794"/>
      <c r="Q68" s="794"/>
      <c r="R68" s="795"/>
      <c r="S68" s="780">
        <v>0</v>
      </c>
      <c r="T68" s="777">
        <v>0</v>
      </c>
      <c r="U68" s="777"/>
      <c r="V68" s="777">
        <f t="shared" si="24"/>
        <v>0</v>
      </c>
      <c r="W68" s="777">
        <f t="shared" si="25"/>
        <v>0</v>
      </c>
      <c r="X68" s="777" t="str">
        <f t="shared" si="26"/>
        <v/>
      </c>
      <c r="Y68" s="777"/>
      <c r="Z68" s="781"/>
      <c r="AA68" s="52"/>
      <c r="AB68" s="57"/>
      <c r="AC68" s="57"/>
      <c r="AD68" s="58"/>
      <c r="AE68" s="58"/>
      <c r="AF68" s="58"/>
      <c r="AG68" s="50"/>
      <c r="AH68" s="57"/>
      <c r="AI68" s="60"/>
      <c r="AJ68" s="60"/>
      <c r="AK68" s="60"/>
      <c r="AL68" s="59"/>
      <c r="AM68" s="50"/>
      <c r="AN68" s="58"/>
      <c r="AO68" s="58"/>
      <c r="AP68" s="39"/>
      <c r="AR68" s="62"/>
      <c r="AS68" s="62"/>
      <c r="AT68" s="62"/>
      <c r="AU68" s="62"/>
      <c r="AV68" s="62"/>
      <c r="AW68" s="62"/>
      <c r="AX68" s="62"/>
      <c r="AY68" s="62"/>
      <c r="AZ68" s="62"/>
      <c r="BA68" s="62"/>
    </row>
    <row r="69" spans="1:53" ht="15.75" hidden="1" customHeight="1">
      <c r="A69" s="33" t="s">
        <v>302</v>
      </c>
      <c r="B69" s="33" t="s">
        <v>310</v>
      </c>
      <c r="C69" s="155">
        <f t="shared" si="18"/>
        <v>0</v>
      </c>
      <c r="D69" s="155"/>
      <c r="E69" s="42"/>
      <c r="F69" s="776">
        <f t="shared" si="17"/>
        <v>0</v>
      </c>
      <c r="G69" s="793"/>
      <c r="H69" s="793"/>
      <c r="I69" s="793"/>
      <c r="J69" s="793"/>
      <c r="K69" s="794"/>
      <c r="L69" s="795"/>
      <c r="M69" s="793"/>
      <c r="N69" s="793"/>
      <c r="O69" s="794"/>
      <c r="P69" s="794"/>
      <c r="Q69" s="794"/>
      <c r="R69" s="795"/>
      <c r="S69" s="780">
        <v>0</v>
      </c>
      <c r="T69" s="777">
        <v>0</v>
      </c>
      <c r="U69" s="777"/>
      <c r="V69" s="777">
        <f t="shared" si="24"/>
        <v>0</v>
      </c>
      <c r="W69" s="777">
        <f t="shared" si="25"/>
        <v>0</v>
      </c>
      <c r="X69" s="777" t="str">
        <f t="shared" si="26"/>
        <v/>
      </c>
      <c r="Y69" s="777"/>
      <c r="Z69" s="781"/>
      <c r="AA69" s="52"/>
      <c r="AB69" s="57"/>
      <c r="AC69" s="57"/>
      <c r="AD69" s="58"/>
      <c r="AE69" s="58"/>
      <c r="AF69" s="58"/>
      <c r="AG69" s="50"/>
      <c r="AH69" s="57"/>
      <c r="AI69" s="60"/>
      <c r="AJ69" s="60"/>
      <c r="AK69" s="60"/>
      <c r="AL69" s="59"/>
      <c r="AM69" s="50"/>
      <c r="AN69" s="58"/>
      <c r="AO69" s="58"/>
      <c r="AP69" s="39"/>
      <c r="AR69" s="62"/>
      <c r="AS69" s="62"/>
      <c r="AT69" s="62"/>
      <c r="AU69" s="62"/>
      <c r="AV69" s="62"/>
      <c r="AW69" s="62"/>
      <c r="AX69" s="62"/>
      <c r="AY69" s="62"/>
      <c r="AZ69" s="62"/>
      <c r="BA69" s="62"/>
    </row>
    <row r="70" spans="1:53" ht="15.75" hidden="1" customHeight="1">
      <c r="A70" s="33" t="s">
        <v>302</v>
      </c>
      <c r="B70" s="33" t="s">
        <v>310</v>
      </c>
      <c r="C70" s="155">
        <f t="shared" si="18"/>
        <v>0</v>
      </c>
      <c r="D70" s="155"/>
      <c r="E70" s="42"/>
      <c r="F70" s="776">
        <f t="shared" si="17"/>
        <v>0</v>
      </c>
      <c r="G70" s="793">
        <v>1.9449911579999899</v>
      </c>
      <c r="H70" s="793">
        <v>6.8011245269999998</v>
      </c>
      <c r="I70" s="793">
        <f>G70-H70</f>
        <v>-4.8561333690000099</v>
      </c>
      <c r="J70" s="793">
        <f>IF(OR(I70&gt;0.5,I70&lt;-0.5),I70,"")</f>
        <v>-4.8561333690000099</v>
      </c>
      <c r="K70" s="794"/>
      <c r="L70" s="796"/>
      <c r="M70" s="793">
        <v>18.911107718</v>
      </c>
      <c r="N70" s="793">
        <v>14.313569047</v>
      </c>
      <c r="O70" s="794">
        <f>IF(OR(M70&lt;0,N70&lt;0),"-",M70/N70-1)</f>
        <v>0.32120141775287037</v>
      </c>
      <c r="P70" s="794" t="b">
        <f>IF(AND(M70&lt;0,N70&lt;0),-(M70/N70-1))</f>
        <v>0</v>
      </c>
      <c r="Q70" s="794">
        <f>IF(AND(M70&lt;0,N70&lt;0),+P70,O70)</f>
        <v>0.32120141775287037</v>
      </c>
      <c r="R70" s="796"/>
      <c r="S70" s="780">
        <v>0</v>
      </c>
      <c r="T70" s="777">
        <v>0</v>
      </c>
      <c r="U70" s="777"/>
      <c r="V70" s="777">
        <f t="shared" si="24"/>
        <v>0</v>
      </c>
      <c r="W70" s="777">
        <f t="shared" si="25"/>
        <v>0</v>
      </c>
      <c r="X70" s="777" t="str">
        <f t="shared" si="26"/>
        <v/>
      </c>
      <c r="Y70" s="777"/>
      <c r="Z70" s="781"/>
      <c r="AA70" s="52"/>
      <c r="AB70" s="57">
        <f>AC70-T70+S70</f>
        <v>85.582712079000004</v>
      </c>
      <c r="AC70" s="57">
        <v>85.582712079000004</v>
      </c>
      <c r="AD70" s="58">
        <f>IF(OR(AB70&lt;0,AC70&lt;0),"-",AB70/AC70-1)</f>
        <v>0</v>
      </c>
      <c r="AE70" s="58" t="b">
        <f>IF(AND(AB70&lt;0,AC70&lt;0),-(AB70/AC70-1))</f>
        <v>0</v>
      </c>
      <c r="AF70" s="58">
        <f>IF(AND(AB70&lt;0,AC70&lt;0),+AE70,AD70)</f>
        <v>0</v>
      </c>
      <c r="AG70" s="50"/>
      <c r="AH70" s="57"/>
      <c r="AI70" s="60">
        <f>IF(OR(AC70&lt;0,AH70&lt;0),"-",AH70/AC70-1)</f>
        <v>-1</v>
      </c>
      <c r="AJ70" s="60" t="b">
        <f>IF(AND(AC70&lt;0,AH70&lt;0),-(AH70/AC70-1))</f>
        <v>0</v>
      </c>
      <c r="AK70" s="60">
        <f>IF(AND(AG70&lt;0,AH70&lt;0),+AJ70,AI70)</f>
        <v>-1</v>
      </c>
      <c r="AL70" s="59"/>
      <c r="AM70" s="50"/>
      <c r="AN70" s="58">
        <f>IF(S70&lt;&gt;0,IF(S37&lt;&gt;0,S70/S37,""),0)</f>
        <v>0</v>
      </c>
      <c r="AO70" s="58">
        <f>IF(T70&lt;&gt;0,IF(T37&lt;&gt;0,T70/T37,""),0)</f>
        <v>0</v>
      </c>
      <c r="AP70" s="39"/>
      <c r="AR70" s="62"/>
      <c r="AS70" s="62"/>
      <c r="AT70" s="62"/>
      <c r="AU70" s="62"/>
      <c r="AV70" s="62"/>
      <c r="AW70" s="62"/>
      <c r="AX70" s="62"/>
      <c r="AY70" s="62"/>
      <c r="AZ70" s="62"/>
      <c r="BA70" s="62"/>
    </row>
    <row r="71" spans="1:53" ht="16.8">
      <c r="C71" s="75">
        <f>IF(H71=0,0,1)</f>
        <v>1</v>
      </c>
      <c r="D71" s="49"/>
      <c r="E71" s="35"/>
      <c r="F71" s="783" t="str">
        <f>F38</f>
        <v>Summa resultat/resultatandelar</v>
      </c>
      <c r="G71" s="784">
        <f>SUM(G43:G70)</f>
        <v>65.499889261000021</v>
      </c>
      <c r="H71" s="784">
        <f>SUM(H43:H70)</f>
        <v>248.949572389</v>
      </c>
      <c r="I71" s="784">
        <f>SUM(I43:I70)</f>
        <v>-183.44968312800003</v>
      </c>
      <c r="J71" s="784">
        <f>SUM(J43:J70)</f>
        <v>-183.64768312800001</v>
      </c>
      <c r="K71" s="785"/>
      <c r="L71" s="797"/>
      <c r="M71" s="784">
        <f>SUM(M43:M70)</f>
        <v>122.23876261700001</v>
      </c>
      <c r="N71" s="784">
        <f>SUM(N43:N70)</f>
        <v>204.52577457500001</v>
      </c>
      <c r="O71" s="787">
        <f>IF(OR(M71&lt;0,N71&lt;0),"-",M71/N71-1)</f>
        <v>-0.40233076798750955</v>
      </c>
      <c r="P71" s="787" t="b">
        <f>IF(AND(M71&lt;0,N71&lt;0),-(M71/N71-1))</f>
        <v>0</v>
      </c>
      <c r="Q71" s="785">
        <f>IF(AND(M71&lt;0,N71&lt;0),+P71,O71)</f>
        <v>-0.40233076798750955</v>
      </c>
      <c r="R71" s="797"/>
      <c r="S71" s="788">
        <f t="shared" ref="S71:X71" si="36">SUM(S43:S70)</f>
        <v>207.55204760000044</v>
      </c>
      <c r="T71" s="784">
        <f t="shared" si="36"/>
        <v>159.94467819999986</v>
      </c>
      <c r="U71" s="784">
        <f t="shared" si="36"/>
        <v>0</v>
      </c>
      <c r="V71" s="784">
        <f t="shared" si="36"/>
        <v>159.94467819999986</v>
      </c>
      <c r="W71" s="784">
        <f t="shared" si="36"/>
        <v>47.607369400000572</v>
      </c>
      <c r="X71" s="784">
        <f t="shared" si="36"/>
        <v>47.606295700000402</v>
      </c>
      <c r="Y71" s="784"/>
      <c r="Z71" s="790"/>
      <c r="AA71" s="68"/>
      <c r="AB71" s="65">
        <f>SUM(AB43:AB70)</f>
        <v>392.59055539800056</v>
      </c>
      <c r="AC71" s="65">
        <f>SUM(AC43:AC70)</f>
        <v>341.27618599799996</v>
      </c>
      <c r="AD71" s="66">
        <f>IF(OR(AB71&lt;0,AC71&lt;0),"-",AB71/AC71-1)</f>
        <v>0.15036024048950591</v>
      </c>
      <c r="AE71" s="66" t="b">
        <f>IF(AND(AB71&lt;0,AC71&lt;0),-(AB71/AC71-1))</f>
        <v>0</v>
      </c>
      <c r="AF71" s="67">
        <f>IF(AND(AB71&lt;0,AC71&lt;0),+AE71,AD71)</f>
        <v>0.15036024048950591</v>
      </c>
      <c r="AG71" s="39"/>
      <c r="AH71" s="65">
        <f>SUM(AH43:AH70)</f>
        <v>1402.6109771728507</v>
      </c>
      <c r="AI71" s="69">
        <f>IF(OR(AC71&lt;0,AH71&lt;0),"-",AH71/AC71-1)</f>
        <v>3.109899942391734</v>
      </c>
      <c r="AJ71" s="69" t="b">
        <f>IF(AND(AC71&lt;0,AH71&lt;0),-(AH71/AC71-1))</f>
        <v>0</v>
      </c>
      <c r="AK71" s="69">
        <f>IF(AND(AG71&lt;0,AH71&lt;0),+AJ71,AI71)</f>
        <v>3.109899942391734</v>
      </c>
      <c r="AL71" s="65">
        <f>SUM(AL43:AL70)</f>
        <v>1671.8118419647205</v>
      </c>
      <c r="AM71" s="39"/>
      <c r="AN71" s="128">
        <f>IF(S71&lt;&gt;"",IF(S38&lt;&gt;"",S71/S38,""),"")</f>
        <v>2.2743941212856771E-2</v>
      </c>
      <c r="AO71" s="128">
        <f>IF(T71&lt;&gt;"",IF(T38&lt;&gt;"",T71/T38,""),"")</f>
        <v>2.5783982731530299E-2</v>
      </c>
      <c r="AP71" s="39"/>
    </row>
    <row r="72" spans="1:53">
      <c r="S72" s="299"/>
    </row>
  </sheetData>
  <mergeCells count="3">
    <mergeCell ref="AN6:AO6"/>
    <mergeCell ref="AN8:AO8"/>
    <mergeCell ref="AN41:AO41"/>
  </mergeCells>
  <pageMargins left="0.70866141732283472" right="0.19685039370078741" top="0.74803149606299213" bottom="0.35433070866141736" header="0.23622047244094491" footer="0.15748031496062992"/>
  <pageSetup paperSize="9" scale="55" fitToHeight="0" orientation="landscape" r:id="rId1"/>
  <headerFooter alignWithMargins="0">
    <oddFooter>&amp;LRatos Ekonomi/150422&amp;R&amp;P/&amp;N</oddFooter>
  </headerFooter>
  <colBreaks count="1" manualBreakCount="1">
    <brk id="27" min="2" max="48" man="1"/>
  </col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AE45"/>
  <sheetViews>
    <sheetView showGridLines="0" showZeros="0" view="pageBreakPreview" topLeftCell="E3" zoomScale="90" zoomScaleNormal="80" zoomScaleSheetLayoutView="90" workbookViewId="0"/>
  </sheetViews>
  <sheetFormatPr defaultColWidth="9.109375" defaultRowHeight="13.8" outlineLevelRow="1" outlineLevelCol="1"/>
  <cols>
    <col min="1" max="2" width="9.109375" style="474" hidden="1" customWidth="1" outlineLevel="1"/>
    <col min="3" max="4" width="9.109375" style="33" hidden="1" customWidth="1" outlineLevel="1"/>
    <col min="5" max="5" width="3.44140625" style="33" customWidth="1" collapsed="1"/>
    <col min="6" max="6" width="27.109375" style="33" customWidth="1"/>
    <col min="7" max="7" width="11.44140625" style="33" customWidth="1"/>
    <col min="8" max="8" width="12.33203125" style="33" customWidth="1"/>
    <col min="9" max="9" width="11.88671875" style="33" hidden="1" customWidth="1"/>
    <col min="10" max="10" width="9.44140625" style="33" hidden="1" customWidth="1"/>
    <col min="11" max="11" width="15" style="33" customWidth="1"/>
    <col min="12" max="12" width="10.33203125" style="33" customWidth="1"/>
    <col min="13" max="13" width="10" style="33" customWidth="1"/>
    <col min="14" max="15" width="9.109375" style="33" hidden="1" customWidth="1"/>
    <col min="16" max="16" width="12.109375" style="33" customWidth="1"/>
    <col min="17" max="17" width="10" style="33" customWidth="1"/>
    <col min="18" max="18" width="10.109375" style="33" customWidth="1"/>
    <col min="19" max="20" width="9.109375" style="33" hidden="1" customWidth="1"/>
    <col min="21" max="21" width="12" style="33" customWidth="1"/>
    <col min="22" max="22" width="11.5546875" style="33" customWidth="1"/>
    <col min="23" max="23" width="10.5546875" style="33" customWidth="1"/>
    <col min="24" max="25" width="9.109375" style="33" hidden="1" customWidth="1"/>
    <col min="26" max="26" width="12.5546875" style="33" customWidth="1"/>
    <col min="27" max="27" width="10.88671875" style="33" customWidth="1"/>
    <col min="28" max="28" width="11.5546875" style="33" customWidth="1"/>
    <col min="29" max="30" width="9.109375" style="33" hidden="1" customWidth="1"/>
    <col min="31" max="31" width="12.44140625" style="33" customWidth="1"/>
    <col min="32" max="16384" width="9.109375" style="33"/>
  </cols>
  <sheetData>
    <row r="1" spans="1:31" s="474" customFormat="1" hidden="1" outlineLevel="1">
      <c r="D1" s="474" t="s">
        <v>17</v>
      </c>
      <c r="G1" s="474" t="s">
        <v>297</v>
      </c>
      <c r="H1" s="474" t="s">
        <v>297</v>
      </c>
      <c r="I1" s="474" t="s">
        <v>297</v>
      </c>
      <c r="J1" s="474" t="s">
        <v>297</v>
      </c>
      <c r="L1" s="474" t="s">
        <v>300</v>
      </c>
      <c r="M1" s="474" t="s">
        <v>300</v>
      </c>
      <c r="Q1" s="474" t="s">
        <v>301</v>
      </c>
      <c r="R1" s="474" t="s">
        <v>301</v>
      </c>
      <c r="V1" s="474" t="s">
        <v>302</v>
      </c>
      <c r="W1" s="474" t="s">
        <v>302</v>
      </c>
      <c r="AA1" s="474" t="s">
        <v>303</v>
      </c>
      <c r="AB1" s="474" t="s">
        <v>303</v>
      </c>
    </row>
    <row r="2" spans="1:31" s="474" customFormat="1" hidden="1" outlineLevel="1">
      <c r="G2" s="488" t="s">
        <v>533</v>
      </c>
      <c r="H2" s="488" t="s">
        <v>533</v>
      </c>
      <c r="I2" s="488" t="s">
        <v>533</v>
      </c>
      <c r="K2" s="488" t="s">
        <v>533</v>
      </c>
      <c r="L2" s="488" t="s">
        <v>533</v>
      </c>
      <c r="M2" s="488" t="s">
        <v>533</v>
      </c>
      <c r="Q2" s="488" t="s">
        <v>533</v>
      </c>
      <c r="R2" s="488" t="s">
        <v>533</v>
      </c>
      <c r="V2" s="488" t="s">
        <v>533</v>
      </c>
      <c r="W2" s="488" t="s">
        <v>533</v>
      </c>
    </row>
    <row r="3" spans="1:31" ht="16.5" customHeight="1" collapsed="1"/>
    <row r="4" spans="1:31" ht="20.25" customHeight="1">
      <c r="A4" s="688" t="s">
        <v>326</v>
      </c>
    </row>
    <row r="5" spans="1:31" ht="5.25" customHeight="1"/>
    <row r="6" spans="1:31" ht="24.75" customHeight="1">
      <c r="F6" s="127" t="str">
        <f>"Nettoomsättning, EBITA, EBT per månad "&amp;VÅR&amp;" jämfört med "&amp;VFGÅR&amp;" (exkl Aibel)"</f>
        <v>Nettoomsättning, EBITA, EBT per månad 2015 jämfört med 2014 (exkl Aibel)</v>
      </c>
    </row>
    <row r="7" spans="1:31"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</row>
    <row r="8" spans="1:31" ht="30" customHeight="1">
      <c r="A8" s="474" t="s">
        <v>142</v>
      </c>
      <c r="C8" s="33" t="s">
        <v>327</v>
      </c>
      <c r="D8" s="33" t="s">
        <v>328</v>
      </c>
      <c r="F8" s="352">
        <v>1</v>
      </c>
      <c r="G8" s="353" t="s">
        <v>32</v>
      </c>
      <c r="H8" s="353"/>
      <c r="I8" s="353"/>
      <c r="J8" s="353"/>
      <c r="K8" s="353"/>
      <c r="L8" s="353" t="s">
        <v>109</v>
      </c>
      <c r="M8" s="353"/>
      <c r="N8" s="353"/>
      <c r="O8" s="353"/>
      <c r="P8" s="353"/>
      <c r="Q8" s="353" t="s">
        <v>114</v>
      </c>
      <c r="R8" s="353"/>
      <c r="S8" s="353"/>
      <c r="T8" s="353"/>
      <c r="U8" s="353"/>
      <c r="V8" s="353" t="s">
        <v>110</v>
      </c>
      <c r="W8" s="353"/>
      <c r="X8" s="353"/>
      <c r="Y8" s="353"/>
      <c r="Z8" s="353"/>
      <c r="AA8" s="353" t="s">
        <v>115</v>
      </c>
      <c r="AB8" s="353"/>
      <c r="AC8" s="353"/>
      <c r="AD8" s="353"/>
      <c r="AE8" s="353"/>
    </row>
    <row r="9" spans="1:31" ht="18">
      <c r="F9" s="344"/>
      <c r="G9" s="354">
        <f>VÅR</f>
        <v>2015</v>
      </c>
      <c r="H9" s="344">
        <f>VFGÅR</f>
        <v>2014</v>
      </c>
      <c r="I9" s="344"/>
      <c r="J9" s="344"/>
      <c r="K9" s="345" t="s">
        <v>3</v>
      </c>
      <c r="L9" s="354">
        <f>$G$9</f>
        <v>2015</v>
      </c>
      <c r="M9" s="344">
        <f>$H$9</f>
        <v>2014</v>
      </c>
      <c r="N9" s="344"/>
      <c r="O9" s="344"/>
      <c r="P9" s="345" t="s">
        <v>3</v>
      </c>
      <c r="Q9" s="354">
        <f>$G$9</f>
        <v>2015</v>
      </c>
      <c r="R9" s="344">
        <f>$H$9</f>
        <v>2014</v>
      </c>
      <c r="S9" s="344"/>
      <c r="T9" s="344"/>
      <c r="U9" s="345" t="s">
        <v>3</v>
      </c>
      <c r="V9" s="354">
        <f>$G$9</f>
        <v>2015</v>
      </c>
      <c r="W9" s="344">
        <f>$H$9</f>
        <v>2014</v>
      </c>
      <c r="X9" s="344"/>
      <c r="Y9" s="344"/>
      <c r="Z9" s="345" t="s">
        <v>3</v>
      </c>
      <c r="AA9" s="354">
        <f>$G$9</f>
        <v>2015</v>
      </c>
      <c r="AB9" s="344">
        <f>$H$9</f>
        <v>2014</v>
      </c>
      <c r="AC9" s="344"/>
      <c r="AD9" s="344"/>
      <c r="AE9" s="345" t="s">
        <v>3</v>
      </c>
    </row>
    <row r="10" spans="1:31">
      <c r="A10" s="489">
        <v>100</v>
      </c>
      <c r="B10" s="474" t="str">
        <f>'Meny Aaro'!$D$11</f>
        <v>MSEK</v>
      </c>
      <c r="C10" s="33" t="str">
        <f>'Meny Aaro'!Q34</f>
        <v>1501PM</v>
      </c>
      <c r="D10" s="33" t="str">
        <f>'Meny Aaro'!R34</f>
        <v>1401PM</v>
      </c>
      <c r="F10" s="81" t="s">
        <v>94</v>
      </c>
      <c r="G10" s="304">
        <v>1950.2384664000001</v>
      </c>
      <c r="H10" s="304">
        <v>2120.5440238000001</v>
      </c>
      <c r="I10" s="83">
        <f>IF(OR(G10&lt;0,H10&lt;0),"-",G10/H10-1)</f>
        <v>-8.0312200778936749E-2</v>
      </c>
      <c r="J10" s="83" t="b">
        <f t="shared" ref="J10:J21" si="0">IF(AND(G10&lt;0,H10&lt;0),-(G10/H10-1))</f>
        <v>0</v>
      </c>
      <c r="K10" s="83">
        <f t="shared" ref="K10:K21" si="1">IF(AND(G10&lt;0,H10&lt;0),+J10,IF(G10=0,"",I10))</f>
        <v>-8.0312200778936749E-2</v>
      </c>
      <c r="L10" s="304">
        <v>89.493940800000203</v>
      </c>
      <c r="M10" s="304">
        <v>80.552503900000303</v>
      </c>
      <c r="N10" s="83">
        <f t="shared" ref="N10:N21" si="2">IF(OR(L10&lt;0,M10&lt;0),"-",L10/M10-1)</f>
        <v>0.11100135274627831</v>
      </c>
      <c r="O10" s="83" t="b">
        <f t="shared" ref="O10:O21" si="3">IF(AND(L10&lt;0,M10&lt;0),-(L10/M10-1))</f>
        <v>0</v>
      </c>
      <c r="P10" s="83">
        <f t="shared" ref="P10:P21" si="4">IF(AND(L10&lt;0,M10&lt;0),+O10,IF(L10=0,"",N10))</f>
        <v>0.11100135274627831</v>
      </c>
      <c r="Q10" s="304">
        <v>93.459940800000197</v>
      </c>
      <c r="R10" s="304">
        <v>77.794193900000096</v>
      </c>
      <c r="S10" s="83">
        <f t="shared" ref="S10:S21" si="5">IF(OR(Q10&lt;0,R10&lt;0),"-",Q10/R10-1)</f>
        <v>0.20137424291763351</v>
      </c>
      <c r="T10" s="83" t="b">
        <f t="shared" ref="T10:T21" si="6">IF(AND(Q10&lt;0,R10&lt;0),-(Q10/R10-1))</f>
        <v>0</v>
      </c>
      <c r="U10" s="83">
        <f t="shared" ref="U10:U21" si="7">IF(AND(Q10&lt;0,R10&lt;0),+T10,IF(Q10=0,"",S10))</f>
        <v>0.20137424291763351</v>
      </c>
      <c r="V10" s="304">
        <v>21.127310300000399</v>
      </c>
      <c r="W10" s="304">
        <v>16.2753383000003</v>
      </c>
      <c r="X10" s="83">
        <f t="shared" ref="X10:X21" si="8">IF(OR(V10&lt;0,W10&lt;0),"-",V10/W10-1)</f>
        <v>0.29811804280590648</v>
      </c>
      <c r="Y10" s="83" t="b">
        <f t="shared" ref="Y10:Y21" si="9">IF(AND(V10&lt;0,W10&lt;0),-(V10/W10-1))</f>
        <v>0</v>
      </c>
      <c r="Z10" s="83">
        <f t="shared" ref="Z10:Z21" si="10">IF(AND(V10&lt;0,W10&lt;0),+Y10,IF(V10=0,"",X10))</f>
        <v>0.29811804280590648</v>
      </c>
      <c r="AA10" s="304">
        <v>25.093310300000301</v>
      </c>
      <c r="AB10" s="304">
        <v>13.5170283000006</v>
      </c>
      <c r="AC10" s="83">
        <f t="shared" ref="AC10:AC21" si="11">IF(OR(AA10&lt;0,AB10&lt;0),"-",AA10/AB10-1)</f>
        <v>0.85642211757440689</v>
      </c>
      <c r="AD10" s="83" t="b">
        <f t="shared" ref="AD10:AD21" si="12">IF(AND(AA10&lt;0,AB10&lt;0),-(AA10/AB10-1))</f>
        <v>0</v>
      </c>
      <c r="AE10" s="83">
        <f t="shared" ref="AE10:AE21" si="13">IF(AND(AA10&lt;0,AB10&lt;0),+AD10,IF(AA10=0,"",AC10))</f>
        <v>0.85642211757440689</v>
      </c>
    </row>
    <row r="11" spans="1:31">
      <c r="A11" s="489">
        <v>100</v>
      </c>
      <c r="B11" s="474" t="str">
        <f>'Meny Aaro'!$D$11</f>
        <v>MSEK</v>
      </c>
      <c r="C11" s="33" t="str">
        <f>'Meny Aaro'!Q35</f>
        <v>1502PM</v>
      </c>
      <c r="D11" s="33" t="str">
        <f>'Meny Aaro'!R35</f>
        <v>1402PM</v>
      </c>
      <c r="F11" s="81" t="s">
        <v>95</v>
      </c>
      <c r="G11" s="304">
        <v>1983.8763501000001</v>
      </c>
      <c r="H11" s="304">
        <v>2113.2044061000001</v>
      </c>
      <c r="I11" s="83">
        <f>IF(OR(G11&lt;0,H11&lt;0),"-",G11/H11-1)</f>
        <v>-6.1199974610444796E-2</v>
      </c>
      <c r="J11" s="83" t="b">
        <f t="shared" si="0"/>
        <v>0</v>
      </c>
      <c r="K11" s="83">
        <f t="shared" si="1"/>
        <v>-6.1199974610444796E-2</v>
      </c>
      <c r="L11" s="304">
        <v>87.262217000000106</v>
      </c>
      <c r="M11" s="304">
        <v>60.021153399999598</v>
      </c>
      <c r="N11" s="83">
        <f t="shared" si="2"/>
        <v>0.45385771610314785</v>
      </c>
      <c r="O11" s="83" t="b">
        <f t="shared" si="3"/>
        <v>0</v>
      </c>
      <c r="P11" s="83">
        <f t="shared" si="4"/>
        <v>0.45385771610314785</v>
      </c>
      <c r="Q11" s="304">
        <v>100.3531919</v>
      </c>
      <c r="R11" s="304">
        <v>59.3894360999996</v>
      </c>
      <c r="S11" s="83">
        <f t="shared" si="5"/>
        <v>0.68974818570470786</v>
      </c>
      <c r="T11" s="83" t="b">
        <f t="shared" si="6"/>
        <v>0</v>
      </c>
      <c r="U11" s="83">
        <f t="shared" si="7"/>
        <v>0.68974818570470786</v>
      </c>
      <c r="V11" s="304">
        <v>49.6201812999998</v>
      </c>
      <c r="W11" s="304">
        <v>30.045852799999501</v>
      </c>
      <c r="X11" s="83">
        <f t="shared" si="8"/>
        <v>0.651481874397009</v>
      </c>
      <c r="Y11" s="83" t="b">
        <f t="shared" si="9"/>
        <v>0</v>
      </c>
      <c r="Z11" s="83">
        <f t="shared" si="10"/>
        <v>0.651481874397009</v>
      </c>
      <c r="AA11" s="304">
        <v>62.711156199999799</v>
      </c>
      <c r="AB11" s="304">
        <v>29.4141354999995</v>
      </c>
      <c r="AC11" s="83">
        <f t="shared" si="11"/>
        <v>1.1320074560750175</v>
      </c>
      <c r="AD11" s="83" t="b">
        <f t="shared" si="12"/>
        <v>0</v>
      </c>
      <c r="AE11" s="83">
        <f t="shared" si="13"/>
        <v>1.1320074560750175</v>
      </c>
    </row>
    <row r="12" spans="1:31">
      <c r="A12" s="489">
        <v>100</v>
      </c>
      <c r="B12" s="474" t="str">
        <f>'Meny Aaro'!$D$11</f>
        <v>MSEK</v>
      </c>
      <c r="C12" s="33" t="str">
        <f>'Meny Aaro'!Q36</f>
        <v>1503PM</v>
      </c>
      <c r="D12" s="33" t="str">
        <f>'Meny Aaro'!R36</f>
        <v>1403PM</v>
      </c>
      <c r="F12" s="81" t="s">
        <v>96</v>
      </c>
      <c r="G12" s="304">
        <v>3284.1536477</v>
      </c>
      <c r="H12" s="304">
        <v>2337.1568943000002</v>
      </c>
      <c r="I12" s="83">
        <f>IF(OR(G12&lt;0,H12&lt;0),"-",G12/H12-1)</f>
        <v>0.40519177626011871</v>
      </c>
      <c r="J12" s="83" t="b">
        <f t="shared" si="0"/>
        <v>0</v>
      </c>
      <c r="K12" s="83">
        <f t="shared" si="1"/>
        <v>0.40519177626011871</v>
      </c>
      <c r="L12" s="304">
        <v>194.41559850000101</v>
      </c>
      <c r="M12" s="304">
        <v>75.479103900000396</v>
      </c>
      <c r="N12" s="83">
        <f t="shared" si="2"/>
        <v>1.5757539299562349</v>
      </c>
      <c r="O12" s="83" t="b">
        <f t="shared" si="3"/>
        <v>0</v>
      </c>
      <c r="P12" s="83">
        <f t="shared" si="4"/>
        <v>1.5757539299562349</v>
      </c>
      <c r="Q12" s="304">
        <v>215.202720800001</v>
      </c>
      <c r="R12" s="304">
        <v>158.75528059999999</v>
      </c>
      <c r="S12" s="83">
        <f t="shared" si="5"/>
        <v>0.35556259915678678</v>
      </c>
      <c r="T12" s="83" t="b">
        <f t="shared" si="6"/>
        <v>0</v>
      </c>
      <c r="U12" s="83">
        <f t="shared" si="7"/>
        <v>0.35556259915678678</v>
      </c>
      <c r="V12" s="304">
        <v>116.376840700001</v>
      </c>
      <c r="W12" s="304">
        <v>-5.9324875999998996</v>
      </c>
      <c r="X12" s="83" t="str">
        <f t="shared" si="8"/>
        <v>-</v>
      </c>
      <c r="Y12" s="83" t="b">
        <f t="shared" si="9"/>
        <v>0</v>
      </c>
      <c r="Z12" s="83" t="str">
        <f t="shared" si="10"/>
        <v>-</v>
      </c>
      <c r="AA12" s="304">
        <v>138.667343200001</v>
      </c>
      <c r="AB12" s="304">
        <v>80.075321100000195</v>
      </c>
      <c r="AC12" s="83">
        <f t="shared" si="11"/>
        <v>0.73171135994359027</v>
      </c>
      <c r="AD12" s="83" t="b">
        <f t="shared" si="12"/>
        <v>0</v>
      </c>
      <c r="AE12" s="83">
        <f t="shared" si="13"/>
        <v>0.73171135994359027</v>
      </c>
    </row>
    <row r="13" spans="1:31">
      <c r="A13" s="489">
        <v>100</v>
      </c>
      <c r="B13" s="474" t="str">
        <f>'Meny Aaro'!$D$11</f>
        <v>MSEK</v>
      </c>
      <c r="C13" s="33" t="str">
        <f>'Meny Aaro'!Q37</f>
        <v>DUMMY</v>
      </c>
      <c r="D13" s="33" t="str">
        <f>'Meny Aaro'!R37</f>
        <v>1404PM</v>
      </c>
      <c r="F13" s="81" t="s">
        <v>97</v>
      </c>
      <c r="G13" s="304">
        <v>0</v>
      </c>
      <c r="H13" s="304">
        <v>2305.2871223000002</v>
      </c>
      <c r="I13" s="83">
        <f>IF(OR(G13&lt;0,H13&lt;0,),"-",G13/H13-1)</f>
        <v>-1</v>
      </c>
      <c r="J13" s="83" t="b">
        <f t="shared" si="0"/>
        <v>0</v>
      </c>
      <c r="K13" s="83" t="str">
        <f t="shared" si="1"/>
        <v/>
      </c>
      <c r="L13" s="304">
        <v>0</v>
      </c>
      <c r="M13" s="304">
        <v>83.954725400000001</v>
      </c>
      <c r="N13" s="83">
        <f t="shared" si="2"/>
        <v>-1</v>
      </c>
      <c r="O13" s="83" t="b">
        <f t="shared" si="3"/>
        <v>0</v>
      </c>
      <c r="P13" s="83" t="str">
        <f t="shared" si="4"/>
        <v/>
      </c>
      <c r="Q13" s="304">
        <v>0</v>
      </c>
      <c r="R13" s="304">
        <v>106.4525929</v>
      </c>
      <c r="S13" s="83">
        <f t="shared" si="5"/>
        <v>-1</v>
      </c>
      <c r="T13" s="83" t="b">
        <f t="shared" si="6"/>
        <v>0</v>
      </c>
      <c r="U13" s="83" t="str">
        <f t="shared" si="7"/>
        <v/>
      </c>
      <c r="V13" s="304">
        <v>0</v>
      </c>
      <c r="W13" s="304">
        <v>13.6609224999999</v>
      </c>
      <c r="X13" s="83">
        <f t="shared" si="8"/>
        <v>-1</v>
      </c>
      <c r="Y13" s="83" t="b">
        <f t="shared" si="9"/>
        <v>0</v>
      </c>
      <c r="Z13" s="83" t="str">
        <f t="shared" si="10"/>
        <v/>
      </c>
      <c r="AA13" s="304">
        <v>0</v>
      </c>
      <c r="AB13" s="304">
        <v>36.188465200000003</v>
      </c>
      <c r="AC13" s="83">
        <f t="shared" si="11"/>
        <v>-1</v>
      </c>
      <c r="AD13" s="83" t="b">
        <f t="shared" si="12"/>
        <v>0</v>
      </c>
      <c r="AE13" s="83" t="str">
        <f t="shared" si="13"/>
        <v/>
      </c>
    </row>
    <row r="14" spans="1:31">
      <c r="A14" s="489">
        <v>100</v>
      </c>
      <c r="B14" s="474" t="str">
        <f>'Meny Aaro'!$D$11</f>
        <v>MSEK</v>
      </c>
      <c r="C14" s="33" t="str">
        <f>'Meny Aaro'!Q38</f>
        <v>DUMMY</v>
      </c>
      <c r="D14" s="33" t="str">
        <f>'Meny Aaro'!R38</f>
        <v>1405PM</v>
      </c>
      <c r="F14" s="81" t="s">
        <v>44</v>
      </c>
      <c r="G14" s="304">
        <v>0</v>
      </c>
      <c r="H14" s="304">
        <v>2312.0150414</v>
      </c>
      <c r="I14" s="83">
        <f t="shared" ref="I14:I21" si="14">IF(OR(G14&lt;0,H14&lt;0),"-",G14/H14-1)</f>
        <v>-1</v>
      </c>
      <c r="J14" s="83" t="b">
        <f t="shared" si="0"/>
        <v>0</v>
      </c>
      <c r="K14" s="83" t="str">
        <f t="shared" si="1"/>
        <v/>
      </c>
      <c r="L14" s="304">
        <v>0</v>
      </c>
      <c r="M14" s="304">
        <v>109.292816</v>
      </c>
      <c r="N14" s="83">
        <f t="shared" si="2"/>
        <v>-1</v>
      </c>
      <c r="O14" s="83" t="b">
        <f t="shared" si="3"/>
        <v>0</v>
      </c>
      <c r="P14" s="83" t="str">
        <f t="shared" si="4"/>
        <v/>
      </c>
      <c r="Q14" s="304">
        <v>0</v>
      </c>
      <c r="R14" s="304">
        <v>122.5725685</v>
      </c>
      <c r="S14" s="83">
        <f t="shared" si="5"/>
        <v>-1</v>
      </c>
      <c r="T14" s="83" t="b">
        <f t="shared" si="6"/>
        <v>0</v>
      </c>
      <c r="U14" s="83" t="str">
        <f t="shared" si="7"/>
        <v/>
      </c>
      <c r="V14" s="304">
        <v>0</v>
      </c>
      <c r="W14" s="304">
        <v>65.324693700000296</v>
      </c>
      <c r="X14" s="83">
        <f t="shared" si="8"/>
        <v>-1</v>
      </c>
      <c r="Y14" s="83" t="b">
        <f t="shared" si="9"/>
        <v>0</v>
      </c>
      <c r="Z14" s="83" t="str">
        <f t="shared" si="10"/>
        <v/>
      </c>
      <c r="AA14" s="304">
        <v>0</v>
      </c>
      <c r="AB14" s="304">
        <v>78.597599400000306</v>
      </c>
      <c r="AC14" s="83">
        <f t="shared" si="11"/>
        <v>-1</v>
      </c>
      <c r="AD14" s="83" t="b">
        <f t="shared" si="12"/>
        <v>0</v>
      </c>
      <c r="AE14" s="83" t="str">
        <f t="shared" si="13"/>
        <v/>
      </c>
    </row>
    <row r="15" spans="1:31">
      <c r="A15" s="489">
        <v>100</v>
      </c>
      <c r="B15" s="474" t="str">
        <f>'Meny Aaro'!$D$11</f>
        <v>MSEK</v>
      </c>
      <c r="C15" s="33" t="str">
        <f>'Meny Aaro'!Q39</f>
        <v>DUMMY</v>
      </c>
      <c r="D15" s="33" t="str">
        <f>'Meny Aaro'!R39</f>
        <v>1406PM</v>
      </c>
      <c r="F15" s="81" t="s">
        <v>98</v>
      </c>
      <c r="G15" s="304">
        <v>0</v>
      </c>
      <c r="H15" s="304">
        <v>2496.7272954</v>
      </c>
      <c r="I15" s="83">
        <f t="shared" si="14"/>
        <v>-1</v>
      </c>
      <c r="J15" s="83" t="b">
        <f t="shared" si="0"/>
        <v>0</v>
      </c>
      <c r="K15" s="83" t="str">
        <f t="shared" si="1"/>
        <v/>
      </c>
      <c r="L15" s="304">
        <v>0</v>
      </c>
      <c r="M15" s="304">
        <v>229.97273709999899</v>
      </c>
      <c r="N15" s="83">
        <f t="shared" si="2"/>
        <v>-1</v>
      </c>
      <c r="O15" s="83" t="b">
        <f t="shared" si="3"/>
        <v>0</v>
      </c>
      <c r="P15" s="83" t="str">
        <f t="shared" si="4"/>
        <v/>
      </c>
      <c r="Q15" s="304">
        <v>0</v>
      </c>
      <c r="R15" s="304">
        <v>230.68401799999901</v>
      </c>
      <c r="S15" s="83">
        <f t="shared" si="5"/>
        <v>-1</v>
      </c>
      <c r="T15" s="83" t="b">
        <f t="shared" si="6"/>
        <v>0</v>
      </c>
      <c r="U15" s="83" t="str">
        <f t="shared" si="7"/>
        <v/>
      </c>
      <c r="V15" s="304">
        <v>0</v>
      </c>
      <c r="W15" s="304">
        <v>41.749367499998002</v>
      </c>
      <c r="X15" s="83">
        <f t="shared" si="8"/>
        <v>-1</v>
      </c>
      <c r="Y15" s="83" t="b">
        <f t="shared" si="9"/>
        <v>0</v>
      </c>
      <c r="Z15" s="83" t="str">
        <f t="shared" si="10"/>
        <v/>
      </c>
      <c r="AA15" s="304">
        <v>0</v>
      </c>
      <c r="AB15" s="304">
        <v>98.937063899997696</v>
      </c>
      <c r="AC15" s="83">
        <f t="shared" si="11"/>
        <v>-1</v>
      </c>
      <c r="AD15" s="83" t="b">
        <f t="shared" si="12"/>
        <v>0</v>
      </c>
      <c r="AE15" s="83" t="str">
        <f t="shared" si="13"/>
        <v/>
      </c>
    </row>
    <row r="16" spans="1:31" ht="15" customHeight="1">
      <c r="A16" s="489">
        <v>100</v>
      </c>
      <c r="B16" s="474" t="str">
        <f>'Meny Aaro'!$D$11</f>
        <v>MSEK</v>
      </c>
      <c r="C16" s="33" t="str">
        <f>'Meny Aaro'!Q40</f>
        <v>DUMMY</v>
      </c>
      <c r="D16" s="33" t="str">
        <f>'Meny Aaro'!R40</f>
        <v>1407PM</v>
      </c>
      <c r="F16" s="81" t="s">
        <v>99</v>
      </c>
      <c r="G16" s="304">
        <v>0</v>
      </c>
      <c r="H16" s="304">
        <v>2001.0616434999999</v>
      </c>
      <c r="I16" s="83">
        <f t="shared" si="14"/>
        <v>-1</v>
      </c>
      <c r="J16" s="83" t="b">
        <f t="shared" si="0"/>
        <v>0</v>
      </c>
      <c r="K16" s="83" t="str">
        <f t="shared" si="1"/>
        <v/>
      </c>
      <c r="L16" s="304">
        <v>0</v>
      </c>
      <c r="M16" s="304">
        <v>124.8390035</v>
      </c>
      <c r="N16" s="83">
        <f t="shared" si="2"/>
        <v>-1</v>
      </c>
      <c r="O16" s="83" t="b">
        <f t="shared" si="3"/>
        <v>0</v>
      </c>
      <c r="P16" s="83" t="str">
        <f t="shared" si="4"/>
        <v/>
      </c>
      <c r="Q16" s="304">
        <v>0</v>
      </c>
      <c r="R16" s="304">
        <v>125.22827789999999</v>
      </c>
      <c r="S16" s="83">
        <f t="shared" si="5"/>
        <v>-1</v>
      </c>
      <c r="T16" s="83" t="b">
        <f t="shared" si="6"/>
        <v>0</v>
      </c>
      <c r="U16" s="83" t="str">
        <f t="shared" si="7"/>
        <v/>
      </c>
      <c r="V16" s="304">
        <v>0</v>
      </c>
      <c r="W16" s="304">
        <v>39.073398000000502</v>
      </c>
      <c r="X16" s="83">
        <f t="shared" si="8"/>
        <v>-1</v>
      </c>
      <c r="Y16" s="83" t="b">
        <f t="shared" si="9"/>
        <v>0</v>
      </c>
      <c r="Z16" s="83" t="str">
        <f t="shared" si="10"/>
        <v/>
      </c>
      <c r="AA16" s="304">
        <v>0</v>
      </c>
      <c r="AB16" s="304">
        <v>39.4841393000005</v>
      </c>
      <c r="AC16" s="83">
        <f t="shared" si="11"/>
        <v>-1</v>
      </c>
      <c r="AD16" s="83" t="b">
        <f t="shared" si="12"/>
        <v>0</v>
      </c>
      <c r="AE16" s="83" t="str">
        <f t="shared" si="13"/>
        <v/>
      </c>
    </row>
    <row r="17" spans="1:31">
      <c r="A17" s="489">
        <v>100</v>
      </c>
      <c r="B17" s="474" t="str">
        <f>'Meny Aaro'!$D$11</f>
        <v>MSEK</v>
      </c>
      <c r="C17" s="33" t="str">
        <f>'Meny Aaro'!Q41</f>
        <v>DUMMY</v>
      </c>
      <c r="D17" s="33" t="str">
        <f>'Meny Aaro'!R41</f>
        <v>1408PM</v>
      </c>
      <c r="F17" s="81" t="s">
        <v>100</v>
      </c>
      <c r="G17" s="304">
        <v>0</v>
      </c>
      <c r="H17" s="304">
        <v>2302.7325371000002</v>
      </c>
      <c r="I17" s="83">
        <f t="shared" si="14"/>
        <v>-1</v>
      </c>
      <c r="J17" s="83" t="b">
        <f t="shared" si="0"/>
        <v>0</v>
      </c>
      <c r="K17" s="83" t="str">
        <f t="shared" si="1"/>
        <v/>
      </c>
      <c r="L17" s="304">
        <v>0</v>
      </c>
      <c r="M17" s="304">
        <v>205.01643300000299</v>
      </c>
      <c r="N17" s="83">
        <f t="shared" si="2"/>
        <v>-1</v>
      </c>
      <c r="O17" s="83" t="b">
        <f t="shared" si="3"/>
        <v>0</v>
      </c>
      <c r="P17" s="83" t="str">
        <f t="shared" si="4"/>
        <v/>
      </c>
      <c r="Q17" s="304">
        <v>0</v>
      </c>
      <c r="R17" s="304">
        <v>220.360649200003</v>
      </c>
      <c r="S17" s="83">
        <f t="shared" si="5"/>
        <v>-1</v>
      </c>
      <c r="T17" s="83" t="b">
        <f t="shared" si="6"/>
        <v>0</v>
      </c>
      <c r="U17" s="83" t="str">
        <f t="shared" si="7"/>
        <v/>
      </c>
      <c r="V17" s="304">
        <v>0</v>
      </c>
      <c r="W17" s="304">
        <v>160.685538400002</v>
      </c>
      <c r="X17" s="83">
        <f t="shared" si="8"/>
        <v>-1</v>
      </c>
      <c r="Y17" s="83" t="b">
        <f t="shared" si="9"/>
        <v>0</v>
      </c>
      <c r="Z17" s="83" t="str">
        <f t="shared" si="10"/>
        <v/>
      </c>
      <c r="AA17" s="304">
        <v>0</v>
      </c>
      <c r="AB17" s="304">
        <v>176.03946720000201</v>
      </c>
      <c r="AC17" s="83">
        <f t="shared" si="11"/>
        <v>-1</v>
      </c>
      <c r="AD17" s="83" t="b">
        <f t="shared" si="12"/>
        <v>0</v>
      </c>
      <c r="AE17" s="83" t="str">
        <f t="shared" si="13"/>
        <v/>
      </c>
    </row>
    <row r="18" spans="1:31">
      <c r="A18" s="489">
        <v>100</v>
      </c>
      <c r="B18" s="474" t="str">
        <f>'Meny Aaro'!$D$11</f>
        <v>MSEK</v>
      </c>
      <c r="C18" s="33" t="str">
        <f>'Meny Aaro'!Q42</f>
        <v>DUMMY</v>
      </c>
      <c r="D18" s="33" t="str">
        <f>'Meny Aaro'!R42</f>
        <v>1409PM</v>
      </c>
      <c r="F18" s="81" t="s">
        <v>101</v>
      </c>
      <c r="G18" s="304">
        <v>0</v>
      </c>
      <c r="H18" s="304">
        <v>2607.5588670000002</v>
      </c>
      <c r="I18" s="83">
        <f t="shared" si="14"/>
        <v>-1</v>
      </c>
      <c r="J18" s="83" t="b">
        <f t="shared" si="0"/>
        <v>0</v>
      </c>
      <c r="K18" s="83" t="str">
        <f t="shared" si="1"/>
        <v/>
      </c>
      <c r="L18" s="304">
        <v>0</v>
      </c>
      <c r="M18" s="304">
        <v>224.990578199997</v>
      </c>
      <c r="N18" s="83">
        <f t="shared" si="2"/>
        <v>-1</v>
      </c>
      <c r="O18" s="83" t="b">
        <f t="shared" si="3"/>
        <v>0</v>
      </c>
      <c r="P18" s="83" t="str">
        <f t="shared" si="4"/>
        <v/>
      </c>
      <c r="Q18" s="304">
        <v>0</v>
      </c>
      <c r="R18" s="304">
        <v>262.491364399997</v>
      </c>
      <c r="S18" s="83">
        <f t="shared" si="5"/>
        <v>-1</v>
      </c>
      <c r="T18" s="83" t="b">
        <f t="shared" si="6"/>
        <v>0</v>
      </c>
      <c r="U18" s="83" t="str">
        <f t="shared" si="7"/>
        <v/>
      </c>
      <c r="V18" s="304">
        <v>0</v>
      </c>
      <c r="W18" s="304">
        <v>168.70077149999699</v>
      </c>
      <c r="X18" s="83">
        <f t="shared" si="8"/>
        <v>-1</v>
      </c>
      <c r="Y18" s="83" t="b">
        <f t="shared" si="9"/>
        <v>0</v>
      </c>
      <c r="Z18" s="83" t="str">
        <f t="shared" si="10"/>
        <v/>
      </c>
      <c r="AA18" s="304">
        <v>0</v>
      </c>
      <c r="AB18" s="304">
        <v>193.18835349999699</v>
      </c>
      <c r="AC18" s="83">
        <f t="shared" si="11"/>
        <v>-1</v>
      </c>
      <c r="AD18" s="83" t="b">
        <f t="shared" si="12"/>
        <v>0</v>
      </c>
      <c r="AE18" s="83" t="str">
        <f t="shared" si="13"/>
        <v/>
      </c>
    </row>
    <row r="19" spans="1:31">
      <c r="A19" s="489">
        <v>100</v>
      </c>
      <c r="B19" s="474" t="str">
        <f>'Meny Aaro'!$D$11</f>
        <v>MSEK</v>
      </c>
      <c r="C19" s="33" t="str">
        <f>'Meny Aaro'!Q43</f>
        <v>DUMMY</v>
      </c>
      <c r="D19" s="33" t="str">
        <f>'Meny Aaro'!R43</f>
        <v>1410PM</v>
      </c>
      <c r="F19" s="81" t="s">
        <v>102</v>
      </c>
      <c r="G19" s="304">
        <v>0</v>
      </c>
      <c r="H19" s="304">
        <v>-1254.6589637</v>
      </c>
      <c r="I19" s="83" t="str">
        <f t="shared" si="14"/>
        <v>-</v>
      </c>
      <c r="J19" s="83" t="b">
        <f t="shared" si="0"/>
        <v>0</v>
      </c>
      <c r="K19" s="83" t="str">
        <f t="shared" si="1"/>
        <v/>
      </c>
      <c r="L19" s="304">
        <v>0</v>
      </c>
      <c r="M19" s="304">
        <v>-3.5222652000029502</v>
      </c>
      <c r="N19" s="83" t="str">
        <f t="shared" si="2"/>
        <v>-</v>
      </c>
      <c r="O19" s="83" t="b">
        <f t="shared" si="3"/>
        <v>0</v>
      </c>
      <c r="P19" s="83" t="str">
        <f t="shared" si="4"/>
        <v/>
      </c>
      <c r="Q19" s="304">
        <v>0</v>
      </c>
      <c r="R19" s="304">
        <v>-104.604409300003</v>
      </c>
      <c r="S19" s="83" t="str">
        <f t="shared" si="5"/>
        <v>-</v>
      </c>
      <c r="T19" s="83" t="b">
        <f t="shared" si="6"/>
        <v>0</v>
      </c>
      <c r="U19" s="83" t="str">
        <f t="shared" si="7"/>
        <v/>
      </c>
      <c r="V19" s="304">
        <v>0</v>
      </c>
      <c r="W19" s="304">
        <v>4.2079446999970598</v>
      </c>
      <c r="X19" s="83">
        <f t="shared" si="8"/>
        <v>-1</v>
      </c>
      <c r="Y19" s="83" t="b">
        <f t="shared" si="9"/>
        <v>0</v>
      </c>
      <c r="Z19" s="83" t="str">
        <f t="shared" si="10"/>
        <v/>
      </c>
      <c r="AA19" s="304">
        <v>0</v>
      </c>
      <c r="AB19" s="304">
        <v>-143.638365100003</v>
      </c>
      <c r="AC19" s="83" t="str">
        <f t="shared" si="11"/>
        <v>-</v>
      </c>
      <c r="AD19" s="83" t="b">
        <f t="shared" si="12"/>
        <v>0</v>
      </c>
      <c r="AE19" s="83" t="str">
        <f t="shared" si="13"/>
        <v/>
      </c>
    </row>
    <row r="20" spans="1:31">
      <c r="A20" s="489">
        <v>100</v>
      </c>
      <c r="B20" s="474" t="str">
        <f>'Meny Aaro'!$D$11</f>
        <v>MSEK</v>
      </c>
      <c r="C20" s="33" t="str">
        <f>'Meny Aaro'!Q44</f>
        <v>DUMMY</v>
      </c>
      <c r="D20" s="33" t="str">
        <f>'Meny Aaro'!R44</f>
        <v>1411PM</v>
      </c>
      <c r="F20" s="81" t="s">
        <v>103</v>
      </c>
      <c r="G20" s="304">
        <v>0</v>
      </c>
      <c r="H20" s="304">
        <v>2104.6113295999999</v>
      </c>
      <c r="I20" s="83">
        <f t="shared" si="14"/>
        <v>-1</v>
      </c>
      <c r="J20" s="83" t="b">
        <f t="shared" si="0"/>
        <v>0</v>
      </c>
      <c r="K20" s="83" t="str">
        <f t="shared" si="1"/>
        <v/>
      </c>
      <c r="L20" s="304">
        <v>0</v>
      </c>
      <c r="M20" s="304">
        <v>162.18506840000501</v>
      </c>
      <c r="N20" s="83">
        <f t="shared" si="2"/>
        <v>-1</v>
      </c>
      <c r="O20" s="83" t="b">
        <f t="shared" si="3"/>
        <v>0</v>
      </c>
      <c r="P20" s="83" t="str">
        <f t="shared" si="4"/>
        <v/>
      </c>
      <c r="Q20" s="304">
        <v>0</v>
      </c>
      <c r="R20" s="304">
        <v>165.876436800005</v>
      </c>
      <c r="S20" s="83">
        <f t="shared" si="5"/>
        <v>-1</v>
      </c>
      <c r="T20" s="83" t="b">
        <f t="shared" si="6"/>
        <v>0</v>
      </c>
      <c r="U20" s="83" t="str">
        <f t="shared" si="7"/>
        <v/>
      </c>
      <c r="V20" s="304">
        <v>0</v>
      </c>
      <c r="W20" s="304">
        <v>84.191368200005599</v>
      </c>
      <c r="X20" s="83">
        <f t="shared" si="8"/>
        <v>-1</v>
      </c>
      <c r="Y20" s="83" t="b">
        <f t="shared" si="9"/>
        <v>0</v>
      </c>
      <c r="Z20" s="83" t="str">
        <f t="shared" si="10"/>
        <v/>
      </c>
      <c r="AA20" s="304">
        <v>0</v>
      </c>
      <c r="AB20" s="304">
        <v>87.886479200005397</v>
      </c>
      <c r="AC20" s="83">
        <f t="shared" si="11"/>
        <v>-1</v>
      </c>
      <c r="AD20" s="83" t="b">
        <f t="shared" si="12"/>
        <v>0</v>
      </c>
      <c r="AE20" s="83" t="str">
        <f t="shared" si="13"/>
        <v/>
      </c>
    </row>
    <row r="21" spans="1:31">
      <c r="A21" s="489">
        <v>100</v>
      </c>
      <c r="B21" s="474" t="str">
        <f>'Meny Aaro'!$D$11</f>
        <v>MSEK</v>
      </c>
      <c r="C21" s="33" t="str">
        <f>'Meny Aaro'!Q45</f>
        <v>DUMMY</v>
      </c>
      <c r="D21" s="33" t="str">
        <f>'Meny Aaro'!R45</f>
        <v>1412PM</v>
      </c>
      <c r="F21" s="99" t="s">
        <v>104</v>
      </c>
      <c r="G21" s="304">
        <v>0</v>
      </c>
      <c r="H21" s="304">
        <v>7214.4650404000004</v>
      </c>
      <c r="I21" s="110">
        <f t="shared" si="14"/>
        <v>-1</v>
      </c>
      <c r="J21" s="110" t="b">
        <f t="shared" si="0"/>
        <v>0</v>
      </c>
      <c r="K21" s="110" t="str">
        <f t="shared" si="1"/>
        <v/>
      </c>
      <c r="L21" s="304">
        <v>0</v>
      </c>
      <c r="M21" s="304">
        <v>619.145563900002</v>
      </c>
      <c r="N21" s="110">
        <f t="shared" si="2"/>
        <v>-1</v>
      </c>
      <c r="O21" s="110" t="b">
        <f t="shared" si="3"/>
        <v>0</v>
      </c>
      <c r="P21" s="110" t="str">
        <f t="shared" si="4"/>
        <v/>
      </c>
      <c r="Q21" s="304">
        <v>0</v>
      </c>
      <c r="R21" s="304">
        <v>802.371305100001</v>
      </c>
      <c r="S21" s="110">
        <f t="shared" si="5"/>
        <v>-1</v>
      </c>
      <c r="T21" s="110" t="b">
        <f t="shared" si="6"/>
        <v>0</v>
      </c>
      <c r="U21" s="110" t="str">
        <f t="shared" si="7"/>
        <v/>
      </c>
      <c r="V21" s="304">
        <v>0</v>
      </c>
      <c r="W21" s="304">
        <v>231.64303659999899</v>
      </c>
      <c r="X21" s="110">
        <f t="shared" si="8"/>
        <v>-1</v>
      </c>
      <c r="Y21" s="110" t="b">
        <f t="shared" si="9"/>
        <v>0</v>
      </c>
      <c r="Z21" s="110" t="str">
        <f t="shared" si="10"/>
        <v/>
      </c>
      <c r="AA21" s="304">
        <v>0</v>
      </c>
      <c r="AB21" s="304">
        <v>574.71590890000004</v>
      </c>
      <c r="AC21" s="110">
        <f t="shared" si="11"/>
        <v>-1</v>
      </c>
      <c r="AD21" s="110" t="b">
        <f t="shared" si="12"/>
        <v>0</v>
      </c>
      <c r="AE21" s="110" t="str">
        <f t="shared" si="13"/>
        <v/>
      </c>
    </row>
    <row r="22" spans="1:31">
      <c r="A22" s="489"/>
      <c r="C22" s="33">
        <f>'Meny Aaro'!O46</f>
        <v>0</v>
      </c>
      <c r="D22" s="33">
        <f>'Meny Aaro'!P46</f>
        <v>0</v>
      </c>
      <c r="F22" s="270" t="s">
        <v>6</v>
      </c>
      <c r="G22" s="305">
        <f>SUM(G10:G21)</f>
        <v>7218.2684642000004</v>
      </c>
      <c r="H22" s="124">
        <f>SUM(H10:H21)</f>
        <v>28660.705237200003</v>
      </c>
      <c r="I22" s="124"/>
      <c r="J22" s="124"/>
      <c r="K22" s="124"/>
      <c r="L22" s="305">
        <f>SUM(L10:L21)</f>
        <v>371.17175630000133</v>
      </c>
      <c r="M22" s="124">
        <f>SUM(M10:M21)</f>
        <v>1971.9274215000032</v>
      </c>
      <c r="N22" s="124"/>
      <c r="O22" s="124"/>
      <c r="P22" s="124"/>
      <c r="Q22" s="305">
        <f>SUM(Q10:Q21)</f>
        <v>409.01585350000119</v>
      </c>
      <c r="R22" s="124">
        <f>SUM(R10:R21)</f>
        <v>2227.3717141000016</v>
      </c>
      <c r="S22" s="124"/>
      <c r="T22" s="124"/>
      <c r="U22" s="124"/>
      <c r="V22" s="305">
        <f>SUM(V10:V21)</f>
        <v>187.12433230000119</v>
      </c>
      <c r="W22" s="124">
        <f>SUM(W10:W21)</f>
        <v>849.62574459999928</v>
      </c>
      <c r="X22" s="124"/>
      <c r="Y22" s="124"/>
      <c r="Z22" s="124"/>
      <c r="AA22" s="305">
        <f>SUM(AA10:AA21)</f>
        <v>226.4718097000011</v>
      </c>
      <c r="AB22" s="124">
        <f>SUM(AB10:AB21)</f>
        <v>1264.4055964000004</v>
      </c>
      <c r="AC22" s="168"/>
      <c r="AD22" s="168"/>
      <c r="AE22" s="168"/>
    </row>
    <row r="23" spans="1:31">
      <c r="F23" s="36"/>
    </row>
    <row r="24" spans="1:31" ht="24" customHeight="1">
      <c r="F24" s="352" t="s">
        <v>83</v>
      </c>
      <c r="G24" s="353" t="s">
        <v>32</v>
      </c>
      <c r="H24" s="353"/>
      <c r="I24" s="353"/>
      <c r="J24" s="353"/>
      <c r="K24" s="353"/>
      <c r="L24" s="353" t="s">
        <v>109</v>
      </c>
      <c r="M24" s="353"/>
      <c r="N24" s="353"/>
      <c r="O24" s="353"/>
      <c r="P24" s="353"/>
      <c r="Q24" s="353" t="s">
        <v>114</v>
      </c>
      <c r="R24" s="353"/>
      <c r="S24" s="353"/>
      <c r="T24" s="353"/>
      <c r="U24" s="353"/>
      <c r="V24" s="353" t="s">
        <v>110</v>
      </c>
      <c r="W24" s="353"/>
      <c r="X24" s="353"/>
      <c r="Y24" s="353"/>
      <c r="Z24" s="353"/>
      <c r="AA24" s="353" t="s">
        <v>115</v>
      </c>
      <c r="AB24" s="353"/>
      <c r="AC24" s="353"/>
      <c r="AD24" s="353"/>
      <c r="AE24" s="353"/>
    </row>
    <row r="25" spans="1:31" ht="18">
      <c r="F25" s="344"/>
      <c r="G25" s="354">
        <f>G9</f>
        <v>2015</v>
      </c>
      <c r="H25" s="344">
        <f>H9</f>
        <v>2014</v>
      </c>
      <c r="I25" s="344"/>
      <c r="J25" s="344"/>
      <c r="K25" s="345" t="s">
        <v>3</v>
      </c>
      <c r="L25" s="354">
        <f>$G$9</f>
        <v>2015</v>
      </c>
      <c r="M25" s="344">
        <f>$H$9</f>
        <v>2014</v>
      </c>
      <c r="N25" s="344"/>
      <c r="O25" s="344"/>
      <c r="P25" s="345" t="s">
        <v>3</v>
      </c>
      <c r="Q25" s="354">
        <f>$G$9</f>
        <v>2015</v>
      </c>
      <c r="R25" s="344">
        <f>$H$9</f>
        <v>2014</v>
      </c>
      <c r="S25" s="344"/>
      <c r="T25" s="344"/>
      <c r="U25" s="345" t="s">
        <v>3</v>
      </c>
      <c r="V25" s="354">
        <f>$G$9</f>
        <v>2015</v>
      </c>
      <c r="W25" s="344">
        <f>$H$9</f>
        <v>2014</v>
      </c>
      <c r="X25" s="344"/>
      <c r="Y25" s="344"/>
      <c r="Z25" s="345" t="s">
        <v>3</v>
      </c>
      <c r="AA25" s="354">
        <f>$G$9</f>
        <v>2015</v>
      </c>
      <c r="AB25" s="344">
        <f>$H$9</f>
        <v>2014</v>
      </c>
      <c r="AC25" s="344"/>
      <c r="AD25" s="344"/>
      <c r="AE25" s="345" t="s">
        <v>3</v>
      </c>
    </row>
    <row r="26" spans="1:31">
      <c r="A26" s="474" t="s">
        <v>304</v>
      </c>
      <c r="B26" s="474" t="str">
        <f>'Meny Aaro'!$D$11</f>
        <v>MSEK</v>
      </c>
      <c r="C26" s="33" t="str">
        <f t="shared" ref="C26:D37" si="15">C10</f>
        <v>1501PM</v>
      </c>
      <c r="D26" s="33" t="str">
        <f t="shared" si="15"/>
        <v>1401PM</v>
      </c>
      <c r="F26" s="81" t="s">
        <v>94</v>
      </c>
      <c r="G26" s="304">
        <v>1560.1537846000001</v>
      </c>
      <c r="H26" s="304">
        <v>1560.2532248</v>
      </c>
      <c r="I26" s="83">
        <f t="shared" ref="I26:I37" si="16">IF(OR(G26&lt;0,H26&lt;0),"-",G26/H26-1)</f>
        <v>-6.3733372518859355E-5</v>
      </c>
      <c r="J26" s="83" t="b">
        <f t="shared" ref="J26:J37" si="17">IF(AND(G26&lt;0,H26&lt;0),-(G26/H26-1))</f>
        <v>0</v>
      </c>
      <c r="K26" s="83">
        <f t="shared" ref="K26:K37" si="18">IF(AND(G26&lt;0,H26&lt;0),+J26,IF(G26=0,"",I26))</f>
        <v>-6.3733372518859355E-5</v>
      </c>
      <c r="L26" s="304">
        <v>51.000515800000599</v>
      </c>
      <c r="M26" s="304">
        <v>48.9833485999999</v>
      </c>
      <c r="N26" s="83">
        <f t="shared" ref="N26:N37" si="19">IF(OR(L26&lt;0,M26&lt;0),"-",L26/M26-1)</f>
        <v>4.1180671751802178E-2</v>
      </c>
      <c r="O26" s="83" t="b">
        <f t="shared" ref="O26:O37" si="20">IF(AND(L26&lt;0,M26&lt;0),-(L26/M26-1))</f>
        <v>0</v>
      </c>
      <c r="P26" s="83">
        <f t="shared" ref="P26:P37" si="21">IF(AND(L26&lt;0,M26&lt;0),+O26,IF(L26=0,"",N26))</f>
        <v>4.1180671751802178E-2</v>
      </c>
      <c r="Q26" s="304">
        <v>54.709940300000603</v>
      </c>
      <c r="R26" s="304">
        <v>47.856364699999801</v>
      </c>
      <c r="S26" s="83">
        <f t="shared" ref="S26:S37" si="22">IF(OR(Q26&lt;0,R26&lt;0),"-",Q26/R26-1)</f>
        <v>0.14321137100496961</v>
      </c>
      <c r="T26" s="83" t="b">
        <f t="shared" ref="T26:T37" si="23">IF(AND(Q26&lt;0,R26&lt;0),-(Q26/R26-1))</f>
        <v>0</v>
      </c>
      <c r="U26" s="83">
        <f t="shared" ref="U26:U37" si="24">IF(AND(Q26&lt;0,R26&lt;0),+T26,IF(Q26=0,"",S26))</f>
        <v>0.14321137100496961</v>
      </c>
      <c r="V26" s="304">
        <v>-4.9465477999993901</v>
      </c>
      <c r="W26" s="304">
        <v>-2.0999812000000802</v>
      </c>
      <c r="X26" s="83" t="str">
        <f t="shared" ref="X26:X37" si="25">IF(OR(V26&lt;0,W26&lt;0),"-",V26/W26-1)</f>
        <v>-</v>
      </c>
      <c r="Y26" s="83">
        <f t="shared" ref="Y26:Y37" si="26">IF(AND(V26&lt;0,W26&lt;0),-(V26/W26-1))</f>
        <v>-1.3555200398933103</v>
      </c>
      <c r="Z26" s="83">
        <f t="shared" ref="Z26:Z37" si="27">IF(AND(V26&lt;0,W26&lt;0),+Y26,IF(V26=0,"",X26))</f>
        <v>-1.3555200398933103</v>
      </c>
      <c r="AA26" s="304">
        <v>-1.2371232999994399</v>
      </c>
      <c r="AB26" s="304">
        <v>-3.2269651000001698</v>
      </c>
      <c r="AC26" s="83" t="str">
        <f t="shared" ref="AC26:AC37" si="28">IF(OR(AA26&lt;0,AB26&lt;0),"-",AA26/AB26-1)</f>
        <v>-</v>
      </c>
      <c r="AD26" s="83">
        <f t="shared" ref="AD26:AD37" si="29">IF(AND(AA26&lt;0,AB26&lt;0),-(AA26/AB26-1))</f>
        <v>0.61662947640822807</v>
      </c>
      <c r="AE26" s="83">
        <f t="shared" ref="AE26:AE37" si="30">IF(AND(AA26&lt;0,AB26&lt;0),+AD26,IF(AA26=0,"",AC26))</f>
        <v>0.61662947640822807</v>
      </c>
    </row>
    <row r="27" spans="1:31">
      <c r="A27" s="474" t="s">
        <v>304</v>
      </c>
      <c r="B27" s="474" t="str">
        <f>'Meny Aaro'!$D$11</f>
        <v>MSEK</v>
      </c>
      <c r="C27" s="33" t="str">
        <f t="shared" si="15"/>
        <v>1502PM</v>
      </c>
      <c r="D27" s="33" t="str">
        <f t="shared" si="15"/>
        <v>1402PM</v>
      </c>
      <c r="F27" s="81" t="s">
        <v>95</v>
      </c>
      <c r="G27" s="304">
        <v>1600.6365919</v>
      </c>
      <c r="H27" s="304">
        <v>1563.9299802999999</v>
      </c>
      <c r="I27" s="83">
        <f t="shared" si="16"/>
        <v>2.3470751288340308E-2</v>
      </c>
      <c r="J27" s="83" t="b">
        <f t="shared" si="17"/>
        <v>0</v>
      </c>
      <c r="K27" s="83">
        <f t="shared" si="18"/>
        <v>2.3470751288340308E-2</v>
      </c>
      <c r="L27" s="304">
        <v>53.652338199998503</v>
      </c>
      <c r="M27" s="304">
        <v>42.991455399998898</v>
      </c>
      <c r="N27" s="83">
        <f t="shared" si="19"/>
        <v>0.24797678284694391</v>
      </c>
      <c r="O27" s="83" t="b">
        <f t="shared" si="20"/>
        <v>0</v>
      </c>
      <c r="P27" s="83">
        <f t="shared" si="21"/>
        <v>0.24797678284694391</v>
      </c>
      <c r="Q27" s="304">
        <v>65.089696799998606</v>
      </c>
      <c r="R27" s="304">
        <v>41.358130399998899</v>
      </c>
      <c r="S27" s="83">
        <f t="shared" si="22"/>
        <v>0.57380655678769132</v>
      </c>
      <c r="T27" s="83" t="b">
        <f t="shared" si="23"/>
        <v>0</v>
      </c>
      <c r="U27" s="83">
        <f t="shared" si="24"/>
        <v>0.57380655678769132</v>
      </c>
      <c r="V27" s="304">
        <v>25.990456099998301</v>
      </c>
      <c r="W27" s="304">
        <v>20.336394699998898</v>
      </c>
      <c r="X27" s="83">
        <f t="shared" si="25"/>
        <v>0.27802673401100497</v>
      </c>
      <c r="Y27" s="83" t="b">
        <f t="shared" si="26"/>
        <v>0</v>
      </c>
      <c r="Z27" s="83">
        <f t="shared" si="27"/>
        <v>0.27802673401100497</v>
      </c>
      <c r="AA27" s="304">
        <v>37.4278146999985</v>
      </c>
      <c r="AB27" s="304">
        <v>18.703069699998899</v>
      </c>
      <c r="AC27" s="83">
        <f t="shared" si="28"/>
        <v>1.0011589167098438</v>
      </c>
      <c r="AD27" s="83" t="b">
        <f t="shared" si="29"/>
        <v>0</v>
      </c>
      <c r="AE27" s="83">
        <f t="shared" si="30"/>
        <v>1.0011589167098438</v>
      </c>
    </row>
    <row r="28" spans="1:31">
      <c r="A28" s="474" t="s">
        <v>304</v>
      </c>
      <c r="B28" s="474" t="str">
        <f>'Meny Aaro'!$D$11</f>
        <v>MSEK</v>
      </c>
      <c r="C28" s="33" t="str">
        <f t="shared" si="15"/>
        <v>1503PM</v>
      </c>
      <c r="D28" s="33" t="str">
        <f t="shared" si="15"/>
        <v>1403PM</v>
      </c>
      <c r="F28" s="81" t="s">
        <v>96</v>
      </c>
      <c r="G28" s="304">
        <v>2157.7392685999998</v>
      </c>
      <c r="H28" s="304">
        <v>1728.9855898000001</v>
      </c>
      <c r="I28" s="83">
        <f t="shared" si="16"/>
        <v>0.24797990297281536</v>
      </c>
      <c r="J28" s="83" t="b">
        <f t="shared" si="17"/>
        <v>0</v>
      </c>
      <c r="K28" s="83">
        <f t="shared" si="18"/>
        <v>0.24797990297281536</v>
      </c>
      <c r="L28" s="304">
        <v>144.42559200000099</v>
      </c>
      <c r="M28" s="304">
        <v>83.651076700000999</v>
      </c>
      <c r="N28" s="83">
        <f t="shared" si="19"/>
        <v>0.72652400539871675</v>
      </c>
      <c r="O28" s="83" t="b">
        <f t="shared" si="20"/>
        <v>0</v>
      </c>
      <c r="P28" s="83">
        <f t="shared" si="21"/>
        <v>0.72652400539871675</v>
      </c>
      <c r="Q28" s="304">
        <v>160.04605030000101</v>
      </c>
      <c r="R28" s="304">
        <v>116.897329900001</v>
      </c>
      <c r="S28" s="83">
        <f t="shared" si="22"/>
        <v>0.36911638988599038</v>
      </c>
      <c r="T28" s="83" t="b">
        <f t="shared" si="23"/>
        <v>0</v>
      </c>
      <c r="U28" s="83">
        <f t="shared" si="24"/>
        <v>0.36911638988599038</v>
      </c>
      <c r="V28" s="304">
        <v>80.000910900001401</v>
      </c>
      <c r="W28" s="304">
        <v>23.6135814000009</v>
      </c>
      <c r="X28" s="83">
        <f t="shared" si="25"/>
        <v>2.3879194157307433</v>
      </c>
      <c r="Y28" s="83" t="b">
        <f t="shared" si="26"/>
        <v>0</v>
      </c>
      <c r="Z28" s="83">
        <f t="shared" si="27"/>
        <v>2.3879194157307433</v>
      </c>
      <c r="AA28" s="304">
        <v>96.876231600001404</v>
      </c>
      <c r="AB28" s="304">
        <v>59.712974200000801</v>
      </c>
      <c r="AC28" s="83">
        <f t="shared" si="28"/>
        <v>0.62236486957636927</v>
      </c>
      <c r="AD28" s="83" t="b">
        <f t="shared" si="29"/>
        <v>0</v>
      </c>
      <c r="AE28" s="83">
        <f t="shared" si="30"/>
        <v>0.62236486957636927</v>
      </c>
    </row>
    <row r="29" spans="1:31">
      <c r="A29" s="474" t="s">
        <v>304</v>
      </c>
      <c r="B29" s="474" t="str">
        <f>'Meny Aaro'!$D$11</f>
        <v>MSEK</v>
      </c>
      <c r="C29" s="33" t="str">
        <f t="shared" si="15"/>
        <v>DUMMY</v>
      </c>
      <c r="D29" s="33" t="str">
        <f t="shared" si="15"/>
        <v>1404PM</v>
      </c>
      <c r="F29" s="81" t="s">
        <v>97</v>
      </c>
      <c r="G29" s="304">
        <v>0</v>
      </c>
      <c r="H29" s="304">
        <v>1691.8045692999999</v>
      </c>
      <c r="I29" s="83">
        <f t="shared" si="16"/>
        <v>-1</v>
      </c>
      <c r="J29" s="83" t="b">
        <f t="shared" si="17"/>
        <v>0</v>
      </c>
      <c r="K29" s="83" t="str">
        <f t="shared" si="18"/>
        <v/>
      </c>
      <c r="L29" s="304">
        <v>0</v>
      </c>
      <c r="M29" s="304">
        <v>50.696581400000703</v>
      </c>
      <c r="N29" s="83">
        <f t="shared" si="19"/>
        <v>-1</v>
      </c>
      <c r="O29" s="83" t="b">
        <f t="shared" si="20"/>
        <v>0</v>
      </c>
      <c r="P29" s="83" t="str">
        <f t="shared" si="21"/>
        <v/>
      </c>
      <c r="Q29" s="304">
        <v>0</v>
      </c>
      <c r="R29" s="304">
        <v>72.085147500000701</v>
      </c>
      <c r="S29" s="83">
        <f t="shared" si="22"/>
        <v>-1</v>
      </c>
      <c r="T29" s="83" t="b">
        <f t="shared" si="23"/>
        <v>0</v>
      </c>
      <c r="U29" s="83" t="str">
        <f t="shared" si="24"/>
        <v/>
      </c>
      <c r="V29" s="304">
        <v>0</v>
      </c>
      <c r="W29" s="304">
        <v>-2.8243230999993201</v>
      </c>
      <c r="X29" s="83" t="str">
        <f t="shared" si="25"/>
        <v>-</v>
      </c>
      <c r="Y29" s="83" t="b">
        <f t="shared" si="26"/>
        <v>0</v>
      </c>
      <c r="Z29" s="83" t="str">
        <f t="shared" si="27"/>
        <v/>
      </c>
      <c r="AA29" s="304">
        <v>0</v>
      </c>
      <c r="AB29" s="304">
        <v>18.589012700000598</v>
      </c>
      <c r="AC29" s="83">
        <f t="shared" si="28"/>
        <v>-1</v>
      </c>
      <c r="AD29" s="83" t="b">
        <f t="shared" si="29"/>
        <v>0</v>
      </c>
      <c r="AE29" s="83" t="str">
        <f t="shared" si="30"/>
        <v/>
      </c>
    </row>
    <row r="30" spans="1:31">
      <c r="A30" s="474" t="s">
        <v>304</v>
      </c>
      <c r="B30" s="474" t="str">
        <f>'Meny Aaro'!$D$11</f>
        <v>MSEK</v>
      </c>
      <c r="C30" s="33" t="str">
        <f t="shared" si="15"/>
        <v>DUMMY</v>
      </c>
      <c r="D30" s="33" t="str">
        <f t="shared" si="15"/>
        <v>1405PM</v>
      </c>
      <c r="F30" s="81" t="s">
        <v>44</v>
      </c>
      <c r="G30" s="304">
        <v>0</v>
      </c>
      <c r="H30" s="304">
        <v>1682.4589662000001</v>
      </c>
      <c r="I30" s="83">
        <f t="shared" si="16"/>
        <v>-1</v>
      </c>
      <c r="J30" s="83" t="b">
        <f t="shared" si="17"/>
        <v>0</v>
      </c>
      <c r="K30" s="83" t="str">
        <f t="shared" si="18"/>
        <v/>
      </c>
      <c r="L30" s="304">
        <v>0</v>
      </c>
      <c r="M30" s="304">
        <v>65.512682099998102</v>
      </c>
      <c r="N30" s="83">
        <f t="shared" si="19"/>
        <v>-1</v>
      </c>
      <c r="O30" s="83" t="b">
        <f t="shared" si="20"/>
        <v>0</v>
      </c>
      <c r="P30" s="83" t="str">
        <f t="shared" si="21"/>
        <v/>
      </c>
      <c r="Q30" s="304">
        <v>0</v>
      </c>
      <c r="R30" s="304">
        <v>77.233680799998098</v>
      </c>
      <c r="S30" s="83">
        <f t="shared" si="22"/>
        <v>-1</v>
      </c>
      <c r="T30" s="83" t="b">
        <f t="shared" si="23"/>
        <v>0</v>
      </c>
      <c r="U30" s="83" t="str">
        <f t="shared" si="24"/>
        <v/>
      </c>
      <c r="V30" s="304">
        <v>0</v>
      </c>
      <c r="W30" s="304">
        <v>31.8182135999979</v>
      </c>
      <c r="X30" s="83">
        <f t="shared" si="25"/>
        <v>-1</v>
      </c>
      <c r="Y30" s="83" t="b">
        <f t="shared" si="26"/>
        <v>0</v>
      </c>
      <c r="Z30" s="83" t="str">
        <f t="shared" si="27"/>
        <v/>
      </c>
      <c r="AA30" s="304">
        <v>0</v>
      </c>
      <c r="AB30" s="304">
        <v>43.533497299998103</v>
      </c>
      <c r="AC30" s="83">
        <f t="shared" si="28"/>
        <v>-1</v>
      </c>
      <c r="AD30" s="83" t="b">
        <f t="shared" si="29"/>
        <v>0</v>
      </c>
      <c r="AE30" s="83" t="str">
        <f t="shared" si="30"/>
        <v/>
      </c>
    </row>
    <row r="31" spans="1:31">
      <c r="A31" s="474" t="s">
        <v>304</v>
      </c>
      <c r="B31" s="474" t="str">
        <f>'Meny Aaro'!$D$11</f>
        <v>MSEK</v>
      </c>
      <c r="C31" s="33" t="str">
        <f t="shared" si="15"/>
        <v>DUMMY</v>
      </c>
      <c r="D31" s="33" t="str">
        <f t="shared" si="15"/>
        <v>1406PM</v>
      </c>
      <c r="F31" s="81" t="s">
        <v>98</v>
      </c>
      <c r="G31" s="304">
        <v>0</v>
      </c>
      <c r="H31" s="304">
        <v>1798.0841604</v>
      </c>
      <c r="I31" s="83">
        <f t="shared" si="16"/>
        <v>-1</v>
      </c>
      <c r="J31" s="83" t="b">
        <f t="shared" si="17"/>
        <v>0</v>
      </c>
      <c r="K31" s="83" t="str">
        <f t="shared" si="18"/>
        <v/>
      </c>
      <c r="L31" s="304">
        <v>0</v>
      </c>
      <c r="M31" s="304">
        <v>169.37174930000199</v>
      </c>
      <c r="N31" s="83">
        <f t="shared" si="19"/>
        <v>-1</v>
      </c>
      <c r="O31" s="83" t="b">
        <f t="shared" si="20"/>
        <v>0</v>
      </c>
      <c r="P31" s="83" t="str">
        <f t="shared" si="21"/>
        <v/>
      </c>
      <c r="Q31" s="304">
        <v>0</v>
      </c>
      <c r="R31" s="304">
        <v>154.881768600002</v>
      </c>
      <c r="S31" s="83">
        <f t="shared" si="22"/>
        <v>-1</v>
      </c>
      <c r="T31" s="83" t="b">
        <f t="shared" si="23"/>
        <v>0</v>
      </c>
      <c r="U31" s="83" t="str">
        <f t="shared" si="24"/>
        <v/>
      </c>
      <c r="V31" s="304">
        <v>0</v>
      </c>
      <c r="W31" s="304">
        <v>55.523907000002403</v>
      </c>
      <c r="X31" s="83">
        <f t="shared" si="25"/>
        <v>-1</v>
      </c>
      <c r="Y31" s="83" t="b">
        <f t="shared" si="26"/>
        <v>0</v>
      </c>
      <c r="Z31" s="83" t="str">
        <f t="shared" si="27"/>
        <v/>
      </c>
      <c r="AA31" s="304">
        <v>0</v>
      </c>
      <c r="AB31" s="304">
        <v>58.570605800002198</v>
      </c>
      <c r="AC31" s="83">
        <f t="shared" si="28"/>
        <v>-1</v>
      </c>
      <c r="AD31" s="83" t="b">
        <f t="shared" si="29"/>
        <v>0</v>
      </c>
      <c r="AE31" s="83" t="str">
        <f t="shared" si="30"/>
        <v/>
      </c>
    </row>
    <row r="32" spans="1:31">
      <c r="A32" s="474" t="s">
        <v>304</v>
      </c>
      <c r="B32" s="474" t="str">
        <f>'Meny Aaro'!$D$11</f>
        <v>MSEK</v>
      </c>
      <c r="C32" s="33" t="str">
        <f t="shared" si="15"/>
        <v>DUMMY</v>
      </c>
      <c r="D32" s="33" t="str">
        <f t="shared" si="15"/>
        <v>1407PM</v>
      </c>
      <c r="F32" s="81" t="s">
        <v>99</v>
      </c>
      <c r="G32" s="304">
        <v>0</v>
      </c>
      <c r="H32" s="304">
        <v>1506.8924477999999</v>
      </c>
      <c r="I32" s="83">
        <f t="shared" si="16"/>
        <v>-1</v>
      </c>
      <c r="J32" s="83" t="b">
        <f t="shared" si="17"/>
        <v>0</v>
      </c>
      <c r="K32" s="83" t="str">
        <f t="shared" si="18"/>
        <v/>
      </c>
      <c r="L32" s="304">
        <v>0</v>
      </c>
      <c r="M32" s="304">
        <v>100.773847399999</v>
      </c>
      <c r="N32" s="83">
        <f t="shared" si="19"/>
        <v>-1</v>
      </c>
      <c r="O32" s="83" t="b">
        <f t="shared" si="20"/>
        <v>0</v>
      </c>
      <c r="P32" s="83" t="str">
        <f t="shared" si="21"/>
        <v/>
      </c>
      <c r="Q32" s="304">
        <v>0</v>
      </c>
      <c r="R32" s="304">
        <v>100.79662269999901</v>
      </c>
      <c r="S32" s="83">
        <f t="shared" si="22"/>
        <v>-1</v>
      </c>
      <c r="T32" s="83" t="b">
        <f t="shared" si="23"/>
        <v>0</v>
      </c>
      <c r="U32" s="83" t="str">
        <f t="shared" si="24"/>
        <v/>
      </c>
      <c r="V32" s="304">
        <v>0</v>
      </c>
      <c r="W32" s="304">
        <v>34.528857799998796</v>
      </c>
      <c r="X32" s="83">
        <f t="shared" si="25"/>
        <v>-1</v>
      </c>
      <c r="Y32" s="83" t="b">
        <f t="shared" si="26"/>
        <v>0</v>
      </c>
      <c r="Z32" s="83" t="str">
        <f t="shared" si="27"/>
        <v/>
      </c>
      <c r="AA32" s="304">
        <v>0</v>
      </c>
      <c r="AB32" s="304">
        <v>34.556501499999001</v>
      </c>
      <c r="AC32" s="83">
        <f t="shared" si="28"/>
        <v>-1</v>
      </c>
      <c r="AD32" s="83" t="b">
        <f t="shared" si="29"/>
        <v>0</v>
      </c>
      <c r="AE32" s="83" t="str">
        <f t="shared" si="30"/>
        <v/>
      </c>
    </row>
    <row r="33" spans="1:31">
      <c r="A33" s="474" t="s">
        <v>304</v>
      </c>
      <c r="B33" s="474" t="str">
        <f>'Meny Aaro'!$D$11</f>
        <v>MSEK</v>
      </c>
      <c r="C33" s="33" t="str">
        <f t="shared" si="15"/>
        <v>DUMMY</v>
      </c>
      <c r="D33" s="33" t="str">
        <f t="shared" si="15"/>
        <v>1408PM</v>
      </c>
      <c r="F33" s="81" t="s">
        <v>100</v>
      </c>
      <c r="G33" s="304">
        <v>0</v>
      </c>
      <c r="H33" s="304">
        <v>1648.1520785</v>
      </c>
      <c r="I33" s="83">
        <f t="shared" si="16"/>
        <v>-1</v>
      </c>
      <c r="J33" s="83" t="b">
        <f t="shared" si="17"/>
        <v>0</v>
      </c>
      <c r="K33" s="83" t="str">
        <f t="shared" si="18"/>
        <v/>
      </c>
      <c r="L33" s="304">
        <v>0</v>
      </c>
      <c r="M33" s="304">
        <v>123.85477120000201</v>
      </c>
      <c r="N33" s="83">
        <f t="shared" si="19"/>
        <v>-1</v>
      </c>
      <c r="O33" s="83" t="b">
        <f t="shared" si="20"/>
        <v>0</v>
      </c>
      <c r="P33" s="83" t="str">
        <f t="shared" si="21"/>
        <v/>
      </c>
      <c r="Q33" s="304">
        <v>0</v>
      </c>
      <c r="R33" s="304">
        <v>134.61075180000199</v>
      </c>
      <c r="S33" s="83">
        <f t="shared" si="22"/>
        <v>-1</v>
      </c>
      <c r="T33" s="83" t="b">
        <f t="shared" si="23"/>
        <v>0</v>
      </c>
      <c r="U33" s="83" t="str">
        <f t="shared" si="24"/>
        <v/>
      </c>
      <c r="V33" s="304">
        <v>0</v>
      </c>
      <c r="W33" s="304">
        <v>90.422048900001997</v>
      </c>
      <c r="X33" s="83">
        <f t="shared" si="25"/>
        <v>-1</v>
      </c>
      <c r="Y33" s="83" t="b">
        <f t="shared" si="26"/>
        <v>0</v>
      </c>
      <c r="Z33" s="83" t="str">
        <f t="shared" si="27"/>
        <v/>
      </c>
      <c r="AA33" s="304">
        <v>0</v>
      </c>
      <c r="AB33" s="304">
        <v>101.17882860000201</v>
      </c>
      <c r="AC33" s="83">
        <f t="shared" si="28"/>
        <v>-1</v>
      </c>
      <c r="AD33" s="83" t="b">
        <f t="shared" si="29"/>
        <v>0</v>
      </c>
      <c r="AE33" s="83" t="str">
        <f t="shared" si="30"/>
        <v/>
      </c>
    </row>
    <row r="34" spans="1:31">
      <c r="A34" s="474" t="s">
        <v>304</v>
      </c>
      <c r="B34" s="474" t="str">
        <f>'Meny Aaro'!$D$11</f>
        <v>MSEK</v>
      </c>
      <c r="C34" s="33" t="str">
        <f t="shared" si="15"/>
        <v>DUMMY</v>
      </c>
      <c r="D34" s="33" t="str">
        <f t="shared" si="15"/>
        <v>1409PM</v>
      </c>
      <c r="F34" s="81" t="s">
        <v>101</v>
      </c>
      <c r="G34" s="304">
        <v>0</v>
      </c>
      <c r="H34" s="304">
        <v>1871.8604829000001</v>
      </c>
      <c r="I34" s="83">
        <f t="shared" si="16"/>
        <v>-1</v>
      </c>
      <c r="J34" s="83" t="b">
        <f t="shared" si="17"/>
        <v>0</v>
      </c>
      <c r="K34" s="83" t="str">
        <f t="shared" si="18"/>
        <v/>
      </c>
      <c r="L34" s="304">
        <v>0</v>
      </c>
      <c r="M34" s="304">
        <v>150.927812399999</v>
      </c>
      <c r="N34" s="83">
        <f t="shared" si="19"/>
        <v>-1</v>
      </c>
      <c r="O34" s="83" t="b">
        <f t="shared" si="20"/>
        <v>0</v>
      </c>
      <c r="P34" s="83" t="str">
        <f t="shared" si="21"/>
        <v/>
      </c>
      <c r="Q34" s="304">
        <v>0</v>
      </c>
      <c r="R34" s="304">
        <v>174.21219589999899</v>
      </c>
      <c r="S34" s="83">
        <f t="shared" si="22"/>
        <v>-1</v>
      </c>
      <c r="T34" s="83" t="b">
        <f t="shared" si="23"/>
        <v>0</v>
      </c>
      <c r="U34" s="83" t="str">
        <f t="shared" si="24"/>
        <v/>
      </c>
      <c r="V34" s="304">
        <v>0</v>
      </c>
      <c r="W34" s="304">
        <v>105.65171559999899</v>
      </c>
      <c r="X34" s="83">
        <f t="shared" si="25"/>
        <v>-1</v>
      </c>
      <c r="Y34" s="83" t="b">
        <f t="shared" si="26"/>
        <v>0</v>
      </c>
      <c r="Z34" s="83" t="str">
        <f t="shared" si="27"/>
        <v/>
      </c>
      <c r="AA34" s="304">
        <v>0</v>
      </c>
      <c r="AB34" s="304">
        <v>120.89282329999899</v>
      </c>
      <c r="AC34" s="83">
        <f t="shared" si="28"/>
        <v>-1</v>
      </c>
      <c r="AD34" s="83" t="b">
        <f t="shared" si="29"/>
        <v>0</v>
      </c>
      <c r="AE34" s="83" t="str">
        <f t="shared" si="30"/>
        <v/>
      </c>
    </row>
    <row r="35" spans="1:31">
      <c r="A35" s="474" t="s">
        <v>304</v>
      </c>
      <c r="B35" s="474" t="str">
        <f>'Meny Aaro'!$D$11</f>
        <v>MSEK</v>
      </c>
      <c r="C35" s="33" t="str">
        <f t="shared" si="15"/>
        <v>DUMMY</v>
      </c>
      <c r="D35" s="33" t="str">
        <f t="shared" si="15"/>
        <v>1410PM</v>
      </c>
      <c r="F35" s="81" t="s">
        <v>102</v>
      </c>
      <c r="G35" s="304">
        <v>0</v>
      </c>
      <c r="H35" s="304">
        <v>739.62940649999598</v>
      </c>
      <c r="I35" s="83">
        <f t="shared" si="16"/>
        <v>-1</v>
      </c>
      <c r="J35" s="83" t="b">
        <f t="shared" si="17"/>
        <v>0</v>
      </c>
      <c r="K35" s="83" t="str">
        <f t="shared" si="18"/>
        <v/>
      </c>
      <c r="L35" s="304">
        <v>0</v>
      </c>
      <c r="M35" s="304">
        <v>94.803912099996495</v>
      </c>
      <c r="N35" s="83">
        <f t="shared" si="19"/>
        <v>-1</v>
      </c>
      <c r="O35" s="83" t="b">
        <f t="shared" si="20"/>
        <v>0</v>
      </c>
      <c r="P35" s="83" t="str">
        <f t="shared" si="21"/>
        <v/>
      </c>
      <c r="Q35" s="304">
        <v>0</v>
      </c>
      <c r="R35" s="304">
        <v>74.015834299996598</v>
      </c>
      <c r="S35" s="83">
        <f t="shared" si="22"/>
        <v>-1</v>
      </c>
      <c r="T35" s="83" t="b">
        <f t="shared" si="23"/>
        <v>0</v>
      </c>
      <c r="U35" s="83" t="str">
        <f t="shared" si="24"/>
        <v/>
      </c>
      <c r="V35" s="304">
        <v>0</v>
      </c>
      <c r="W35" s="304">
        <v>53.228410299996497</v>
      </c>
      <c r="X35" s="83">
        <f t="shared" si="25"/>
        <v>-1</v>
      </c>
      <c r="Y35" s="83" t="b">
        <f t="shared" si="26"/>
        <v>0</v>
      </c>
      <c r="Z35" s="83" t="str">
        <f t="shared" si="27"/>
        <v/>
      </c>
      <c r="AA35" s="304">
        <v>0</v>
      </c>
      <c r="AB35" s="304">
        <v>20.905707499996499</v>
      </c>
      <c r="AC35" s="83">
        <f t="shared" si="28"/>
        <v>-1</v>
      </c>
      <c r="AD35" s="83" t="b">
        <f t="shared" si="29"/>
        <v>0</v>
      </c>
      <c r="AE35" s="83" t="str">
        <f t="shared" si="30"/>
        <v/>
      </c>
    </row>
    <row r="36" spans="1:31">
      <c r="A36" s="474" t="s">
        <v>304</v>
      </c>
      <c r="B36" s="474" t="str">
        <f>'Meny Aaro'!$D$11</f>
        <v>MSEK</v>
      </c>
      <c r="C36" s="33" t="str">
        <f t="shared" si="15"/>
        <v>DUMMY</v>
      </c>
      <c r="D36" s="33" t="str">
        <f t="shared" si="15"/>
        <v>1411PM</v>
      </c>
      <c r="F36" s="81" t="s">
        <v>103</v>
      </c>
      <c r="G36" s="304">
        <v>0</v>
      </c>
      <c r="H36" s="304">
        <v>1718.0652918000001</v>
      </c>
      <c r="I36" s="83">
        <f t="shared" si="16"/>
        <v>-1</v>
      </c>
      <c r="J36" s="83" t="b">
        <f t="shared" si="17"/>
        <v>0</v>
      </c>
      <c r="K36" s="83" t="str">
        <f t="shared" si="18"/>
        <v/>
      </c>
      <c r="L36" s="304">
        <v>0</v>
      </c>
      <c r="M36" s="304">
        <v>128.394038000005</v>
      </c>
      <c r="N36" s="83">
        <f t="shared" si="19"/>
        <v>-1</v>
      </c>
      <c r="O36" s="83" t="b">
        <f t="shared" si="20"/>
        <v>0</v>
      </c>
      <c r="P36" s="83" t="str">
        <f t="shared" si="21"/>
        <v/>
      </c>
      <c r="Q36" s="304">
        <v>0</v>
      </c>
      <c r="R36" s="304">
        <v>131.078177700005</v>
      </c>
      <c r="S36" s="83">
        <f t="shared" si="22"/>
        <v>-1</v>
      </c>
      <c r="T36" s="83" t="b">
        <f t="shared" si="23"/>
        <v>0</v>
      </c>
      <c r="U36" s="83" t="str">
        <f t="shared" si="24"/>
        <v/>
      </c>
      <c r="V36" s="304">
        <v>0</v>
      </c>
      <c r="W36" s="304">
        <v>67.618834800005203</v>
      </c>
      <c r="X36" s="83">
        <f t="shared" si="25"/>
        <v>-1</v>
      </c>
      <c r="Y36" s="83" t="b">
        <f t="shared" si="26"/>
        <v>0</v>
      </c>
      <c r="Z36" s="83" t="str">
        <f t="shared" si="27"/>
        <v/>
      </c>
      <c r="AA36" s="304">
        <v>0</v>
      </c>
      <c r="AB36" s="304">
        <v>70.306098400005098</v>
      </c>
      <c r="AC36" s="83">
        <f t="shared" si="28"/>
        <v>-1</v>
      </c>
      <c r="AD36" s="83" t="b">
        <f t="shared" si="29"/>
        <v>0</v>
      </c>
      <c r="AE36" s="83" t="str">
        <f t="shared" si="30"/>
        <v/>
      </c>
    </row>
    <row r="37" spans="1:31">
      <c r="A37" s="474" t="s">
        <v>304</v>
      </c>
      <c r="B37" s="474" t="str">
        <f>'Meny Aaro'!$D$11</f>
        <v>MSEK</v>
      </c>
      <c r="C37" s="33" t="str">
        <f t="shared" si="15"/>
        <v>DUMMY</v>
      </c>
      <c r="D37" s="33" t="str">
        <f t="shared" si="15"/>
        <v>1412PM</v>
      </c>
      <c r="F37" s="99" t="s">
        <v>104</v>
      </c>
      <c r="G37" s="304">
        <v>0</v>
      </c>
      <c r="H37" s="304">
        <v>3366.2195461000001</v>
      </c>
      <c r="I37" s="83">
        <f t="shared" si="16"/>
        <v>-1</v>
      </c>
      <c r="J37" s="83" t="b">
        <f t="shared" si="17"/>
        <v>0</v>
      </c>
      <c r="K37" s="83" t="str">
        <f t="shared" si="18"/>
        <v/>
      </c>
      <c r="L37" s="304">
        <v>0</v>
      </c>
      <c r="M37" s="304">
        <v>280.41758150000197</v>
      </c>
      <c r="N37" s="83">
        <f t="shared" si="19"/>
        <v>-1</v>
      </c>
      <c r="O37" s="83" t="b">
        <f t="shared" si="20"/>
        <v>0</v>
      </c>
      <c r="P37" s="83" t="str">
        <f t="shared" si="21"/>
        <v/>
      </c>
      <c r="Q37" s="304">
        <v>0</v>
      </c>
      <c r="R37" s="304">
        <v>366.61116800000201</v>
      </c>
      <c r="S37" s="83">
        <f t="shared" si="22"/>
        <v>-1</v>
      </c>
      <c r="T37" s="83" t="b">
        <f t="shared" si="23"/>
        <v>0</v>
      </c>
      <c r="U37" s="83" t="str">
        <f t="shared" si="24"/>
        <v/>
      </c>
      <c r="V37" s="304">
        <v>0</v>
      </c>
      <c r="W37" s="304">
        <v>16.694676300001699</v>
      </c>
      <c r="X37" s="83">
        <f t="shared" si="25"/>
        <v>-1</v>
      </c>
      <c r="Y37" s="83" t="b">
        <f t="shared" si="26"/>
        <v>0</v>
      </c>
      <c r="Z37" s="83" t="str">
        <f t="shared" si="27"/>
        <v/>
      </c>
      <c r="AA37" s="304">
        <v>0</v>
      </c>
      <c r="AB37" s="304">
        <v>219.40551510000199</v>
      </c>
      <c r="AC37" s="83">
        <f t="shared" si="28"/>
        <v>-1</v>
      </c>
      <c r="AD37" s="83" t="b">
        <f t="shared" si="29"/>
        <v>0</v>
      </c>
      <c r="AE37" s="83" t="str">
        <f t="shared" si="30"/>
        <v/>
      </c>
    </row>
    <row r="38" spans="1:31">
      <c r="F38" s="270" t="s">
        <v>6</v>
      </c>
      <c r="G38" s="305">
        <f>SUM(G26:G37)</f>
        <v>5318.5296450999995</v>
      </c>
      <c r="H38" s="124">
        <f>SUM(H26:H37)</f>
        <v>20876.335744399999</v>
      </c>
      <c r="I38" s="124"/>
      <c r="J38" s="124"/>
      <c r="K38" s="124"/>
      <c r="L38" s="305">
        <f>SUM(L26:L37)</f>
        <v>249.0784460000001</v>
      </c>
      <c r="M38" s="124">
        <f>SUM(M26:M37)</f>
        <v>1340.378856100004</v>
      </c>
      <c r="N38" s="124"/>
      <c r="O38" s="124"/>
      <c r="P38" s="124"/>
      <c r="Q38" s="305">
        <f>SUM(Q26:Q37)</f>
        <v>279.8456874000002</v>
      </c>
      <c r="R38" s="124">
        <f>SUM(R26:R37)</f>
        <v>1491.6371723000041</v>
      </c>
      <c r="S38" s="124"/>
      <c r="T38" s="124"/>
      <c r="U38" s="124"/>
      <c r="V38" s="305">
        <f>SUM(V26:V37)</f>
        <v>101.04481920000032</v>
      </c>
      <c r="W38" s="124">
        <f>SUM(W26:W37)</f>
        <v>494.51233610000384</v>
      </c>
      <c r="X38" s="124"/>
      <c r="Y38" s="124"/>
      <c r="Z38" s="124"/>
      <c r="AA38" s="305">
        <f>SUM(AA26:AA37)</f>
        <v>133.06692300000046</v>
      </c>
      <c r="AB38" s="124">
        <f>SUM(AB26:AB37)</f>
        <v>763.12766900000406</v>
      </c>
      <c r="AC38" s="168"/>
      <c r="AD38" s="168"/>
      <c r="AE38" s="168"/>
    </row>
    <row r="43" spans="1:31" ht="21.75" customHeight="1"/>
    <row r="44" spans="1:31" ht="21.75" customHeight="1"/>
    <row r="45" spans="1:31" ht="12" customHeight="1"/>
  </sheetData>
  <pageMargins left="0.35433070866141736" right="0.23622047244094491" top="0.74803149606299213" bottom="0.35433070866141736" header="0.31496062992125984" footer="0.31496062992125984"/>
  <pageSetup scale="60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AE45"/>
  <sheetViews>
    <sheetView showGridLines="0" showZeros="0" topLeftCell="E3" zoomScale="80" zoomScaleNormal="80" zoomScaleSheetLayoutView="90" workbookViewId="0"/>
  </sheetViews>
  <sheetFormatPr defaultColWidth="9.109375" defaultRowHeight="13.8" outlineLevelRow="1" outlineLevelCol="1"/>
  <cols>
    <col min="1" max="2" width="9.109375" style="474" hidden="1" customWidth="1" outlineLevel="1"/>
    <col min="3" max="4" width="9.109375" style="33" hidden="1" customWidth="1" outlineLevel="1"/>
    <col min="5" max="5" width="3.44140625" style="33" customWidth="1" collapsed="1"/>
    <col min="6" max="6" width="27.109375" style="33" customWidth="1"/>
    <col min="7" max="7" width="11.44140625" style="33" customWidth="1"/>
    <col min="8" max="8" width="12.33203125" style="33" customWidth="1"/>
    <col min="9" max="9" width="11.88671875" style="33" hidden="1" customWidth="1"/>
    <col min="10" max="10" width="9.44140625" style="33" hidden="1" customWidth="1"/>
    <col min="11" max="11" width="13.44140625" style="33" customWidth="1"/>
    <col min="12" max="12" width="10.33203125" style="33" customWidth="1"/>
    <col min="13" max="13" width="10" style="33" customWidth="1"/>
    <col min="14" max="15" width="9.109375" style="33" hidden="1" customWidth="1"/>
    <col min="16" max="16" width="12.109375" style="33" customWidth="1"/>
    <col min="17" max="17" width="10" style="33" customWidth="1"/>
    <col min="18" max="18" width="10.109375" style="33" customWidth="1"/>
    <col min="19" max="20" width="9.109375" style="33" hidden="1" customWidth="1"/>
    <col min="21" max="21" width="12" style="33" customWidth="1"/>
    <col min="22" max="22" width="11.5546875" style="33" customWidth="1"/>
    <col min="23" max="23" width="10.5546875" style="33" customWidth="1"/>
    <col min="24" max="25" width="9.109375" style="33" hidden="1" customWidth="1"/>
    <col min="26" max="26" width="12.5546875" style="33" customWidth="1"/>
    <col min="27" max="27" width="10.88671875" style="33" customWidth="1"/>
    <col min="28" max="28" width="11.5546875" style="33" customWidth="1"/>
    <col min="29" max="30" width="9.109375" style="33" hidden="1" customWidth="1"/>
    <col min="31" max="31" width="12.44140625" style="33" customWidth="1"/>
    <col min="32" max="16384" width="9.109375" style="33"/>
  </cols>
  <sheetData>
    <row r="1" spans="1:31" s="474" customFormat="1" hidden="1" outlineLevel="1">
      <c r="D1" s="474" t="s">
        <v>17</v>
      </c>
      <c r="G1" s="474" t="s">
        <v>297</v>
      </c>
      <c r="H1" s="474" t="s">
        <v>297</v>
      </c>
      <c r="I1" s="474" t="s">
        <v>297</v>
      </c>
      <c r="J1" s="474" t="s">
        <v>297</v>
      </c>
      <c r="L1" s="474" t="s">
        <v>300</v>
      </c>
      <c r="M1" s="474" t="s">
        <v>300</v>
      </c>
      <c r="Q1" s="474" t="s">
        <v>301</v>
      </c>
      <c r="R1" s="474" t="s">
        <v>301</v>
      </c>
      <c r="V1" s="474" t="s">
        <v>302</v>
      </c>
      <c r="W1" s="474" t="s">
        <v>302</v>
      </c>
      <c r="X1" s="474" t="s">
        <v>302</v>
      </c>
      <c r="Y1" s="474" t="s">
        <v>302</v>
      </c>
      <c r="AA1" s="474" t="s">
        <v>303</v>
      </c>
      <c r="AB1" s="474" t="s">
        <v>303</v>
      </c>
    </row>
    <row r="2" spans="1:31" s="474" customFormat="1" hidden="1" outlineLevel="1">
      <c r="G2" s="488" t="s">
        <v>533</v>
      </c>
      <c r="H2" s="488" t="s">
        <v>533</v>
      </c>
      <c r="I2" s="488" t="s">
        <v>533</v>
      </c>
      <c r="K2" s="488" t="s">
        <v>533</v>
      </c>
      <c r="L2" s="488" t="s">
        <v>533</v>
      </c>
      <c r="M2" s="488" t="s">
        <v>533</v>
      </c>
      <c r="Q2" s="488" t="s">
        <v>533</v>
      </c>
      <c r="R2" s="488" t="s">
        <v>533</v>
      </c>
      <c r="V2" s="488" t="s">
        <v>533</v>
      </c>
      <c r="W2" s="488" t="s">
        <v>533</v>
      </c>
    </row>
    <row r="3" spans="1:31" ht="17.25" customHeight="1" collapsed="1"/>
    <row r="4" spans="1:31" ht="30.75" customHeight="1">
      <c r="A4" s="688" t="s">
        <v>326</v>
      </c>
    </row>
    <row r="5" spans="1:31" ht="5.25" customHeight="1"/>
    <row r="6" spans="1:31" ht="24.75" customHeight="1">
      <c r="F6" s="127" t="str">
        <f>"Nettoomsättning, EBITA, EBT ackumulerat "&amp;VÅR&amp;" jämfört med "&amp;VFGÅR&amp;" (exkl Aibel)"</f>
        <v>Nettoomsättning, EBITA, EBT ackumulerat 2015 jämfört med 2014 (exkl Aibel)</v>
      </c>
    </row>
    <row r="7" spans="1:31"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</row>
    <row r="8" spans="1:31" ht="30" customHeight="1">
      <c r="A8" s="474" t="s">
        <v>142</v>
      </c>
      <c r="C8" s="33" t="s">
        <v>327</v>
      </c>
      <c r="D8" s="33" t="s">
        <v>328</v>
      </c>
      <c r="F8" s="352">
        <v>1</v>
      </c>
      <c r="G8" s="353" t="s">
        <v>32</v>
      </c>
      <c r="H8" s="353"/>
      <c r="I8" s="353"/>
      <c r="J8" s="353"/>
      <c r="K8" s="353"/>
      <c r="L8" s="353" t="s">
        <v>109</v>
      </c>
      <c r="M8" s="353"/>
      <c r="N8" s="353"/>
      <c r="O8" s="353"/>
      <c r="P8" s="353"/>
      <c r="Q8" s="353" t="s">
        <v>114</v>
      </c>
      <c r="R8" s="353"/>
      <c r="S8" s="353"/>
      <c r="T8" s="353"/>
      <c r="U8" s="353"/>
      <c r="V8" s="353" t="s">
        <v>110</v>
      </c>
      <c r="W8" s="353"/>
      <c r="X8" s="353"/>
      <c r="Y8" s="353"/>
      <c r="Z8" s="353"/>
      <c r="AA8" s="353" t="s">
        <v>115</v>
      </c>
      <c r="AB8" s="353"/>
      <c r="AC8" s="353"/>
      <c r="AD8" s="353"/>
      <c r="AE8" s="353"/>
    </row>
    <row r="9" spans="1:31" ht="18">
      <c r="F9" s="344"/>
      <c r="G9" s="354">
        <f>VÅR</f>
        <v>2015</v>
      </c>
      <c r="H9" s="344">
        <f>VFGÅR</f>
        <v>2014</v>
      </c>
      <c r="I9" s="344"/>
      <c r="J9" s="344"/>
      <c r="K9" s="460" t="s">
        <v>3</v>
      </c>
      <c r="L9" s="354">
        <f>$G$9</f>
        <v>2015</v>
      </c>
      <c r="M9" s="344">
        <f>$H$9</f>
        <v>2014</v>
      </c>
      <c r="N9" s="344"/>
      <c r="O9" s="344"/>
      <c r="P9" s="460" t="s">
        <v>3</v>
      </c>
      <c r="Q9" s="354">
        <f>$G$9</f>
        <v>2015</v>
      </c>
      <c r="R9" s="344">
        <f>$H$9</f>
        <v>2014</v>
      </c>
      <c r="S9" s="344"/>
      <c r="T9" s="344"/>
      <c r="U9" s="460" t="s">
        <v>3</v>
      </c>
      <c r="V9" s="354">
        <f>$G$9</f>
        <v>2015</v>
      </c>
      <c r="W9" s="344">
        <f>$H$9</f>
        <v>2014</v>
      </c>
      <c r="X9" s="344"/>
      <c r="Y9" s="344"/>
      <c r="Z9" s="460" t="s">
        <v>3</v>
      </c>
      <c r="AA9" s="354">
        <f>$G$9</f>
        <v>2015</v>
      </c>
      <c r="AB9" s="344">
        <f>$H$9</f>
        <v>2014</v>
      </c>
      <c r="AC9" s="344"/>
      <c r="AD9" s="344"/>
      <c r="AE9" s="460" t="s">
        <v>3</v>
      </c>
    </row>
    <row r="10" spans="1:31">
      <c r="A10" s="489">
        <v>100</v>
      </c>
      <c r="B10" s="474" t="str">
        <f>'Meny Aaro'!$D$11</f>
        <v>MSEK</v>
      </c>
      <c r="C10" s="33" t="str">
        <f>'Meny Aaro'!O34</f>
        <v>1501P</v>
      </c>
      <c r="D10" s="33" t="str">
        <f>'Meny Aaro'!P34</f>
        <v>1401P</v>
      </c>
      <c r="F10" s="81" t="s">
        <v>94</v>
      </c>
      <c r="G10" s="304">
        <v>1950.2384664000001</v>
      </c>
      <c r="H10" s="304">
        <v>2120.5440238000001</v>
      </c>
      <c r="I10" s="83">
        <f>IF(OR(G10&lt;0,H10&lt;0),"-",G10/H10-1)</f>
        <v>-8.0312200778936749E-2</v>
      </c>
      <c r="J10" s="83" t="b">
        <f t="shared" ref="J10:J21" si="0">IF(AND(G10&lt;0,H10&lt;0),-(G10/H10-1))</f>
        <v>0</v>
      </c>
      <c r="K10" s="83">
        <f t="shared" ref="K10:K21" si="1">IF(AND(G10&lt;0,H10&lt;0),+J10,IF(G10=0,"",I10))</f>
        <v>-8.0312200778936749E-2</v>
      </c>
      <c r="L10" s="304">
        <v>89.493940800000303</v>
      </c>
      <c r="M10" s="304">
        <v>80.552503899999905</v>
      </c>
      <c r="N10" s="83">
        <f t="shared" ref="N10:N21" si="2">IF(OR(L10&lt;0,M10&lt;0),"-",L10/M10-1)</f>
        <v>0.1110013527462852</v>
      </c>
      <c r="O10" s="83" t="b">
        <f t="shared" ref="O10:O21" si="3">IF(AND(L10&lt;0,M10&lt;0),-(L10/M10-1))</f>
        <v>0</v>
      </c>
      <c r="P10" s="83">
        <f t="shared" ref="P10:P21" si="4">IF(AND(L10&lt;0,M10&lt;0),+O10,IF(L10=0,"",N10))</f>
        <v>0.1110013527462852</v>
      </c>
      <c r="Q10" s="304">
        <v>93.459940800000396</v>
      </c>
      <c r="R10" s="304">
        <v>77.794193899999897</v>
      </c>
      <c r="S10" s="83">
        <f t="shared" ref="S10:S21" si="5">IF(OR(Q10&lt;0,R10&lt;0),"-",Q10/R10-1)</f>
        <v>0.20137424291763906</v>
      </c>
      <c r="T10" s="83" t="b">
        <f t="shared" ref="T10:T21" si="6">IF(AND(Q10&lt;0,R10&lt;0),-(Q10/R10-1))</f>
        <v>0</v>
      </c>
      <c r="U10" s="83">
        <f t="shared" ref="U10:U21" si="7">IF(AND(Q10&lt;0,R10&lt;0),+T10,IF(Q10=0,"",S10))</f>
        <v>0.20137424291763906</v>
      </c>
      <c r="V10" s="304">
        <v>21.127310300000499</v>
      </c>
      <c r="W10" s="304">
        <v>16.275338299999898</v>
      </c>
      <c r="X10" s="83">
        <f t="shared" ref="X10:X21" si="8">IF(OR(V10&lt;0,W10&lt;0),"-",V10/W10-1)</f>
        <v>0.29811804280594467</v>
      </c>
      <c r="Y10" s="83" t="b">
        <f t="shared" ref="Y10:Y21" si="9">IF(AND(V10&lt;0,W10&lt;0),-(V10/W10-1))</f>
        <v>0</v>
      </c>
      <c r="Z10" s="83">
        <f t="shared" ref="Z10:Z21" si="10">IF(AND(V10&lt;0,W10&lt;0),+Y10,IF(V10=0,"",X10))</f>
        <v>0.29811804280594467</v>
      </c>
      <c r="AA10" s="304">
        <v>25.0933103000004</v>
      </c>
      <c r="AB10" s="304">
        <v>13.5170282999999</v>
      </c>
      <c r="AC10" s="83">
        <f t="shared" ref="AC10:AC21" si="11">IF(OR(AA10&lt;0,AB10&lt;0),"-",AA10/AB10-1)</f>
        <v>0.85642211757451037</v>
      </c>
      <c r="AD10" s="83" t="b">
        <f t="shared" ref="AD10:AD21" si="12">IF(AND(AA10&lt;0,AB10&lt;0),-(AA10/AB10-1))</f>
        <v>0</v>
      </c>
      <c r="AE10" s="83">
        <f t="shared" ref="AE10:AE21" si="13">IF(AND(AA10&lt;0,AB10&lt;0),+AD10,IF(AA10=0,"",AC10))</f>
        <v>0.85642211757451037</v>
      </c>
    </row>
    <row r="11" spans="1:31">
      <c r="A11" s="489">
        <v>100</v>
      </c>
      <c r="B11" s="474" t="str">
        <f>'Meny Aaro'!$D$11</f>
        <v>MSEK</v>
      </c>
      <c r="C11" s="33" t="str">
        <f>'Meny Aaro'!O35</f>
        <v>1502P</v>
      </c>
      <c r="D11" s="33" t="str">
        <f>'Meny Aaro'!P35</f>
        <v>1402P</v>
      </c>
      <c r="F11" s="81" t="s">
        <v>95</v>
      </c>
      <c r="G11" s="304">
        <v>3934.1148165</v>
      </c>
      <c r="H11" s="304">
        <v>4233.7484298999998</v>
      </c>
      <c r="I11" s="83">
        <f>IF(OR(G11&lt;0,H11&lt;0),"-",G11/H11-1)</f>
        <v>-7.0772654152971737E-2</v>
      </c>
      <c r="J11" s="83" t="b">
        <f t="shared" si="0"/>
        <v>0</v>
      </c>
      <c r="K11" s="83">
        <f t="shared" si="1"/>
        <v>-7.0772654152971737E-2</v>
      </c>
      <c r="L11" s="304">
        <v>176.75615780000001</v>
      </c>
      <c r="M11" s="304">
        <v>140.57365729999901</v>
      </c>
      <c r="N11" s="83">
        <f t="shared" si="2"/>
        <v>0.25739175600150843</v>
      </c>
      <c r="O11" s="83" t="b">
        <f t="shared" si="3"/>
        <v>0</v>
      </c>
      <c r="P11" s="83">
        <f t="shared" si="4"/>
        <v>0.25739175600150843</v>
      </c>
      <c r="Q11" s="304">
        <v>193.81313270000001</v>
      </c>
      <c r="R11" s="304">
        <v>137.183629999999</v>
      </c>
      <c r="S11" s="83">
        <f t="shared" si="5"/>
        <v>0.41280073067028056</v>
      </c>
      <c r="T11" s="83" t="b">
        <f t="shared" si="6"/>
        <v>0</v>
      </c>
      <c r="U11" s="83">
        <f t="shared" si="7"/>
        <v>0.41280073067028056</v>
      </c>
      <c r="V11" s="304">
        <v>70.747491599999805</v>
      </c>
      <c r="W11" s="304">
        <v>46.3211910999987</v>
      </c>
      <c r="X11" s="83">
        <f t="shared" si="8"/>
        <v>0.527324533759707</v>
      </c>
      <c r="Y11" s="83" t="b">
        <f t="shared" si="9"/>
        <v>0</v>
      </c>
      <c r="Z11" s="83">
        <f t="shared" si="10"/>
        <v>0.527324533759707</v>
      </c>
      <c r="AA11" s="304">
        <v>87.804466499999805</v>
      </c>
      <c r="AB11" s="304">
        <v>42.931163799998799</v>
      </c>
      <c r="AC11" s="83">
        <f t="shared" si="11"/>
        <v>1.0452384405195709</v>
      </c>
      <c r="AD11" s="83" t="b">
        <f t="shared" si="12"/>
        <v>0</v>
      </c>
      <c r="AE11" s="83">
        <f t="shared" si="13"/>
        <v>1.0452384405195709</v>
      </c>
    </row>
    <row r="12" spans="1:31">
      <c r="A12" s="489">
        <v>100</v>
      </c>
      <c r="B12" s="474" t="str">
        <f>'Meny Aaro'!$D$11</f>
        <v>MSEK</v>
      </c>
      <c r="C12" s="33" t="str">
        <f>'Meny Aaro'!O36</f>
        <v>1503P</v>
      </c>
      <c r="D12" s="33" t="str">
        <f>'Meny Aaro'!P36</f>
        <v>1403P</v>
      </c>
      <c r="F12" s="81" t="s">
        <v>96</v>
      </c>
      <c r="G12" s="304">
        <v>7218.2684642000004</v>
      </c>
      <c r="H12" s="304">
        <v>6570.9053242</v>
      </c>
      <c r="I12" s="83">
        <f>IF(OR(G12&lt;0,H12&lt;0),"-",G12/H12-1)</f>
        <v>9.851962675764403E-2</v>
      </c>
      <c r="J12" s="83" t="b">
        <f t="shared" si="0"/>
        <v>0</v>
      </c>
      <c r="K12" s="83">
        <f t="shared" si="1"/>
        <v>9.851962675764403E-2</v>
      </c>
      <c r="L12" s="304">
        <v>371.17175630000202</v>
      </c>
      <c r="M12" s="304">
        <v>216.05276120000099</v>
      </c>
      <c r="N12" s="83">
        <f t="shared" si="2"/>
        <v>0.71796812148309774</v>
      </c>
      <c r="O12" s="83" t="b">
        <f t="shared" si="3"/>
        <v>0</v>
      </c>
      <c r="P12" s="83">
        <f t="shared" si="4"/>
        <v>0.71796812148309774</v>
      </c>
      <c r="Q12" s="304">
        <v>409.01585350000198</v>
      </c>
      <c r="R12" s="304">
        <v>295.93891059999999</v>
      </c>
      <c r="S12" s="83">
        <f t="shared" si="5"/>
        <v>0.38209555705515252</v>
      </c>
      <c r="T12" s="83" t="b">
        <f t="shared" si="6"/>
        <v>0</v>
      </c>
      <c r="U12" s="83">
        <f t="shared" si="7"/>
        <v>0.38209555705515252</v>
      </c>
      <c r="V12" s="304">
        <v>187.12433230000201</v>
      </c>
      <c r="W12" s="304">
        <v>40.388703500000702</v>
      </c>
      <c r="X12" s="83">
        <f t="shared" si="8"/>
        <v>3.6330858899691778</v>
      </c>
      <c r="Y12" s="83" t="b">
        <f t="shared" si="9"/>
        <v>0</v>
      </c>
      <c r="Z12" s="83">
        <f t="shared" si="10"/>
        <v>3.6330858899691778</v>
      </c>
      <c r="AA12" s="304">
        <v>226.47180970000099</v>
      </c>
      <c r="AB12" s="304">
        <v>123.0064849</v>
      </c>
      <c r="AC12" s="83">
        <f t="shared" si="11"/>
        <v>0.84113715536310707</v>
      </c>
      <c r="AD12" s="83" t="b">
        <f t="shared" si="12"/>
        <v>0</v>
      </c>
      <c r="AE12" s="83">
        <f t="shared" si="13"/>
        <v>0.84113715536310707</v>
      </c>
    </row>
    <row r="13" spans="1:31">
      <c r="A13" s="489">
        <v>100</v>
      </c>
      <c r="B13" s="474" t="str">
        <f>'Meny Aaro'!$D$11</f>
        <v>MSEK</v>
      </c>
      <c r="C13" s="33" t="str">
        <f>'Meny Aaro'!O37</f>
        <v>DUMMY</v>
      </c>
      <c r="D13" s="33" t="str">
        <f>'Meny Aaro'!P37</f>
        <v>1404P</v>
      </c>
      <c r="F13" s="81" t="s">
        <v>97</v>
      </c>
      <c r="G13" s="304">
        <v>0</v>
      </c>
      <c r="H13" s="304">
        <v>8876.1924464999993</v>
      </c>
      <c r="I13" s="83">
        <f>IF(OR(G13&lt;0,H13&lt;0,),"-",G13/H13-1)</f>
        <v>-1</v>
      </c>
      <c r="J13" s="83" t="b">
        <f t="shared" si="0"/>
        <v>0</v>
      </c>
      <c r="K13" s="83" t="str">
        <f t="shared" si="1"/>
        <v/>
      </c>
      <c r="L13" s="304">
        <v>0</v>
      </c>
      <c r="M13" s="304">
        <v>300.00748659999999</v>
      </c>
      <c r="N13" s="83">
        <f t="shared" si="2"/>
        <v>-1</v>
      </c>
      <c r="O13" s="83" t="b">
        <f t="shared" si="3"/>
        <v>0</v>
      </c>
      <c r="P13" s="83" t="str">
        <f t="shared" si="4"/>
        <v/>
      </c>
      <c r="Q13" s="304">
        <v>0</v>
      </c>
      <c r="R13" s="304">
        <v>402.3915035</v>
      </c>
      <c r="S13" s="83">
        <f t="shared" si="5"/>
        <v>-1</v>
      </c>
      <c r="T13" s="83" t="b">
        <f t="shared" si="6"/>
        <v>0</v>
      </c>
      <c r="U13" s="83" t="str">
        <f t="shared" si="7"/>
        <v/>
      </c>
      <c r="V13" s="304">
        <v>0</v>
      </c>
      <c r="W13" s="304">
        <v>54.049626000000004</v>
      </c>
      <c r="X13" s="83">
        <f t="shared" si="8"/>
        <v>-1</v>
      </c>
      <c r="Y13" s="83" t="b">
        <f t="shared" si="9"/>
        <v>0</v>
      </c>
      <c r="Z13" s="83" t="str">
        <f t="shared" si="10"/>
        <v/>
      </c>
      <c r="AA13" s="304">
        <v>0</v>
      </c>
      <c r="AB13" s="304">
        <v>159.19495009999901</v>
      </c>
      <c r="AC13" s="83">
        <f t="shared" si="11"/>
        <v>-1</v>
      </c>
      <c r="AD13" s="83" t="b">
        <f t="shared" si="12"/>
        <v>0</v>
      </c>
      <c r="AE13" s="83" t="str">
        <f t="shared" si="13"/>
        <v/>
      </c>
    </row>
    <row r="14" spans="1:31">
      <c r="A14" s="489">
        <v>100</v>
      </c>
      <c r="B14" s="474" t="str">
        <f>'Meny Aaro'!$D$11</f>
        <v>MSEK</v>
      </c>
      <c r="C14" s="33" t="str">
        <f>'Meny Aaro'!O38</f>
        <v>DUMMY</v>
      </c>
      <c r="D14" s="33" t="str">
        <f>'Meny Aaro'!P38</f>
        <v>1405P</v>
      </c>
      <c r="F14" s="81" t="s">
        <v>44</v>
      </c>
      <c r="G14" s="304">
        <v>0</v>
      </c>
      <c r="H14" s="304">
        <v>11188.207487899999</v>
      </c>
      <c r="I14" s="83">
        <f t="shared" ref="I14:I21" si="14">IF(OR(G14&lt;0,H14&lt;0),"-",G14/H14-1)</f>
        <v>-1</v>
      </c>
      <c r="J14" s="83" t="b">
        <f t="shared" si="0"/>
        <v>0</v>
      </c>
      <c r="K14" s="83" t="str">
        <f t="shared" si="1"/>
        <v/>
      </c>
      <c r="L14" s="304">
        <v>0</v>
      </c>
      <c r="M14" s="304">
        <v>409.30030260000098</v>
      </c>
      <c r="N14" s="83">
        <f t="shared" si="2"/>
        <v>-1</v>
      </c>
      <c r="O14" s="83" t="b">
        <f t="shared" si="3"/>
        <v>0</v>
      </c>
      <c r="P14" s="83" t="str">
        <f t="shared" si="4"/>
        <v/>
      </c>
      <c r="Q14" s="304">
        <v>0</v>
      </c>
      <c r="R14" s="304">
        <v>524.96407199999999</v>
      </c>
      <c r="S14" s="83">
        <f t="shared" si="5"/>
        <v>-1</v>
      </c>
      <c r="T14" s="83" t="b">
        <f t="shared" si="6"/>
        <v>0</v>
      </c>
      <c r="U14" s="83" t="str">
        <f t="shared" si="7"/>
        <v/>
      </c>
      <c r="V14" s="304">
        <v>0</v>
      </c>
      <c r="W14" s="304">
        <v>119.3743197</v>
      </c>
      <c r="X14" s="83">
        <f t="shared" si="8"/>
        <v>-1</v>
      </c>
      <c r="Y14" s="83" t="b">
        <f t="shared" si="9"/>
        <v>0</v>
      </c>
      <c r="Z14" s="83" t="str">
        <f t="shared" si="10"/>
        <v/>
      </c>
      <c r="AA14" s="304">
        <v>0</v>
      </c>
      <c r="AB14" s="304">
        <v>237.79254950000001</v>
      </c>
      <c r="AC14" s="83">
        <f t="shared" si="11"/>
        <v>-1</v>
      </c>
      <c r="AD14" s="83" t="b">
        <f t="shared" si="12"/>
        <v>0</v>
      </c>
      <c r="AE14" s="83" t="str">
        <f t="shared" si="13"/>
        <v/>
      </c>
    </row>
    <row r="15" spans="1:31">
      <c r="A15" s="489">
        <v>100</v>
      </c>
      <c r="B15" s="474" t="str">
        <f>'Meny Aaro'!$D$11</f>
        <v>MSEK</v>
      </c>
      <c r="C15" s="33" t="str">
        <f>'Meny Aaro'!O39</f>
        <v>DUMMY</v>
      </c>
      <c r="D15" s="33" t="str">
        <f>'Meny Aaro'!P39</f>
        <v>1406P</v>
      </c>
      <c r="F15" s="81" t="s">
        <v>98</v>
      </c>
      <c r="G15" s="304">
        <v>0</v>
      </c>
      <c r="H15" s="304">
        <v>13684.934783299999</v>
      </c>
      <c r="I15" s="83">
        <f t="shared" si="14"/>
        <v>-1</v>
      </c>
      <c r="J15" s="83" t="b">
        <f t="shared" si="0"/>
        <v>0</v>
      </c>
      <c r="K15" s="83" t="str">
        <f t="shared" si="1"/>
        <v/>
      </c>
      <c r="L15" s="304">
        <v>0</v>
      </c>
      <c r="M15" s="304">
        <v>639.27303970000003</v>
      </c>
      <c r="N15" s="83">
        <f t="shared" si="2"/>
        <v>-1</v>
      </c>
      <c r="O15" s="83" t="b">
        <f t="shared" si="3"/>
        <v>0</v>
      </c>
      <c r="P15" s="83" t="str">
        <f t="shared" si="4"/>
        <v/>
      </c>
      <c r="Q15" s="304">
        <v>0</v>
      </c>
      <c r="R15" s="304">
        <v>755.648089999999</v>
      </c>
      <c r="S15" s="83">
        <f t="shared" si="5"/>
        <v>-1</v>
      </c>
      <c r="T15" s="83" t="b">
        <f t="shared" si="6"/>
        <v>0</v>
      </c>
      <c r="U15" s="83" t="str">
        <f t="shared" si="7"/>
        <v/>
      </c>
      <c r="V15" s="304">
        <v>0</v>
      </c>
      <c r="W15" s="304">
        <v>161.12368720000001</v>
      </c>
      <c r="X15" s="83">
        <f t="shared" si="8"/>
        <v>-1</v>
      </c>
      <c r="Y15" s="83" t="b">
        <f t="shared" si="9"/>
        <v>0</v>
      </c>
      <c r="Z15" s="83" t="str">
        <f t="shared" si="10"/>
        <v/>
      </c>
      <c r="AA15" s="304">
        <v>0</v>
      </c>
      <c r="AB15" s="304">
        <v>336.72961340000001</v>
      </c>
      <c r="AC15" s="83">
        <f t="shared" si="11"/>
        <v>-1</v>
      </c>
      <c r="AD15" s="83" t="b">
        <f t="shared" si="12"/>
        <v>0</v>
      </c>
      <c r="AE15" s="83" t="str">
        <f t="shared" si="13"/>
        <v/>
      </c>
    </row>
    <row r="16" spans="1:31" ht="15" customHeight="1">
      <c r="A16" s="489">
        <v>100</v>
      </c>
      <c r="B16" s="474" t="str">
        <f>'Meny Aaro'!$D$11</f>
        <v>MSEK</v>
      </c>
      <c r="C16" s="33" t="str">
        <f>'Meny Aaro'!O40</f>
        <v>DUMMY</v>
      </c>
      <c r="D16" s="33" t="str">
        <f>'Meny Aaro'!P40</f>
        <v>1407P</v>
      </c>
      <c r="F16" s="81" t="s">
        <v>99</v>
      </c>
      <c r="G16" s="304">
        <v>0</v>
      </c>
      <c r="H16" s="304">
        <v>15685.9964268</v>
      </c>
      <c r="I16" s="83">
        <f t="shared" si="14"/>
        <v>-1</v>
      </c>
      <c r="J16" s="83" t="b">
        <f t="shared" si="0"/>
        <v>0</v>
      </c>
      <c r="K16" s="83" t="str">
        <f t="shared" si="1"/>
        <v/>
      </c>
      <c r="L16" s="304">
        <v>0</v>
      </c>
      <c r="M16" s="304">
        <v>764.11204319999797</v>
      </c>
      <c r="N16" s="83">
        <f t="shared" si="2"/>
        <v>-1</v>
      </c>
      <c r="O16" s="83" t="b">
        <f t="shared" si="3"/>
        <v>0</v>
      </c>
      <c r="P16" s="83" t="str">
        <f t="shared" si="4"/>
        <v/>
      </c>
      <c r="Q16" s="304">
        <v>0</v>
      </c>
      <c r="R16" s="304">
        <v>880.87636789999704</v>
      </c>
      <c r="S16" s="83">
        <f t="shared" si="5"/>
        <v>-1</v>
      </c>
      <c r="T16" s="83" t="b">
        <f t="shared" si="6"/>
        <v>0</v>
      </c>
      <c r="U16" s="83" t="str">
        <f t="shared" si="7"/>
        <v/>
      </c>
      <c r="V16" s="304">
        <v>0</v>
      </c>
      <c r="W16" s="304">
        <v>200.1970852</v>
      </c>
      <c r="X16" s="83">
        <f t="shared" si="8"/>
        <v>-1</v>
      </c>
      <c r="Y16" s="83" t="b">
        <f t="shared" si="9"/>
        <v>0</v>
      </c>
      <c r="Z16" s="83" t="str">
        <f t="shared" si="10"/>
        <v/>
      </c>
      <c r="AA16" s="304">
        <v>0</v>
      </c>
      <c r="AB16" s="304">
        <v>376.21375269999902</v>
      </c>
      <c r="AC16" s="83">
        <f t="shared" si="11"/>
        <v>-1</v>
      </c>
      <c r="AD16" s="83" t="b">
        <f t="shared" si="12"/>
        <v>0</v>
      </c>
      <c r="AE16" s="83" t="str">
        <f t="shared" si="13"/>
        <v/>
      </c>
    </row>
    <row r="17" spans="1:31">
      <c r="A17" s="489">
        <v>100</v>
      </c>
      <c r="B17" s="474" t="str">
        <f>'Meny Aaro'!$D$11</f>
        <v>MSEK</v>
      </c>
      <c r="C17" s="33" t="str">
        <f>'Meny Aaro'!O41</f>
        <v>DUMMY</v>
      </c>
      <c r="D17" s="33" t="str">
        <f>'Meny Aaro'!P41</f>
        <v>1408P</v>
      </c>
      <c r="F17" s="81" t="s">
        <v>100</v>
      </c>
      <c r="G17" s="304">
        <v>0</v>
      </c>
      <c r="H17" s="304">
        <v>17988.728963900001</v>
      </c>
      <c r="I17" s="83">
        <f t="shared" si="14"/>
        <v>-1</v>
      </c>
      <c r="J17" s="83" t="b">
        <f t="shared" si="0"/>
        <v>0</v>
      </c>
      <c r="K17" s="83" t="str">
        <f t="shared" si="1"/>
        <v/>
      </c>
      <c r="L17" s="304">
        <v>0</v>
      </c>
      <c r="M17" s="304">
        <v>969.12847620000298</v>
      </c>
      <c r="N17" s="83">
        <f t="shared" si="2"/>
        <v>-1</v>
      </c>
      <c r="O17" s="83" t="b">
        <f t="shared" si="3"/>
        <v>0</v>
      </c>
      <c r="P17" s="83" t="str">
        <f t="shared" si="4"/>
        <v/>
      </c>
      <c r="Q17" s="304">
        <v>0</v>
      </c>
      <c r="R17" s="304">
        <v>1101.2370171</v>
      </c>
      <c r="S17" s="83">
        <f t="shared" si="5"/>
        <v>-1</v>
      </c>
      <c r="T17" s="83" t="b">
        <f t="shared" si="6"/>
        <v>0</v>
      </c>
      <c r="U17" s="83" t="str">
        <f t="shared" si="7"/>
        <v/>
      </c>
      <c r="V17" s="304">
        <v>0</v>
      </c>
      <c r="W17" s="304">
        <v>360.882623600003</v>
      </c>
      <c r="X17" s="83">
        <f t="shared" si="8"/>
        <v>-1</v>
      </c>
      <c r="Y17" s="83" t="b">
        <f t="shared" si="9"/>
        <v>0</v>
      </c>
      <c r="Z17" s="83" t="str">
        <f t="shared" si="10"/>
        <v/>
      </c>
      <c r="AA17" s="304">
        <v>0</v>
      </c>
      <c r="AB17" s="304">
        <v>552.25321990000305</v>
      </c>
      <c r="AC17" s="83">
        <f t="shared" si="11"/>
        <v>-1</v>
      </c>
      <c r="AD17" s="83" t="b">
        <f t="shared" si="12"/>
        <v>0</v>
      </c>
      <c r="AE17" s="83" t="str">
        <f t="shared" si="13"/>
        <v/>
      </c>
    </row>
    <row r="18" spans="1:31">
      <c r="A18" s="489">
        <v>100</v>
      </c>
      <c r="B18" s="474" t="str">
        <f>'Meny Aaro'!$D$11</f>
        <v>MSEK</v>
      </c>
      <c r="C18" s="33" t="str">
        <f>'Meny Aaro'!O42</f>
        <v>DUMMY</v>
      </c>
      <c r="D18" s="33" t="str">
        <f>'Meny Aaro'!P42</f>
        <v>1409P</v>
      </c>
      <c r="F18" s="81" t="s">
        <v>101</v>
      </c>
      <c r="G18" s="304">
        <v>0</v>
      </c>
      <c r="H18" s="304">
        <v>20596.287830900001</v>
      </c>
      <c r="I18" s="83">
        <f t="shared" si="14"/>
        <v>-1</v>
      </c>
      <c r="J18" s="83" t="b">
        <f t="shared" si="0"/>
        <v>0</v>
      </c>
      <c r="K18" s="83" t="str">
        <f t="shared" si="1"/>
        <v/>
      </c>
      <c r="L18" s="304">
        <v>0</v>
      </c>
      <c r="M18" s="304">
        <v>1194.1190544000001</v>
      </c>
      <c r="N18" s="83">
        <f t="shared" si="2"/>
        <v>-1</v>
      </c>
      <c r="O18" s="83" t="b">
        <f t="shared" si="3"/>
        <v>0</v>
      </c>
      <c r="P18" s="83" t="str">
        <f t="shared" si="4"/>
        <v/>
      </c>
      <c r="Q18" s="304">
        <v>0</v>
      </c>
      <c r="R18" s="304">
        <v>1363.7283815000001</v>
      </c>
      <c r="S18" s="83">
        <f t="shared" si="5"/>
        <v>-1</v>
      </c>
      <c r="T18" s="83" t="b">
        <f t="shared" si="6"/>
        <v>0</v>
      </c>
      <c r="U18" s="83" t="str">
        <f t="shared" si="7"/>
        <v/>
      </c>
      <c r="V18" s="304">
        <v>0</v>
      </c>
      <c r="W18" s="304">
        <v>529.58339509999996</v>
      </c>
      <c r="X18" s="83">
        <f t="shared" si="8"/>
        <v>-1</v>
      </c>
      <c r="Y18" s="83" t="b">
        <f t="shared" si="9"/>
        <v>0</v>
      </c>
      <c r="Z18" s="83" t="str">
        <f t="shared" si="10"/>
        <v/>
      </c>
      <c r="AA18" s="304">
        <v>0</v>
      </c>
      <c r="AB18" s="304">
        <v>745.44157340000095</v>
      </c>
      <c r="AC18" s="83">
        <f t="shared" si="11"/>
        <v>-1</v>
      </c>
      <c r="AD18" s="83" t="b">
        <f t="shared" si="12"/>
        <v>0</v>
      </c>
      <c r="AE18" s="83" t="str">
        <f t="shared" si="13"/>
        <v/>
      </c>
    </row>
    <row r="19" spans="1:31">
      <c r="A19" s="489">
        <v>100</v>
      </c>
      <c r="B19" s="474" t="str">
        <f>'Meny Aaro'!$D$11</f>
        <v>MSEK</v>
      </c>
      <c r="C19" s="33" t="str">
        <f>'Meny Aaro'!O43</f>
        <v>DUMMY</v>
      </c>
      <c r="D19" s="33" t="str">
        <f>'Meny Aaro'!P43</f>
        <v>1410P</v>
      </c>
      <c r="F19" s="81" t="s">
        <v>102</v>
      </c>
      <c r="G19" s="304">
        <v>0</v>
      </c>
      <c r="H19" s="304">
        <v>19341.628867200001</v>
      </c>
      <c r="I19" s="83">
        <f t="shared" si="14"/>
        <v>-1</v>
      </c>
      <c r="J19" s="83" t="b">
        <f t="shared" si="0"/>
        <v>0</v>
      </c>
      <c r="K19" s="83" t="str">
        <f t="shared" si="1"/>
        <v/>
      </c>
      <c r="L19" s="304">
        <v>0</v>
      </c>
      <c r="M19" s="304">
        <v>1190.5967891999901</v>
      </c>
      <c r="N19" s="83">
        <f t="shared" si="2"/>
        <v>-1</v>
      </c>
      <c r="O19" s="83" t="b">
        <f t="shared" si="3"/>
        <v>0</v>
      </c>
      <c r="P19" s="83" t="str">
        <f t="shared" si="4"/>
        <v/>
      </c>
      <c r="Q19" s="304">
        <v>0</v>
      </c>
      <c r="R19" s="304">
        <v>1259.12397219999</v>
      </c>
      <c r="S19" s="83">
        <f t="shared" si="5"/>
        <v>-1</v>
      </c>
      <c r="T19" s="83" t="b">
        <f t="shared" si="6"/>
        <v>0</v>
      </c>
      <c r="U19" s="83" t="str">
        <f t="shared" si="7"/>
        <v/>
      </c>
      <c r="V19" s="304">
        <v>0</v>
      </c>
      <c r="W19" s="304">
        <v>533.79133979999699</v>
      </c>
      <c r="X19" s="83">
        <f t="shared" si="8"/>
        <v>-1</v>
      </c>
      <c r="Y19" s="83" t="b">
        <f t="shared" si="9"/>
        <v>0</v>
      </c>
      <c r="Z19" s="83" t="str">
        <f t="shared" si="10"/>
        <v/>
      </c>
      <c r="AA19" s="304">
        <v>0</v>
      </c>
      <c r="AB19" s="304">
        <v>601.80320829999505</v>
      </c>
      <c r="AC19" s="83">
        <f t="shared" si="11"/>
        <v>-1</v>
      </c>
      <c r="AD19" s="83" t="b">
        <f t="shared" si="12"/>
        <v>0</v>
      </c>
      <c r="AE19" s="83" t="str">
        <f t="shared" si="13"/>
        <v/>
      </c>
    </row>
    <row r="20" spans="1:31">
      <c r="A20" s="489">
        <v>100</v>
      </c>
      <c r="B20" s="474" t="str">
        <f>'Meny Aaro'!$D$11</f>
        <v>MSEK</v>
      </c>
      <c r="C20" s="33" t="str">
        <f>'Meny Aaro'!O44</f>
        <v>DUMMY</v>
      </c>
      <c r="D20" s="33" t="str">
        <f>'Meny Aaro'!P44</f>
        <v>1411P</v>
      </c>
      <c r="F20" s="81" t="s">
        <v>103</v>
      </c>
      <c r="G20" s="304">
        <v>0</v>
      </c>
      <c r="H20" s="304">
        <v>21446.240196800001</v>
      </c>
      <c r="I20" s="83">
        <f t="shared" si="14"/>
        <v>-1</v>
      </c>
      <c r="J20" s="83" t="b">
        <f t="shared" si="0"/>
        <v>0</v>
      </c>
      <c r="K20" s="83" t="str">
        <f t="shared" si="1"/>
        <v/>
      </c>
      <c r="L20" s="304">
        <v>0</v>
      </c>
      <c r="M20" s="304">
        <v>1352.7818576</v>
      </c>
      <c r="N20" s="83">
        <f t="shared" si="2"/>
        <v>-1</v>
      </c>
      <c r="O20" s="83" t="b">
        <f t="shared" si="3"/>
        <v>0</v>
      </c>
      <c r="P20" s="83" t="str">
        <f t="shared" si="4"/>
        <v/>
      </c>
      <c r="Q20" s="304">
        <v>0</v>
      </c>
      <c r="R20" s="304">
        <v>1425.000409</v>
      </c>
      <c r="S20" s="83">
        <f t="shared" si="5"/>
        <v>-1</v>
      </c>
      <c r="T20" s="83" t="b">
        <f t="shared" si="6"/>
        <v>0</v>
      </c>
      <c r="U20" s="83" t="str">
        <f t="shared" si="7"/>
        <v/>
      </c>
      <c r="V20" s="304">
        <v>0</v>
      </c>
      <c r="W20" s="304">
        <v>617.98270799999398</v>
      </c>
      <c r="X20" s="83">
        <f t="shared" si="8"/>
        <v>-1</v>
      </c>
      <c r="Y20" s="83" t="b">
        <f t="shared" si="9"/>
        <v>0</v>
      </c>
      <c r="Z20" s="83" t="str">
        <f t="shared" si="10"/>
        <v/>
      </c>
      <c r="AA20" s="304">
        <v>0</v>
      </c>
      <c r="AB20" s="304">
        <v>689.68968749999306</v>
      </c>
      <c r="AC20" s="83">
        <f t="shared" si="11"/>
        <v>-1</v>
      </c>
      <c r="AD20" s="83" t="b">
        <f t="shared" si="12"/>
        <v>0</v>
      </c>
      <c r="AE20" s="83" t="str">
        <f t="shared" si="13"/>
        <v/>
      </c>
    </row>
    <row r="21" spans="1:31">
      <c r="A21" s="489">
        <v>100</v>
      </c>
      <c r="B21" s="474" t="str">
        <f>'Meny Aaro'!$D$11</f>
        <v>MSEK</v>
      </c>
      <c r="C21" s="33" t="str">
        <f>'Meny Aaro'!O45</f>
        <v>DUMMY</v>
      </c>
      <c r="D21" s="33" t="str">
        <f>'Meny Aaro'!P45</f>
        <v>1412P</v>
      </c>
      <c r="F21" s="99" t="s">
        <v>104</v>
      </c>
      <c r="G21" s="304">
        <v>0</v>
      </c>
      <c r="H21" s="304">
        <v>28660.7052372</v>
      </c>
      <c r="I21" s="110">
        <f t="shared" si="14"/>
        <v>-1</v>
      </c>
      <c r="J21" s="110" t="b">
        <f t="shared" si="0"/>
        <v>0</v>
      </c>
      <c r="K21" s="110" t="str">
        <f t="shared" si="1"/>
        <v/>
      </c>
      <c r="L21" s="304">
        <v>0</v>
      </c>
      <c r="M21" s="304">
        <v>1971.9274215</v>
      </c>
      <c r="N21" s="110">
        <f t="shared" si="2"/>
        <v>-1</v>
      </c>
      <c r="O21" s="110" t="b">
        <f t="shared" si="3"/>
        <v>0</v>
      </c>
      <c r="P21" s="110" t="str">
        <f t="shared" si="4"/>
        <v/>
      </c>
      <c r="Q21" s="304">
        <v>0</v>
      </c>
      <c r="R21" s="304">
        <v>2227.3717141000102</v>
      </c>
      <c r="S21" s="110">
        <f t="shared" si="5"/>
        <v>-1</v>
      </c>
      <c r="T21" s="110" t="b">
        <f t="shared" si="6"/>
        <v>0</v>
      </c>
      <c r="U21" s="110" t="str">
        <f t="shared" si="7"/>
        <v/>
      </c>
      <c r="V21" s="304">
        <v>0</v>
      </c>
      <c r="W21" s="304">
        <v>849.62574460000201</v>
      </c>
      <c r="X21" s="110">
        <f t="shared" si="8"/>
        <v>-1</v>
      </c>
      <c r="Y21" s="110" t="b">
        <f t="shared" si="9"/>
        <v>0</v>
      </c>
      <c r="Z21" s="110" t="str">
        <f t="shared" si="10"/>
        <v/>
      </c>
      <c r="AA21" s="304">
        <v>0</v>
      </c>
      <c r="AB21" s="304">
        <v>1264.4055963999999</v>
      </c>
      <c r="AC21" s="110">
        <f t="shared" si="11"/>
        <v>-1</v>
      </c>
      <c r="AD21" s="110" t="b">
        <f t="shared" si="12"/>
        <v>0</v>
      </c>
      <c r="AE21" s="110" t="str">
        <f t="shared" si="13"/>
        <v/>
      </c>
    </row>
    <row r="22" spans="1:31">
      <c r="A22" s="489"/>
      <c r="C22" s="33">
        <f>'Meny Aaro'!O46</f>
        <v>0</v>
      </c>
      <c r="D22" s="33">
        <f>'Meny Aaro'!P46</f>
        <v>0</v>
      </c>
      <c r="F22" s="270" t="s">
        <v>6</v>
      </c>
      <c r="G22" s="305">
        <f>SUM(G10:G21)</f>
        <v>13102.6217471</v>
      </c>
      <c r="H22" s="124">
        <f>SUM(H10:H21)</f>
        <v>170394.12001839999</v>
      </c>
      <c r="I22" s="124"/>
      <c r="J22" s="124"/>
      <c r="K22" s="124"/>
      <c r="L22" s="305">
        <f>SUM(L10:L21)</f>
        <v>637.42185490000236</v>
      </c>
      <c r="M22" s="124">
        <f>SUM(M10:M21)</f>
        <v>9228.4253933999917</v>
      </c>
      <c r="N22" s="124"/>
      <c r="O22" s="124"/>
      <c r="P22" s="124"/>
      <c r="Q22" s="305">
        <f>SUM(Q10:Q21)</f>
        <v>696.28892700000233</v>
      </c>
      <c r="R22" s="124">
        <f>SUM(R10:R21)</f>
        <v>10451.258261799996</v>
      </c>
      <c r="S22" s="124"/>
      <c r="T22" s="124"/>
      <c r="U22" s="124"/>
      <c r="V22" s="305">
        <f>SUM(V10:V21)</f>
        <v>278.99913420000235</v>
      </c>
      <c r="W22" s="124">
        <f>SUM(W10:W21)</f>
        <v>3529.5957620999952</v>
      </c>
      <c r="X22" s="124"/>
      <c r="Y22" s="124"/>
      <c r="Z22" s="124"/>
      <c r="AA22" s="305">
        <f>SUM(AA10:AA21)</f>
        <v>339.36958650000122</v>
      </c>
      <c r="AB22" s="124">
        <f>SUM(AB10:AB21)</f>
        <v>5142.978828199989</v>
      </c>
      <c r="AC22" s="168"/>
      <c r="AD22" s="168"/>
      <c r="AE22" s="168"/>
    </row>
    <row r="23" spans="1:31">
      <c r="F23" s="36"/>
    </row>
    <row r="24" spans="1:31" ht="24" customHeight="1">
      <c r="F24" s="352" t="s">
        <v>83</v>
      </c>
      <c r="G24" s="353" t="s">
        <v>32</v>
      </c>
      <c r="H24" s="353"/>
      <c r="I24" s="353"/>
      <c r="J24" s="353"/>
      <c r="K24" s="353"/>
      <c r="L24" s="353" t="s">
        <v>109</v>
      </c>
      <c r="M24" s="353"/>
      <c r="N24" s="353"/>
      <c r="O24" s="353"/>
      <c r="P24" s="353"/>
      <c r="Q24" s="353" t="s">
        <v>114</v>
      </c>
      <c r="R24" s="353"/>
      <c r="S24" s="353"/>
      <c r="T24" s="353"/>
      <c r="U24" s="353"/>
      <c r="V24" s="353" t="s">
        <v>110</v>
      </c>
      <c r="W24" s="353"/>
      <c r="X24" s="353"/>
      <c r="Y24" s="353"/>
      <c r="Z24" s="353"/>
      <c r="AA24" s="353" t="s">
        <v>115</v>
      </c>
      <c r="AB24" s="353"/>
      <c r="AC24" s="353"/>
      <c r="AD24" s="353"/>
      <c r="AE24" s="353"/>
    </row>
    <row r="25" spans="1:31" ht="18">
      <c r="F25" s="344"/>
      <c r="G25" s="354">
        <f>G9</f>
        <v>2015</v>
      </c>
      <c r="H25" s="344">
        <f>H9</f>
        <v>2014</v>
      </c>
      <c r="I25" s="344"/>
      <c r="J25" s="344"/>
      <c r="K25" s="460" t="s">
        <v>3</v>
      </c>
      <c r="L25" s="354">
        <f>$G$9</f>
        <v>2015</v>
      </c>
      <c r="M25" s="344">
        <f>$H$9</f>
        <v>2014</v>
      </c>
      <c r="N25" s="344"/>
      <c r="O25" s="344"/>
      <c r="P25" s="460" t="s">
        <v>3</v>
      </c>
      <c r="Q25" s="354">
        <f>$G$9</f>
        <v>2015</v>
      </c>
      <c r="R25" s="344">
        <f>$H$9</f>
        <v>2014</v>
      </c>
      <c r="S25" s="344"/>
      <c r="T25" s="344"/>
      <c r="U25" s="460" t="s">
        <v>3</v>
      </c>
      <c r="V25" s="354">
        <f>$G$9</f>
        <v>2015</v>
      </c>
      <c r="W25" s="344">
        <f>$H$9</f>
        <v>2014</v>
      </c>
      <c r="X25" s="344"/>
      <c r="Y25" s="344"/>
      <c r="Z25" s="460" t="s">
        <v>3</v>
      </c>
      <c r="AA25" s="354">
        <f>$G$9</f>
        <v>2015</v>
      </c>
      <c r="AB25" s="344">
        <f>$H$9</f>
        <v>2014</v>
      </c>
      <c r="AC25" s="344"/>
      <c r="AD25" s="344"/>
      <c r="AE25" s="460" t="s">
        <v>3</v>
      </c>
    </row>
    <row r="26" spans="1:31">
      <c r="A26" s="474" t="s">
        <v>304</v>
      </c>
      <c r="B26" s="474" t="str">
        <f>'Meny Aaro'!$D$11</f>
        <v>MSEK</v>
      </c>
      <c r="C26" s="33" t="str">
        <f t="shared" ref="C26:D37" si="15">C10</f>
        <v>1501P</v>
      </c>
      <c r="D26" s="33" t="str">
        <f t="shared" si="15"/>
        <v>1401P</v>
      </c>
      <c r="F26" s="81" t="s">
        <v>94</v>
      </c>
      <c r="G26" s="304">
        <v>1560.1537846000001</v>
      </c>
      <c r="H26" s="304">
        <v>1560.2532248</v>
      </c>
      <c r="I26" s="83">
        <f t="shared" ref="I26:I37" si="16">IF(OR(G26&lt;0,H26&lt;0),"-",G26/H26-1)</f>
        <v>-6.3733372518859355E-5</v>
      </c>
      <c r="J26" s="83" t="b">
        <f t="shared" ref="J26:J37" si="17">IF(AND(G26&lt;0,H26&lt;0),-(G26/H26-1))</f>
        <v>0</v>
      </c>
      <c r="K26" s="83">
        <f t="shared" ref="K26:K37" si="18">IF(AND(G26&lt;0,H26&lt;0),+J26,IF(G26=0,"",I26))</f>
        <v>-6.3733372518859355E-5</v>
      </c>
      <c r="L26" s="304">
        <v>51.000515800000798</v>
      </c>
      <c r="M26" s="304">
        <v>48.9833485999999</v>
      </c>
      <c r="N26" s="83">
        <f t="shared" ref="N26:N37" si="19">IF(OR(L26&lt;0,M26&lt;0),"-",L26/M26-1)</f>
        <v>4.1180671751806397E-2</v>
      </c>
      <c r="O26" s="83" t="b">
        <f t="shared" ref="O26:O37" si="20">IF(AND(L26&lt;0,M26&lt;0),-(L26/M26-1))</f>
        <v>0</v>
      </c>
      <c r="P26" s="83">
        <f t="shared" ref="P26:P37" si="21">IF(AND(L26&lt;0,M26&lt;0),+O26,IF(L26=0,"",N26))</f>
        <v>4.1180671751806397E-2</v>
      </c>
      <c r="Q26" s="304">
        <v>54.709940300000802</v>
      </c>
      <c r="R26" s="304">
        <v>47.8563647</v>
      </c>
      <c r="S26" s="83">
        <f t="shared" ref="S26:S37" si="22">IF(OR(Q26&lt;0,R26&lt;0),"-",Q26/R26-1)</f>
        <v>0.14321137100496895</v>
      </c>
      <c r="T26" s="83" t="b">
        <f t="shared" ref="T26:T37" si="23">IF(AND(Q26&lt;0,R26&lt;0),-(Q26/R26-1))</f>
        <v>0</v>
      </c>
      <c r="U26" s="83">
        <f t="shared" ref="U26:U37" si="24">IF(AND(Q26&lt;0,R26&lt;0),+T26,IF(Q26=0,"",S26))</f>
        <v>0.14321137100496895</v>
      </c>
      <c r="V26" s="304">
        <v>-4.94654779999928</v>
      </c>
      <c r="W26" s="304">
        <v>-2.0999812000003</v>
      </c>
      <c r="X26" s="83" t="str">
        <f t="shared" ref="X26:X37" si="25">IF(OR(V26&lt;0,W26&lt;0),"-",V26/W26-1)</f>
        <v>-</v>
      </c>
      <c r="Y26" s="83">
        <f t="shared" ref="Y26:Y37" si="26">IF(AND(V26&lt;0,W26&lt;0),-(V26/W26-1))</f>
        <v>-1.355520039893011</v>
      </c>
      <c r="Z26" s="83">
        <f t="shared" ref="Z26:Z37" si="27">IF(AND(V26&lt;0,W26&lt;0),+Y26,IF(V26=0,"",X26))</f>
        <v>-1.355520039893011</v>
      </c>
      <c r="AA26" s="304">
        <v>-1.2371232999992701</v>
      </c>
      <c r="AB26" s="304">
        <v>-3.22696510000016</v>
      </c>
      <c r="AC26" s="83" t="str">
        <f t="shared" ref="AC26:AC37" si="28">IF(OR(AA26&lt;0,AB26&lt;0),"-",AA26/AB26-1)</f>
        <v>-</v>
      </c>
      <c r="AD26" s="83">
        <f t="shared" ref="AD26:AD37" si="29">IF(AND(AA26&lt;0,AB26&lt;0),-(AA26/AB26-1))</f>
        <v>0.61662947640827948</v>
      </c>
      <c r="AE26" s="83">
        <f t="shared" ref="AE26:AE37" si="30">IF(AND(AA26&lt;0,AB26&lt;0),+AD26,IF(AA26=0,"",AC26))</f>
        <v>0.61662947640827948</v>
      </c>
    </row>
    <row r="27" spans="1:31">
      <c r="A27" s="474" t="s">
        <v>304</v>
      </c>
      <c r="B27" s="474" t="str">
        <f>'Meny Aaro'!$D$11</f>
        <v>MSEK</v>
      </c>
      <c r="C27" s="33" t="str">
        <f t="shared" si="15"/>
        <v>1502P</v>
      </c>
      <c r="D27" s="33" t="str">
        <f t="shared" si="15"/>
        <v>1402P</v>
      </c>
      <c r="F27" s="81" t="s">
        <v>95</v>
      </c>
      <c r="G27" s="304">
        <v>3160.7903765000001</v>
      </c>
      <c r="H27" s="304">
        <v>3124.1832051000001</v>
      </c>
      <c r="I27" s="83">
        <f t="shared" si="16"/>
        <v>1.1717357464902101E-2</v>
      </c>
      <c r="J27" s="83" t="b">
        <f t="shared" si="17"/>
        <v>0</v>
      </c>
      <c r="K27" s="83">
        <f t="shared" si="18"/>
        <v>1.1717357464902101E-2</v>
      </c>
      <c r="L27" s="304">
        <v>104.652853999999</v>
      </c>
      <c r="M27" s="304">
        <v>91.974803999998798</v>
      </c>
      <c r="N27" s="83">
        <f t="shared" si="19"/>
        <v>0.1378426422088419</v>
      </c>
      <c r="O27" s="83" t="b">
        <f t="shared" si="20"/>
        <v>0</v>
      </c>
      <c r="P27" s="83">
        <f t="shared" si="21"/>
        <v>0.1378426422088419</v>
      </c>
      <c r="Q27" s="304">
        <v>119.799637099999</v>
      </c>
      <c r="R27" s="304">
        <v>89.2144950999988</v>
      </c>
      <c r="S27" s="83">
        <f t="shared" si="22"/>
        <v>0.34282704806789432</v>
      </c>
      <c r="T27" s="83" t="b">
        <f t="shared" si="23"/>
        <v>0</v>
      </c>
      <c r="U27" s="83">
        <f t="shared" si="24"/>
        <v>0.34282704806789432</v>
      </c>
      <c r="V27" s="304">
        <v>21.0439082999997</v>
      </c>
      <c r="W27" s="304">
        <v>18.2364134999989</v>
      </c>
      <c r="X27" s="83">
        <f t="shared" si="25"/>
        <v>0.15394994196643808</v>
      </c>
      <c r="Y27" s="83" t="b">
        <f t="shared" si="26"/>
        <v>0</v>
      </c>
      <c r="Z27" s="83">
        <f t="shared" si="27"/>
        <v>0.15394994196643808</v>
      </c>
      <c r="AA27" s="304">
        <v>36.1906913999997</v>
      </c>
      <c r="AB27" s="304">
        <v>15.4761045999988</v>
      </c>
      <c r="AC27" s="83">
        <f t="shared" si="28"/>
        <v>1.3384884204002154</v>
      </c>
      <c r="AD27" s="83" t="b">
        <f t="shared" si="29"/>
        <v>0</v>
      </c>
      <c r="AE27" s="83">
        <f t="shared" si="30"/>
        <v>1.3384884204002154</v>
      </c>
    </row>
    <row r="28" spans="1:31">
      <c r="A28" s="474" t="s">
        <v>304</v>
      </c>
      <c r="B28" s="474" t="str">
        <f>'Meny Aaro'!$D$11</f>
        <v>MSEK</v>
      </c>
      <c r="C28" s="33" t="str">
        <f t="shared" si="15"/>
        <v>1503P</v>
      </c>
      <c r="D28" s="33" t="str">
        <f t="shared" si="15"/>
        <v>1403P</v>
      </c>
      <c r="F28" s="81" t="s">
        <v>96</v>
      </c>
      <c r="G28" s="304">
        <v>5318.5296451000004</v>
      </c>
      <c r="H28" s="304">
        <v>4853.1687948999997</v>
      </c>
      <c r="I28" s="83">
        <f t="shared" si="16"/>
        <v>9.5888041373922484E-2</v>
      </c>
      <c r="J28" s="83" t="b">
        <f t="shared" si="17"/>
        <v>0</v>
      </c>
      <c r="K28" s="83">
        <f t="shared" si="18"/>
        <v>9.5888041373922484E-2</v>
      </c>
      <c r="L28" s="304">
        <v>249.07844600000001</v>
      </c>
      <c r="M28" s="304">
        <v>175.62588069999899</v>
      </c>
      <c r="N28" s="83">
        <f t="shared" si="19"/>
        <v>0.41823314996194316</v>
      </c>
      <c r="O28" s="83" t="b">
        <f t="shared" si="20"/>
        <v>0</v>
      </c>
      <c r="P28" s="83">
        <f t="shared" si="21"/>
        <v>0.41823314996194316</v>
      </c>
      <c r="Q28" s="304">
        <v>279.84568739999997</v>
      </c>
      <c r="R28" s="304">
        <v>206.11182499999899</v>
      </c>
      <c r="S28" s="83">
        <f t="shared" si="22"/>
        <v>0.3577371768941513</v>
      </c>
      <c r="T28" s="83" t="b">
        <f t="shared" si="23"/>
        <v>0</v>
      </c>
      <c r="U28" s="83">
        <f t="shared" si="24"/>
        <v>0.3577371768941513</v>
      </c>
      <c r="V28" s="304">
        <v>101.04481920000001</v>
      </c>
      <c r="W28" s="304">
        <v>41.849994899999302</v>
      </c>
      <c r="X28" s="83">
        <f t="shared" si="25"/>
        <v>1.4144523659189665</v>
      </c>
      <c r="Y28" s="83" t="b">
        <f t="shared" si="26"/>
        <v>0</v>
      </c>
      <c r="Z28" s="83">
        <f t="shared" si="27"/>
        <v>1.4144523659189665</v>
      </c>
      <c r="AA28" s="304">
        <v>133.066923</v>
      </c>
      <c r="AB28" s="304">
        <v>75.189078799998697</v>
      </c>
      <c r="AC28" s="83">
        <f t="shared" si="28"/>
        <v>0.76976397535013175</v>
      </c>
      <c r="AD28" s="83" t="b">
        <f t="shared" si="29"/>
        <v>0</v>
      </c>
      <c r="AE28" s="83">
        <f t="shared" si="30"/>
        <v>0.76976397535013175</v>
      </c>
    </row>
    <row r="29" spans="1:31">
      <c r="A29" s="474" t="s">
        <v>304</v>
      </c>
      <c r="B29" s="474" t="str">
        <f>'Meny Aaro'!$D$11</f>
        <v>MSEK</v>
      </c>
      <c r="C29" s="33" t="str">
        <f t="shared" si="15"/>
        <v>DUMMY</v>
      </c>
      <c r="D29" s="33" t="str">
        <f t="shared" si="15"/>
        <v>1404P</v>
      </c>
      <c r="F29" s="81" t="s">
        <v>97</v>
      </c>
      <c r="G29" s="304">
        <v>0</v>
      </c>
      <c r="H29" s="304">
        <v>6544.9733642000001</v>
      </c>
      <c r="I29" s="83">
        <f t="shared" si="16"/>
        <v>-1</v>
      </c>
      <c r="J29" s="83" t="b">
        <f t="shared" si="17"/>
        <v>0</v>
      </c>
      <c r="K29" s="83" t="str">
        <f t="shared" si="18"/>
        <v/>
      </c>
      <c r="L29" s="304">
        <v>0</v>
      </c>
      <c r="M29" s="304">
        <v>226.3224621</v>
      </c>
      <c r="N29" s="83">
        <f t="shared" si="19"/>
        <v>-1</v>
      </c>
      <c r="O29" s="83" t="b">
        <f t="shared" si="20"/>
        <v>0</v>
      </c>
      <c r="P29" s="83" t="str">
        <f t="shared" si="21"/>
        <v/>
      </c>
      <c r="Q29" s="304">
        <v>0</v>
      </c>
      <c r="R29" s="304">
        <v>278.19697250000002</v>
      </c>
      <c r="S29" s="83">
        <f t="shared" si="22"/>
        <v>-1</v>
      </c>
      <c r="T29" s="83" t="b">
        <f t="shared" si="23"/>
        <v>0</v>
      </c>
      <c r="U29" s="83" t="str">
        <f t="shared" si="24"/>
        <v/>
      </c>
      <c r="V29" s="304">
        <v>0</v>
      </c>
      <c r="W29" s="304">
        <v>39.025671800000403</v>
      </c>
      <c r="X29" s="83">
        <f t="shared" si="25"/>
        <v>-1</v>
      </c>
      <c r="Y29" s="83" t="b">
        <f t="shared" si="26"/>
        <v>0</v>
      </c>
      <c r="Z29" s="83" t="str">
        <f t="shared" si="27"/>
        <v/>
      </c>
      <c r="AA29" s="304">
        <v>0</v>
      </c>
      <c r="AB29" s="304">
        <v>93.778091500000798</v>
      </c>
      <c r="AC29" s="83">
        <f t="shared" si="28"/>
        <v>-1</v>
      </c>
      <c r="AD29" s="83" t="b">
        <f t="shared" si="29"/>
        <v>0</v>
      </c>
      <c r="AE29" s="83" t="str">
        <f t="shared" si="30"/>
        <v/>
      </c>
    </row>
    <row r="30" spans="1:31">
      <c r="A30" s="474" t="s">
        <v>304</v>
      </c>
      <c r="B30" s="474" t="str">
        <f>'Meny Aaro'!$D$11</f>
        <v>MSEK</v>
      </c>
      <c r="C30" s="33" t="str">
        <f t="shared" si="15"/>
        <v>DUMMY</v>
      </c>
      <c r="D30" s="33" t="str">
        <f t="shared" si="15"/>
        <v>1405P</v>
      </c>
      <c r="F30" s="81" t="s">
        <v>44</v>
      </c>
      <c r="G30" s="304">
        <v>0</v>
      </c>
      <c r="H30" s="304">
        <v>8227.4323304000009</v>
      </c>
      <c r="I30" s="83">
        <f t="shared" si="16"/>
        <v>-1</v>
      </c>
      <c r="J30" s="83" t="b">
        <f t="shared" si="17"/>
        <v>0</v>
      </c>
      <c r="K30" s="83" t="str">
        <f t="shared" si="18"/>
        <v/>
      </c>
      <c r="L30" s="304">
        <v>0</v>
      </c>
      <c r="M30" s="304">
        <v>291.83514419999898</v>
      </c>
      <c r="N30" s="83">
        <f t="shared" si="19"/>
        <v>-1</v>
      </c>
      <c r="O30" s="83" t="b">
        <f t="shared" si="20"/>
        <v>0</v>
      </c>
      <c r="P30" s="83" t="str">
        <f t="shared" si="21"/>
        <v/>
      </c>
      <c r="Q30" s="304">
        <v>0</v>
      </c>
      <c r="R30" s="304">
        <v>355.43065330000002</v>
      </c>
      <c r="S30" s="83">
        <f t="shared" si="22"/>
        <v>-1</v>
      </c>
      <c r="T30" s="83" t="b">
        <f t="shared" si="23"/>
        <v>0</v>
      </c>
      <c r="U30" s="83" t="str">
        <f t="shared" si="24"/>
        <v/>
      </c>
      <c r="V30" s="304">
        <v>0</v>
      </c>
      <c r="W30" s="304">
        <v>70.843885399999095</v>
      </c>
      <c r="X30" s="83">
        <f t="shared" si="25"/>
        <v>-1</v>
      </c>
      <c r="Y30" s="83" t="b">
        <f t="shared" si="26"/>
        <v>0</v>
      </c>
      <c r="Z30" s="83" t="str">
        <f t="shared" si="27"/>
        <v/>
      </c>
      <c r="AA30" s="304">
        <v>0</v>
      </c>
      <c r="AB30" s="304">
        <v>137.31158880000001</v>
      </c>
      <c r="AC30" s="83">
        <f t="shared" si="28"/>
        <v>-1</v>
      </c>
      <c r="AD30" s="83" t="b">
        <f t="shared" si="29"/>
        <v>0</v>
      </c>
      <c r="AE30" s="83" t="str">
        <f t="shared" si="30"/>
        <v/>
      </c>
    </row>
    <row r="31" spans="1:31">
      <c r="A31" s="474" t="s">
        <v>304</v>
      </c>
      <c r="B31" s="474" t="str">
        <f>'Meny Aaro'!$D$11</f>
        <v>MSEK</v>
      </c>
      <c r="C31" s="33" t="str">
        <f t="shared" si="15"/>
        <v>DUMMY</v>
      </c>
      <c r="D31" s="33" t="str">
        <f t="shared" si="15"/>
        <v>1406P</v>
      </c>
      <c r="F31" s="81" t="s">
        <v>98</v>
      </c>
      <c r="G31" s="304">
        <v>0</v>
      </c>
      <c r="H31" s="304">
        <v>10025.516490800001</v>
      </c>
      <c r="I31" s="83">
        <f t="shared" si="16"/>
        <v>-1</v>
      </c>
      <c r="J31" s="83" t="b">
        <f t="shared" si="17"/>
        <v>0</v>
      </c>
      <c r="K31" s="83" t="str">
        <f t="shared" si="18"/>
        <v/>
      </c>
      <c r="L31" s="304">
        <v>0</v>
      </c>
      <c r="M31" s="304">
        <v>461.20689349999901</v>
      </c>
      <c r="N31" s="83">
        <f t="shared" si="19"/>
        <v>-1</v>
      </c>
      <c r="O31" s="83" t="b">
        <f t="shared" si="20"/>
        <v>0</v>
      </c>
      <c r="P31" s="83" t="str">
        <f t="shared" si="21"/>
        <v/>
      </c>
      <c r="Q31" s="304">
        <v>0</v>
      </c>
      <c r="R31" s="304">
        <v>510.3124219</v>
      </c>
      <c r="S31" s="83">
        <f t="shared" si="22"/>
        <v>-1</v>
      </c>
      <c r="T31" s="83" t="b">
        <f t="shared" si="23"/>
        <v>0</v>
      </c>
      <c r="U31" s="83" t="str">
        <f t="shared" si="24"/>
        <v/>
      </c>
      <c r="V31" s="304">
        <v>0</v>
      </c>
      <c r="W31" s="304">
        <v>126.3677924</v>
      </c>
      <c r="X31" s="83">
        <f t="shared" si="25"/>
        <v>-1</v>
      </c>
      <c r="Y31" s="83" t="b">
        <f t="shared" si="26"/>
        <v>0</v>
      </c>
      <c r="Z31" s="83" t="str">
        <f t="shared" si="27"/>
        <v/>
      </c>
      <c r="AA31" s="304">
        <v>0</v>
      </c>
      <c r="AB31" s="304">
        <v>195.88219459999999</v>
      </c>
      <c r="AC31" s="83">
        <f t="shared" si="28"/>
        <v>-1</v>
      </c>
      <c r="AD31" s="83" t="b">
        <f t="shared" si="29"/>
        <v>0</v>
      </c>
      <c r="AE31" s="83" t="str">
        <f t="shared" si="30"/>
        <v/>
      </c>
    </row>
    <row r="32" spans="1:31">
      <c r="A32" s="474" t="s">
        <v>304</v>
      </c>
      <c r="B32" s="474" t="str">
        <f>'Meny Aaro'!$D$11</f>
        <v>MSEK</v>
      </c>
      <c r="C32" s="33" t="str">
        <f t="shared" si="15"/>
        <v>DUMMY</v>
      </c>
      <c r="D32" s="33" t="str">
        <f t="shared" si="15"/>
        <v>1407P</v>
      </c>
      <c r="F32" s="81" t="s">
        <v>99</v>
      </c>
      <c r="G32" s="304">
        <v>0</v>
      </c>
      <c r="H32" s="304">
        <v>11532.4089386</v>
      </c>
      <c r="I32" s="83">
        <f t="shared" si="16"/>
        <v>-1</v>
      </c>
      <c r="J32" s="83" t="b">
        <f t="shared" si="17"/>
        <v>0</v>
      </c>
      <c r="K32" s="83" t="str">
        <f t="shared" si="18"/>
        <v/>
      </c>
      <c r="L32" s="304">
        <v>0</v>
      </c>
      <c r="M32" s="304">
        <v>561.98074089999795</v>
      </c>
      <c r="N32" s="83">
        <f t="shared" si="19"/>
        <v>-1</v>
      </c>
      <c r="O32" s="83" t="b">
        <f t="shared" si="20"/>
        <v>0</v>
      </c>
      <c r="P32" s="83" t="str">
        <f t="shared" si="21"/>
        <v/>
      </c>
      <c r="Q32" s="304">
        <v>0</v>
      </c>
      <c r="R32" s="304">
        <v>611.10904459999801</v>
      </c>
      <c r="S32" s="83">
        <f t="shared" si="22"/>
        <v>-1</v>
      </c>
      <c r="T32" s="83" t="b">
        <f t="shared" si="23"/>
        <v>0</v>
      </c>
      <c r="U32" s="83" t="str">
        <f t="shared" si="24"/>
        <v/>
      </c>
      <c r="V32" s="304">
        <v>0</v>
      </c>
      <c r="W32" s="304">
        <v>160.89665020000001</v>
      </c>
      <c r="X32" s="83">
        <f t="shared" si="25"/>
        <v>-1</v>
      </c>
      <c r="Y32" s="83" t="b">
        <f t="shared" si="26"/>
        <v>0</v>
      </c>
      <c r="Z32" s="83" t="str">
        <f t="shared" si="27"/>
        <v/>
      </c>
      <c r="AA32" s="304">
        <v>0</v>
      </c>
      <c r="AB32" s="304">
        <v>230.43869609999999</v>
      </c>
      <c r="AC32" s="83">
        <f t="shared" si="28"/>
        <v>-1</v>
      </c>
      <c r="AD32" s="83" t="b">
        <f t="shared" si="29"/>
        <v>0</v>
      </c>
      <c r="AE32" s="83" t="str">
        <f t="shared" si="30"/>
        <v/>
      </c>
    </row>
    <row r="33" spans="1:31">
      <c r="A33" s="474" t="s">
        <v>304</v>
      </c>
      <c r="B33" s="474" t="str">
        <f>'Meny Aaro'!$D$11</f>
        <v>MSEK</v>
      </c>
      <c r="C33" s="33" t="str">
        <f t="shared" si="15"/>
        <v>DUMMY</v>
      </c>
      <c r="D33" s="33" t="str">
        <f t="shared" si="15"/>
        <v>1408P</v>
      </c>
      <c r="F33" s="81" t="s">
        <v>100</v>
      </c>
      <c r="G33" s="304">
        <v>0</v>
      </c>
      <c r="H33" s="304">
        <v>13180.561017100001</v>
      </c>
      <c r="I33" s="83">
        <f t="shared" si="16"/>
        <v>-1</v>
      </c>
      <c r="J33" s="83" t="b">
        <f t="shared" si="17"/>
        <v>0</v>
      </c>
      <c r="K33" s="83" t="str">
        <f t="shared" si="18"/>
        <v/>
      </c>
      <c r="L33" s="304">
        <v>0</v>
      </c>
      <c r="M33" s="304">
        <v>685.83551210000405</v>
      </c>
      <c r="N33" s="83">
        <f t="shared" si="19"/>
        <v>-1</v>
      </c>
      <c r="O33" s="83" t="b">
        <f t="shared" si="20"/>
        <v>0</v>
      </c>
      <c r="P33" s="83" t="str">
        <f t="shared" si="21"/>
        <v/>
      </c>
      <c r="Q33" s="304">
        <v>0</v>
      </c>
      <c r="R33" s="304">
        <v>745.71979640000404</v>
      </c>
      <c r="S33" s="83">
        <f t="shared" si="22"/>
        <v>-1</v>
      </c>
      <c r="T33" s="83" t="b">
        <f t="shared" si="23"/>
        <v>0</v>
      </c>
      <c r="U33" s="83" t="str">
        <f t="shared" si="24"/>
        <v/>
      </c>
      <c r="V33" s="304">
        <v>0</v>
      </c>
      <c r="W33" s="304">
        <v>251.31869910000299</v>
      </c>
      <c r="X33" s="83">
        <f t="shared" si="25"/>
        <v>-1</v>
      </c>
      <c r="Y33" s="83" t="b">
        <f t="shared" si="26"/>
        <v>0</v>
      </c>
      <c r="Z33" s="83" t="str">
        <f t="shared" si="27"/>
        <v/>
      </c>
      <c r="AA33" s="304">
        <v>0</v>
      </c>
      <c r="AB33" s="304">
        <v>331.61752470000499</v>
      </c>
      <c r="AC33" s="83">
        <f t="shared" si="28"/>
        <v>-1</v>
      </c>
      <c r="AD33" s="83" t="b">
        <f t="shared" si="29"/>
        <v>0</v>
      </c>
      <c r="AE33" s="83" t="str">
        <f t="shared" si="30"/>
        <v/>
      </c>
    </row>
    <row r="34" spans="1:31">
      <c r="A34" s="474" t="s">
        <v>304</v>
      </c>
      <c r="B34" s="474" t="str">
        <f>'Meny Aaro'!$D$11</f>
        <v>MSEK</v>
      </c>
      <c r="C34" s="33" t="str">
        <f t="shared" si="15"/>
        <v>DUMMY</v>
      </c>
      <c r="D34" s="33" t="str">
        <f t="shared" si="15"/>
        <v>1409P</v>
      </c>
      <c r="F34" s="81" t="s">
        <v>101</v>
      </c>
      <c r="G34" s="304">
        <v>0</v>
      </c>
      <c r="H34" s="304">
        <v>15052.4215</v>
      </c>
      <c r="I34" s="83">
        <f t="shared" si="16"/>
        <v>-1</v>
      </c>
      <c r="J34" s="83" t="b">
        <f t="shared" si="17"/>
        <v>0</v>
      </c>
      <c r="K34" s="83" t="str">
        <f t="shared" si="18"/>
        <v/>
      </c>
      <c r="L34" s="304">
        <v>0</v>
      </c>
      <c r="M34" s="304">
        <v>836.76332449999995</v>
      </c>
      <c r="N34" s="83">
        <f t="shared" si="19"/>
        <v>-1</v>
      </c>
      <c r="O34" s="83" t="b">
        <f t="shared" si="20"/>
        <v>0</v>
      </c>
      <c r="P34" s="83" t="str">
        <f t="shared" si="21"/>
        <v/>
      </c>
      <c r="Q34" s="304">
        <v>0</v>
      </c>
      <c r="R34" s="304">
        <v>919.93199229999902</v>
      </c>
      <c r="S34" s="83">
        <f t="shared" si="22"/>
        <v>-1</v>
      </c>
      <c r="T34" s="83" t="b">
        <f t="shared" si="23"/>
        <v>0</v>
      </c>
      <c r="U34" s="83" t="str">
        <f t="shared" si="24"/>
        <v/>
      </c>
      <c r="V34" s="304">
        <v>0</v>
      </c>
      <c r="W34" s="304">
        <v>356.97041469999903</v>
      </c>
      <c r="X34" s="83">
        <f t="shared" si="25"/>
        <v>-1</v>
      </c>
      <c r="Y34" s="83" t="b">
        <f t="shared" si="26"/>
        <v>0</v>
      </c>
      <c r="Z34" s="83" t="str">
        <f t="shared" si="27"/>
        <v/>
      </c>
      <c r="AA34" s="304">
        <v>0</v>
      </c>
      <c r="AB34" s="304">
        <v>452.510347999999</v>
      </c>
      <c r="AC34" s="83">
        <f t="shared" si="28"/>
        <v>-1</v>
      </c>
      <c r="AD34" s="83" t="b">
        <f t="shared" si="29"/>
        <v>0</v>
      </c>
      <c r="AE34" s="83" t="str">
        <f t="shared" si="30"/>
        <v/>
      </c>
    </row>
    <row r="35" spans="1:31">
      <c r="A35" s="474" t="s">
        <v>304</v>
      </c>
      <c r="B35" s="474" t="str">
        <f>'Meny Aaro'!$D$11</f>
        <v>MSEK</v>
      </c>
      <c r="C35" s="33" t="str">
        <f t="shared" si="15"/>
        <v>DUMMY</v>
      </c>
      <c r="D35" s="33" t="str">
        <f t="shared" si="15"/>
        <v>1410P</v>
      </c>
      <c r="F35" s="81" t="s">
        <v>102</v>
      </c>
      <c r="G35" s="304">
        <v>0</v>
      </c>
      <c r="H35" s="304">
        <v>15792.050906500001</v>
      </c>
      <c r="I35" s="83">
        <f t="shared" si="16"/>
        <v>-1</v>
      </c>
      <c r="J35" s="83" t="b">
        <f t="shared" si="17"/>
        <v>0</v>
      </c>
      <c r="K35" s="83" t="str">
        <f t="shared" si="18"/>
        <v/>
      </c>
      <c r="L35" s="304">
        <v>0</v>
      </c>
      <c r="M35" s="304">
        <v>931.56723659999398</v>
      </c>
      <c r="N35" s="83">
        <f t="shared" si="19"/>
        <v>-1</v>
      </c>
      <c r="O35" s="83" t="b">
        <f t="shared" si="20"/>
        <v>0</v>
      </c>
      <c r="P35" s="83" t="str">
        <f t="shared" si="21"/>
        <v/>
      </c>
      <c r="Q35" s="304">
        <v>0</v>
      </c>
      <c r="R35" s="304">
        <v>993.94782659999498</v>
      </c>
      <c r="S35" s="83">
        <f t="shared" si="22"/>
        <v>-1</v>
      </c>
      <c r="T35" s="83" t="b">
        <f t="shared" si="23"/>
        <v>0</v>
      </c>
      <c r="U35" s="83" t="str">
        <f t="shared" si="24"/>
        <v/>
      </c>
      <c r="V35" s="304">
        <v>0</v>
      </c>
      <c r="W35" s="304">
        <v>410.198824999995</v>
      </c>
      <c r="X35" s="83">
        <f t="shared" si="25"/>
        <v>-1</v>
      </c>
      <c r="Y35" s="83" t="b">
        <f t="shared" si="26"/>
        <v>0</v>
      </c>
      <c r="Z35" s="83" t="str">
        <f t="shared" si="27"/>
        <v/>
      </c>
      <c r="AA35" s="304">
        <v>0</v>
      </c>
      <c r="AB35" s="304">
        <v>473.41605549999503</v>
      </c>
      <c r="AC35" s="83">
        <f t="shared" si="28"/>
        <v>-1</v>
      </c>
      <c r="AD35" s="83" t="b">
        <f t="shared" si="29"/>
        <v>0</v>
      </c>
      <c r="AE35" s="83" t="str">
        <f t="shared" si="30"/>
        <v/>
      </c>
    </row>
    <row r="36" spans="1:31">
      <c r="A36" s="474" t="s">
        <v>304</v>
      </c>
      <c r="B36" s="474" t="str">
        <f>'Meny Aaro'!$D$11</f>
        <v>MSEK</v>
      </c>
      <c r="C36" s="33" t="str">
        <f t="shared" si="15"/>
        <v>DUMMY</v>
      </c>
      <c r="D36" s="33" t="str">
        <f t="shared" si="15"/>
        <v>1411P</v>
      </c>
      <c r="F36" s="81" t="s">
        <v>103</v>
      </c>
      <c r="G36" s="304">
        <v>0</v>
      </c>
      <c r="H36" s="304">
        <v>17510.116198299998</v>
      </c>
      <c r="I36" s="83">
        <f t="shared" si="16"/>
        <v>-1</v>
      </c>
      <c r="J36" s="83" t="b">
        <f t="shared" si="17"/>
        <v>0</v>
      </c>
      <c r="K36" s="83" t="str">
        <f t="shared" si="18"/>
        <v/>
      </c>
      <c r="L36" s="304">
        <v>0</v>
      </c>
      <c r="M36" s="304">
        <v>1059.9612746</v>
      </c>
      <c r="N36" s="83">
        <f t="shared" si="19"/>
        <v>-1</v>
      </c>
      <c r="O36" s="83" t="b">
        <f t="shared" si="20"/>
        <v>0</v>
      </c>
      <c r="P36" s="83" t="str">
        <f t="shared" si="21"/>
        <v/>
      </c>
      <c r="Q36" s="304">
        <v>0</v>
      </c>
      <c r="R36" s="304">
        <v>1125.0260043000001</v>
      </c>
      <c r="S36" s="83">
        <f t="shared" si="22"/>
        <v>-1</v>
      </c>
      <c r="T36" s="83" t="b">
        <f t="shared" si="23"/>
        <v>0</v>
      </c>
      <c r="U36" s="83" t="str">
        <f t="shared" si="24"/>
        <v/>
      </c>
      <c r="V36" s="304">
        <v>0</v>
      </c>
      <c r="W36" s="304">
        <v>477.81765980000102</v>
      </c>
      <c r="X36" s="83">
        <f t="shared" si="25"/>
        <v>-1</v>
      </c>
      <c r="Y36" s="83" t="b">
        <f t="shared" si="26"/>
        <v>0</v>
      </c>
      <c r="Z36" s="83" t="str">
        <f t="shared" si="27"/>
        <v/>
      </c>
      <c r="AA36" s="304">
        <v>0</v>
      </c>
      <c r="AB36" s="304">
        <v>543.72215389999997</v>
      </c>
      <c r="AC36" s="83">
        <f t="shared" si="28"/>
        <v>-1</v>
      </c>
      <c r="AD36" s="83" t="b">
        <f t="shared" si="29"/>
        <v>0</v>
      </c>
      <c r="AE36" s="83" t="str">
        <f t="shared" si="30"/>
        <v/>
      </c>
    </row>
    <row r="37" spans="1:31">
      <c r="A37" s="474" t="s">
        <v>304</v>
      </c>
      <c r="B37" s="474" t="str">
        <f>'Meny Aaro'!$D$11</f>
        <v>MSEK</v>
      </c>
      <c r="C37" s="33" t="str">
        <f t="shared" si="15"/>
        <v>DUMMY</v>
      </c>
      <c r="D37" s="33" t="str">
        <f t="shared" si="15"/>
        <v>1412P</v>
      </c>
      <c r="F37" s="99" t="s">
        <v>104</v>
      </c>
      <c r="G37" s="304">
        <v>0</v>
      </c>
      <c r="H37" s="304">
        <v>20876.335744399999</v>
      </c>
      <c r="I37" s="83">
        <f t="shared" si="16"/>
        <v>-1</v>
      </c>
      <c r="J37" s="83" t="b">
        <f t="shared" si="17"/>
        <v>0</v>
      </c>
      <c r="K37" s="83" t="str">
        <f t="shared" si="18"/>
        <v/>
      </c>
      <c r="L37" s="304">
        <v>0</v>
      </c>
      <c r="M37" s="304">
        <v>1340.3788560999999</v>
      </c>
      <c r="N37" s="83">
        <f t="shared" si="19"/>
        <v>-1</v>
      </c>
      <c r="O37" s="83" t="b">
        <f t="shared" si="20"/>
        <v>0</v>
      </c>
      <c r="P37" s="83" t="str">
        <f t="shared" si="21"/>
        <v/>
      </c>
      <c r="Q37" s="304">
        <v>0</v>
      </c>
      <c r="R37" s="304">
        <v>1491.63717230001</v>
      </c>
      <c r="S37" s="83">
        <f t="shared" si="22"/>
        <v>-1</v>
      </c>
      <c r="T37" s="83" t="b">
        <f t="shared" si="23"/>
        <v>0</v>
      </c>
      <c r="U37" s="83" t="str">
        <f t="shared" si="24"/>
        <v/>
      </c>
      <c r="V37" s="304">
        <v>0</v>
      </c>
      <c r="W37" s="304">
        <v>494.51233610000401</v>
      </c>
      <c r="X37" s="83">
        <f t="shared" si="25"/>
        <v>-1</v>
      </c>
      <c r="Y37" s="83" t="b">
        <f t="shared" si="26"/>
        <v>0</v>
      </c>
      <c r="Z37" s="83" t="str">
        <f t="shared" si="27"/>
        <v/>
      </c>
      <c r="AA37" s="304">
        <v>0</v>
      </c>
      <c r="AB37" s="304">
        <v>763.12766900000497</v>
      </c>
      <c r="AC37" s="83">
        <f t="shared" si="28"/>
        <v>-1</v>
      </c>
      <c r="AD37" s="83" t="b">
        <f t="shared" si="29"/>
        <v>0</v>
      </c>
      <c r="AE37" s="83" t="str">
        <f t="shared" si="30"/>
        <v/>
      </c>
    </row>
    <row r="38" spans="1:31">
      <c r="F38" s="270" t="s">
        <v>6</v>
      </c>
      <c r="G38" s="305">
        <f>SUM(G26:G37)</f>
        <v>10039.4738062</v>
      </c>
      <c r="H38" s="124">
        <f>SUM(H26:H37)</f>
        <v>128279.42171510002</v>
      </c>
      <c r="I38" s="124"/>
      <c r="J38" s="124"/>
      <c r="K38" s="124"/>
      <c r="L38" s="305">
        <f>SUM(L26:L37)</f>
        <v>404.73181579999982</v>
      </c>
      <c r="M38" s="124">
        <f>SUM(M26:M37)</f>
        <v>6712.4354778999914</v>
      </c>
      <c r="N38" s="124"/>
      <c r="O38" s="124"/>
      <c r="P38" s="124"/>
      <c r="Q38" s="305">
        <f>SUM(Q26:Q37)</f>
        <v>454.35526479999976</v>
      </c>
      <c r="R38" s="124">
        <f>SUM(R26:R37)</f>
        <v>7374.4945690000031</v>
      </c>
      <c r="S38" s="124"/>
      <c r="T38" s="124"/>
      <c r="U38" s="124"/>
      <c r="V38" s="305">
        <f>SUM(V26:V37)</f>
        <v>117.14217970000043</v>
      </c>
      <c r="W38" s="124">
        <f>SUM(W26:W37)</f>
        <v>2445.9383616999994</v>
      </c>
      <c r="X38" s="124"/>
      <c r="Y38" s="124"/>
      <c r="Z38" s="124"/>
      <c r="AA38" s="305">
        <f>SUM(AA26:AA37)</f>
        <v>168.02049110000044</v>
      </c>
      <c r="AB38" s="124">
        <f>SUM(AB26:AB37)</f>
        <v>3309.2425404000019</v>
      </c>
      <c r="AC38" s="168"/>
      <c r="AD38" s="168"/>
      <c r="AE38" s="168"/>
    </row>
    <row r="43" spans="1:31" ht="21.75" customHeight="1"/>
    <row r="44" spans="1:31" ht="21.75" customHeight="1"/>
    <row r="45" spans="1:31" ht="12" customHeight="1"/>
  </sheetData>
  <pageMargins left="0.35433070866141736" right="0.23622047244094491" top="0.74803149606299213" bottom="0.35433070866141736" header="0.31496062992125984" footer="0.31496062992125984"/>
  <pageSetup scale="60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B184"/>
  <sheetViews>
    <sheetView showGridLines="0" showZeros="0" topLeftCell="D4" zoomScale="79" zoomScaleNormal="79" workbookViewId="0"/>
  </sheetViews>
  <sheetFormatPr defaultColWidth="9.109375" defaultRowHeight="13.8" outlineLevelRow="1" outlineLevelCol="1"/>
  <cols>
    <col min="1" max="1" width="9.109375" style="474" hidden="1" customWidth="1" outlineLevel="1"/>
    <col min="2" max="2" width="9.109375" style="33" hidden="1" customWidth="1" outlineLevel="1"/>
    <col min="3" max="3" width="6.109375" style="33" hidden="1" customWidth="1" outlineLevel="1"/>
    <col min="4" max="4" width="24.88671875" style="33" customWidth="1" collapsed="1"/>
    <col min="5" max="5" width="12.6640625" style="33" customWidth="1"/>
    <col min="6" max="6" width="11.33203125" style="33" customWidth="1"/>
    <col min="7" max="7" width="11.5546875" style="33" customWidth="1"/>
    <col min="8" max="9" width="10.6640625" style="33" customWidth="1"/>
    <col min="10" max="10" width="9.5546875" style="33" customWidth="1"/>
    <col min="11" max="11" width="10.6640625" style="33" customWidth="1"/>
    <col min="12" max="12" width="9.5546875" style="33" customWidth="1"/>
    <col min="13" max="13" width="11.109375" style="33" customWidth="1"/>
    <col min="14" max="14" width="12.109375" style="33" customWidth="1"/>
    <col min="15" max="15" width="10.5546875" style="33" customWidth="1"/>
    <col min="16" max="16" width="10.88671875" style="33" customWidth="1"/>
    <col min="17" max="17" width="10.6640625" style="33" customWidth="1"/>
    <col min="18" max="18" width="9.5546875" style="33" customWidth="1"/>
    <col min="19" max="19" width="10.6640625" style="33" customWidth="1"/>
    <col min="20" max="20" width="9.5546875" style="33" customWidth="1"/>
    <col min="21" max="21" width="11" style="33" customWidth="1"/>
    <col min="22" max="22" width="11.44140625" style="33" customWidth="1"/>
    <col min="23" max="23" width="10.6640625" style="33" customWidth="1"/>
    <col min="24" max="24" width="11.88671875" style="33" customWidth="1"/>
    <col min="25" max="25" width="10.6640625" style="33" customWidth="1"/>
    <col min="26" max="26" width="9.5546875" style="33" customWidth="1"/>
    <col min="27" max="27" width="10.6640625" style="33" customWidth="1"/>
    <col min="28" max="28" width="9.5546875" style="33" customWidth="1"/>
    <col min="29" max="16384" width="9.109375" style="33"/>
  </cols>
  <sheetData>
    <row r="1" spans="1:28" s="474" customFormat="1" hidden="1" outlineLevel="1">
      <c r="A1" s="474" t="str">
        <f>'Meny Aaro'!D11</f>
        <v>MSEK</v>
      </c>
      <c r="D1" s="570"/>
      <c r="E1" s="690" t="s">
        <v>297</v>
      </c>
      <c r="F1" s="690" t="s">
        <v>297</v>
      </c>
      <c r="G1" s="690" t="s">
        <v>297</v>
      </c>
      <c r="H1" s="690" t="s">
        <v>297</v>
      </c>
      <c r="I1" s="690" t="s">
        <v>297</v>
      </c>
      <c r="J1" s="690" t="s">
        <v>297</v>
      </c>
      <c r="K1" s="690" t="s">
        <v>297</v>
      </c>
      <c r="L1" s="690" t="s">
        <v>297</v>
      </c>
      <c r="M1" s="690" t="s">
        <v>300</v>
      </c>
      <c r="N1" s="690" t="s">
        <v>300</v>
      </c>
      <c r="O1" s="690" t="s">
        <v>300</v>
      </c>
      <c r="P1" s="690" t="s">
        <v>300</v>
      </c>
      <c r="Q1" s="690" t="s">
        <v>300</v>
      </c>
      <c r="R1" s="690" t="s">
        <v>300</v>
      </c>
      <c r="S1" s="690" t="s">
        <v>300</v>
      </c>
      <c r="T1" s="690" t="s">
        <v>300</v>
      </c>
      <c r="U1" s="690" t="s">
        <v>302</v>
      </c>
      <c r="V1" s="690" t="s">
        <v>302</v>
      </c>
      <c r="W1" s="690" t="s">
        <v>302</v>
      </c>
      <c r="X1" s="690" t="s">
        <v>302</v>
      </c>
      <c r="Y1" s="690" t="s">
        <v>302</v>
      </c>
      <c r="Z1" s="690" t="s">
        <v>302</v>
      </c>
      <c r="AA1" s="690" t="s">
        <v>302</v>
      </c>
      <c r="AB1" s="690" t="s">
        <v>302</v>
      </c>
    </row>
    <row r="2" spans="1:28" s="474" customFormat="1" ht="18" hidden="1" outlineLevel="1">
      <c r="A2" s="474">
        <v>100</v>
      </c>
      <c r="E2" s="691" t="str">
        <f>'Meny Aaro'!T60</f>
        <v>1503PQ</v>
      </c>
      <c r="F2" s="691" t="str">
        <f>'Meny Aaro'!U60</f>
        <v>1403PQ</v>
      </c>
      <c r="G2" s="691" t="str">
        <f>'Meny Aaro'!V60</f>
        <v>1506PQ</v>
      </c>
      <c r="H2" s="691" t="str">
        <f>'Meny Aaro'!W60</f>
        <v>1406PQ</v>
      </c>
      <c r="I2" s="691" t="str">
        <f>'Meny Aaro'!X60</f>
        <v>1509PQ</v>
      </c>
      <c r="J2" s="691" t="str">
        <f>'Meny Aaro'!Y60</f>
        <v>1409PQ</v>
      </c>
      <c r="K2" s="691" t="str">
        <f>'Meny Aaro'!Z60</f>
        <v>1512PQ</v>
      </c>
      <c r="L2" s="691" t="str">
        <f>'Meny Aaro'!AA60</f>
        <v>1412PQ</v>
      </c>
      <c r="M2" s="691" t="str">
        <f t="shared" ref="M2:T2" si="0">E2</f>
        <v>1503PQ</v>
      </c>
      <c r="N2" s="691" t="str">
        <f t="shared" si="0"/>
        <v>1403PQ</v>
      </c>
      <c r="O2" s="691" t="str">
        <f t="shared" si="0"/>
        <v>1506PQ</v>
      </c>
      <c r="P2" s="691" t="str">
        <f t="shared" si="0"/>
        <v>1406PQ</v>
      </c>
      <c r="Q2" s="691" t="str">
        <f t="shared" si="0"/>
        <v>1509PQ</v>
      </c>
      <c r="R2" s="691" t="str">
        <f t="shared" si="0"/>
        <v>1409PQ</v>
      </c>
      <c r="S2" s="691" t="str">
        <f t="shared" si="0"/>
        <v>1512PQ</v>
      </c>
      <c r="T2" s="691" t="str">
        <f t="shared" si="0"/>
        <v>1412PQ</v>
      </c>
      <c r="U2" s="691" t="str">
        <f t="shared" ref="U2:AB2" si="1">E2</f>
        <v>1503PQ</v>
      </c>
      <c r="V2" s="691" t="str">
        <f t="shared" si="1"/>
        <v>1403PQ</v>
      </c>
      <c r="W2" s="691" t="str">
        <f t="shared" si="1"/>
        <v>1506PQ</v>
      </c>
      <c r="X2" s="691" t="str">
        <f t="shared" si="1"/>
        <v>1406PQ</v>
      </c>
      <c r="Y2" s="691" t="str">
        <f t="shared" si="1"/>
        <v>1509PQ</v>
      </c>
      <c r="Z2" s="691" t="str">
        <f t="shared" si="1"/>
        <v>1409PQ</v>
      </c>
      <c r="AA2" s="691" t="str">
        <f t="shared" si="1"/>
        <v>1512PQ</v>
      </c>
      <c r="AB2" s="691" t="str">
        <f t="shared" si="1"/>
        <v>1412PQ</v>
      </c>
    </row>
    <row r="3" spans="1:28" s="474" customFormat="1" hidden="1" outlineLevel="1">
      <c r="A3" s="474" t="s">
        <v>299</v>
      </c>
    </row>
    <row r="4" spans="1:28" s="474" customFormat="1" collapsed="1">
      <c r="A4" s="474" t="s">
        <v>9</v>
      </c>
    </row>
    <row r="5" spans="1:28" ht="28.2">
      <c r="D5" s="133" t="str">
        <f>"Kvartalsrapport"</f>
        <v>Kvartalsrapport</v>
      </c>
      <c r="E5" s="62"/>
      <c r="F5" s="689"/>
      <c r="G5" s="692" t="s">
        <v>405</v>
      </c>
      <c r="H5" s="62"/>
      <c r="J5" s="474"/>
      <c r="M5" s="474"/>
    </row>
    <row r="7" spans="1:28" ht="20.100000000000001" customHeight="1">
      <c r="D7" s="340" t="str">
        <f>VVAL</f>
        <v>Mkr</v>
      </c>
      <c r="E7" s="1049" t="s">
        <v>32</v>
      </c>
      <c r="F7" s="1049"/>
      <c r="G7" s="1049"/>
      <c r="H7" s="1049"/>
      <c r="I7" s="1049"/>
      <c r="J7" s="1049"/>
      <c r="K7" s="1049"/>
      <c r="L7" s="1049"/>
      <c r="M7" s="1050" t="s">
        <v>0</v>
      </c>
      <c r="N7" s="1050"/>
      <c r="O7" s="1050"/>
      <c r="P7" s="1050"/>
      <c r="Q7" s="1050"/>
      <c r="R7" s="1050"/>
      <c r="S7" s="1050"/>
      <c r="T7" s="1050"/>
      <c r="U7" s="1050" t="s">
        <v>19</v>
      </c>
      <c r="V7" s="1050"/>
      <c r="W7" s="1050"/>
      <c r="X7" s="1050"/>
      <c r="Y7" s="1050"/>
      <c r="Z7" s="1050"/>
      <c r="AA7" s="1050"/>
      <c r="AB7" s="1050"/>
    </row>
    <row r="8" spans="1:28" ht="20.100000000000001" customHeight="1">
      <c r="D8" s="675">
        <v>1</v>
      </c>
      <c r="E8" s="341">
        <f>VÅR</f>
        <v>2015</v>
      </c>
      <c r="F8" s="341">
        <f>VFGÅR</f>
        <v>2014</v>
      </c>
      <c r="G8" s="341">
        <f>VÅR</f>
        <v>2015</v>
      </c>
      <c r="H8" s="341">
        <f>VFGÅR</f>
        <v>2014</v>
      </c>
      <c r="I8" s="341">
        <f>VÅR</f>
        <v>2015</v>
      </c>
      <c r="J8" s="341">
        <f>VFGÅR</f>
        <v>2014</v>
      </c>
      <c r="K8" s="341">
        <f>VÅR</f>
        <v>2015</v>
      </c>
      <c r="L8" s="341">
        <f>VFGÅR</f>
        <v>2014</v>
      </c>
      <c r="M8" s="341">
        <f t="shared" ref="M8:T9" si="2">E8</f>
        <v>2015</v>
      </c>
      <c r="N8" s="341">
        <f t="shared" si="2"/>
        <v>2014</v>
      </c>
      <c r="O8" s="341">
        <f t="shared" si="2"/>
        <v>2015</v>
      </c>
      <c r="P8" s="341">
        <f t="shared" si="2"/>
        <v>2014</v>
      </c>
      <c r="Q8" s="341">
        <f t="shared" si="2"/>
        <v>2015</v>
      </c>
      <c r="R8" s="341">
        <f t="shared" si="2"/>
        <v>2014</v>
      </c>
      <c r="S8" s="341">
        <f t="shared" si="2"/>
        <v>2015</v>
      </c>
      <c r="T8" s="341">
        <f t="shared" si="2"/>
        <v>2014</v>
      </c>
      <c r="U8" s="341">
        <f t="shared" ref="U8:AB8" si="3">E8</f>
        <v>2015</v>
      </c>
      <c r="V8" s="341">
        <f t="shared" si="3"/>
        <v>2014</v>
      </c>
      <c r="W8" s="341">
        <f t="shared" si="3"/>
        <v>2015</v>
      </c>
      <c r="X8" s="341">
        <f t="shared" si="3"/>
        <v>2014</v>
      </c>
      <c r="Y8" s="341">
        <f t="shared" si="3"/>
        <v>2015</v>
      </c>
      <c r="Z8" s="341">
        <f t="shared" si="3"/>
        <v>2014</v>
      </c>
      <c r="AA8" s="341">
        <f t="shared" si="3"/>
        <v>2015</v>
      </c>
      <c r="AB8" s="341">
        <f t="shared" si="3"/>
        <v>2014</v>
      </c>
    </row>
    <row r="9" spans="1:28" ht="20.100000000000001" customHeight="1">
      <c r="D9" s="340"/>
      <c r="E9" s="341" t="s">
        <v>21</v>
      </c>
      <c r="F9" s="341" t="s">
        <v>21</v>
      </c>
      <c r="G9" s="341" t="s">
        <v>22</v>
      </c>
      <c r="H9" s="341" t="s">
        <v>22</v>
      </c>
      <c r="I9" s="341" t="s">
        <v>29</v>
      </c>
      <c r="J9" s="341" t="s">
        <v>29</v>
      </c>
      <c r="K9" s="341" t="s">
        <v>30</v>
      </c>
      <c r="L9" s="341" t="s">
        <v>30</v>
      </c>
      <c r="M9" s="341" t="str">
        <f t="shared" si="2"/>
        <v>kv 1</v>
      </c>
      <c r="N9" s="341" t="str">
        <f t="shared" si="2"/>
        <v>kv 1</v>
      </c>
      <c r="O9" s="341" t="str">
        <f t="shared" si="2"/>
        <v>kv 2</v>
      </c>
      <c r="P9" s="341" t="str">
        <f t="shared" si="2"/>
        <v>kv 2</v>
      </c>
      <c r="Q9" s="341" t="str">
        <f t="shared" si="2"/>
        <v>kv 3</v>
      </c>
      <c r="R9" s="341" t="str">
        <f t="shared" si="2"/>
        <v>kv 3</v>
      </c>
      <c r="S9" s="341" t="str">
        <f t="shared" si="2"/>
        <v>kv 4</v>
      </c>
      <c r="T9" s="341" t="str">
        <f t="shared" si="2"/>
        <v>kv 4</v>
      </c>
      <c r="U9" s="341" t="str">
        <f t="shared" ref="U9:AB9" si="4">M9</f>
        <v>kv 1</v>
      </c>
      <c r="V9" s="341" t="str">
        <f t="shared" si="4"/>
        <v>kv 1</v>
      </c>
      <c r="W9" s="341" t="str">
        <f t="shared" si="4"/>
        <v>kv 2</v>
      </c>
      <c r="X9" s="341" t="str">
        <f t="shared" si="4"/>
        <v>kv 2</v>
      </c>
      <c r="Y9" s="341" t="str">
        <f t="shared" si="4"/>
        <v>kv 3</v>
      </c>
      <c r="Z9" s="341" t="str">
        <f t="shared" si="4"/>
        <v>kv 3</v>
      </c>
      <c r="AA9" s="341" t="str">
        <f t="shared" si="4"/>
        <v>kv 4</v>
      </c>
      <c r="AB9" s="341" t="str">
        <f t="shared" si="4"/>
        <v>kv 4</v>
      </c>
    </row>
    <row r="10" spans="1:28" ht="19.5" customHeight="1">
      <c r="A10" s="572" t="str">
        <f>'Aaro Inställningar'!B6</f>
        <v>AHIAS</v>
      </c>
      <c r="D10" s="140" t="str">
        <f>'Aaro Inställningar'!C6</f>
        <v>AH Industries</v>
      </c>
      <c r="E10" s="304">
        <v>238.62254730000001</v>
      </c>
      <c r="F10" s="132">
        <v>190.19103809999999</v>
      </c>
      <c r="G10" s="304">
        <v>-238.62254730000001</v>
      </c>
      <c r="H10" s="132">
        <v>230.26726489999999</v>
      </c>
      <c r="I10" s="304">
        <v>0</v>
      </c>
      <c r="J10" s="132">
        <v>181.1523756</v>
      </c>
      <c r="K10" s="304">
        <v>0</v>
      </c>
      <c r="L10" s="132">
        <v>179.00885450000001</v>
      </c>
      <c r="M10" s="304">
        <v>8.5907642000000006</v>
      </c>
      <c r="N10" s="132">
        <v>0.40982779999998098</v>
      </c>
      <c r="O10" s="304">
        <v>-8.5907642000000006</v>
      </c>
      <c r="P10" s="132">
        <v>14.069956599999999</v>
      </c>
      <c r="Q10" s="304">
        <v>0</v>
      </c>
      <c r="R10" s="132">
        <v>-1.5090733999999799</v>
      </c>
      <c r="S10" s="304">
        <v>0</v>
      </c>
      <c r="T10" s="132">
        <v>-0.89308530000003405</v>
      </c>
      <c r="U10" s="304">
        <v>-2.94752739999999</v>
      </c>
      <c r="V10" s="132">
        <v>-3.9189053000000098</v>
      </c>
      <c r="W10" s="304">
        <v>2.9475273999999798</v>
      </c>
      <c r="X10" s="132">
        <v>8.4060550999999997</v>
      </c>
      <c r="Y10" s="304">
        <v>0</v>
      </c>
      <c r="Z10" s="132">
        <v>-6.1357637999999799</v>
      </c>
      <c r="AA10" s="304">
        <v>0</v>
      </c>
      <c r="AB10" s="132">
        <v>-7.6417736000000502</v>
      </c>
    </row>
    <row r="11" spans="1:28">
      <c r="A11" s="572" t="str">
        <f>'Aaro Inställningar'!B7</f>
        <v>ARCUS</v>
      </c>
      <c r="D11" s="140" t="str">
        <f>'Aaro Inställningar'!C7</f>
        <v>Arcus-Gruppen</v>
      </c>
      <c r="E11" s="304">
        <v>548.6865239</v>
      </c>
      <c r="F11" s="132">
        <v>499.96951480000001</v>
      </c>
      <c r="G11" s="304">
        <v>-548.6865239</v>
      </c>
      <c r="H11" s="132">
        <v>648.74882839999998</v>
      </c>
      <c r="I11" s="304">
        <v>0</v>
      </c>
      <c r="J11" s="132">
        <v>592.92600990000005</v>
      </c>
      <c r="K11" s="304">
        <v>0</v>
      </c>
      <c r="L11" s="132">
        <v>806.16493000000003</v>
      </c>
      <c r="M11" s="304">
        <v>-15.089642</v>
      </c>
      <c r="N11" s="132">
        <v>-19.631262100000001</v>
      </c>
      <c r="O11" s="304">
        <v>15.089642</v>
      </c>
      <c r="P11" s="132">
        <v>89.132983399999901</v>
      </c>
      <c r="Q11" s="304">
        <v>0</v>
      </c>
      <c r="R11" s="132">
        <v>72.237847900000205</v>
      </c>
      <c r="S11" s="304">
        <v>0</v>
      </c>
      <c r="T11" s="132">
        <v>103.6023977</v>
      </c>
      <c r="U11" s="304">
        <v>-26.307005899999901</v>
      </c>
      <c r="V11" s="132">
        <v>-40.708026199999999</v>
      </c>
      <c r="W11" s="304">
        <v>26.3070059</v>
      </c>
      <c r="X11" s="132">
        <v>71.087665199999904</v>
      </c>
      <c r="Y11" s="304">
        <v>0</v>
      </c>
      <c r="Z11" s="132">
        <v>70.651554600000097</v>
      </c>
      <c r="AA11" s="304">
        <v>0</v>
      </c>
      <c r="AB11" s="132">
        <v>15.577162099999599</v>
      </c>
    </row>
    <row r="12" spans="1:28">
      <c r="A12" s="572" t="str">
        <f>'Aaro Inställningar'!B8</f>
        <v>BIOLIN</v>
      </c>
      <c r="D12" s="140" t="str">
        <f>'Aaro Inställningar'!C8</f>
        <v>Biolin Scientific</v>
      </c>
      <c r="E12" s="304">
        <v>52.325530000000001</v>
      </c>
      <c r="F12" s="132">
        <v>42.481999999999999</v>
      </c>
      <c r="G12" s="304">
        <v>-52.325530000000001</v>
      </c>
      <c r="H12" s="132">
        <v>53.398000000000003</v>
      </c>
      <c r="I12" s="304">
        <v>0</v>
      </c>
      <c r="J12" s="132">
        <v>51.746000000000002</v>
      </c>
      <c r="K12" s="304">
        <v>0</v>
      </c>
      <c r="L12" s="132">
        <v>67.453000000000003</v>
      </c>
      <c r="M12" s="304">
        <v>-1.7978799999999999</v>
      </c>
      <c r="N12" s="132">
        <v>-2.1840000000000002</v>
      </c>
      <c r="O12" s="304">
        <v>1.7978800000000099</v>
      </c>
      <c r="P12" s="132">
        <v>6.2790000000000097</v>
      </c>
      <c r="Q12" s="304">
        <v>0</v>
      </c>
      <c r="R12" s="132">
        <v>10.486000000000001</v>
      </c>
      <c r="S12" s="304">
        <v>0</v>
      </c>
      <c r="T12" s="132">
        <v>16.952000000000002</v>
      </c>
      <c r="U12" s="304">
        <v>-3.9869699999999999</v>
      </c>
      <c r="V12" s="132">
        <v>-5.1449999999999996</v>
      </c>
      <c r="W12" s="304">
        <v>3.9869700000000199</v>
      </c>
      <c r="X12" s="132">
        <v>3.0590000000000201</v>
      </c>
      <c r="Y12" s="304">
        <v>0</v>
      </c>
      <c r="Z12" s="132">
        <v>6.6779999999999902</v>
      </c>
      <c r="AA12" s="304">
        <v>0</v>
      </c>
      <c r="AB12" s="132">
        <v>10.727</v>
      </c>
    </row>
    <row r="13" spans="1:28">
      <c r="A13" s="572" t="str">
        <f>'Aaro Inställningar'!B9</f>
        <v>BISNODE</v>
      </c>
      <c r="D13" s="140" t="str">
        <f>'Aaro Inställningar'!C9</f>
        <v>Bisnode</v>
      </c>
      <c r="E13" s="304">
        <v>873.49547629999995</v>
      </c>
      <c r="F13" s="132">
        <v>865.28</v>
      </c>
      <c r="G13" s="304">
        <v>-873.49547629999995</v>
      </c>
      <c r="H13" s="132">
        <v>858.50699999999995</v>
      </c>
      <c r="I13" s="304">
        <v>0</v>
      </c>
      <c r="J13" s="132">
        <v>823.48199999999997</v>
      </c>
      <c r="K13" s="304">
        <v>0</v>
      </c>
      <c r="L13" s="132">
        <v>954.34699999999998</v>
      </c>
      <c r="M13" s="304">
        <v>37.762141900000003</v>
      </c>
      <c r="N13" s="132">
        <v>58.088000000000001</v>
      </c>
      <c r="O13" s="304">
        <v>-37.762141899999897</v>
      </c>
      <c r="P13" s="132">
        <v>57.549000000000099</v>
      </c>
      <c r="Q13" s="304">
        <v>0</v>
      </c>
      <c r="R13" s="132">
        <v>65.776999999999703</v>
      </c>
      <c r="S13" s="304">
        <v>0</v>
      </c>
      <c r="T13" s="132">
        <v>116.173</v>
      </c>
      <c r="U13" s="304">
        <v>0.218864999999934</v>
      </c>
      <c r="V13" s="132">
        <v>19.6980000000001</v>
      </c>
      <c r="W13" s="304">
        <v>-0.21886499999997</v>
      </c>
      <c r="X13" s="132">
        <v>-18.679000000000102</v>
      </c>
      <c r="Y13" s="304">
        <v>0</v>
      </c>
      <c r="Z13" s="132">
        <v>21.795999999999601</v>
      </c>
      <c r="AA13" s="304">
        <v>0</v>
      </c>
      <c r="AB13" s="132">
        <v>51.000000000000398</v>
      </c>
    </row>
    <row r="14" spans="1:28">
      <c r="A14" s="572" t="str">
        <f>'Aaro Inställningar'!B10</f>
        <v>DIAB</v>
      </c>
      <c r="D14" s="140" t="str">
        <f>'Aaro Inställningar'!C10</f>
        <v>DIAB</v>
      </c>
      <c r="E14" s="304">
        <v>369.01600000000002</v>
      </c>
      <c r="F14" s="132">
        <v>238.16399999999999</v>
      </c>
      <c r="G14" s="304">
        <v>-369.01600000000002</v>
      </c>
      <c r="H14" s="132">
        <v>287.053</v>
      </c>
      <c r="I14" s="304">
        <v>0</v>
      </c>
      <c r="J14" s="132">
        <v>293.935</v>
      </c>
      <c r="K14" s="304">
        <v>0</v>
      </c>
      <c r="L14" s="132">
        <v>338.10300000000001</v>
      </c>
      <c r="M14" s="304">
        <v>36.984999999999999</v>
      </c>
      <c r="N14" s="132">
        <v>-0.18999999999999601</v>
      </c>
      <c r="O14" s="304">
        <v>-36.984999999999999</v>
      </c>
      <c r="P14" s="132">
        <v>0.238999999999919</v>
      </c>
      <c r="Q14" s="304">
        <v>0</v>
      </c>
      <c r="R14" s="132">
        <v>7.19500000000005</v>
      </c>
      <c r="S14" s="304">
        <v>0</v>
      </c>
      <c r="T14" s="132">
        <v>-10.914</v>
      </c>
      <c r="U14" s="304">
        <v>27.763000000000002</v>
      </c>
      <c r="V14" s="132">
        <v>-10.792999999999999</v>
      </c>
      <c r="W14" s="304">
        <v>-27.762999999999899</v>
      </c>
      <c r="X14" s="132">
        <v>-7.4270000000000804</v>
      </c>
      <c r="Y14" s="304">
        <v>0</v>
      </c>
      <c r="Z14" s="132">
        <v>-6.0699999999999097</v>
      </c>
      <c r="AA14" s="304">
        <v>0</v>
      </c>
      <c r="AB14" s="132">
        <v>-17.236000000000001</v>
      </c>
    </row>
    <row r="15" spans="1:28">
      <c r="A15" s="572" t="str">
        <f>'Aaro Inställningar'!B11</f>
        <v>EMGR</v>
      </c>
      <c r="D15" s="140" t="str">
        <f>'Aaro Inställningar'!C11</f>
        <v>Euromaint</v>
      </c>
      <c r="E15" s="304">
        <v>593.44200000000001</v>
      </c>
      <c r="F15" s="132">
        <v>581.61199999999997</v>
      </c>
      <c r="G15" s="304">
        <v>-593.44200000000001</v>
      </c>
      <c r="H15" s="132">
        <v>558.40300000000002</v>
      </c>
      <c r="I15" s="304">
        <v>0</v>
      </c>
      <c r="J15" s="132">
        <v>533.02300000000002</v>
      </c>
      <c r="K15" s="304">
        <v>0</v>
      </c>
      <c r="L15" s="132">
        <v>601.23199999999997</v>
      </c>
      <c r="M15" s="304">
        <v>8.5879999999999406</v>
      </c>
      <c r="N15" s="132">
        <v>4.56200000000001</v>
      </c>
      <c r="O15" s="304">
        <v>-8.5880000000000205</v>
      </c>
      <c r="P15" s="132">
        <v>2.2459999999999498</v>
      </c>
      <c r="Q15" s="304">
        <v>0</v>
      </c>
      <c r="R15" s="132">
        <v>22.248999999999899</v>
      </c>
      <c r="S15" s="304">
        <v>0</v>
      </c>
      <c r="T15" s="132">
        <v>27.484000000000101</v>
      </c>
      <c r="U15" s="304">
        <v>0.49399999999995697</v>
      </c>
      <c r="V15" s="132">
        <v>-4.4799999999999898</v>
      </c>
      <c r="W15" s="304">
        <v>-0.49400000000004202</v>
      </c>
      <c r="X15" s="132">
        <v>-7.0889999999999898</v>
      </c>
      <c r="Y15" s="304">
        <v>0</v>
      </c>
      <c r="Z15" s="132">
        <v>13.7159999999999</v>
      </c>
      <c r="AA15" s="304">
        <v>0</v>
      </c>
      <c r="AB15" s="132">
        <v>20.424000000000099</v>
      </c>
    </row>
    <row r="16" spans="1:28">
      <c r="A16" s="572" t="str">
        <f>'Aaro Inställningar'!B12</f>
        <v>GSHYDRO</v>
      </c>
      <c r="D16" s="140" t="str">
        <f>'Aaro Inställningar'!C12</f>
        <v>GS-Hydro</v>
      </c>
      <c r="E16" s="304">
        <v>319.61327749999998</v>
      </c>
      <c r="F16" s="132">
        <v>285.36915160000001</v>
      </c>
      <c r="G16" s="304">
        <v>-319.61327749999998</v>
      </c>
      <c r="H16" s="132">
        <v>329.4923154</v>
      </c>
      <c r="I16" s="304">
        <v>0</v>
      </c>
      <c r="J16" s="132">
        <v>347.80190920000001</v>
      </c>
      <c r="K16" s="304">
        <v>0</v>
      </c>
      <c r="L16" s="132">
        <v>352.497387</v>
      </c>
      <c r="M16" s="304">
        <v>7.7570119000000401</v>
      </c>
      <c r="N16" s="132">
        <v>12.4917713</v>
      </c>
      <c r="O16" s="304">
        <v>-7.7570119000000197</v>
      </c>
      <c r="P16" s="132">
        <v>37.837452499999898</v>
      </c>
      <c r="Q16" s="304">
        <v>0</v>
      </c>
      <c r="R16" s="132">
        <v>21.937887100000101</v>
      </c>
      <c r="S16" s="304">
        <v>0</v>
      </c>
      <c r="T16" s="132">
        <v>28.170657899999998</v>
      </c>
      <c r="U16" s="304">
        <v>4.07078980000004</v>
      </c>
      <c r="V16" s="132">
        <v>6.5783494000000102</v>
      </c>
      <c r="W16" s="304">
        <v>-4.07078980000004</v>
      </c>
      <c r="X16" s="132">
        <v>33.350277199999901</v>
      </c>
      <c r="Y16" s="304">
        <v>0</v>
      </c>
      <c r="Z16" s="132">
        <v>16.8145722000001</v>
      </c>
      <c r="AA16" s="304">
        <v>0</v>
      </c>
      <c r="AB16" s="132">
        <v>34.725125200000001</v>
      </c>
    </row>
    <row r="17" spans="1:28">
      <c r="A17" s="572" t="str">
        <f>'Aaro Inställningar'!B13</f>
        <v>HAFA</v>
      </c>
      <c r="D17" s="140" t="str">
        <f>'Aaro Inställningar'!C13</f>
        <v>Hafa Bathroom Group</v>
      </c>
      <c r="E17" s="304">
        <v>52.296999999999997</v>
      </c>
      <c r="F17" s="132">
        <v>58.457999999999998</v>
      </c>
      <c r="G17" s="304">
        <v>-52.296999999999997</v>
      </c>
      <c r="H17" s="132">
        <v>46.853000000000002</v>
      </c>
      <c r="I17" s="304">
        <v>0</v>
      </c>
      <c r="J17" s="132">
        <v>46.518999999999998</v>
      </c>
      <c r="K17" s="304">
        <v>0</v>
      </c>
      <c r="L17" s="132">
        <v>53.863</v>
      </c>
      <c r="M17" s="304">
        <v>2.3359999999999999</v>
      </c>
      <c r="N17" s="132">
        <v>2.702</v>
      </c>
      <c r="O17" s="304">
        <v>-2.3359999999999999</v>
      </c>
      <c r="P17" s="132">
        <v>-8.1109999999999793</v>
      </c>
      <c r="Q17" s="304">
        <v>0</v>
      </c>
      <c r="R17" s="132">
        <v>-0.81200000000000006</v>
      </c>
      <c r="S17" s="304">
        <v>0</v>
      </c>
      <c r="T17" s="132">
        <v>1.7729999999999999</v>
      </c>
      <c r="U17" s="304">
        <v>2.0029999999999899</v>
      </c>
      <c r="V17" s="132">
        <v>2.1539999999999999</v>
      </c>
      <c r="W17" s="304">
        <v>-2.0030000000000001</v>
      </c>
      <c r="X17" s="132">
        <v>-8.8589999999999893</v>
      </c>
      <c r="Y17" s="304">
        <v>0</v>
      </c>
      <c r="Z17" s="132">
        <v>-1.1399999999999999</v>
      </c>
      <c r="AA17" s="304">
        <v>0</v>
      </c>
      <c r="AB17" s="132">
        <v>1.4339999999999999</v>
      </c>
    </row>
    <row r="18" spans="1:28">
      <c r="A18" s="572" t="str">
        <f>'Aaro Inställningar'!B14</f>
        <v>HENT</v>
      </c>
      <c r="D18" s="140" t="str">
        <f>'Aaro Inställningar'!C14</f>
        <v>HENT</v>
      </c>
      <c r="E18" s="304">
        <v>1284.0456196</v>
      </c>
      <c r="F18" s="132">
        <v>1232.8859883</v>
      </c>
      <c r="G18" s="304">
        <v>-1284.0456196</v>
      </c>
      <c r="H18" s="132">
        <v>1267.8095311</v>
      </c>
      <c r="I18" s="304">
        <v>0</v>
      </c>
      <c r="J18" s="132">
        <v>1095.4373762</v>
      </c>
      <c r="K18" s="304">
        <v>0</v>
      </c>
      <c r="L18" s="132">
        <v>1269.3422161000001</v>
      </c>
      <c r="M18" s="304">
        <v>51.688359100000298</v>
      </c>
      <c r="N18" s="132">
        <v>53.668397999999797</v>
      </c>
      <c r="O18" s="304">
        <v>-51.688359100000298</v>
      </c>
      <c r="P18" s="132">
        <v>38.565621599999901</v>
      </c>
      <c r="Q18" s="304">
        <v>0</v>
      </c>
      <c r="R18" s="132">
        <v>40.5849310999998</v>
      </c>
      <c r="S18" s="304">
        <v>0</v>
      </c>
      <c r="T18" s="132">
        <v>26.526301300000799</v>
      </c>
      <c r="U18" s="304">
        <v>48.765358400000302</v>
      </c>
      <c r="V18" s="132">
        <v>48.601128499999803</v>
      </c>
      <c r="W18" s="304">
        <v>-48.765358400000402</v>
      </c>
      <c r="X18" s="132">
        <v>35.375838899999899</v>
      </c>
      <c r="Y18" s="304">
        <v>0</v>
      </c>
      <c r="Z18" s="132">
        <v>33.857090799999803</v>
      </c>
      <c r="AA18" s="304">
        <v>0</v>
      </c>
      <c r="AB18" s="132">
        <v>21.830803600000898</v>
      </c>
    </row>
    <row r="19" spans="1:28">
      <c r="A19" s="572" t="str">
        <f>'Aaro Inställningar'!B15</f>
        <v>HLDISP</v>
      </c>
      <c r="D19" s="140" t="str">
        <f>'Aaro Inställningar'!C15</f>
        <v xml:space="preserve">HL Display </v>
      </c>
      <c r="E19" s="304">
        <v>337.32799999999997</v>
      </c>
      <c r="F19" s="132">
        <v>363.72899999999998</v>
      </c>
      <c r="G19" s="304">
        <v>-337.32799999999997</v>
      </c>
      <c r="H19" s="132">
        <v>393.02800000000002</v>
      </c>
      <c r="I19" s="304">
        <v>0</v>
      </c>
      <c r="J19" s="132">
        <v>381.72500000000002</v>
      </c>
      <c r="K19" s="304">
        <v>0</v>
      </c>
      <c r="L19" s="132">
        <v>370.69099999999997</v>
      </c>
      <c r="M19" s="304">
        <v>-11.199</v>
      </c>
      <c r="N19" s="132">
        <v>13.227</v>
      </c>
      <c r="O19" s="304">
        <v>11.199</v>
      </c>
      <c r="P19" s="132">
        <v>25.219000000000001</v>
      </c>
      <c r="Q19" s="304">
        <v>0</v>
      </c>
      <c r="R19" s="132">
        <v>17.664999999999999</v>
      </c>
      <c r="S19" s="304">
        <v>0</v>
      </c>
      <c r="T19" s="132">
        <v>3.5239999999999299</v>
      </c>
      <c r="U19" s="304">
        <v>-22.280000000000101</v>
      </c>
      <c r="V19" s="132">
        <v>3.7959999999999599</v>
      </c>
      <c r="W19" s="304">
        <v>22.28</v>
      </c>
      <c r="X19" s="132">
        <v>9.6569999999999805</v>
      </c>
      <c r="Y19" s="304">
        <v>0</v>
      </c>
      <c r="Z19" s="132">
        <v>5.6160000000000396</v>
      </c>
      <c r="AA19" s="304">
        <v>0</v>
      </c>
      <c r="AB19" s="132">
        <v>-15.9990000000001</v>
      </c>
    </row>
    <row r="20" spans="1:28">
      <c r="A20" s="572" t="str">
        <f>'Aaro Inställningar'!B16</f>
        <v>INWIDO</v>
      </c>
      <c r="D20" s="140" t="str">
        <f>'Aaro Inställningar'!C16</f>
        <v>Inwido</v>
      </c>
      <c r="E20" s="304">
        <v>1047.434</v>
      </c>
      <c r="F20" s="132">
        <v>907.27599999999995</v>
      </c>
      <c r="G20" s="304">
        <v>-1047.434</v>
      </c>
      <c r="H20" s="132">
        <v>1300.614</v>
      </c>
      <c r="I20" s="304">
        <v>0</v>
      </c>
      <c r="J20" s="132">
        <v>1286.921</v>
      </c>
      <c r="K20" s="304">
        <v>0</v>
      </c>
      <c r="L20" s="132">
        <v>1420.97</v>
      </c>
      <c r="M20" s="304">
        <v>28.724999999999898</v>
      </c>
      <c r="N20" s="132">
        <v>-70.577999999999903</v>
      </c>
      <c r="O20" s="304">
        <v>-28.724999999999898</v>
      </c>
      <c r="P20" s="132">
        <v>121.179</v>
      </c>
      <c r="Q20" s="304">
        <v>0</v>
      </c>
      <c r="R20" s="132">
        <v>149.899000000001</v>
      </c>
      <c r="S20" s="304">
        <v>0</v>
      </c>
      <c r="T20" s="132">
        <v>175.832999999999</v>
      </c>
      <c r="U20" s="304">
        <v>26.097000000000001</v>
      </c>
      <c r="V20" s="132">
        <v>-78.723999999999805</v>
      </c>
      <c r="W20" s="304">
        <v>-26.096999999999898</v>
      </c>
      <c r="X20" s="132">
        <v>50.395000000000003</v>
      </c>
      <c r="Y20" s="304">
        <v>0</v>
      </c>
      <c r="Z20" s="132">
        <v>137.88500000000101</v>
      </c>
      <c r="AA20" s="304">
        <v>0</v>
      </c>
      <c r="AB20" s="132">
        <v>143.177999999999</v>
      </c>
    </row>
    <row r="21" spans="1:28">
      <c r="A21" s="572" t="str">
        <f>'Aaro Inställningar'!B17</f>
        <v>JOTUL</v>
      </c>
      <c r="D21" s="140" t="str">
        <f>'Aaro Inställningar'!C17</f>
        <v>Jøtul</v>
      </c>
      <c r="E21" s="304">
        <v>208.51561219999999</v>
      </c>
      <c r="F21" s="132">
        <v>196.09894639999999</v>
      </c>
      <c r="G21" s="304">
        <v>-208.51561219999999</v>
      </c>
      <c r="H21" s="132">
        <v>164.8946651</v>
      </c>
      <c r="I21" s="304">
        <v>0</v>
      </c>
      <c r="J21" s="132">
        <v>244.22396599999999</v>
      </c>
      <c r="K21" s="304">
        <v>0</v>
      </c>
      <c r="L21" s="132">
        <v>314.80063580000001</v>
      </c>
      <c r="M21" s="304">
        <v>-14.6257416</v>
      </c>
      <c r="N21" s="132">
        <v>-15.0383481</v>
      </c>
      <c r="O21" s="304">
        <v>14.6257416</v>
      </c>
      <c r="P21" s="132">
        <v>-37.754679899999999</v>
      </c>
      <c r="Q21" s="304">
        <v>0</v>
      </c>
      <c r="R21" s="132">
        <v>9.6399442000001194</v>
      </c>
      <c r="S21" s="304">
        <v>0</v>
      </c>
      <c r="T21" s="132">
        <v>21.1249910999999</v>
      </c>
      <c r="U21" s="304">
        <v>-31.6010518</v>
      </c>
      <c r="V21" s="132">
        <v>-20.135531700000001</v>
      </c>
      <c r="W21" s="304">
        <v>31.6010518</v>
      </c>
      <c r="X21" s="132">
        <v>-53.875245100000001</v>
      </c>
      <c r="Y21" s="304">
        <v>0</v>
      </c>
      <c r="Z21" s="132">
        <v>-4.9241426999998898</v>
      </c>
      <c r="AA21" s="304">
        <v>0</v>
      </c>
      <c r="AB21" s="132">
        <v>-135.7191474</v>
      </c>
    </row>
    <row r="22" spans="1:28">
      <c r="A22" s="572" t="str">
        <f>'Aaro Inställningar'!B18</f>
        <v>KVD</v>
      </c>
      <c r="D22" s="140" t="str">
        <f>'Aaro Inställningar'!C18</f>
        <v xml:space="preserve">KVD </v>
      </c>
      <c r="E22" s="304">
        <v>75.858000000000004</v>
      </c>
      <c r="F22" s="132">
        <v>75.2</v>
      </c>
      <c r="G22" s="304">
        <v>-75.858000000000004</v>
      </c>
      <c r="H22" s="132">
        <v>84.254000000000005</v>
      </c>
      <c r="I22" s="304">
        <v>0</v>
      </c>
      <c r="J22" s="132">
        <v>72.905000000000001</v>
      </c>
      <c r="K22" s="304">
        <v>0</v>
      </c>
      <c r="L22" s="132">
        <v>83.052999999999997</v>
      </c>
      <c r="M22" s="304">
        <v>8.1630000000000198</v>
      </c>
      <c r="N22" s="132">
        <v>8.6149999999999896</v>
      </c>
      <c r="O22" s="304">
        <v>-8.1629999999999896</v>
      </c>
      <c r="P22" s="132">
        <v>11.555999999999999</v>
      </c>
      <c r="Q22" s="304">
        <v>0</v>
      </c>
      <c r="R22" s="132">
        <v>10.131</v>
      </c>
      <c r="S22" s="304">
        <v>0</v>
      </c>
      <c r="T22" s="132">
        <v>13.903</v>
      </c>
      <c r="U22" s="304">
        <v>6.0210000000000097</v>
      </c>
      <c r="V22" s="132">
        <v>5.74399999999999</v>
      </c>
      <c r="W22" s="304">
        <v>-6.0209999999999999</v>
      </c>
      <c r="X22" s="132">
        <v>8.8520000000000092</v>
      </c>
      <c r="Y22" s="304">
        <v>0</v>
      </c>
      <c r="Z22" s="132">
        <v>7.4919999999999902</v>
      </c>
      <c r="AA22" s="304">
        <v>0</v>
      </c>
      <c r="AB22" s="132">
        <v>11.359</v>
      </c>
    </row>
    <row r="23" spans="1:28">
      <c r="A23" s="572" t="str">
        <f>'Aaro Inställningar'!B19</f>
        <v>LEDIL</v>
      </c>
      <c r="D23" s="140" t="str">
        <f>'Aaro Inställningar'!C19</f>
        <v>Ledil</v>
      </c>
      <c r="E23" s="304">
        <v>69.916283800000002</v>
      </c>
      <c r="F23" s="132">
        <v>48.220542299999998</v>
      </c>
      <c r="G23" s="304">
        <v>-69.916283800000002</v>
      </c>
      <c r="H23" s="132">
        <v>54.890369700000001</v>
      </c>
      <c r="I23" s="304">
        <v>0</v>
      </c>
      <c r="J23" s="132">
        <v>70.445882800000007</v>
      </c>
      <c r="K23" s="304">
        <v>0</v>
      </c>
      <c r="L23" s="132">
        <v>69.791702000000001</v>
      </c>
      <c r="M23" s="304">
        <v>22.633216099999999</v>
      </c>
      <c r="N23" s="132">
        <v>10.080300899999999</v>
      </c>
      <c r="O23" s="304">
        <v>-22.633216099999999</v>
      </c>
      <c r="P23" s="132">
        <v>16.986313500000001</v>
      </c>
      <c r="Q23" s="304">
        <v>0</v>
      </c>
      <c r="R23" s="132">
        <v>26.448840300000001</v>
      </c>
      <c r="S23" s="304">
        <v>0</v>
      </c>
      <c r="T23" s="132">
        <v>7.9789133000000199</v>
      </c>
      <c r="U23" s="304">
        <v>7.8132900999999997</v>
      </c>
      <c r="V23" s="132">
        <v>7.1546199000000001</v>
      </c>
      <c r="W23" s="304">
        <v>-7.8132900999999899</v>
      </c>
      <c r="X23" s="132">
        <v>14.2552153</v>
      </c>
      <c r="Y23" s="304">
        <v>0</v>
      </c>
      <c r="Z23" s="132">
        <v>24.022697300000001</v>
      </c>
      <c r="AA23" s="304">
        <v>0</v>
      </c>
      <c r="AB23" s="132">
        <v>5.2366435000000298</v>
      </c>
    </row>
    <row r="24" spans="1:28">
      <c r="A24" s="572" t="str">
        <f>'Aaro Inställningar'!B20</f>
        <v>MCC</v>
      </c>
      <c r="D24" s="140" t="str">
        <f>'Aaro Inställningar'!C20</f>
        <v>Mobile Climate Control</v>
      </c>
      <c r="E24" s="304">
        <v>290.10500000000002</v>
      </c>
      <c r="F24" s="132">
        <v>211.64500000000001</v>
      </c>
      <c r="G24" s="304">
        <v>-290.10500000000002</v>
      </c>
      <c r="H24" s="132">
        <v>281.29000000000002</v>
      </c>
      <c r="I24" s="304">
        <v>0</v>
      </c>
      <c r="J24" s="132">
        <v>281.17599999999999</v>
      </c>
      <c r="K24" s="304">
        <v>0</v>
      </c>
      <c r="L24" s="132">
        <v>246.876</v>
      </c>
      <c r="M24" s="304">
        <v>29.253</v>
      </c>
      <c r="N24" s="132">
        <v>15.763999999999999</v>
      </c>
      <c r="O24" s="304">
        <v>-29.253</v>
      </c>
      <c r="P24" s="132">
        <v>30.904999999999902</v>
      </c>
      <c r="Q24" s="304">
        <v>0</v>
      </c>
      <c r="R24" s="132">
        <v>37.365000000000002</v>
      </c>
      <c r="S24" s="304">
        <v>0</v>
      </c>
      <c r="T24" s="132">
        <v>22.2</v>
      </c>
      <c r="U24" s="304">
        <v>5.1460000000000203</v>
      </c>
      <c r="V24" s="132">
        <v>8.4820000000000295</v>
      </c>
      <c r="W24" s="304">
        <v>-5.1460000000000203</v>
      </c>
      <c r="X24" s="132">
        <v>18.826000000000001</v>
      </c>
      <c r="Y24" s="304">
        <v>0</v>
      </c>
      <c r="Z24" s="132">
        <v>17.564</v>
      </c>
      <c r="AA24" s="304">
        <v>0</v>
      </c>
      <c r="AB24" s="132">
        <v>1.913</v>
      </c>
    </row>
    <row r="25" spans="1:28">
      <c r="A25" s="572" t="str">
        <f>'Aaro Inställningar'!B21</f>
        <v>NEBULA</v>
      </c>
      <c r="D25" s="140" t="str">
        <f>'Aaro Inställningar'!C21</f>
        <v>Nebula</v>
      </c>
      <c r="E25" s="304">
        <v>66.413453599999997</v>
      </c>
      <c r="F25" s="132">
        <v>58.611142700000002</v>
      </c>
      <c r="G25" s="304">
        <v>-66.413453599999997</v>
      </c>
      <c r="H25" s="132">
        <v>64.119484499999999</v>
      </c>
      <c r="I25" s="304">
        <v>0</v>
      </c>
      <c r="J25" s="132">
        <v>65.572527899999997</v>
      </c>
      <c r="K25" s="304">
        <v>0</v>
      </c>
      <c r="L25" s="132">
        <v>72.274680900000007</v>
      </c>
      <c r="M25" s="304">
        <v>18.066080700000001</v>
      </c>
      <c r="N25" s="132">
        <v>18.2810734</v>
      </c>
      <c r="O25" s="304">
        <v>-18.066080700000001</v>
      </c>
      <c r="P25" s="132">
        <v>19.821630800000001</v>
      </c>
      <c r="Q25" s="304">
        <v>0</v>
      </c>
      <c r="R25" s="132">
        <v>24.363637499999999</v>
      </c>
      <c r="S25" s="304">
        <v>0</v>
      </c>
      <c r="T25" s="132">
        <v>23.0071911</v>
      </c>
      <c r="U25" s="304">
        <v>13.6115861</v>
      </c>
      <c r="V25" s="132">
        <v>12.208068900000001</v>
      </c>
      <c r="W25" s="304">
        <v>-13.6115861</v>
      </c>
      <c r="X25" s="132">
        <v>13.838177099999999</v>
      </c>
      <c r="Y25" s="304">
        <v>0</v>
      </c>
      <c r="Z25" s="132">
        <v>19.476699499999999</v>
      </c>
      <c r="AA25" s="304">
        <v>0</v>
      </c>
      <c r="AB25" s="132">
        <v>21.902536099999999</v>
      </c>
    </row>
    <row r="26" spans="1:28">
      <c r="A26" s="572" t="str">
        <f>'Aaro Inställningar'!B22</f>
        <v>NCGHO</v>
      </c>
      <c r="D26" s="140" t="str">
        <f>'Aaro Inställningar'!C22</f>
        <v>Nordic Cinema Group</v>
      </c>
      <c r="E26" s="304">
        <v>791.15413999999998</v>
      </c>
      <c r="F26" s="132">
        <v>715.71299999999997</v>
      </c>
      <c r="G26" s="304">
        <v>-791.15413999999998</v>
      </c>
      <c r="H26" s="132">
        <v>490.40699999999998</v>
      </c>
      <c r="I26" s="304">
        <v>0</v>
      </c>
      <c r="J26" s="132">
        <v>542.36099999999999</v>
      </c>
      <c r="K26" s="304">
        <v>0</v>
      </c>
      <c r="L26" s="132">
        <v>863.94899999999996</v>
      </c>
      <c r="M26" s="304">
        <v>153.336446</v>
      </c>
      <c r="N26" s="132">
        <v>125.785</v>
      </c>
      <c r="O26" s="304">
        <v>-153.336446</v>
      </c>
      <c r="P26" s="132">
        <v>-2.5000000000001101</v>
      </c>
      <c r="Q26" s="304">
        <v>0</v>
      </c>
      <c r="R26" s="132">
        <v>41.187000000000097</v>
      </c>
      <c r="S26" s="304">
        <v>0</v>
      </c>
      <c r="T26" s="132">
        <v>201.363</v>
      </c>
      <c r="U26" s="304">
        <v>132.242998</v>
      </c>
      <c r="V26" s="132">
        <v>89.877000000000095</v>
      </c>
      <c r="W26" s="304">
        <v>-132.242998</v>
      </c>
      <c r="X26" s="132">
        <v>-50.438000000000102</v>
      </c>
      <c r="Y26" s="304">
        <v>0</v>
      </c>
      <c r="Z26" s="132">
        <v>11.1600000000001</v>
      </c>
      <c r="AA26" s="304">
        <v>0</v>
      </c>
      <c r="AB26" s="132">
        <v>157.33099999999999</v>
      </c>
    </row>
    <row r="27" spans="1:28" hidden="1">
      <c r="A27" s="572">
        <f>'Aaro Inställningar'!B23</f>
        <v>0</v>
      </c>
      <c r="D27" s="140">
        <f>'Aaro Inställningar'!C23</f>
        <v>0</v>
      </c>
      <c r="E27" s="304">
        <v>0</v>
      </c>
      <c r="F27" s="132">
        <v>0</v>
      </c>
      <c r="G27" s="304">
        <v>0</v>
      </c>
      <c r="H27" s="132">
        <v>0</v>
      </c>
      <c r="I27" s="304">
        <v>0</v>
      </c>
      <c r="J27" s="132">
        <v>0</v>
      </c>
      <c r="K27" s="304">
        <v>0</v>
      </c>
      <c r="L27" s="132">
        <v>0</v>
      </c>
      <c r="M27" s="304">
        <v>0</v>
      </c>
      <c r="N27" s="132">
        <v>0</v>
      </c>
      <c r="O27" s="304">
        <v>0</v>
      </c>
      <c r="P27" s="132">
        <v>0</v>
      </c>
      <c r="Q27" s="304">
        <v>0</v>
      </c>
      <c r="R27" s="132">
        <v>0</v>
      </c>
      <c r="S27" s="304">
        <v>0</v>
      </c>
      <c r="T27" s="132">
        <v>0</v>
      </c>
      <c r="U27" s="304">
        <v>0</v>
      </c>
      <c r="V27" s="132">
        <v>0</v>
      </c>
      <c r="W27" s="304">
        <v>0</v>
      </c>
      <c r="X27" s="132">
        <v>0</v>
      </c>
      <c r="Y27" s="304">
        <v>0</v>
      </c>
      <c r="Z27" s="132">
        <v>0</v>
      </c>
      <c r="AA27" s="304">
        <v>0</v>
      </c>
      <c r="AB27" s="132">
        <v>0</v>
      </c>
    </row>
    <row r="28" spans="1:28" hidden="1">
      <c r="A28" s="572">
        <f>'Aaro Inställningar'!B24</f>
        <v>0</v>
      </c>
      <c r="D28" s="140">
        <f>'Aaro Inställningar'!C24</f>
        <v>0</v>
      </c>
      <c r="E28" s="304">
        <v>0</v>
      </c>
      <c r="F28" s="132">
        <v>0</v>
      </c>
      <c r="G28" s="304">
        <v>0</v>
      </c>
      <c r="H28" s="132">
        <v>0</v>
      </c>
      <c r="I28" s="304">
        <v>0</v>
      </c>
      <c r="J28" s="132">
        <v>0</v>
      </c>
      <c r="K28" s="304">
        <v>0</v>
      </c>
      <c r="L28" s="132">
        <v>0</v>
      </c>
      <c r="M28" s="304">
        <v>0</v>
      </c>
      <c r="N28" s="132">
        <v>0</v>
      </c>
      <c r="O28" s="304">
        <v>0</v>
      </c>
      <c r="P28" s="132">
        <v>0</v>
      </c>
      <c r="Q28" s="304">
        <v>0</v>
      </c>
      <c r="R28" s="132">
        <v>0</v>
      </c>
      <c r="S28" s="304">
        <v>0</v>
      </c>
      <c r="T28" s="132">
        <v>0</v>
      </c>
      <c r="U28" s="304">
        <v>0</v>
      </c>
      <c r="V28" s="132">
        <v>0</v>
      </c>
      <c r="W28" s="304">
        <v>0</v>
      </c>
      <c r="X28" s="132">
        <v>0</v>
      </c>
      <c r="Y28" s="304">
        <v>0</v>
      </c>
      <c r="Z28" s="132">
        <v>0</v>
      </c>
      <c r="AA28" s="304">
        <v>0</v>
      </c>
      <c r="AB28" s="132">
        <v>0</v>
      </c>
    </row>
    <row r="29" spans="1:28" hidden="1">
      <c r="A29" s="572">
        <f>'Aaro Inställningar'!B25</f>
        <v>0</v>
      </c>
      <c r="D29" s="140">
        <f>'Aaro Inställningar'!C25</f>
        <v>0</v>
      </c>
      <c r="E29" s="304">
        <v>0</v>
      </c>
      <c r="F29" s="132">
        <v>0</v>
      </c>
      <c r="G29" s="304">
        <v>0</v>
      </c>
      <c r="H29" s="132">
        <v>0</v>
      </c>
      <c r="I29" s="304">
        <v>0</v>
      </c>
      <c r="J29" s="132">
        <v>0</v>
      </c>
      <c r="K29" s="304">
        <v>0</v>
      </c>
      <c r="L29" s="132">
        <v>0</v>
      </c>
      <c r="M29" s="304">
        <v>0</v>
      </c>
      <c r="N29" s="132">
        <v>0</v>
      </c>
      <c r="O29" s="304">
        <v>0</v>
      </c>
      <c r="P29" s="132">
        <v>0</v>
      </c>
      <c r="Q29" s="304">
        <v>0</v>
      </c>
      <c r="R29" s="132">
        <v>0</v>
      </c>
      <c r="S29" s="304">
        <v>0</v>
      </c>
      <c r="T29" s="132">
        <v>0</v>
      </c>
      <c r="U29" s="304">
        <v>0</v>
      </c>
      <c r="V29" s="132">
        <v>0</v>
      </c>
      <c r="W29" s="304">
        <v>0</v>
      </c>
      <c r="X29" s="132">
        <v>0</v>
      </c>
      <c r="Y29" s="304">
        <v>0</v>
      </c>
      <c r="Z29" s="132">
        <v>0</v>
      </c>
      <c r="AA29" s="304">
        <v>0</v>
      </c>
      <c r="AB29" s="132">
        <v>0</v>
      </c>
    </row>
    <row r="30" spans="1:28" hidden="1">
      <c r="A30" s="572">
        <f>'Aaro Inställningar'!B26</f>
        <v>0</v>
      </c>
      <c r="D30" s="140">
        <f>'Aaro Inställningar'!C26</f>
        <v>0</v>
      </c>
      <c r="E30" s="304">
        <v>0</v>
      </c>
      <c r="F30" s="132">
        <v>0</v>
      </c>
      <c r="G30" s="304">
        <v>0</v>
      </c>
      <c r="H30" s="132">
        <v>0</v>
      </c>
      <c r="I30" s="304">
        <v>0</v>
      </c>
      <c r="J30" s="132">
        <v>0</v>
      </c>
      <c r="K30" s="304">
        <v>0</v>
      </c>
      <c r="L30" s="132">
        <v>0</v>
      </c>
      <c r="M30" s="304">
        <v>0</v>
      </c>
      <c r="N30" s="132">
        <v>0</v>
      </c>
      <c r="O30" s="304">
        <v>0</v>
      </c>
      <c r="P30" s="132">
        <v>0</v>
      </c>
      <c r="Q30" s="304">
        <v>0</v>
      </c>
      <c r="R30" s="132">
        <v>0</v>
      </c>
      <c r="S30" s="304">
        <v>0</v>
      </c>
      <c r="T30" s="132">
        <v>0</v>
      </c>
      <c r="U30" s="304">
        <v>0</v>
      </c>
      <c r="V30" s="132">
        <v>0</v>
      </c>
      <c r="W30" s="304">
        <v>0</v>
      </c>
      <c r="X30" s="132">
        <v>0</v>
      </c>
      <c r="Y30" s="304">
        <v>0</v>
      </c>
      <c r="Z30" s="132">
        <v>0</v>
      </c>
      <c r="AA30" s="304">
        <v>0</v>
      </c>
      <c r="AB30" s="132">
        <v>0</v>
      </c>
    </row>
    <row r="31" spans="1:28" hidden="1">
      <c r="A31" s="572">
        <f>'Aaro Inställningar'!B27</f>
        <v>0</v>
      </c>
      <c r="D31" s="140">
        <f>'Aaro Inställningar'!C27</f>
        <v>0</v>
      </c>
      <c r="E31" s="304">
        <v>0</v>
      </c>
      <c r="F31" s="132">
        <v>0</v>
      </c>
      <c r="G31" s="304">
        <v>0</v>
      </c>
      <c r="H31" s="132">
        <v>0</v>
      </c>
      <c r="I31" s="304">
        <v>0</v>
      </c>
      <c r="J31" s="132">
        <v>0</v>
      </c>
      <c r="K31" s="304">
        <v>0</v>
      </c>
      <c r="L31" s="132">
        <v>0</v>
      </c>
      <c r="M31" s="304">
        <v>0</v>
      </c>
      <c r="N31" s="132">
        <v>0</v>
      </c>
      <c r="O31" s="304">
        <v>0</v>
      </c>
      <c r="P31" s="132">
        <v>0</v>
      </c>
      <c r="Q31" s="304">
        <v>0</v>
      </c>
      <c r="R31" s="132">
        <v>0</v>
      </c>
      <c r="S31" s="304">
        <v>0</v>
      </c>
      <c r="T31" s="132">
        <v>0</v>
      </c>
      <c r="U31" s="304">
        <v>0</v>
      </c>
      <c r="V31" s="132">
        <v>0</v>
      </c>
      <c r="W31" s="304">
        <v>0</v>
      </c>
      <c r="X31" s="132">
        <v>0</v>
      </c>
      <c r="Y31" s="304">
        <v>0</v>
      </c>
      <c r="Z31" s="132">
        <v>0</v>
      </c>
      <c r="AA31" s="304">
        <v>0</v>
      </c>
      <c r="AB31" s="132">
        <v>0</v>
      </c>
    </row>
    <row r="32" spans="1:28" hidden="1">
      <c r="A32" s="572">
        <f>'Aaro Inställningar'!B28</f>
        <v>0</v>
      </c>
      <c r="D32" s="140">
        <f>'Aaro Inställningar'!C28</f>
        <v>0</v>
      </c>
      <c r="E32" s="304">
        <v>0</v>
      </c>
      <c r="F32" s="132">
        <v>0</v>
      </c>
      <c r="G32" s="304">
        <v>0</v>
      </c>
      <c r="H32" s="132">
        <v>0</v>
      </c>
      <c r="I32" s="304">
        <v>0</v>
      </c>
      <c r="J32" s="132">
        <v>0</v>
      </c>
      <c r="K32" s="304">
        <v>0</v>
      </c>
      <c r="L32" s="132">
        <v>0</v>
      </c>
      <c r="M32" s="304">
        <v>0</v>
      </c>
      <c r="N32" s="132">
        <v>0</v>
      </c>
      <c r="O32" s="304">
        <v>0</v>
      </c>
      <c r="P32" s="132">
        <v>0</v>
      </c>
      <c r="Q32" s="304">
        <v>0</v>
      </c>
      <c r="R32" s="132">
        <v>0</v>
      </c>
      <c r="S32" s="304">
        <v>0</v>
      </c>
      <c r="T32" s="132">
        <v>0</v>
      </c>
      <c r="U32" s="304">
        <v>0</v>
      </c>
      <c r="V32" s="132">
        <v>0</v>
      </c>
      <c r="W32" s="304">
        <v>0</v>
      </c>
      <c r="X32" s="132">
        <v>0</v>
      </c>
      <c r="Y32" s="304">
        <v>0</v>
      </c>
      <c r="Z32" s="132">
        <v>0</v>
      </c>
      <c r="AA32" s="304">
        <v>0</v>
      </c>
      <c r="AB32" s="132">
        <v>0</v>
      </c>
    </row>
    <row r="33" spans="1:28" hidden="1">
      <c r="A33" s="572">
        <f>'Aaro Inställningar'!B29</f>
        <v>0</v>
      </c>
      <c r="D33" s="140">
        <f>'Aaro Inställningar'!C29</f>
        <v>0</v>
      </c>
      <c r="E33" s="304">
        <v>0</v>
      </c>
      <c r="F33" s="132">
        <v>0</v>
      </c>
      <c r="G33" s="304">
        <v>0</v>
      </c>
      <c r="H33" s="132">
        <v>0</v>
      </c>
      <c r="I33" s="304">
        <v>0</v>
      </c>
      <c r="J33" s="132">
        <v>0</v>
      </c>
      <c r="K33" s="304">
        <v>0</v>
      </c>
      <c r="L33" s="132">
        <v>0</v>
      </c>
      <c r="M33" s="304">
        <v>0</v>
      </c>
      <c r="N33" s="132">
        <v>0</v>
      </c>
      <c r="O33" s="304">
        <v>0</v>
      </c>
      <c r="P33" s="132">
        <v>0</v>
      </c>
      <c r="Q33" s="304">
        <v>0</v>
      </c>
      <c r="R33" s="132">
        <v>0</v>
      </c>
      <c r="S33" s="304">
        <v>0</v>
      </c>
      <c r="T33" s="132">
        <v>0</v>
      </c>
      <c r="U33" s="304">
        <v>0</v>
      </c>
      <c r="V33" s="132">
        <v>0</v>
      </c>
      <c r="W33" s="304">
        <v>0</v>
      </c>
      <c r="X33" s="132">
        <v>0</v>
      </c>
      <c r="Y33" s="304">
        <v>0</v>
      </c>
      <c r="Z33" s="132">
        <v>0</v>
      </c>
      <c r="AA33" s="304">
        <v>0</v>
      </c>
      <c r="AB33" s="132">
        <v>0</v>
      </c>
    </row>
    <row r="34" spans="1:28" hidden="1">
      <c r="A34" s="572">
        <f>'Aaro Inställningar'!B30</f>
        <v>0</v>
      </c>
      <c r="D34" s="140">
        <f>'Aaro Inställningar'!C30</f>
        <v>0</v>
      </c>
      <c r="E34" s="304">
        <v>0</v>
      </c>
      <c r="F34" s="132">
        <v>0</v>
      </c>
      <c r="G34" s="304">
        <v>0</v>
      </c>
      <c r="H34" s="132">
        <v>0</v>
      </c>
      <c r="I34" s="304">
        <v>0</v>
      </c>
      <c r="J34" s="132">
        <v>0</v>
      </c>
      <c r="K34" s="304">
        <v>0</v>
      </c>
      <c r="L34" s="132">
        <v>0</v>
      </c>
      <c r="M34" s="304">
        <v>0</v>
      </c>
      <c r="N34" s="132">
        <v>0</v>
      </c>
      <c r="O34" s="304">
        <v>0</v>
      </c>
      <c r="P34" s="132">
        <v>0</v>
      </c>
      <c r="Q34" s="304">
        <v>0</v>
      </c>
      <c r="R34" s="132">
        <v>0</v>
      </c>
      <c r="S34" s="304">
        <v>0</v>
      </c>
      <c r="T34" s="132">
        <v>0</v>
      </c>
      <c r="U34" s="304">
        <v>0</v>
      </c>
      <c r="V34" s="132">
        <v>0</v>
      </c>
      <c r="W34" s="304">
        <v>0</v>
      </c>
      <c r="X34" s="132">
        <v>0</v>
      </c>
      <c r="Y34" s="304">
        <v>0</v>
      </c>
      <c r="Z34" s="132">
        <v>0</v>
      </c>
      <c r="AA34" s="304">
        <v>0</v>
      </c>
      <c r="AB34" s="132">
        <v>0</v>
      </c>
    </row>
    <row r="35" spans="1:28" hidden="1">
      <c r="A35" s="572">
        <f>'Aaro Inställningar'!B31</f>
        <v>0</v>
      </c>
      <c r="D35" s="140">
        <f>'Aaro Inställningar'!C31</f>
        <v>0</v>
      </c>
      <c r="E35" s="304">
        <v>0</v>
      </c>
      <c r="F35" s="132">
        <v>0</v>
      </c>
      <c r="G35" s="304">
        <v>0</v>
      </c>
      <c r="H35" s="132">
        <v>0</v>
      </c>
      <c r="I35" s="304">
        <v>0</v>
      </c>
      <c r="J35" s="132">
        <v>0</v>
      </c>
      <c r="K35" s="304">
        <v>0</v>
      </c>
      <c r="L35" s="132">
        <v>0</v>
      </c>
      <c r="M35" s="304">
        <v>0</v>
      </c>
      <c r="N35" s="132">
        <v>0</v>
      </c>
      <c r="O35" s="304">
        <v>0</v>
      </c>
      <c r="P35" s="132">
        <v>0</v>
      </c>
      <c r="Q35" s="304">
        <v>0</v>
      </c>
      <c r="R35" s="132">
        <v>0</v>
      </c>
      <c r="S35" s="304">
        <v>0</v>
      </c>
      <c r="T35" s="132">
        <v>0</v>
      </c>
      <c r="U35" s="304">
        <v>0</v>
      </c>
      <c r="V35" s="132">
        <v>0</v>
      </c>
      <c r="W35" s="304">
        <v>0</v>
      </c>
      <c r="X35" s="132">
        <v>0</v>
      </c>
      <c r="Y35" s="304">
        <v>0</v>
      </c>
      <c r="Z35" s="132">
        <v>0</v>
      </c>
      <c r="AA35" s="304">
        <v>0</v>
      </c>
      <c r="AB35" s="132">
        <v>0</v>
      </c>
    </row>
    <row r="36" spans="1:28" hidden="1">
      <c r="A36" s="572">
        <f>'Aaro Inställningar'!B32</f>
        <v>0</v>
      </c>
      <c r="D36" s="140">
        <f>'Aaro Inställningar'!C32</f>
        <v>0</v>
      </c>
      <c r="E36" s="304">
        <v>0</v>
      </c>
      <c r="F36" s="132">
        <v>0</v>
      </c>
      <c r="G36" s="304">
        <v>0</v>
      </c>
      <c r="H36" s="132">
        <v>0</v>
      </c>
      <c r="I36" s="304">
        <v>0</v>
      </c>
      <c r="J36" s="132">
        <v>0</v>
      </c>
      <c r="K36" s="304">
        <v>0</v>
      </c>
      <c r="L36" s="132">
        <v>0</v>
      </c>
      <c r="M36" s="304">
        <v>0</v>
      </c>
      <c r="N36" s="132">
        <v>0</v>
      </c>
      <c r="O36" s="304">
        <v>0</v>
      </c>
      <c r="P36" s="132">
        <v>0</v>
      </c>
      <c r="Q36" s="304">
        <v>0</v>
      </c>
      <c r="R36" s="132">
        <v>0</v>
      </c>
      <c r="S36" s="304">
        <v>0</v>
      </c>
      <c r="T36" s="132">
        <v>0</v>
      </c>
      <c r="U36" s="304">
        <v>0</v>
      </c>
      <c r="V36" s="132">
        <v>0</v>
      </c>
      <c r="W36" s="304">
        <v>0</v>
      </c>
      <c r="X36" s="132">
        <v>0</v>
      </c>
      <c r="Y36" s="304">
        <v>0</v>
      </c>
      <c r="Z36" s="132">
        <v>0</v>
      </c>
      <c r="AA36" s="304">
        <v>0</v>
      </c>
      <c r="AB36" s="132">
        <v>0</v>
      </c>
    </row>
    <row r="37" spans="1:28" hidden="1">
      <c r="A37" s="572">
        <f>'Aaro Inställningar'!B33</f>
        <v>0</v>
      </c>
      <c r="D37" s="140">
        <f>'Aaro Inställningar'!C33</f>
        <v>0</v>
      </c>
      <c r="E37" s="304">
        <v>0</v>
      </c>
      <c r="F37" s="132">
        <v>0</v>
      </c>
      <c r="G37" s="304">
        <v>0</v>
      </c>
      <c r="H37" s="132">
        <v>0</v>
      </c>
      <c r="I37" s="304">
        <v>0</v>
      </c>
      <c r="J37" s="132">
        <v>0</v>
      </c>
      <c r="K37" s="304">
        <v>0</v>
      </c>
      <c r="L37" s="132">
        <v>0</v>
      </c>
      <c r="M37" s="304">
        <v>0</v>
      </c>
      <c r="N37" s="132">
        <v>0</v>
      </c>
      <c r="O37" s="304">
        <v>0</v>
      </c>
      <c r="P37" s="132">
        <v>0</v>
      </c>
      <c r="Q37" s="304">
        <v>0</v>
      </c>
      <c r="R37" s="132">
        <v>0</v>
      </c>
      <c r="S37" s="304">
        <v>0</v>
      </c>
      <c r="T37" s="132">
        <v>0</v>
      </c>
      <c r="U37" s="304">
        <v>0</v>
      </c>
      <c r="V37" s="132">
        <v>0</v>
      </c>
      <c r="W37" s="304">
        <v>0</v>
      </c>
      <c r="X37" s="132">
        <v>0</v>
      </c>
      <c r="Y37" s="304">
        <v>0</v>
      </c>
      <c r="Z37" s="132">
        <v>0</v>
      </c>
      <c r="AA37" s="304">
        <v>0</v>
      </c>
      <c r="AB37" s="132">
        <v>0</v>
      </c>
    </row>
    <row r="38" spans="1:28">
      <c r="A38" s="572" t="str">
        <f>'Aaro Inställningar'!B34</f>
        <v>TOTAL</v>
      </c>
      <c r="D38" s="571" t="str">
        <f>'Aaro Inställningar'!C34</f>
        <v>Summa exkl Aibel</v>
      </c>
      <c r="E38" s="305">
        <f t="shared" ref="E38:AB38" si="5">SUM(E10:E37)</f>
        <v>7218.2684642000013</v>
      </c>
      <c r="F38" s="124">
        <f t="shared" si="5"/>
        <v>6570.9053241999991</v>
      </c>
      <c r="G38" s="305">
        <f t="shared" si="5"/>
        <v>-7218.2684642000013</v>
      </c>
      <c r="H38" s="124">
        <f t="shared" si="5"/>
        <v>7114.0294590999983</v>
      </c>
      <c r="I38" s="305">
        <f t="shared" si="5"/>
        <v>0</v>
      </c>
      <c r="J38" s="124">
        <f t="shared" si="5"/>
        <v>6911.3530475999996</v>
      </c>
      <c r="K38" s="305">
        <f t="shared" si="5"/>
        <v>0</v>
      </c>
      <c r="L38" s="124">
        <f t="shared" si="5"/>
        <v>8064.4174063</v>
      </c>
      <c r="M38" s="305">
        <f t="shared" si="5"/>
        <v>371.1717563000002</v>
      </c>
      <c r="N38" s="137">
        <f t="shared" si="5"/>
        <v>216.05276119999985</v>
      </c>
      <c r="O38" s="305">
        <f t="shared" si="5"/>
        <v>-371.17175630000008</v>
      </c>
      <c r="P38" s="137">
        <f t="shared" si="5"/>
        <v>423.22027849999949</v>
      </c>
      <c r="Q38" s="305">
        <f t="shared" si="5"/>
        <v>0</v>
      </c>
      <c r="R38" s="137">
        <f t="shared" si="5"/>
        <v>554.84601470000109</v>
      </c>
      <c r="S38" s="305">
        <f t="shared" si="5"/>
        <v>0</v>
      </c>
      <c r="T38" s="137">
        <f t="shared" si="5"/>
        <v>777.80836709999971</v>
      </c>
      <c r="U38" s="305">
        <f t="shared" si="5"/>
        <v>187.12433230000028</v>
      </c>
      <c r="V38" s="124">
        <f t="shared" si="5"/>
        <v>40.388703500000176</v>
      </c>
      <c r="W38" s="305">
        <f t="shared" si="5"/>
        <v>-187.12433230000028</v>
      </c>
      <c r="X38" s="124">
        <f t="shared" si="5"/>
        <v>120.73498369999945</v>
      </c>
      <c r="Y38" s="305">
        <f t="shared" si="5"/>
        <v>0</v>
      </c>
      <c r="Z38" s="124">
        <f t="shared" si="5"/>
        <v>368.45970790000086</v>
      </c>
      <c r="AA38" s="305">
        <f t="shared" si="5"/>
        <v>0</v>
      </c>
      <c r="AB38" s="124">
        <f t="shared" si="5"/>
        <v>320.04234949999989</v>
      </c>
    </row>
    <row r="39" spans="1:28" ht="13.5" customHeight="1">
      <c r="A39" s="572"/>
      <c r="D39" s="35"/>
      <c r="E39" s="304"/>
      <c r="F39" s="138">
        <f>E38/F38-1</f>
        <v>9.8519626757644474E-2</v>
      </c>
      <c r="G39" s="306"/>
      <c r="H39" s="138">
        <f>+G38/H38-1</f>
        <v>-2.0146525967736419</v>
      </c>
      <c r="I39" s="306"/>
      <c r="J39" s="138">
        <f>I38/J38-1</f>
        <v>-1</v>
      </c>
      <c r="K39" s="306"/>
      <c r="L39" s="138">
        <f>K38/L38-1</f>
        <v>-1</v>
      </c>
      <c r="M39" s="306"/>
      <c r="N39" s="139">
        <f>M38/N38-1</f>
        <v>0.71796812148309841</v>
      </c>
      <c r="O39" s="306"/>
      <c r="P39" s="139">
        <f>O38/P38-1</f>
        <v>-1.8770178915233631</v>
      </c>
      <c r="Q39" s="306"/>
      <c r="R39" s="139">
        <f>Q38/R38-1</f>
        <v>-1</v>
      </c>
      <c r="S39" s="306"/>
      <c r="T39" s="139">
        <f>S38/T38-1</f>
        <v>-1</v>
      </c>
      <c r="U39" s="306"/>
      <c r="V39" s="138">
        <f>U38/V38-1</f>
        <v>3.6330858899691956</v>
      </c>
      <c r="W39" s="306"/>
      <c r="X39" s="138">
        <f>W38/X38-1</f>
        <v>-2.5498766518655778</v>
      </c>
      <c r="Y39" s="306"/>
      <c r="Z39" s="138">
        <f>Y38/Z38-1</f>
        <v>-1</v>
      </c>
      <c r="AA39" s="306"/>
      <c r="AB39" s="138">
        <f>AA38/AB38-1</f>
        <v>-1</v>
      </c>
    </row>
    <row r="40" spans="1:28">
      <c r="A40" s="572" t="str">
        <f>'Aaro Inställningar'!B36</f>
        <v>AIBEL</v>
      </c>
      <c r="D40" s="35" t="str">
        <f>'Aaro Inställningar'!C36</f>
        <v>Aibel</v>
      </c>
      <c r="E40" s="304">
        <v>1907.3287952000001</v>
      </c>
      <c r="F40" s="132">
        <v>2603.3745699000001</v>
      </c>
      <c r="G40" s="304">
        <v>-1907.3287952000001</v>
      </c>
      <c r="H40" s="132">
        <v>2497.5302725000001</v>
      </c>
      <c r="I40" s="304">
        <v>0</v>
      </c>
      <c r="J40" s="132">
        <v>1986.0135732000001</v>
      </c>
      <c r="K40" s="304">
        <v>0</v>
      </c>
      <c r="L40" s="132">
        <v>2231.9245426000002</v>
      </c>
      <c r="M40" s="304">
        <v>125.3647272</v>
      </c>
      <c r="N40" s="132">
        <v>42.924889500000297</v>
      </c>
      <c r="O40" s="304">
        <v>-125.3647272</v>
      </c>
      <c r="P40" s="132">
        <v>85.111310900000404</v>
      </c>
      <c r="Q40" s="304">
        <v>0</v>
      </c>
      <c r="R40" s="132">
        <v>31.507482699999201</v>
      </c>
      <c r="S40" s="304">
        <v>0</v>
      </c>
      <c r="T40" s="132">
        <v>-137.22253619999799</v>
      </c>
      <c r="U40" s="304">
        <v>20.4277152999999</v>
      </c>
      <c r="V40" s="132">
        <v>-80.706655599999706</v>
      </c>
      <c r="W40" s="304">
        <v>-20.4277152999998</v>
      </c>
      <c r="X40" s="132">
        <v>-34.2920938999995</v>
      </c>
      <c r="Y40" s="304">
        <v>0</v>
      </c>
      <c r="Z40" s="132">
        <v>-103.612095400001</v>
      </c>
      <c r="AA40" s="304">
        <v>0</v>
      </c>
      <c r="AB40" s="132">
        <v>-258.522870399998</v>
      </c>
    </row>
    <row r="41" spans="1:28" hidden="1">
      <c r="A41" s="572">
        <f>'Aaro Inställningar'!B37</f>
        <v>0</v>
      </c>
      <c r="D41" s="140">
        <f>'Aaro Inställningar'!C37</f>
        <v>0</v>
      </c>
      <c r="E41" s="304">
        <v>0</v>
      </c>
      <c r="F41" s="132">
        <v>0</v>
      </c>
      <c r="G41" s="304">
        <v>0</v>
      </c>
      <c r="H41" s="132">
        <v>0</v>
      </c>
      <c r="I41" s="304">
        <v>0</v>
      </c>
      <c r="J41" s="132">
        <v>0</v>
      </c>
      <c r="K41" s="304">
        <v>0</v>
      </c>
      <c r="L41" s="132">
        <v>0</v>
      </c>
      <c r="M41" s="304">
        <v>0</v>
      </c>
      <c r="N41" s="132">
        <v>0</v>
      </c>
      <c r="O41" s="304">
        <v>0</v>
      </c>
      <c r="P41" s="132">
        <v>0</v>
      </c>
      <c r="Q41" s="304">
        <v>0</v>
      </c>
      <c r="R41" s="132">
        <v>0</v>
      </c>
      <c r="S41" s="304">
        <v>0</v>
      </c>
      <c r="T41" s="132">
        <v>0</v>
      </c>
      <c r="U41" s="304">
        <v>0</v>
      </c>
      <c r="V41" s="132">
        <v>0</v>
      </c>
      <c r="W41" s="304">
        <v>0</v>
      </c>
      <c r="X41" s="132">
        <v>0</v>
      </c>
      <c r="Y41" s="304">
        <v>0</v>
      </c>
      <c r="Z41" s="132">
        <v>0</v>
      </c>
      <c r="AA41" s="304">
        <v>0</v>
      </c>
      <c r="AB41" s="132">
        <v>0</v>
      </c>
    </row>
    <row r="42" spans="1:28" hidden="1">
      <c r="A42" s="572">
        <f>'Aaro Inställningar'!B38</f>
        <v>0</v>
      </c>
      <c r="D42" s="140">
        <f>'Aaro Inställningar'!C38</f>
        <v>0</v>
      </c>
      <c r="E42" s="304">
        <v>0</v>
      </c>
      <c r="F42" s="132">
        <v>0</v>
      </c>
      <c r="G42" s="304">
        <v>0</v>
      </c>
      <c r="H42" s="132">
        <v>0</v>
      </c>
      <c r="I42" s="304">
        <v>0</v>
      </c>
      <c r="J42" s="132">
        <v>0</v>
      </c>
      <c r="K42" s="304">
        <v>0</v>
      </c>
      <c r="L42" s="132">
        <v>0</v>
      </c>
      <c r="M42" s="304">
        <v>0</v>
      </c>
      <c r="N42" s="132">
        <v>0</v>
      </c>
      <c r="O42" s="304">
        <v>0</v>
      </c>
      <c r="P42" s="132">
        <v>0</v>
      </c>
      <c r="Q42" s="304">
        <v>0</v>
      </c>
      <c r="R42" s="132">
        <v>0</v>
      </c>
      <c r="S42" s="304">
        <v>0</v>
      </c>
      <c r="T42" s="132">
        <v>0</v>
      </c>
      <c r="U42" s="304">
        <v>0</v>
      </c>
      <c r="V42" s="132">
        <v>0</v>
      </c>
      <c r="W42" s="304">
        <v>0</v>
      </c>
      <c r="X42" s="132">
        <v>0</v>
      </c>
      <c r="Y42" s="304">
        <v>0</v>
      </c>
      <c r="Z42" s="132">
        <v>0</v>
      </c>
      <c r="AA42" s="304">
        <v>0</v>
      </c>
      <c r="AB42" s="132">
        <v>0</v>
      </c>
    </row>
    <row r="43" spans="1:28" hidden="1">
      <c r="A43" s="572">
        <f>'Aaro Inställningar'!B39</f>
        <v>0</v>
      </c>
      <c r="D43" s="140">
        <f>'Aaro Inställningar'!C39</f>
        <v>0</v>
      </c>
      <c r="E43" s="304">
        <v>0</v>
      </c>
      <c r="F43" s="132">
        <v>0</v>
      </c>
      <c r="G43" s="304">
        <v>0</v>
      </c>
      <c r="H43" s="132">
        <v>0</v>
      </c>
      <c r="I43" s="304">
        <v>0</v>
      </c>
      <c r="J43" s="132">
        <v>0</v>
      </c>
      <c r="K43" s="304">
        <v>0</v>
      </c>
      <c r="L43" s="132">
        <v>0</v>
      </c>
      <c r="M43" s="304">
        <v>0</v>
      </c>
      <c r="N43" s="132">
        <v>0</v>
      </c>
      <c r="O43" s="304">
        <v>0</v>
      </c>
      <c r="P43" s="132">
        <v>0</v>
      </c>
      <c r="Q43" s="304">
        <v>0</v>
      </c>
      <c r="R43" s="132">
        <v>0</v>
      </c>
      <c r="S43" s="304">
        <v>0</v>
      </c>
      <c r="T43" s="132">
        <v>0</v>
      </c>
      <c r="U43" s="304">
        <v>0</v>
      </c>
      <c r="V43" s="132">
        <v>0</v>
      </c>
      <c r="W43" s="304">
        <v>0</v>
      </c>
      <c r="X43" s="132">
        <v>0</v>
      </c>
      <c r="Y43" s="304">
        <v>0</v>
      </c>
      <c r="Z43" s="132">
        <v>0</v>
      </c>
      <c r="AA43" s="304">
        <v>0</v>
      </c>
      <c r="AB43" s="132">
        <v>0</v>
      </c>
    </row>
    <row r="44" spans="1:28" hidden="1">
      <c r="A44" s="572">
        <f>'Aaro Inställningar'!B40</f>
        <v>0</v>
      </c>
      <c r="D44" s="140">
        <f>'Aaro Inställningar'!C40</f>
        <v>0</v>
      </c>
      <c r="E44" s="304">
        <v>0</v>
      </c>
      <c r="F44" s="132">
        <v>0</v>
      </c>
      <c r="G44" s="304">
        <v>0</v>
      </c>
      <c r="H44" s="132">
        <v>0</v>
      </c>
      <c r="I44" s="304">
        <v>0</v>
      </c>
      <c r="J44" s="132">
        <v>0</v>
      </c>
      <c r="K44" s="304">
        <v>0</v>
      </c>
      <c r="L44" s="132">
        <v>0</v>
      </c>
      <c r="M44" s="304">
        <v>0</v>
      </c>
      <c r="N44" s="132">
        <v>0</v>
      </c>
      <c r="O44" s="304">
        <v>0</v>
      </c>
      <c r="P44" s="132">
        <v>0</v>
      </c>
      <c r="Q44" s="304">
        <v>0</v>
      </c>
      <c r="R44" s="132">
        <v>0</v>
      </c>
      <c r="S44" s="304">
        <v>0</v>
      </c>
      <c r="T44" s="132">
        <v>0</v>
      </c>
      <c r="U44" s="304">
        <v>0</v>
      </c>
      <c r="V44" s="132">
        <v>0</v>
      </c>
      <c r="W44" s="304">
        <v>0</v>
      </c>
      <c r="X44" s="132">
        <v>0</v>
      </c>
      <c r="Y44" s="304">
        <v>0</v>
      </c>
      <c r="Z44" s="132">
        <v>0</v>
      </c>
      <c r="AA44" s="304">
        <v>0</v>
      </c>
      <c r="AB44" s="132">
        <v>0</v>
      </c>
    </row>
    <row r="45" spans="1:28" hidden="1">
      <c r="A45" s="572">
        <f>'Aaro Inställningar'!B41</f>
        <v>0</v>
      </c>
      <c r="D45" s="140">
        <f>'Aaro Inställningar'!C41</f>
        <v>0</v>
      </c>
      <c r="E45" s="304">
        <v>0</v>
      </c>
      <c r="F45" s="132">
        <v>0</v>
      </c>
      <c r="G45" s="304">
        <v>0</v>
      </c>
      <c r="H45" s="132">
        <v>0</v>
      </c>
      <c r="I45" s="304">
        <v>0</v>
      </c>
      <c r="J45" s="132">
        <v>0</v>
      </c>
      <c r="K45" s="304">
        <v>0</v>
      </c>
      <c r="L45" s="132">
        <v>0</v>
      </c>
      <c r="M45" s="304">
        <v>0</v>
      </c>
      <c r="N45" s="132">
        <v>0</v>
      </c>
      <c r="O45" s="304">
        <v>0</v>
      </c>
      <c r="P45" s="132">
        <v>0</v>
      </c>
      <c r="Q45" s="304">
        <v>0</v>
      </c>
      <c r="R45" s="132">
        <v>0</v>
      </c>
      <c r="S45" s="304">
        <v>0</v>
      </c>
      <c r="T45" s="132">
        <v>0</v>
      </c>
      <c r="U45" s="304">
        <v>0</v>
      </c>
      <c r="V45" s="132">
        <v>0</v>
      </c>
      <c r="W45" s="304">
        <v>0</v>
      </c>
      <c r="X45" s="132">
        <v>0</v>
      </c>
      <c r="Y45" s="304">
        <v>0</v>
      </c>
      <c r="Z45" s="132">
        <v>0</v>
      </c>
      <c r="AA45" s="304">
        <v>0</v>
      </c>
      <c r="AB45" s="132">
        <v>0</v>
      </c>
    </row>
    <row r="46" spans="1:28" hidden="1">
      <c r="A46" s="572">
        <f>'Aaro Inställningar'!B42</f>
        <v>0</v>
      </c>
      <c r="D46" s="140">
        <f>'Aaro Inställningar'!C42</f>
        <v>0</v>
      </c>
      <c r="E46" s="304">
        <v>0</v>
      </c>
      <c r="F46" s="132">
        <v>0</v>
      </c>
      <c r="G46" s="304">
        <v>0</v>
      </c>
      <c r="H46" s="132">
        <v>0</v>
      </c>
      <c r="I46" s="304">
        <v>0</v>
      </c>
      <c r="J46" s="132">
        <v>0</v>
      </c>
      <c r="K46" s="304">
        <v>0</v>
      </c>
      <c r="L46" s="132">
        <v>0</v>
      </c>
      <c r="M46" s="304">
        <v>0</v>
      </c>
      <c r="N46" s="132">
        <v>0</v>
      </c>
      <c r="O46" s="304">
        <v>0</v>
      </c>
      <c r="P46" s="132">
        <v>0</v>
      </c>
      <c r="Q46" s="304">
        <v>0</v>
      </c>
      <c r="R46" s="132">
        <v>0</v>
      </c>
      <c r="S46" s="304">
        <v>0</v>
      </c>
      <c r="T46" s="132">
        <v>0</v>
      </c>
      <c r="U46" s="304">
        <v>0</v>
      </c>
      <c r="V46" s="132">
        <v>0</v>
      </c>
      <c r="W46" s="304">
        <v>0</v>
      </c>
      <c r="X46" s="132">
        <v>0</v>
      </c>
      <c r="Y46" s="304">
        <v>0</v>
      </c>
      <c r="Z46" s="132">
        <v>0</v>
      </c>
      <c r="AA46" s="304">
        <v>0</v>
      </c>
      <c r="AB46" s="132">
        <v>0</v>
      </c>
    </row>
    <row r="47" spans="1:28" hidden="1">
      <c r="A47" s="572">
        <f>'Aaro Inställningar'!B43</f>
        <v>0</v>
      </c>
      <c r="D47" s="140">
        <f>'Aaro Inställningar'!C43</f>
        <v>0</v>
      </c>
      <c r="E47" s="304">
        <v>0</v>
      </c>
      <c r="F47" s="132">
        <v>0</v>
      </c>
      <c r="G47" s="304">
        <v>0</v>
      </c>
      <c r="H47" s="132">
        <v>0</v>
      </c>
      <c r="I47" s="304">
        <v>0</v>
      </c>
      <c r="J47" s="132">
        <v>0</v>
      </c>
      <c r="K47" s="304">
        <v>0</v>
      </c>
      <c r="L47" s="132">
        <v>0</v>
      </c>
      <c r="M47" s="304">
        <v>0</v>
      </c>
      <c r="N47" s="132">
        <v>0</v>
      </c>
      <c r="O47" s="304">
        <v>0</v>
      </c>
      <c r="P47" s="132">
        <v>0</v>
      </c>
      <c r="Q47" s="304">
        <v>0</v>
      </c>
      <c r="R47" s="132">
        <v>0</v>
      </c>
      <c r="S47" s="304">
        <v>0</v>
      </c>
      <c r="T47" s="132">
        <v>0</v>
      </c>
      <c r="U47" s="304">
        <v>0</v>
      </c>
      <c r="V47" s="132">
        <v>0</v>
      </c>
      <c r="W47" s="304">
        <v>0</v>
      </c>
      <c r="X47" s="132">
        <v>0</v>
      </c>
      <c r="Y47" s="304">
        <v>0</v>
      </c>
      <c r="Z47" s="132">
        <v>0</v>
      </c>
      <c r="AA47" s="304">
        <v>0</v>
      </c>
      <c r="AB47" s="132">
        <v>0</v>
      </c>
    </row>
    <row r="48" spans="1:28" hidden="1">
      <c r="A48" s="572">
        <f>'Aaro Inställningar'!B44</f>
        <v>0</v>
      </c>
      <c r="D48" s="140">
        <f>'Aaro Inställningar'!C44</f>
        <v>0</v>
      </c>
      <c r="E48" s="304">
        <v>0</v>
      </c>
      <c r="F48" s="132">
        <v>0</v>
      </c>
      <c r="G48" s="304">
        <v>0</v>
      </c>
      <c r="H48" s="132">
        <v>0</v>
      </c>
      <c r="I48" s="304">
        <v>0</v>
      </c>
      <c r="J48" s="132">
        <v>0</v>
      </c>
      <c r="K48" s="304">
        <v>0</v>
      </c>
      <c r="L48" s="132">
        <v>0</v>
      </c>
      <c r="M48" s="304">
        <v>0</v>
      </c>
      <c r="N48" s="132">
        <v>0</v>
      </c>
      <c r="O48" s="304">
        <v>0</v>
      </c>
      <c r="P48" s="132">
        <v>0</v>
      </c>
      <c r="Q48" s="304">
        <v>0</v>
      </c>
      <c r="R48" s="132">
        <v>0</v>
      </c>
      <c r="S48" s="304">
        <v>0</v>
      </c>
      <c r="T48" s="132">
        <v>0</v>
      </c>
      <c r="U48" s="304">
        <v>0</v>
      </c>
      <c r="V48" s="132">
        <v>0</v>
      </c>
      <c r="W48" s="304">
        <v>0</v>
      </c>
      <c r="X48" s="132">
        <v>0</v>
      </c>
      <c r="Y48" s="304">
        <v>0</v>
      </c>
      <c r="Z48" s="132">
        <v>0</v>
      </c>
      <c r="AA48" s="304">
        <v>0</v>
      </c>
      <c r="AB48" s="132">
        <v>0</v>
      </c>
    </row>
    <row r="49" spans="1:28" hidden="1">
      <c r="A49" s="572">
        <f>'Aaro Inställningar'!B45</f>
        <v>0</v>
      </c>
      <c r="D49" s="140">
        <f>'Aaro Inställningar'!C45</f>
        <v>0</v>
      </c>
      <c r="E49" s="304">
        <v>0</v>
      </c>
      <c r="F49" s="132">
        <v>0</v>
      </c>
      <c r="G49" s="304">
        <v>0</v>
      </c>
      <c r="H49" s="132">
        <v>0</v>
      </c>
      <c r="I49" s="304">
        <v>0</v>
      </c>
      <c r="J49" s="132">
        <v>0</v>
      </c>
      <c r="K49" s="304">
        <v>0</v>
      </c>
      <c r="L49" s="132">
        <v>0</v>
      </c>
      <c r="M49" s="304">
        <v>0</v>
      </c>
      <c r="N49" s="132">
        <v>0</v>
      </c>
      <c r="O49" s="304">
        <v>0</v>
      </c>
      <c r="P49" s="132">
        <v>0</v>
      </c>
      <c r="Q49" s="304">
        <v>0</v>
      </c>
      <c r="R49" s="132">
        <v>0</v>
      </c>
      <c r="S49" s="304">
        <v>0</v>
      </c>
      <c r="T49" s="132">
        <v>0</v>
      </c>
      <c r="U49" s="304">
        <v>0</v>
      </c>
      <c r="V49" s="132">
        <v>0</v>
      </c>
      <c r="W49" s="304">
        <v>0</v>
      </c>
      <c r="X49" s="132">
        <v>0</v>
      </c>
      <c r="Y49" s="304">
        <v>0</v>
      </c>
      <c r="Z49" s="132">
        <v>0</v>
      </c>
      <c r="AA49" s="304">
        <v>0</v>
      </c>
      <c r="AB49" s="132">
        <v>0</v>
      </c>
    </row>
    <row r="50" spans="1:28" hidden="1">
      <c r="A50" s="572">
        <f>'Aaro Inställningar'!B46</f>
        <v>0</v>
      </c>
      <c r="D50" s="140">
        <f>'Aaro Inställningar'!C46</f>
        <v>0</v>
      </c>
      <c r="E50" s="304">
        <v>0</v>
      </c>
      <c r="F50" s="132">
        <v>0</v>
      </c>
      <c r="G50" s="304">
        <v>0</v>
      </c>
      <c r="H50" s="132">
        <v>0</v>
      </c>
      <c r="I50" s="304">
        <v>0</v>
      </c>
      <c r="J50" s="132">
        <v>0</v>
      </c>
      <c r="K50" s="304">
        <v>0</v>
      </c>
      <c r="L50" s="132">
        <v>0</v>
      </c>
      <c r="M50" s="304">
        <v>0</v>
      </c>
      <c r="N50" s="132">
        <v>0</v>
      </c>
      <c r="O50" s="304">
        <v>0</v>
      </c>
      <c r="P50" s="132">
        <v>0</v>
      </c>
      <c r="Q50" s="304">
        <v>0</v>
      </c>
      <c r="R50" s="132">
        <v>0</v>
      </c>
      <c r="S50" s="304">
        <v>0</v>
      </c>
      <c r="T50" s="132">
        <v>0</v>
      </c>
      <c r="U50" s="304">
        <v>0</v>
      </c>
      <c r="V50" s="132">
        <v>0</v>
      </c>
      <c r="W50" s="304">
        <v>0</v>
      </c>
      <c r="X50" s="132">
        <v>0</v>
      </c>
      <c r="Y50" s="304">
        <v>0</v>
      </c>
      <c r="Z50" s="132">
        <v>0</v>
      </c>
      <c r="AA50" s="304">
        <v>0</v>
      </c>
      <c r="AB50" s="132">
        <v>0</v>
      </c>
    </row>
    <row r="51" spans="1:28" hidden="1">
      <c r="A51" s="572">
        <f>'Aaro Inställningar'!B47</f>
        <v>0</v>
      </c>
      <c r="D51" s="140">
        <f>'Aaro Inställningar'!C47</f>
        <v>0</v>
      </c>
      <c r="E51" s="304">
        <v>0</v>
      </c>
      <c r="F51" s="132">
        <v>0</v>
      </c>
      <c r="G51" s="304">
        <v>0</v>
      </c>
      <c r="H51" s="132">
        <v>0</v>
      </c>
      <c r="I51" s="304">
        <v>0</v>
      </c>
      <c r="J51" s="132">
        <v>0</v>
      </c>
      <c r="K51" s="304">
        <v>0</v>
      </c>
      <c r="L51" s="132">
        <v>0</v>
      </c>
      <c r="M51" s="304">
        <v>0</v>
      </c>
      <c r="N51" s="132">
        <v>0</v>
      </c>
      <c r="O51" s="304">
        <v>0</v>
      </c>
      <c r="P51" s="132">
        <v>0</v>
      </c>
      <c r="Q51" s="304">
        <v>0</v>
      </c>
      <c r="R51" s="132">
        <v>0</v>
      </c>
      <c r="S51" s="304">
        <v>0</v>
      </c>
      <c r="T51" s="132">
        <v>0</v>
      </c>
      <c r="U51" s="304">
        <v>0</v>
      </c>
      <c r="V51" s="132">
        <v>0</v>
      </c>
      <c r="W51" s="304">
        <v>0</v>
      </c>
      <c r="X51" s="132">
        <v>0</v>
      </c>
      <c r="Y51" s="304">
        <v>0</v>
      </c>
      <c r="Z51" s="132">
        <v>0</v>
      </c>
      <c r="AA51" s="304">
        <v>0</v>
      </c>
      <c r="AB51" s="132">
        <v>0</v>
      </c>
    </row>
    <row r="52" spans="1:28" hidden="1">
      <c r="A52" s="572">
        <f>'Aaro Inställningar'!B48</f>
        <v>0</v>
      </c>
      <c r="D52" s="140">
        <f>'Aaro Inställningar'!C48</f>
        <v>0</v>
      </c>
      <c r="E52" s="304">
        <v>0</v>
      </c>
      <c r="F52" s="132">
        <v>0</v>
      </c>
      <c r="G52" s="304">
        <v>0</v>
      </c>
      <c r="H52" s="132">
        <v>0</v>
      </c>
      <c r="I52" s="304">
        <v>0</v>
      </c>
      <c r="J52" s="132">
        <v>0</v>
      </c>
      <c r="K52" s="304">
        <v>0</v>
      </c>
      <c r="L52" s="132">
        <v>0</v>
      </c>
      <c r="M52" s="304">
        <v>0</v>
      </c>
      <c r="N52" s="132">
        <v>0</v>
      </c>
      <c r="O52" s="304">
        <v>0</v>
      </c>
      <c r="P52" s="132">
        <v>0</v>
      </c>
      <c r="Q52" s="304">
        <v>0</v>
      </c>
      <c r="R52" s="132">
        <v>0</v>
      </c>
      <c r="S52" s="304">
        <v>0</v>
      </c>
      <c r="T52" s="132">
        <v>0</v>
      </c>
      <c r="U52" s="304">
        <v>0</v>
      </c>
      <c r="V52" s="132">
        <v>0</v>
      </c>
      <c r="W52" s="304">
        <v>0</v>
      </c>
      <c r="X52" s="132">
        <v>0</v>
      </c>
      <c r="Y52" s="304">
        <v>0</v>
      </c>
      <c r="Z52" s="132">
        <v>0</v>
      </c>
      <c r="AA52" s="304">
        <v>0</v>
      </c>
      <c r="AB52" s="132">
        <v>0</v>
      </c>
    </row>
    <row r="53" spans="1:28" hidden="1">
      <c r="A53" s="572">
        <f>'Aaro Inställningar'!B49</f>
        <v>0</v>
      </c>
      <c r="D53" s="140">
        <f>'Aaro Inställningar'!C49</f>
        <v>0</v>
      </c>
      <c r="E53" s="304">
        <v>0</v>
      </c>
      <c r="F53" s="132">
        <v>0</v>
      </c>
      <c r="G53" s="304">
        <v>0</v>
      </c>
      <c r="H53" s="132">
        <v>0</v>
      </c>
      <c r="I53" s="304">
        <v>0</v>
      </c>
      <c r="J53" s="132">
        <v>0</v>
      </c>
      <c r="K53" s="304">
        <v>0</v>
      </c>
      <c r="L53" s="132">
        <v>0</v>
      </c>
      <c r="M53" s="304">
        <v>0</v>
      </c>
      <c r="N53" s="132">
        <v>0</v>
      </c>
      <c r="O53" s="304">
        <v>0</v>
      </c>
      <c r="P53" s="132">
        <v>0</v>
      </c>
      <c r="Q53" s="304">
        <v>0</v>
      </c>
      <c r="R53" s="132">
        <v>0</v>
      </c>
      <c r="S53" s="304">
        <v>0</v>
      </c>
      <c r="T53" s="132">
        <v>0</v>
      </c>
      <c r="U53" s="304">
        <v>0</v>
      </c>
      <c r="V53" s="132">
        <v>0</v>
      </c>
      <c r="W53" s="304">
        <v>0</v>
      </c>
      <c r="X53" s="132">
        <v>0</v>
      </c>
      <c r="Y53" s="304">
        <v>0</v>
      </c>
      <c r="Z53" s="132">
        <v>0</v>
      </c>
      <c r="AA53" s="304">
        <v>0</v>
      </c>
      <c r="AB53" s="132">
        <v>0</v>
      </c>
    </row>
    <row r="54" spans="1:28" hidden="1">
      <c r="A54" s="572">
        <f>'Aaro Inställningar'!B50</f>
        <v>0</v>
      </c>
      <c r="D54" s="140">
        <f>'Aaro Inställningar'!C50</f>
        <v>0</v>
      </c>
      <c r="E54" s="304">
        <v>0</v>
      </c>
      <c r="F54" s="132">
        <v>0</v>
      </c>
      <c r="G54" s="304">
        <v>0</v>
      </c>
      <c r="H54" s="132">
        <v>0</v>
      </c>
      <c r="I54" s="304">
        <v>0</v>
      </c>
      <c r="J54" s="132">
        <v>0</v>
      </c>
      <c r="K54" s="304">
        <v>0</v>
      </c>
      <c r="L54" s="132">
        <v>0</v>
      </c>
      <c r="M54" s="304">
        <v>0</v>
      </c>
      <c r="N54" s="132">
        <v>0</v>
      </c>
      <c r="O54" s="304">
        <v>0</v>
      </c>
      <c r="P54" s="132">
        <v>0</v>
      </c>
      <c r="Q54" s="304">
        <v>0</v>
      </c>
      <c r="R54" s="132">
        <v>0</v>
      </c>
      <c r="S54" s="304">
        <v>0</v>
      </c>
      <c r="T54" s="132">
        <v>0</v>
      </c>
      <c r="U54" s="304">
        <v>0</v>
      </c>
      <c r="V54" s="132">
        <v>0</v>
      </c>
      <c r="W54" s="304">
        <v>0</v>
      </c>
      <c r="X54" s="132">
        <v>0</v>
      </c>
      <c r="Y54" s="304">
        <v>0</v>
      </c>
      <c r="Z54" s="132">
        <v>0</v>
      </c>
      <c r="AA54" s="304">
        <v>0</v>
      </c>
      <c r="AB54" s="132">
        <v>0</v>
      </c>
    </row>
    <row r="55" spans="1:28" hidden="1">
      <c r="A55" s="572">
        <f>'Aaro Inställningar'!B51</f>
        <v>0</v>
      </c>
      <c r="D55" s="140">
        <f>'Aaro Inställningar'!C51</f>
        <v>0</v>
      </c>
      <c r="E55" s="304">
        <v>0</v>
      </c>
      <c r="F55" s="132">
        <v>0</v>
      </c>
      <c r="G55" s="304">
        <v>0</v>
      </c>
      <c r="H55" s="132">
        <v>0</v>
      </c>
      <c r="I55" s="304">
        <v>0</v>
      </c>
      <c r="J55" s="132">
        <v>0</v>
      </c>
      <c r="K55" s="304">
        <v>0</v>
      </c>
      <c r="L55" s="132">
        <v>0</v>
      </c>
      <c r="M55" s="304">
        <v>0</v>
      </c>
      <c r="N55" s="132">
        <v>0</v>
      </c>
      <c r="O55" s="304">
        <v>0</v>
      </c>
      <c r="P55" s="132">
        <v>0</v>
      </c>
      <c r="Q55" s="304">
        <v>0</v>
      </c>
      <c r="R55" s="132">
        <v>0</v>
      </c>
      <c r="S55" s="304">
        <v>0</v>
      </c>
      <c r="T55" s="132">
        <v>0</v>
      </c>
      <c r="U55" s="304">
        <v>0</v>
      </c>
      <c r="V55" s="132">
        <v>0</v>
      </c>
      <c r="W55" s="304">
        <v>0</v>
      </c>
      <c r="X55" s="132">
        <v>0</v>
      </c>
      <c r="Y55" s="304">
        <v>0</v>
      </c>
      <c r="Z55" s="132">
        <v>0</v>
      </c>
      <c r="AA55" s="304">
        <v>0</v>
      </c>
      <c r="AB55" s="132">
        <v>0</v>
      </c>
    </row>
    <row r="56" spans="1:28" hidden="1">
      <c r="A56" s="572">
        <f>'Aaro Inställningar'!B52</f>
        <v>0</v>
      </c>
      <c r="D56" s="140">
        <f>'Aaro Inställningar'!C52</f>
        <v>0</v>
      </c>
      <c r="E56" s="304">
        <v>0</v>
      </c>
      <c r="F56" s="132">
        <v>0</v>
      </c>
      <c r="G56" s="304">
        <v>0</v>
      </c>
      <c r="H56" s="132">
        <v>0</v>
      </c>
      <c r="I56" s="304">
        <v>0</v>
      </c>
      <c r="J56" s="132">
        <v>0</v>
      </c>
      <c r="K56" s="304">
        <v>0</v>
      </c>
      <c r="L56" s="132">
        <v>0</v>
      </c>
      <c r="M56" s="304">
        <v>0</v>
      </c>
      <c r="N56" s="132">
        <v>0</v>
      </c>
      <c r="O56" s="304">
        <v>0</v>
      </c>
      <c r="P56" s="132">
        <v>0</v>
      </c>
      <c r="Q56" s="304">
        <v>0</v>
      </c>
      <c r="R56" s="132">
        <v>0</v>
      </c>
      <c r="S56" s="304">
        <v>0</v>
      </c>
      <c r="T56" s="132">
        <v>0</v>
      </c>
      <c r="U56" s="304">
        <v>0</v>
      </c>
      <c r="V56" s="132">
        <v>0</v>
      </c>
      <c r="W56" s="304">
        <v>0</v>
      </c>
      <c r="X56" s="132">
        <v>0</v>
      </c>
      <c r="Y56" s="304">
        <v>0</v>
      </c>
      <c r="Z56" s="132">
        <v>0</v>
      </c>
      <c r="AA56" s="304">
        <v>0</v>
      </c>
      <c r="AB56" s="132">
        <v>0</v>
      </c>
    </row>
    <row r="57" spans="1:28" hidden="1">
      <c r="A57" s="572">
        <f>'Aaro Inställningar'!B53</f>
        <v>0</v>
      </c>
      <c r="D57" s="140">
        <f>'Aaro Inställningar'!C53</f>
        <v>0</v>
      </c>
      <c r="E57" s="304">
        <v>0</v>
      </c>
      <c r="F57" s="132">
        <v>0</v>
      </c>
      <c r="G57" s="304">
        <v>0</v>
      </c>
      <c r="H57" s="132">
        <v>0</v>
      </c>
      <c r="I57" s="304">
        <v>0</v>
      </c>
      <c r="J57" s="132">
        <v>0</v>
      </c>
      <c r="K57" s="304">
        <v>0</v>
      </c>
      <c r="L57" s="132">
        <v>0</v>
      </c>
      <c r="M57" s="304">
        <v>0</v>
      </c>
      <c r="N57" s="132">
        <v>0</v>
      </c>
      <c r="O57" s="304">
        <v>0</v>
      </c>
      <c r="P57" s="132">
        <v>0</v>
      </c>
      <c r="Q57" s="304">
        <v>0</v>
      </c>
      <c r="R57" s="132">
        <v>0</v>
      </c>
      <c r="S57" s="304">
        <v>0</v>
      </c>
      <c r="T57" s="132">
        <v>0</v>
      </c>
      <c r="U57" s="304">
        <v>0</v>
      </c>
      <c r="V57" s="132">
        <v>0</v>
      </c>
      <c r="W57" s="304">
        <v>0</v>
      </c>
      <c r="X57" s="132">
        <v>0</v>
      </c>
      <c r="Y57" s="304">
        <v>0</v>
      </c>
      <c r="Z57" s="132">
        <v>0</v>
      </c>
      <c r="AA57" s="304">
        <v>0</v>
      </c>
      <c r="AB57" s="132">
        <v>0</v>
      </c>
    </row>
    <row r="58" spans="1:28" hidden="1">
      <c r="A58" s="572">
        <f>'Aaro Inställningar'!B54</f>
        <v>0</v>
      </c>
      <c r="D58" s="140">
        <f>'Aaro Inställningar'!C54</f>
        <v>0</v>
      </c>
      <c r="E58" s="304">
        <v>0</v>
      </c>
      <c r="F58" s="132">
        <v>0</v>
      </c>
      <c r="G58" s="304">
        <v>0</v>
      </c>
      <c r="H58" s="132">
        <v>0</v>
      </c>
      <c r="I58" s="304">
        <v>0</v>
      </c>
      <c r="J58" s="132">
        <v>0</v>
      </c>
      <c r="K58" s="304">
        <v>0</v>
      </c>
      <c r="L58" s="132">
        <v>0</v>
      </c>
      <c r="M58" s="304">
        <v>0</v>
      </c>
      <c r="N58" s="132">
        <v>0</v>
      </c>
      <c r="O58" s="304">
        <v>0</v>
      </c>
      <c r="P58" s="132">
        <v>0</v>
      </c>
      <c r="Q58" s="304">
        <v>0</v>
      </c>
      <c r="R58" s="132">
        <v>0</v>
      </c>
      <c r="S58" s="304">
        <v>0</v>
      </c>
      <c r="T58" s="132">
        <v>0</v>
      </c>
      <c r="U58" s="304">
        <v>0</v>
      </c>
      <c r="V58" s="132">
        <v>0</v>
      </c>
      <c r="W58" s="304">
        <v>0</v>
      </c>
      <c r="X58" s="132">
        <v>0</v>
      </c>
      <c r="Y58" s="304">
        <v>0</v>
      </c>
      <c r="Z58" s="132">
        <v>0</v>
      </c>
      <c r="AA58" s="304">
        <v>0</v>
      </c>
      <c r="AB58" s="132">
        <v>0</v>
      </c>
    </row>
    <row r="59" spans="1:28" hidden="1">
      <c r="A59" s="572">
        <f>'Aaro Inställningar'!B55</f>
        <v>0</v>
      </c>
      <c r="D59" s="140">
        <f>'Aaro Inställningar'!C55</f>
        <v>0</v>
      </c>
      <c r="E59" s="304">
        <v>0</v>
      </c>
      <c r="F59" s="132">
        <v>0</v>
      </c>
      <c r="G59" s="304">
        <v>0</v>
      </c>
      <c r="H59" s="132">
        <v>0</v>
      </c>
      <c r="I59" s="304">
        <v>0</v>
      </c>
      <c r="J59" s="132">
        <v>0</v>
      </c>
      <c r="K59" s="304">
        <v>0</v>
      </c>
      <c r="L59" s="132">
        <v>0</v>
      </c>
      <c r="M59" s="304">
        <v>0</v>
      </c>
      <c r="N59" s="132">
        <v>0</v>
      </c>
      <c r="O59" s="304">
        <v>0</v>
      </c>
      <c r="P59" s="132">
        <v>0</v>
      </c>
      <c r="Q59" s="304">
        <v>0</v>
      </c>
      <c r="R59" s="132">
        <v>0</v>
      </c>
      <c r="S59" s="304">
        <v>0</v>
      </c>
      <c r="T59" s="132">
        <v>0</v>
      </c>
      <c r="U59" s="304">
        <v>0</v>
      </c>
      <c r="V59" s="132">
        <v>0</v>
      </c>
      <c r="W59" s="304">
        <v>0</v>
      </c>
      <c r="X59" s="132">
        <v>0</v>
      </c>
      <c r="Y59" s="304">
        <v>0</v>
      </c>
      <c r="Z59" s="132">
        <v>0</v>
      </c>
      <c r="AA59" s="304">
        <v>0</v>
      </c>
      <c r="AB59" s="132">
        <v>0</v>
      </c>
    </row>
    <row r="60" spans="1:28" hidden="1">
      <c r="A60" s="572">
        <f>'Aaro Inställningar'!B56</f>
        <v>0</v>
      </c>
      <c r="D60" s="140">
        <f>'Aaro Inställningar'!C56</f>
        <v>0</v>
      </c>
      <c r="E60" s="304">
        <v>0</v>
      </c>
      <c r="F60" s="132">
        <v>0</v>
      </c>
      <c r="G60" s="304">
        <v>0</v>
      </c>
      <c r="H60" s="132">
        <v>0</v>
      </c>
      <c r="I60" s="304">
        <v>0</v>
      </c>
      <c r="J60" s="132">
        <v>0</v>
      </c>
      <c r="K60" s="304">
        <v>0</v>
      </c>
      <c r="L60" s="132">
        <v>0</v>
      </c>
      <c r="M60" s="304">
        <v>0</v>
      </c>
      <c r="N60" s="132">
        <v>0</v>
      </c>
      <c r="O60" s="304">
        <v>0</v>
      </c>
      <c r="P60" s="132">
        <v>0</v>
      </c>
      <c r="Q60" s="304">
        <v>0</v>
      </c>
      <c r="R60" s="132">
        <v>0</v>
      </c>
      <c r="S60" s="304">
        <v>0</v>
      </c>
      <c r="T60" s="132">
        <v>0</v>
      </c>
      <c r="U60" s="304">
        <v>0</v>
      </c>
      <c r="V60" s="132">
        <v>0</v>
      </c>
      <c r="W60" s="304">
        <v>0</v>
      </c>
      <c r="X60" s="132">
        <v>0</v>
      </c>
      <c r="Y60" s="304">
        <v>0</v>
      </c>
      <c r="Z60" s="132">
        <v>0</v>
      </c>
      <c r="AA60" s="304">
        <v>0</v>
      </c>
      <c r="AB60" s="132">
        <v>0</v>
      </c>
    </row>
    <row r="61" spans="1:28">
      <c r="A61" s="572"/>
      <c r="D61" s="571" t="str">
        <f>'Aaro Inställningar'!C57</f>
        <v>Aibel</v>
      </c>
      <c r="E61" s="305">
        <f t="shared" ref="E61:AB61" si="6">SUM(E40:E60)</f>
        <v>1907.3287952000001</v>
      </c>
      <c r="F61" s="124">
        <f t="shared" si="6"/>
        <v>2603.3745699000001</v>
      </c>
      <c r="G61" s="305">
        <f t="shared" si="6"/>
        <v>-1907.3287952000001</v>
      </c>
      <c r="H61" s="124">
        <f t="shared" si="6"/>
        <v>2497.5302725000001</v>
      </c>
      <c r="I61" s="305">
        <f t="shared" si="6"/>
        <v>0</v>
      </c>
      <c r="J61" s="124">
        <f t="shared" si="6"/>
        <v>1986.0135732000001</v>
      </c>
      <c r="K61" s="305">
        <f t="shared" si="6"/>
        <v>0</v>
      </c>
      <c r="L61" s="124">
        <f t="shared" si="6"/>
        <v>2231.9245426000002</v>
      </c>
      <c r="M61" s="305">
        <f t="shared" si="6"/>
        <v>125.3647272</v>
      </c>
      <c r="N61" s="137">
        <f t="shared" si="6"/>
        <v>42.924889500000297</v>
      </c>
      <c r="O61" s="305">
        <f t="shared" si="6"/>
        <v>-125.3647272</v>
      </c>
      <c r="P61" s="137">
        <f t="shared" si="6"/>
        <v>85.111310900000404</v>
      </c>
      <c r="Q61" s="305">
        <f t="shared" si="6"/>
        <v>0</v>
      </c>
      <c r="R61" s="137">
        <f t="shared" si="6"/>
        <v>31.507482699999201</v>
      </c>
      <c r="S61" s="305">
        <f t="shared" si="6"/>
        <v>0</v>
      </c>
      <c r="T61" s="137">
        <f t="shared" si="6"/>
        <v>-137.22253619999799</v>
      </c>
      <c r="U61" s="305">
        <f t="shared" si="6"/>
        <v>20.4277152999999</v>
      </c>
      <c r="V61" s="124">
        <f t="shared" si="6"/>
        <v>-80.706655599999706</v>
      </c>
      <c r="W61" s="305">
        <f t="shared" si="6"/>
        <v>-20.4277152999998</v>
      </c>
      <c r="X61" s="124">
        <f t="shared" si="6"/>
        <v>-34.2920938999995</v>
      </c>
      <c r="Y61" s="305">
        <f t="shared" si="6"/>
        <v>0</v>
      </c>
      <c r="Z61" s="124">
        <f t="shared" si="6"/>
        <v>-103.612095400001</v>
      </c>
      <c r="AA61" s="305">
        <f t="shared" si="6"/>
        <v>0</v>
      </c>
      <c r="AB61" s="124">
        <f t="shared" si="6"/>
        <v>-258.522870399998</v>
      </c>
    </row>
    <row r="62" spans="1:28" hidden="1">
      <c r="A62" s="33"/>
      <c r="D62" s="140">
        <f>'Aaro Inställningar'!C58</f>
        <v>0</v>
      </c>
      <c r="E62" s="304">
        <v>0</v>
      </c>
      <c r="F62" s="132">
        <v>0</v>
      </c>
      <c r="G62" s="304">
        <v>0</v>
      </c>
      <c r="H62" s="132">
        <v>0</v>
      </c>
      <c r="I62" s="304">
        <v>0</v>
      </c>
      <c r="J62" s="132">
        <v>0</v>
      </c>
      <c r="K62" s="304">
        <v>0</v>
      </c>
      <c r="L62" s="132">
        <v>0</v>
      </c>
      <c r="M62" s="304">
        <v>0</v>
      </c>
      <c r="N62" s="132">
        <v>0</v>
      </c>
      <c r="O62" s="304">
        <v>0</v>
      </c>
      <c r="P62" s="132">
        <v>0</v>
      </c>
      <c r="Q62" s="304">
        <v>0</v>
      </c>
      <c r="R62" s="132">
        <v>0</v>
      </c>
      <c r="S62" s="304">
        <v>0</v>
      </c>
      <c r="T62" s="132">
        <v>0</v>
      </c>
      <c r="U62" s="304">
        <v>0</v>
      </c>
      <c r="V62" s="132">
        <v>0</v>
      </c>
      <c r="W62" s="304">
        <v>0</v>
      </c>
      <c r="X62" s="132">
        <v>0</v>
      </c>
      <c r="Y62" s="304">
        <v>0</v>
      </c>
      <c r="Z62" s="132">
        <v>0</v>
      </c>
      <c r="AA62" s="304">
        <v>0</v>
      </c>
      <c r="AB62" s="132">
        <v>0</v>
      </c>
    </row>
    <row r="63" spans="1:28" hidden="1">
      <c r="A63" s="572">
        <f>'Aaro Inställningar'!B59</f>
        <v>0</v>
      </c>
      <c r="D63" s="140">
        <f>'Aaro Inställningar'!C59</f>
        <v>0</v>
      </c>
      <c r="E63" s="304">
        <v>0</v>
      </c>
      <c r="F63" s="132">
        <v>0</v>
      </c>
      <c r="G63" s="304">
        <v>0</v>
      </c>
      <c r="H63" s="132">
        <v>0</v>
      </c>
      <c r="I63" s="304">
        <v>0</v>
      </c>
      <c r="J63" s="132">
        <v>0</v>
      </c>
      <c r="K63" s="304">
        <v>0</v>
      </c>
      <c r="L63" s="132">
        <v>0</v>
      </c>
      <c r="M63" s="304">
        <v>0</v>
      </c>
      <c r="N63" s="132">
        <v>0</v>
      </c>
      <c r="O63" s="304">
        <v>0</v>
      </c>
      <c r="P63" s="132">
        <v>0</v>
      </c>
      <c r="Q63" s="304">
        <v>0</v>
      </c>
      <c r="R63" s="132">
        <v>0</v>
      </c>
      <c r="S63" s="304">
        <v>0</v>
      </c>
      <c r="T63" s="132">
        <v>0</v>
      </c>
      <c r="U63" s="304">
        <v>0</v>
      </c>
      <c r="V63" s="132">
        <v>0</v>
      </c>
      <c r="W63" s="304">
        <v>0</v>
      </c>
      <c r="X63" s="132">
        <v>0</v>
      </c>
      <c r="Y63" s="304">
        <v>0</v>
      </c>
      <c r="Z63" s="132">
        <v>0</v>
      </c>
      <c r="AA63" s="304">
        <v>0</v>
      </c>
      <c r="AB63" s="132">
        <v>0</v>
      </c>
    </row>
    <row r="64" spans="1:28" ht="12.75" hidden="1" customHeight="1">
      <c r="A64" s="572">
        <f>'Aaro Inställningar'!B60</f>
        <v>0</v>
      </c>
      <c r="D64" s="140">
        <f>'Aaro Inställningar'!C60</f>
        <v>0</v>
      </c>
      <c r="E64" s="304">
        <v>0</v>
      </c>
      <c r="F64" s="132">
        <v>0</v>
      </c>
      <c r="G64" s="304">
        <v>0</v>
      </c>
      <c r="H64" s="132">
        <v>0</v>
      </c>
      <c r="I64" s="304">
        <v>0</v>
      </c>
      <c r="J64" s="132">
        <v>0</v>
      </c>
      <c r="K64" s="304">
        <v>0</v>
      </c>
      <c r="L64" s="132">
        <v>0</v>
      </c>
      <c r="M64" s="304">
        <v>0</v>
      </c>
      <c r="N64" s="132">
        <v>0</v>
      </c>
      <c r="O64" s="304">
        <v>0</v>
      </c>
      <c r="P64" s="132">
        <v>0</v>
      </c>
      <c r="Q64" s="304">
        <v>0</v>
      </c>
      <c r="R64" s="132">
        <v>0</v>
      </c>
      <c r="S64" s="304">
        <v>0</v>
      </c>
      <c r="T64" s="132">
        <v>0</v>
      </c>
      <c r="U64" s="304">
        <v>0</v>
      </c>
      <c r="V64" s="132">
        <v>0</v>
      </c>
      <c r="W64" s="304">
        <v>0</v>
      </c>
      <c r="X64" s="132">
        <v>0</v>
      </c>
      <c r="Y64" s="304">
        <v>0</v>
      </c>
      <c r="Z64" s="132">
        <v>0</v>
      </c>
      <c r="AA64" s="304">
        <v>0</v>
      </c>
      <c r="AB64" s="132">
        <v>0</v>
      </c>
    </row>
    <row r="65" spans="1:28" hidden="1">
      <c r="A65" s="572">
        <f>'Aaro Inställningar'!B61</f>
        <v>0</v>
      </c>
      <c r="D65" s="140">
        <f>'Aaro Inställningar'!C61</f>
        <v>0</v>
      </c>
      <c r="E65" s="304">
        <v>0</v>
      </c>
      <c r="F65" s="132">
        <v>0</v>
      </c>
      <c r="G65" s="304">
        <v>0</v>
      </c>
      <c r="H65" s="132">
        <v>0</v>
      </c>
      <c r="I65" s="304">
        <v>0</v>
      </c>
      <c r="J65" s="132">
        <v>0</v>
      </c>
      <c r="K65" s="304">
        <v>0</v>
      </c>
      <c r="L65" s="132">
        <v>0</v>
      </c>
      <c r="M65" s="304">
        <v>0</v>
      </c>
      <c r="N65" s="132">
        <v>0</v>
      </c>
      <c r="O65" s="304">
        <v>0</v>
      </c>
      <c r="P65" s="132">
        <v>0</v>
      </c>
      <c r="Q65" s="304">
        <v>0</v>
      </c>
      <c r="R65" s="132">
        <v>0</v>
      </c>
      <c r="S65" s="304">
        <v>0</v>
      </c>
      <c r="T65" s="132">
        <v>0</v>
      </c>
      <c r="U65" s="304">
        <v>0</v>
      </c>
      <c r="V65" s="132">
        <v>0</v>
      </c>
      <c r="W65" s="304">
        <v>0</v>
      </c>
      <c r="X65" s="132">
        <v>0</v>
      </c>
      <c r="Y65" s="304">
        <v>0</v>
      </c>
      <c r="Z65" s="132">
        <v>0</v>
      </c>
      <c r="AA65" s="304">
        <v>0</v>
      </c>
      <c r="AB65" s="132">
        <v>0</v>
      </c>
    </row>
    <row r="66" spans="1:28" hidden="1">
      <c r="A66" s="572">
        <f>'Aaro Inställningar'!B62</f>
        <v>0</v>
      </c>
      <c r="D66" s="140">
        <f>'Aaro Inställningar'!C62</f>
        <v>0</v>
      </c>
      <c r="E66" s="304">
        <v>0</v>
      </c>
      <c r="F66" s="132">
        <v>0</v>
      </c>
      <c r="G66" s="304">
        <v>0</v>
      </c>
      <c r="H66" s="132">
        <v>0</v>
      </c>
      <c r="I66" s="304">
        <v>0</v>
      </c>
      <c r="J66" s="132">
        <v>0</v>
      </c>
      <c r="K66" s="304">
        <v>0</v>
      </c>
      <c r="L66" s="132">
        <v>0</v>
      </c>
      <c r="M66" s="304">
        <v>0</v>
      </c>
      <c r="N66" s="132">
        <v>0</v>
      </c>
      <c r="O66" s="304">
        <v>0</v>
      </c>
      <c r="P66" s="132">
        <v>0</v>
      </c>
      <c r="Q66" s="304">
        <v>0</v>
      </c>
      <c r="R66" s="132">
        <v>0</v>
      </c>
      <c r="S66" s="304">
        <v>0</v>
      </c>
      <c r="T66" s="132">
        <v>0</v>
      </c>
      <c r="U66" s="304">
        <v>0</v>
      </c>
      <c r="V66" s="132">
        <v>0</v>
      </c>
      <c r="W66" s="304">
        <v>0</v>
      </c>
      <c r="X66" s="132">
        <v>0</v>
      </c>
      <c r="Y66" s="304">
        <v>0</v>
      </c>
      <c r="Z66" s="132">
        <v>0</v>
      </c>
      <c r="AA66" s="304">
        <v>0</v>
      </c>
      <c r="AB66" s="132">
        <v>0</v>
      </c>
    </row>
    <row r="67" spans="1:28" hidden="1">
      <c r="A67" s="572">
        <f>'Aaro Inställningar'!B63</f>
        <v>0</v>
      </c>
      <c r="D67" s="140">
        <f>'Aaro Inställningar'!C63</f>
        <v>0</v>
      </c>
      <c r="E67" s="304">
        <v>0</v>
      </c>
      <c r="F67" s="132">
        <v>0</v>
      </c>
      <c r="G67" s="304">
        <v>0</v>
      </c>
      <c r="H67" s="132">
        <v>0</v>
      </c>
      <c r="I67" s="304">
        <v>0</v>
      </c>
      <c r="J67" s="132">
        <v>0</v>
      </c>
      <c r="K67" s="304">
        <v>0</v>
      </c>
      <c r="L67" s="132">
        <v>0</v>
      </c>
      <c r="M67" s="304">
        <v>0</v>
      </c>
      <c r="N67" s="132">
        <v>0</v>
      </c>
      <c r="O67" s="304">
        <v>0</v>
      </c>
      <c r="P67" s="132">
        <v>0</v>
      </c>
      <c r="Q67" s="304">
        <v>0</v>
      </c>
      <c r="R67" s="132">
        <v>0</v>
      </c>
      <c r="S67" s="304">
        <v>0</v>
      </c>
      <c r="T67" s="132">
        <v>0</v>
      </c>
      <c r="U67" s="304">
        <v>0</v>
      </c>
      <c r="V67" s="132">
        <v>0</v>
      </c>
      <c r="W67" s="304">
        <v>0</v>
      </c>
      <c r="X67" s="132">
        <v>0</v>
      </c>
      <c r="Y67" s="304">
        <v>0</v>
      </c>
      <c r="Z67" s="132">
        <v>0</v>
      </c>
      <c r="AA67" s="304">
        <v>0</v>
      </c>
      <c r="AB67" s="132">
        <v>0</v>
      </c>
    </row>
    <row r="68" spans="1:28" hidden="1">
      <c r="A68" s="572">
        <f>'Aaro Inställningar'!B64</f>
        <v>0</v>
      </c>
      <c r="D68" s="140">
        <f>'Aaro Inställningar'!C64</f>
        <v>0</v>
      </c>
      <c r="E68" s="304">
        <v>0</v>
      </c>
      <c r="F68" s="132">
        <v>0</v>
      </c>
      <c r="G68" s="304">
        <v>0</v>
      </c>
      <c r="H68" s="132">
        <v>0</v>
      </c>
      <c r="I68" s="304">
        <v>0</v>
      </c>
      <c r="J68" s="132">
        <v>0</v>
      </c>
      <c r="K68" s="304">
        <v>0</v>
      </c>
      <c r="L68" s="132">
        <v>0</v>
      </c>
      <c r="M68" s="304">
        <v>0</v>
      </c>
      <c r="N68" s="132">
        <v>0</v>
      </c>
      <c r="O68" s="304">
        <v>0</v>
      </c>
      <c r="P68" s="132">
        <v>0</v>
      </c>
      <c r="Q68" s="304">
        <v>0</v>
      </c>
      <c r="R68" s="132">
        <v>0</v>
      </c>
      <c r="S68" s="304">
        <v>0</v>
      </c>
      <c r="T68" s="132">
        <v>0</v>
      </c>
      <c r="U68" s="304">
        <v>0</v>
      </c>
      <c r="V68" s="132">
        <v>0</v>
      </c>
      <c r="W68" s="304">
        <v>0</v>
      </c>
      <c r="X68" s="132">
        <v>0</v>
      </c>
      <c r="Y68" s="304">
        <v>0</v>
      </c>
      <c r="Z68" s="132">
        <v>0</v>
      </c>
      <c r="AA68" s="304">
        <v>0</v>
      </c>
      <c r="AB68" s="132">
        <v>0</v>
      </c>
    </row>
    <row r="69" spans="1:28" hidden="1">
      <c r="A69" s="572">
        <f>'Aaro Inställningar'!B65</f>
        <v>0</v>
      </c>
      <c r="D69" s="140">
        <f>'Aaro Inställningar'!C65</f>
        <v>0</v>
      </c>
      <c r="E69" s="304">
        <v>0</v>
      </c>
      <c r="F69" s="132">
        <v>0</v>
      </c>
      <c r="G69" s="304">
        <v>0</v>
      </c>
      <c r="H69" s="132">
        <v>0</v>
      </c>
      <c r="I69" s="304">
        <v>0</v>
      </c>
      <c r="J69" s="132">
        <v>0</v>
      </c>
      <c r="K69" s="304">
        <v>0</v>
      </c>
      <c r="L69" s="132">
        <v>0</v>
      </c>
      <c r="M69" s="304">
        <v>0</v>
      </c>
      <c r="N69" s="132">
        <v>0</v>
      </c>
      <c r="O69" s="304">
        <v>0</v>
      </c>
      <c r="P69" s="132">
        <v>0</v>
      </c>
      <c r="Q69" s="304">
        <v>0</v>
      </c>
      <c r="R69" s="132">
        <v>0</v>
      </c>
      <c r="S69" s="304">
        <v>0</v>
      </c>
      <c r="T69" s="132">
        <v>0</v>
      </c>
      <c r="U69" s="304">
        <v>0</v>
      </c>
      <c r="V69" s="132">
        <v>0</v>
      </c>
      <c r="W69" s="304">
        <v>0</v>
      </c>
      <c r="X69" s="132">
        <v>0</v>
      </c>
      <c r="Y69" s="304">
        <v>0</v>
      </c>
      <c r="Z69" s="132">
        <v>0</v>
      </c>
      <c r="AA69" s="304">
        <v>0</v>
      </c>
      <c r="AB69" s="132">
        <v>0</v>
      </c>
    </row>
    <row r="70" spans="1:28" hidden="1">
      <c r="A70" s="572">
        <f>'Aaro Inställningar'!B66</f>
        <v>0</v>
      </c>
      <c r="D70" s="140">
        <f>'Aaro Inställningar'!C66</f>
        <v>0</v>
      </c>
      <c r="E70" s="304">
        <v>0</v>
      </c>
      <c r="F70" s="132">
        <v>0</v>
      </c>
      <c r="G70" s="304">
        <v>0</v>
      </c>
      <c r="H70" s="132">
        <v>0</v>
      </c>
      <c r="I70" s="304">
        <v>0</v>
      </c>
      <c r="J70" s="132">
        <v>0</v>
      </c>
      <c r="K70" s="304">
        <v>0</v>
      </c>
      <c r="L70" s="132">
        <v>0</v>
      </c>
      <c r="M70" s="304">
        <v>0</v>
      </c>
      <c r="N70" s="132">
        <v>0</v>
      </c>
      <c r="O70" s="304">
        <v>0</v>
      </c>
      <c r="P70" s="132">
        <v>0</v>
      </c>
      <c r="Q70" s="304">
        <v>0</v>
      </c>
      <c r="R70" s="132">
        <v>0</v>
      </c>
      <c r="S70" s="304">
        <v>0</v>
      </c>
      <c r="T70" s="132">
        <v>0</v>
      </c>
      <c r="U70" s="304">
        <v>0</v>
      </c>
      <c r="V70" s="132">
        <v>0</v>
      </c>
      <c r="W70" s="304">
        <v>0</v>
      </c>
      <c r="X70" s="132">
        <v>0</v>
      </c>
      <c r="Y70" s="304">
        <v>0</v>
      </c>
      <c r="Z70" s="132">
        <v>0</v>
      </c>
      <c r="AA70" s="304">
        <v>0</v>
      </c>
      <c r="AB70" s="132">
        <v>0</v>
      </c>
    </row>
    <row r="71" spans="1:28" hidden="1">
      <c r="A71" s="572">
        <f>'Aaro Inställningar'!B67</f>
        <v>0</v>
      </c>
      <c r="D71" s="140">
        <f>'Aaro Inställningar'!C67</f>
        <v>0</v>
      </c>
      <c r="E71" s="304">
        <v>0</v>
      </c>
      <c r="F71" s="132">
        <v>0</v>
      </c>
      <c r="G71" s="304">
        <v>0</v>
      </c>
      <c r="H71" s="132">
        <v>0</v>
      </c>
      <c r="I71" s="304">
        <v>0</v>
      </c>
      <c r="J71" s="132">
        <v>0</v>
      </c>
      <c r="K71" s="304">
        <v>0</v>
      </c>
      <c r="L71" s="132">
        <v>0</v>
      </c>
      <c r="M71" s="304">
        <v>0</v>
      </c>
      <c r="N71" s="132">
        <v>0</v>
      </c>
      <c r="O71" s="304">
        <v>0</v>
      </c>
      <c r="P71" s="132">
        <v>0</v>
      </c>
      <c r="Q71" s="304">
        <v>0</v>
      </c>
      <c r="R71" s="132">
        <v>0</v>
      </c>
      <c r="S71" s="304">
        <v>0</v>
      </c>
      <c r="T71" s="132">
        <v>0</v>
      </c>
      <c r="U71" s="304">
        <v>0</v>
      </c>
      <c r="V71" s="132">
        <v>0</v>
      </c>
      <c r="W71" s="304">
        <v>0</v>
      </c>
      <c r="X71" s="132">
        <v>0</v>
      </c>
      <c r="Y71" s="304">
        <v>0</v>
      </c>
      <c r="Z71" s="132">
        <v>0</v>
      </c>
      <c r="AA71" s="304">
        <v>0</v>
      </c>
      <c r="AB71" s="132">
        <v>0</v>
      </c>
    </row>
    <row r="72" spans="1:28" hidden="1">
      <c r="A72" s="572">
        <f>'Aaro Inställningar'!B68</f>
        <v>0</v>
      </c>
      <c r="D72" s="140">
        <f>'Aaro Inställningar'!C68</f>
        <v>0</v>
      </c>
      <c r="E72" s="304">
        <v>0</v>
      </c>
      <c r="F72" s="132">
        <v>0</v>
      </c>
      <c r="G72" s="304">
        <v>0</v>
      </c>
      <c r="H72" s="132">
        <v>0</v>
      </c>
      <c r="I72" s="304">
        <v>0</v>
      </c>
      <c r="J72" s="132">
        <v>0</v>
      </c>
      <c r="K72" s="304">
        <v>0</v>
      </c>
      <c r="L72" s="132">
        <v>0</v>
      </c>
      <c r="M72" s="304">
        <v>0</v>
      </c>
      <c r="N72" s="132">
        <v>0</v>
      </c>
      <c r="O72" s="304">
        <v>0</v>
      </c>
      <c r="P72" s="132">
        <v>0</v>
      </c>
      <c r="Q72" s="304">
        <v>0</v>
      </c>
      <c r="R72" s="132">
        <v>0</v>
      </c>
      <c r="S72" s="304">
        <v>0</v>
      </c>
      <c r="T72" s="132">
        <v>0</v>
      </c>
      <c r="U72" s="304">
        <v>0</v>
      </c>
      <c r="V72" s="132">
        <v>0</v>
      </c>
      <c r="W72" s="304">
        <v>0</v>
      </c>
      <c r="X72" s="132">
        <v>0</v>
      </c>
      <c r="Y72" s="304">
        <v>0</v>
      </c>
      <c r="Z72" s="132">
        <v>0</v>
      </c>
      <c r="AA72" s="304">
        <v>0</v>
      </c>
      <c r="AB72" s="132">
        <v>0</v>
      </c>
    </row>
    <row r="73" spans="1:28" hidden="1">
      <c r="A73" s="572">
        <f>'Aaro Inställningar'!B69</f>
        <v>0</v>
      </c>
      <c r="D73" s="140">
        <f>'Aaro Inställningar'!C69</f>
        <v>0</v>
      </c>
      <c r="E73" s="304">
        <v>0</v>
      </c>
      <c r="F73" s="132">
        <v>0</v>
      </c>
      <c r="G73" s="304">
        <v>0</v>
      </c>
      <c r="H73" s="132">
        <v>0</v>
      </c>
      <c r="I73" s="304">
        <v>0</v>
      </c>
      <c r="J73" s="132">
        <v>0</v>
      </c>
      <c r="K73" s="304">
        <v>0</v>
      </c>
      <c r="L73" s="132">
        <v>0</v>
      </c>
      <c r="M73" s="304">
        <v>0</v>
      </c>
      <c r="N73" s="132">
        <v>0</v>
      </c>
      <c r="O73" s="304">
        <v>0</v>
      </c>
      <c r="P73" s="132">
        <v>0</v>
      </c>
      <c r="Q73" s="304">
        <v>0</v>
      </c>
      <c r="R73" s="132">
        <v>0</v>
      </c>
      <c r="S73" s="304">
        <v>0</v>
      </c>
      <c r="T73" s="132">
        <v>0</v>
      </c>
      <c r="U73" s="304">
        <v>0</v>
      </c>
      <c r="V73" s="132">
        <v>0</v>
      </c>
      <c r="W73" s="304">
        <v>0</v>
      </c>
      <c r="X73" s="132">
        <v>0</v>
      </c>
      <c r="Y73" s="304">
        <v>0</v>
      </c>
      <c r="Z73" s="132">
        <v>0</v>
      </c>
      <c r="AA73" s="304">
        <v>0</v>
      </c>
      <c r="AB73" s="132">
        <v>0</v>
      </c>
    </row>
    <row r="74" spans="1:28" hidden="1">
      <c r="A74" s="572">
        <f>'Aaro Inställningar'!B70</f>
        <v>0</v>
      </c>
      <c r="D74" s="140">
        <f>'Aaro Inställningar'!C70</f>
        <v>0</v>
      </c>
      <c r="E74" s="304">
        <v>0</v>
      </c>
      <c r="F74" s="132">
        <v>0</v>
      </c>
      <c r="G74" s="304">
        <v>0</v>
      </c>
      <c r="H74" s="132">
        <v>0</v>
      </c>
      <c r="I74" s="304">
        <v>0</v>
      </c>
      <c r="J74" s="132">
        <v>0</v>
      </c>
      <c r="K74" s="304">
        <v>0</v>
      </c>
      <c r="L74" s="132">
        <v>0</v>
      </c>
      <c r="M74" s="304">
        <v>0</v>
      </c>
      <c r="N74" s="132">
        <v>0</v>
      </c>
      <c r="O74" s="304">
        <v>0</v>
      </c>
      <c r="P74" s="132">
        <v>0</v>
      </c>
      <c r="Q74" s="304">
        <v>0</v>
      </c>
      <c r="R74" s="132">
        <v>0</v>
      </c>
      <c r="S74" s="304">
        <v>0</v>
      </c>
      <c r="T74" s="132">
        <v>0</v>
      </c>
      <c r="U74" s="304">
        <v>0</v>
      </c>
      <c r="V74" s="132">
        <v>0</v>
      </c>
      <c r="W74" s="304">
        <v>0</v>
      </c>
      <c r="X74" s="132">
        <v>0</v>
      </c>
      <c r="Y74" s="304">
        <v>0</v>
      </c>
      <c r="Z74" s="132">
        <v>0</v>
      </c>
      <c r="AA74" s="304">
        <v>0</v>
      </c>
      <c r="AB74" s="132">
        <v>0</v>
      </c>
    </row>
    <row r="75" spans="1:28" hidden="1">
      <c r="A75" s="572">
        <f>'Aaro Inställningar'!B71</f>
        <v>0</v>
      </c>
      <c r="D75" s="140">
        <f>'Aaro Inställningar'!C71</f>
        <v>0</v>
      </c>
      <c r="E75" s="304">
        <v>0</v>
      </c>
      <c r="F75" s="132">
        <v>0</v>
      </c>
      <c r="G75" s="304">
        <v>0</v>
      </c>
      <c r="H75" s="132">
        <v>0</v>
      </c>
      <c r="I75" s="304">
        <v>0</v>
      </c>
      <c r="J75" s="132">
        <v>0</v>
      </c>
      <c r="K75" s="304">
        <v>0</v>
      </c>
      <c r="L75" s="132">
        <v>0</v>
      </c>
      <c r="M75" s="304">
        <v>0</v>
      </c>
      <c r="N75" s="132">
        <v>0</v>
      </c>
      <c r="O75" s="304">
        <v>0</v>
      </c>
      <c r="P75" s="132">
        <v>0</v>
      </c>
      <c r="Q75" s="304">
        <v>0</v>
      </c>
      <c r="R75" s="132">
        <v>0</v>
      </c>
      <c r="S75" s="304">
        <v>0</v>
      </c>
      <c r="T75" s="132">
        <v>0</v>
      </c>
      <c r="U75" s="304">
        <v>0</v>
      </c>
      <c r="V75" s="132">
        <v>0</v>
      </c>
      <c r="W75" s="304">
        <v>0</v>
      </c>
      <c r="X75" s="132">
        <v>0</v>
      </c>
      <c r="Y75" s="304">
        <v>0</v>
      </c>
      <c r="Z75" s="132">
        <v>0</v>
      </c>
      <c r="AA75" s="304">
        <v>0</v>
      </c>
      <c r="AB75" s="132">
        <v>0</v>
      </c>
    </row>
    <row r="76" spans="1:28" hidden="1">
      <c r="A76" s="572">
        <f>'Aaro Inställningar'!B72</f>
        <v>0</v>
      </c>
      <c r="D76" s="140">
        <f>'Aaro Inställningar'!C72</f>
        <v>0</v>
      </c>
      <c r="E76" s="304">
        <v>0</v>
      </c>
      <c r="F76" s="132">
        <v>0</v>
      </c>
      <c r="G76" s="304">
        <v>0</v>
      </c>
      <c r="H76" s="132">
        <v>0</v>
      </c>
      <c r="I76" s="304">
        <v>0</v>
      </c>
      <c r="J76" s="132">
        <v>0</v>
      </c>
      <c r="K76" s="304">
        <v>0</v>
      </c>
      <c r="L76" s="132">
        <v>0</v>
      </c>
      <c r="M76" s="304">
        <v>0</v>
      </c>
      <c r="N76" s="132">
        <v>0</v>
      </c>
      <c r="O76" s="304">
        <v>0</v>
      </c>
      <c r="P76" s="132">
        <v>0</v>
      </c>
      <c r="Q76" s="304">
        <v>0</v>
      </c>
      <c r="R76" s="132">
        <v>0</v>
      </c>
      <c r="S76" s="304">
        <v>0</v>
      </c>
      <c r="T76" s="132">
        <v>0</v>
      </c>
      <c r="U76" s="304">
        <v>0</v>
      </c>
      <c r="V76" s="132">
        <v>0</v>
      </c>
      <c r="W76" s="304">
        <v>0</v>
      </c>
      <c r="X76" s="132">
        <v>0</v>
      </c>
      <c r="Y76" s="304">
        <v>0</v>
      </c>
      <c r="Z76" s="132">
        <v>0</v>
      </c>
      <c r="AA76" s="304">
        <v>0</v>
      </c>
      <c r="AB76" s="132">
        <v>0</v>
      </c>
    </row>
    <row r="77" spans="1:28" hidden="1">
      <c r="A77" s="572">
        <f>'Aaro Inställningar'!B73</f>
        <v>0</v>
      </c>
      <c r="D77" s="140">
        <f>'Aaro Inställningar'!C73</f>
        <v>0</v>
      </c>
      <c r="E77" s="304">
        <v>0</v>
      </c>
      <c r="F77" s="132">
        <v>0</v>
      </c>
      <c r="G77" s="304">
        <v>0</v>
      </c>
      <c r="H77" s="132">
        <v>0</v>
      </c>
      <c r="I77" s="304">
        <v>0</v>
      </c>
      <c r="J77" s="132">
        <v>0</v>
      </c>
      <c r="K77" s="304">
        <v>0</v>
      </c>
      <c r="L77" s="132">
        <v>0</v>
      </c>
      <c r="M77" s="304">
        <v>0</v>
      </c>
      <c r="N77" s="132">
        <v>0</v>
      </c>
      <c r="O77" s="304">
        <v>0</v>
      </c>
      <c r="P77" s="132">
        <v>0</v>
      </c>
      <c r="Q77" s="304">
        <v>0</v>
      </c>
      <c r="R77" s="132">
        <v>0</v>
      </c>
      <c r="S77" s="304">
        <v>0</v>
      </c>
      <c r="T77" s="132">
        <v>0</v>
      </c>
      <c r="U77" s="304">
        <v>0</v>
      </c>
      <c r="V77" s="132">
        <v>0</v>
      </c>
      <c r="W77" s="304">
        <v>0</v>
      </c>
      <c r="X77" s="132">
        <v>0</v>
      </c>
      <c r="Y77" s="304">
        <v>0</v>
      </c>
      <c r="Z77" s="132">
        <v>0</v>
      </c>
      <c r="AA77" s="304">
        <v>0</v>
      </c>
      <c r="AB77" s="132">
        <v>0</v>
      </c>
    </row>
    <row r="78" spans="1:28" hidden="1">
      <c r="A78" s="572">
        <f>'Aaro Inställningar'!B74</f>
        <v>0</v>
      </c>
      <c r="D78" s="140">
        <f>'Aaro Inställningar'!C74</f>
        <v>0</v>
      </c>
      <c r="E78" s="304">
        <v>0</v>
      </c>
      <c r="F78" s="132">
        <v>0</v>
      </c>
      <c r="G78" s="304">
        <v>0</v>
      </c>
      <c r="H78" s="132">
        <v>0</v>
      </c>
      <c r="I78" s="304">
        <v>0</v>
      </c>
      <c r="J78" s="132">
        <v>0</v>
      </c>
      <c r="K78" s="304">
        <v>0</v>
      </c>
      <c r="L78" s="132">
        <v>0</v>
      </c>
      <c r="M78" s="304">
        <v>0</v>
      </c>
      <c r="N78" s="132">
        <v>0</v>
      </c>
      <c r="O78" s="304">
        <v>0</v>
      </c>
      <c r="P78" s="132">
        <v>0</v>
      </c>
      <c r="Q78" s="304">
        <v>0</v>
      </c>
      <c r="R78" s="132">
        <v>0</v>
      </c>
      <c r="S78" s="304">
        <v>0</v>
      </c>
      <c r="T78" s="132">
        <v>0</v>
      </c>
      <c r="U78" s="304">
        <v>0</v>
      </c>
      <c r="V78" s="132">
        <v>0</v>
      </c>
      <c r="W78" s="304">
        <v>0</v>
      </c>
      <c r="X78" s="132">
        <v>0</v>
      </c>
      <c r="Y78" s="304">
        <v>0</v>
      </c>
      <c r="Z78" s="132">
        <v>0</v>
      </c>
      <c r="AA78" s="304">
        <v>0</v>
      </c>
      <c r="AB78" s="132">
        <v>0</v>
      </c>
    </row>
    <row r="79" spans="1:28" hidden="1">
      <c r="A79" s="572">
        <f>'Aaro Inställningar'!B75</f>
        <v>0</v>
      </c>
      <c r="D79" s="140">
        <f>'Aaro Inställningar'!C75</f>
        <v>0</v>
      </c>
      <c r="E79" s="304">
        <v>0</v>
      </c>
      <c r="F79" s="132">
        <v>0</v>
      </c>
      <c r="G79" s="304">
        <v>0</v>
      </c>
      <c r="H79" s="132">
        <v>0</v>
      </c>
      <c r="I79" s="304">
        <v>0</v>
      </c>
      <c r="J79" s="132">
        <v>0</v>
      </c>
      <c r="K79" s="304">
        <v>0</v>
      </c>
      <c r="L79" s="132">
        <v>0</v>
      </c>
      <c r="M79" s="304">
        <v>0</v>
      </c>
      <c r="N79" s="132">
        <v>0</v>
      </c>
      <c r="O79" s="304">
        <v>0</v>
      </c>
      <c r="P79" s="132">
        <v>0</v>
      </c>
      <c r="Q79" s="304">
        <v>0</v>
      </c>
      <c r="R79" s="132">
        <v>0</v>
      </c>
      <c r="S79" s="304">
        <v>0</v>
      </c>
      <c r="T79" s="132">
        <v>0</v>
      </c>
      <c r="U79" s="304">
        <v>0</v>
      </c>
      <c r="V79" s="132">
        <v>0</v>
      </c>
      <c r="W79" s="304">
        <v>0</v>
      </c>
      <c r="X79" s="132">
        <v>0</v>
      </c>
      <c r="Y79" s="304">
        <v>0</v>
      </c>
      <c r="Z79" s="132">
        <v>0</v>
      </c>
      <c r="AA79" s="304">
        <v>0</v>
      </c>
      <c r="AB79" s="132">
        <v>0</v>
      </c>
    </row>
    <row r="80" spans="1:28" hidden="1">
      <c r="A80" s="572">
        <f>'Aaro Inställningar'!B76</f>
        <v>0</v>
      </c>
      <c r="D80" s="140">
        <f>'Aaro Inställningar'!C76</f>
        <v>0</v>
      </c>
      <c r="E80" s="304">
        <v>0</v>
      </c>
      <c r="F80" s="132">
        <v>0</v>
      </c>
      <c r="G80" s="304">
        <v>0</v>
      </c>
      <c r="H80" s="132">
        <v>0</v>
      </c>
      <c r="I80" s="304">
        <v>0</v>
      </c>
      <c r="J80" s="132">
        <v>0</v>
      </c>
      <c r="K80" s="304">
        <v>0</v>
      </c>
      <c r="L80" s="132">
        <v>0</v>
      </c>
      <c r="M80" s="304">
        <v>0</v>
      </c>
      <c r="N80" s="132">
        <v>0</v>
      </c>
      <c r="O80" s="304">
        <v>0</v>
      </c>
      <c r="P80" s="132">
        <v>0</v>
      </c>
      <c r="Q80" s="304">
        <v>0</v>
      </c>
      <c r="R80" s="132">
        <v>0</v>
      </c>
      <c r="S80" s="304">
        <v>0</v>
      </c>
      <c r="T80" s="132">
        <v>0</v>
      </c>
      <c r="U80" s="304">
        <v>0</v>
      </c>
      <c r="V80" s="132">
        <v>0</v>
      </c>
      <c r="W80" s="304">
        <v>0</v>
      </c>
      <c r="X80" s="132">
        <v>0</v>
      </c>
      <c r="Y80" s="304">
        <v>0</v>
      </c>
      <c r="Z80" s="132">
        <v>0</v>
      </c>
      <c r="AA80" s="304">
        <v>0</v>
      </c>
      <c r="AB80" s="132">
        <v>0</v>
      </c>
    </row>
    <row r="81" spans="1:28" hidden="1">
      <c r="A81" s="572">
        <f>'Aaro Inställningar'!B77</f>
        <v>0</v>
      </c>
      <c r="D81" s="140">
        <f>'Aaro Inställningar'!C77</f>
        <v>0</v>
      </c>
      <c r="E81" s="304">
        <v>0</v>
      </c>
      <c r="F81" s="132">
        <v>0</v>
      </c>
      <c r="G81" s="304">
        <v>0</v>
      </c>
      <c r="H81" s="132">
        <v>0</v>
      </c>
      <c r="I81" s="304">
        <v>0</v>
      </c>
      <c r="J81" s="132">
        <v>0</v>
      </c>
      <c r="K81" s="304">
        <v>0</v>
      </c>
      <c r="L81" s="132">
        <v>0</v>
      </c>
      <c r="M81" s="304">
        <v>0</v>
      </c>
      <c r="N81" s="132">
        <v>0</v>
      </c>
      <c r="O81" s="304">
        <v>0</v>
      </c>
      <c r="P81" s="132">
        <v>0</v>
      </c>
      <c r="Q81" s="304">
        <v>0</v>
      </c>
      <c r="R81" s="132">
        <v>0</v>
      </c>
      <c r="S81" s="304">
        <v>0</v>
      </c>
      <c r="T81" s="132">
        <v>0</v>
      </c>
      <c r="U81" s="304">
        <v>0</v>
      </c>
      <c r="V81" s="132">
        <v>0</v>
      </c>
      <c r="W81" s="304">
        <v>0</v>
      </c>
      <c r="X81" s="132">
        <v>0</v>
      </c>
      <c r="Y81" s="304">
        <v>0</v>
      </c>
      <c r="Z81" s="132">
        <v>0</v>
      </c>
      <c r="AA81" s="304">
        <v>0</v>
      </c>
      <c r="AB81" s="132">
        <v>0</v>
      </c>
    </row>
    <row r="82" spans="1:28" hidden="1">
      <c r="A82" s="572">
        <f>'Aaro Inställningar'!B78</f>
        <v>0</v>
      </c>
      <c r="D82" s="140">
        <f>'Aaro Inställningar'!C78</f>
        <v>0</v>
      </c>
      <c r="E82" s="304">
        <v>0</v>
      </c>
      <c r="F82" s="132">
        <v>0</v>
      </c>
      <c r="G82" s="304">
        <v>0</v>
      </c>
      <c r="H82" s="132">
        <v>0</v>
      </c>
      <c r="I82" s="304">
        <v>0</v>
      </c>
      <c r="J82" s="132">
        <v>0</v>
      </c>
      <c r="K82" s="304">
        <v>0</v>
      </c>
      <c r="L82" s="132">
        <v>0</v>
      </c>
      <c r="M82" s="304">
        <v>0</v>
      </c>
      <c r="N82" s="132">
        <v>0</v>
      </c>
      <c r="O82" s="304">
        <v>0</v>
      </c>
      <c r="P82" s="132">
        <v>0</v>
      </c>
      <c r="Q82" s="304">
        <v>0</v>
      </c>
      <c r="R82" s="132">
        <v>0</v>
      </c>
      <c r="S82" s="304">
        <v>0</v>
      </c>
      <c r="T82" s="132">
        <v>0</v>
      </c>
      <c r="U82" s="304">
        <v>0</v>
      </c>
      <c r="V82" s="132">
        <v>0</v>
      </c>
      <c r="W82" s="304">
        <v>0</v>
      </c>
      <c r="X82" s="132">
        <v>0</v>
      </c>
      <c r="Y82" s="304">
        <v>0</v>
      </c>
      <c r="Z82" s="132">
        <v>0</v>
      </c>
      <c r="AA82" s="304">
        <v>0</v>
      </c>
      <c r="AB82" s="132">
        <v>0</v>
      </c>
    </row>
    <row r="83" spans="1:28" s="39" customFormat="1" hidden="1">
      <c r="A83" s="561">
        <f>'Aaro Inställningar'!B79</f>
        <v>0</v>
      </c>
      <c r="D83" s="140">
        <f>'Aaro Inställningar'!C79</f>
        <v>0</v>
      </c>
      <c r="E83" s="304">
        <v>0</v>
      </c>
      <c r="F83" s="132">
        <v>0</v>
      </c>
      <c r="G83" s="304">
        <v>0</v>
      </c>
      <c r="H83" s="132">
        <v>0</v>
      </c>
      <c r="I83" s="304">
        <v>0</v>
      </c>
      <c r="J83" s="132">
        <v>0</v>
      </c>
      <c r="K83" s="304">
        <v>0</v>
      </c>
      <c r="L83" s="132">
        <v>0</v>
      </c>
      <c r="M83" s="304">
        <v>0</v>
      </c>
      <c r="N83" s="132">
        <v>0</v>
      </c>
      <c r="O83" s="304">
        <v>0</v>
      </c>
      <c r="P83" s="132">
        <v>0</v>
      </c>
      <c r="Q83" s="304">
        <v>0</v>
      </c>
      <c r="R83" s="132">
        <v>0</v>
      </c>
      <c r="S83" s="304">
        <v>0</v>
      </c>
      <c r="T83" s="132">
        <v>0</v>
      </c>
      <c r="U83" s="304">
        <v>0</v>
      </c>
      <c r="V83" s="132">
        <v>0</v>
      </c>
      <c r="W83" s="304">
        <v>0</v>
      </c>
      <c r="X83" s="132">
        <v>0</v>
      </c>
      <c r="Y83" s="304">
        <v>0</v>
      </c>
      <c r="Z83" s="132">
        <v>0</v>
      </c>
      <c r="AA83" s="304">
        <v>0</v>
      </c>
      <c r="AB83" s="132">
        <v>0</v>
      </c>
    </row>
    <row r="84" spans="1:28" s="39" customFormat="1" hidden="1">
      <c r="A84" s="561">
        <f>'Aaro Inställningar'!B80</f>
        <v>0</v>
      </c>
      <c r="D84" s="35" t="str">
        <f>'Aaro Inställningar'!C80</f>
        <v>SUMMA FRÅGETECKEN</v>
      </c>
      <c r="E84" s="564">
        <f t="shared" ref="E84:AB84" si="7">SUM(E66:E83)</f>
        <v>0</v>
      </c>
      <c r="F84" s="563">
        <f t="shared" si="7"/>
        <v>0</v>
      </c>
      <c r="G84" s="564">
        <f t="shared" si="7"/>
        <v>0</v>
      </c>
      <c r="H84" s="563">
        <f t="shared" si="7"/>
        <v>0</v>
      </c>
      <c r="I84" s="564">
        <f t="shared" si="7"/>
        <v>0</v>
      </c>
      <c r="J84" s="563">
        <f t="shared" si="7"/>
        <v>0</v>
      </c>
      <c r="K84" s="564">
        <f t="shared" si="7"/>
        <v>0</v>
      </c>
      <c r="L84" s="563">
        <f t="shared" si="7"/>
        <v>0</v>
      </c>
      <c r="M84" s="564">
        <f t="shared" si="7"/>
        <v>0</v>
      </c>
      <c r="N84" s="562">
        <f t="shared" si="7"/>
        <v>0</v>
      </c>
      <c r="O84" s="564">
        <f t="shared" si="7"/>
        <v>0</v>
      </c>
      <c r="P84" s="562">
        <f t="shared" si="7"/>
        <v>0</v>
      </c>
      <c r="Q84" s="564">
        <f t="shared" si="7"/>
        <v>0</v>
      </c>
      <c r="R84" s="562">
        <f t="shared" si="7"/>
        <v>0</v>
      </c>
      <c r="S84" s="564">
        <f t="shared" si="7"/>
        <v>0</v>
      </c>
      <c r="T84" s="562">
        <f t="shared" si="7"/>
        <v>0</v>
      </c>
      <c r="U84" s="564">
        <f t="shared" si="7"/>
        <v>0</v>
      </c>
      <c r="V84" s="563">
        <f t="shared" si="7"/>
        <v>0</v>
      </c>
      <c r="W84" s="564">
        <f t="shared" si="7"/>
        <v>0</v>
      </c>
      <c r="X84" s="563">
        <f t="shared" si="7"/>
        <v>0</v>
      </c>
      <c r="Y84" s="564">
        <f t="shared" si="7"/>
        <v>0</v>
      </c>
      <c r="Z84" s="563">
        <f t="shared" si="7"/>
        <v>0</v>
      </c>
      <c r="AA84" s="564">
        <f t="shared" si="7"/>
        <v>0</v>
      </c>
      <c r="AB84" s="563">
        <f t="shared" si="7"/>
        <v>0</v>
      </c>
    </row>
    <row r="85" spans="1:28" s="39" customFormat="1" hidden="1">
      <c r="A85" s="561"/>
      <c r="D85" s="136"/>
      <c r="E85" s="557"/>
      <c r="F85" s="573"/>
      <c r="G85" s="557"/>
      <c r="H85" s="573"/>
      <c r="I85" s="557"/>
      <c r="J85" s="573"/>
      <c r="K85" s="557"/>
      <c r="L85" s="573"/>
      <c r="M85" s="557"/>
      <c r="N85" s="573"/>
      <c r="O85" s="557"/>
      <c r="P85" s="573"/>
      <c r="Q85" s="557"/>
      <c r="R85" s="573"/>
      <c r="S85" s="557"/>
      <c r="T85" s="573"/>
      <c r="U85" s="557"/>
      <c r="V85" s="573"/>
      <c r="W85" s="557"/>
      <c r="X85" s="573"/>
      <c r="Y85" s="557"/>
      <c r="Z85" s="573"/>
      <c r="AA85" s="557"/>
      <c r="AB85" s="573"/>
    </row>
    <row r="86" spans="1:28">
      <c r="A86" s="572"/>
      <c r="D86" s="1014" t="str">
        <f>'Aaro Inställningar'!C82</f>
        <v>Summa totalt</v>
      </c>
      <c r="E86" s="305">
        <f t="shared" ref="E86:AB86" si="8">E38+E61+E84</f>
        <v>9125.5972594000013</v>
      </c>
      <c r="F86" s="124">
        <f t="shared" si="8"/>
        <v>9174.2798941000001</v>
      </c>
      <c r="G86" s="305">
        <f t="shared" si="8"/>
        <v>-9125.5972594000013</v>
      </c>
      <c r="H86" s="124">
        <f t="shared" si="8"/>
        <v>9611.5597315999985</v>
      </c>
      <c r="I86" s="305">
        <f t="shared" si="8"/>
        <v>0</v>
      </c>
      <c r="J86" s="124">
        <f t="shared" si="8"/>
        <v>8897.3666207999995</v>
      </c>
      <c r="K86" s="305">
        <f t="shared" si="8"/>
        <v>0</v>
      </c>
      <c r="L86" s="124">
        <f t="shared" si="8"/>
        <v>10296.341948900001</v>
      </c>
      <c r="M86" s="305">
        <f t="shared" si="8"/>
        <v>496.5364835000002</v>
      </c>
      <c r="N86" s="137">
        <f t="shared" si="8"/>
        <v>258.97765070000014</v>
      </c>
      <c r="O86" s="305">
        <f t="shared" si="8"/>
        <v>-496.53648350000009</v>
      </c>
      <c r="P86" s="137">
        <f t="shared" si="8"/>
        <v>508.33158939999987</v>
      </c>
      <c r="Q86" s="305">
        <f t="shared" si="8"/>
        <v>0</v>
      </c>
      <c r="R86" s="137">
        <f t="shared" si="8"/>
        <v>586.35349740000026</v>
      </c>
      <c r="S86" s="305">
        <f t="shared" si="8"/>
        <v>0</v>
      </c>
      <c r="T86" s="137">
        <f t="shared" si="8"/>
        <v>640.58583090000172</v>
      </c>
      <c r="U86" s="305">
        <f t="shared" si="8"/>
        <v>207.55204760000018</v>
      </c>
      <c r="V86" s="124">
        <f t="shared" si="8"/>
        <v>-40.31795209999953</v>
      </c>
      <c r="W86" s="305">
        <f t="shared" si="8"/>
        <v>-207.55204760000007</v>
      </c>
      <c r="X86" s="124">
        <f t="shared" si="8"/>
        <v>86.442889799999946</v>
      </c>
      <c r="Y86" s="305">
        <f t="shared" si="8"/>
        <v>0</v>
      </c>
      <c r="Z86" s="137">
        <f t="shared" si="8"/>
        <v>264.84761249999985</v>
      </c>
      <c r="AA86" s="305">
        <f t="shared" si="8"/>
        <v>0</v>
      </c>
      <c r="AB86" s="124">
        <f t="shared" si="8"/>
        <v>61.519479100001888</v>
      </c>
    </row>
    <row r="87" spans="1:28" ht="13.5" customHeight="1">
      <c r="A87" s="572"/>
      <c r="D87" s="140"/>
      <c r="E87" s="304"/>
      <c r="F87" s="138">
        <f>E86/F86-1</f>
        <v>-5.3064257099139089E-3</v>
      </c>
      <c r="G87" s="306"/>
      <c r="H87" s="138">
        <f>+G86/H86-1</f>
        <v>-1.9494397906510121</v>
      </c>
      <c r="I87" s="306"/>
      <c r="J87" s="138">
        <f>I86/J86-1</f>
        <v>-1</v>
      </c>
      <c r="K87" s="306"/>
      <c r="L87" s="138">
        <f>K86/L86-1</f>
        <v>-1</v>
      </c>
      <c r="M87" s="306"/>
      <c r="N87" s="139">
        <f>M86/N86-1</f>
        <v>0.91729472469108297</v>
      </c>
      <c r="O87" s="306"/>
      <c r="P87" s="139">
        <f>O86/P86-1</f>
        <v>-1.9767964333793973</v>
      </c>
      <c r="Q87" s="306"/>
      <c r="R87" s="139">
        <f>Q86/R86-1</f>
        <v>-1</v>
      </c>
      <c r="S87" s="306"/>
      <c r="T87" s="139">
        <f>S86/T86-1</f>
        <v>-1</v>
      </c>
      <c r="U87" s="306"/>
      <c r="V87" s="138">
        <f>U86/V86-1</f>
        <v>-6.1478816951122521</v>
      </c>
      <c r="W87" s="306"/>
      <c r="X87" s="138">
        <f>W86/X86-1</f>
        <v>-3.4010308780769174</v>
      </c>
      <c r="Y87" s="306"/>
      <c r="Z87" s="139">
        <f>Y86/Z86-1</f>
        <v>-1</v>
      </c>
      <c r="AA87" s="306"/>
      <c r="AB87" s="138">
        <f>AA86/AB86-1</f>
        <v>-1</v>
      </c>
    </row>
    <row r="89" spans="1:28" ht="26.25" customHeight="1">
      <c r="D89" s="340" t="str">
        <f>VVAL</f>
        <v>Mkr</v>
      </c>
      <c r="E89" s="1049" t="s">
        <v>32</v>
      </c>
      <c r="F89" s="1049"/>
      <c r="G89" s="1049"/>
      <c r="H89" s="1049"/>
      <c r="I89" s="1049"/>
      <c r="J89" s="1049"/>
      <c r="K89" s="1049"/>
      <c r="L89" s="1049"/>
      <c r="M89" s="1050" t="s">
        <v>0</v>
      </c>
      <c r="N89" s="1050"/>
      <c r="O89" s="1050"/>
      <c r="P89" s="1050"/>
      <c r="Q89" s="1050"/>
      <c r="R89" s="1050"/>
      <c r="S89" s="1050"/>
      <c r="T89" s="1050"/>
      <c r="U89" s="1050" t="s">
        <v>19</v>
      </c>
      <c r="V89" s="1050"/>
      <c r="W89" s="1050"/>
      <c r="X89" s="1050"/>
      <c r="Y89" s="1050"/>
      <c r="Z89" s="1050"/>
      <c r="AA89" s="1050"/>
      <c r="AB89" s="1050"/>
    </row>
    <row r="90" spans="1:28" ht="17.25" customHeight="1">
      <c r="A90" s="474" t="s">
        <v>304</v>
      </c>
      <c r="D90" s="340" t="s">
        <v>83</v>
      </c>
      <c r="E90" s="341">
        <f t="shared" ref="E90:AB90" si="9">E8</f>
        <v>2015</v>
      </c>
      <c r="F90" s="341">
        <f t="shared" si="9"/>
        <v>2014</v>
      </c>
      <c r="G90" s="341">
        <f t="shared" si="9"/>
        <v>2015</v>
      </c>
      <c r="H90" s="341">
        <f t="shared" si="9"/>
        <v>2014</v>
      </c>
      <c r="I90" s="341">
        <f t="shared" si="9"/>
        <v>2015</v>
      </c>
      <c r="J90" s="341">
        <f t="shared" si="9"/>
        <v>2014</v>
      </c>
      <c r="K90" s="341">
        <f t="shared" si="9"/>
        <v>2015</v>
      </c>
      <c r="L90" s="341">
        <f t="shared" si="9"/>
        <v>2014</v>
      </c>
      <c r="M90" s="341">
        <f t="shared" si="9"/>
        <v>2015</v>
      </c>
      <c r="N90" s="341">
        <f t="shared" si="9"/>
        <v>2014</v>
      </c>
      <c r="O90" s="341">
        <f t="shared" si="9"/>
        <v>2015</v>
      </c>
      <c r="P90" s="341">
        <f t="shared" si="9"/>
        <v>2014</v>
      </c>
      <c r="Q90" s="341">
        <f t="shared" si="9"/>
        <v>2015</v>
      </c>
      <c r="R90" s="341">
        <f t="shared" si="9"/>
        <v>2014</v>
      </c>
      <c r="S90" s="341">
        <f t="shared" si="9"/>
        <v>2015</v>
      </c>
      <c r="T90" s="341">
        <f t="shared" si="9"/>
        <v>2014</v>
      </c>
      <c r="U90" s="341">
        <f t="shared" si="9"/>
        <v>2015</v>
      </c>
      <c r="V90" s="341">
        <f t="shared" si="9"/>
        <v>2014</v>
      </c>
      <c r="W90" s="341">
        <f t="shared" si="9"/>
        <v>2015</v>
      </c>
      <c r="X90" s="341">
        <f t="shared" si="9"/>
        <v>2014</v>
      </c>
      <c r="Y90" s="341">
        <f t="shared" si="9"/>
        <v>2015</v>
      </c>
      <c r="Z90" s="341">
        <f t="shared" si="9"/>
        <v>2014</v>
      </c>
      <c r="AA90" s="341">
        <f t="shared" si="9"/>
        <v>2015</v>
      </c>
      <c r="AB90" s="341">
        <f t="shared" si="9"/>
        <v>2014</v>
      </c>
    </row>
    <row r="91" spans="1:28" ht="16.5" customHeight="1">
      <c r="D91" s="340"/>
      <c r="E91" s="341" t="str">
        <f t="shared" ref="E91:AB91" si="10">E9</f>
        <v>kv 1</v>
      </c>
      <c r="F91" s="341" t="str">
        <f t="shared" si="10"/>
        <v>kv 1</v>
      </c>
      <c r="G91" s="341" t="str">
        <f t="shared" si="10"/>
        <v>kv 2</v>
      </c>
      <c r="H91" s="341" t="str">
        <f t="shared" si="10"/>
        <v>kv 2</v>
      </c>
      <c r="I91" s="341" t="str">
        <f t="shared" si="10"/>
        <v>kv 3</v>
      </c>
      <c r="J91" s="341" t="str">
        <f t="shared" si="10"/>
        <v>kv 3</v>
      </c>
      <c r="K91" s="341" t="str">
        <f t="shared" si="10"/>
        <v>kv 4</v>
      </c>
      <c r="L91" s="341" t="str">
        <f t="shared" si="10"/>
        <v>kv 4</v>
      </c>
      <c r="M91" s="341" t="str">
        <f t="shared" si="10"/>
        <v>kv 1</v>
      </c>
      <c r="N91" s="341" t="str">
        <f t="shared" si="10"/>
        <v>kv 1</v>
      </c>
      <c r="O91" s="341" t="str">
        <f t="shared" si="10"/>
        <v>kv 2</v>
      </c>
      <c r="P91" s="341" t="str">
        <f t="shared" si="10"/>
        <v>kv 2</v>
      </c>
      <c r="Q91" s="341" t="str">
        <f t="shared" si="10"/>
        <v>kv 3</v>
      </c>
      <c r="R91" s="341" t="str">
        <f t="shared" si="10"/>
        <v>kv 3</v>
      </c>
      <c r="S91" s="341" t="str">
        <f t="shared" si="10"/>
        <v>kv 4</v>
      </c>
      <c r="T91" s="341" t="str">
        <f t="shared" si="10"/>
        <v>kv 4</v>
      </c>
      <c r="U91" s="341" t="str">
        <f t="shared" si="10"/>
        <v>kv 1</v>
      </c>
      <c r="V91" s="341" t="str">
        <f t="shared" si="10"/>
        <v>kv 1</v>
      </c>
      <c r="W91" s="341" t="str">
        <f t="shared" si="10"/>
        <v>kv 2</v>
      </c>
      <c r="X91" s="341" t="str">
        <f t="shared" si="10"/>
        <v>kv 2</v>
      </c>
      <c r="Y91" s="341" t="str">
        <f t="shared" si="10"/>
        <v>kv 3</v>
      </c>
      <c r="Z91" s="341" t="str">
        <f t="shared" si="10"/>
        <v>kv 3</v>
      </c>
      <c r="AA91" s="341" t="str">
        <f t="shared" si="10"/>
        <v>kv 4</v>
      </c>
      <c r="AB91" s="341" t="str">
        <f t="shared" si="10"/>
        <v>kv 4</v>
      </c>
    </row>
    <row r="92" spans="1:28">
      <c r="A92" s="572" t="str">
        <f t="shared" ref="A92:A120" si="11">A10</f>
        <v>AHIAS</v>
      </c>
      <c r="D92" s="140" t="str">
        <f t="shared" ref="D92:D120" si="12">D10</f>
        <v>AH Industries</v>
      </c>
      <c r="E92" s="304">
        <v>166.5487545</v>
      </c>
      <c r="F92" s="132">
        <v>132.7455468</v>
      </c>
      <c r="G92" s="304">
        <v>-166.5487545</v>
      </c>
      <c r="H92" s="132">
        <v>160.71710999999999</v>
      </c>
      <c r="I92" s="304">
        <v>0</v>
      </c>
      <c r="J92" s="132">
        <v>126.43693089999999</v>
      </c>
      <c r="K92" s="304">
        <v>0</v>
      </c>
      <c r="L92" s="132">
        <v>124.9408411</v>
      </c>
      <c r="M92" s="304">
        <v>5.9960013000000201</v>
      </c>
      <c r="N92" s="132">
        <v>0.286042799999979</v>
      </c>
      <c r="O92" s="304">
        <v>-5.9960012999999996</v>
      </c>
      <c r="P92" s="132">
        <v>9.82025280000002</v>
      </c>
      <c r="Q92" s="304">
        <v>0</v>
      </c>
      <c r="R92" s="132">
        <v>-1.0532712000000299</v>
      </c>
      <c r="S92" s="304">
        <v>0</v>
      </c>
      <c r="T92" s="132">
        <v>-0.62333689999992203</v>
      </c>
      <c r="U92" s="304">
        <v>-2.0572531000000001</v>
      </c>
      <c r="V92" s="132">
        <v>-2.7352355000000101</v>
      </c>
      <c r="W92" s="304">
        <v>2.05725310000002</v>
      </c>
      <c r="X92" s="132">
        <v>5.8670817000000302</v>
      </c>
      <c r="Y92" s="304">
        <v>0</v>
      </c>
      <c r="Z92" s="132">
        <v>-4.2825114000000299</v>
      </c>
      <c r="AA92" s="304">
        <v>0</v>
      </c>
      <c r="AB92" s="132">
        <v>-5.3336444999999202</v>
      </c>
    </row>
    <row r="93" spans="1:28">
      <c r="A93" s="572" t="str">
        <f t="shared" si="11"/>
        <v>ARCUS</v>
      </c>
      <c r="D93" s="140" t="str">
        <f t="shared" si="12"/>
        <v>Arcus-Gruppen</v>
      </c>
      <c r="E93" s="304">
        <v>457.98534940000002</v>
      </c>
      <c r="F93" s="132">
        <v>417.32155419999998</v>
      </c>
      <c r="G93" s="304">
        <v>-457.98534940000002</v>
      </c>
      <c r="H93" s="132">
        <v>541.50675460000002</v>
      </c>
      <c r="I93" s="304">
        <v>0</v>
      </c>
      <c r="J93" s="132">
        <v>494.91178289999999</v>
      </c>
      <c r="K93" s="304">
        <v>0</v>
      </c>
      <c r="L93" s="132">
        <v>672.90103009999996</v>
      </c>
      <c r="M93" s="304">
        <v>-12.595233599999901</v>
      </c>
      <c r="N93" s="132">
        <v>-16.386096800000001</v>
      </c>
      <c r="O93" s="304">
        <v>12.595233599999901</v>
      </c>
      <c r="P93" s="132">
        <v>74.3987663999999</v>
      </c>
      <c r="Q93" s="304">
        <v>0</v>
      </c>
      <c r="R93" s="132">
        <v>60.296498300000302</v>
      </c>
      <c r="S93" s="304">
        <v>0</v>
      </c>
      <c r="T93" s="132">
        <v>86.476299600000104</v>
      </c>
      <c r="U93" s="304">
        <v>-21.958299999999898</v>
      </c>
      <c r="V93" s="132">
        <v>-33.978745400000001</v>
      </c>
      <c r="W93" s="304">
        <v>21.958300000000001</v>
      </c>
      <c r="X93" s="132">
        <v>59.336447699999901</v>
      </c>
      <c r="Y93" s="304">
        <v>0</v>
      </c>
      <c r="Z93" s="132">
        <v>58.972428600000299</v>
      </c>
      <c r="AA93" s="304">
        <v>0</v>
      </c>
      <c r="AB93" s="132">
        <v>13.002163599999999</v>
      </c>
    </row>
    <row r="94" spans="1:28">
      <c r="A94" s="572" t="str">
        <f t="shared" si="11"/>
        <v>BIOLIN</v>
      </c>
      <c r="D94" s="140" t="str">
        <f t="shared" si="12"/>
        <v>Biolin Scientific</v>
      </c>
      <c r="E94" s="304">
        <v>52.325530000000001</v>
      </c>
      <c r="F94" s="132">
        <v>42.481999999999999</v>
      </c>
      <c r="G94" s="304">
        <v>-52.325530000000001</v>
      </c>
      <c r="H94" s="132">
        <v>53.398000000000003</v>
      </c>
      <c r="I94" s="304">
        <v>0</v>
      </c>
      <c r="J94" s="132">
        <v>51.746000000000002</v>
      </c>
      <c r="K94" s="304">
        <v>0</v>
      </c>
      <c r="L94" s="132">
        <v>67.453000000000003</v>
      </c>
      <c r="M94" s="304">
        <v>-1.7978799999999999</v>
      </c>
      <c r="N94" s="132">
        <v>-2.1840000000000002</v>
      </c>
      <c r="O94" s="304">
        <v>1.7978799999999999</v>
      </c>
      <c r="P94" s="132">
        <v>6.2790000000000097</v>
      </c>
      <c r="Q94" s="304">
        <v>0</v>
      </c>
      <c r="R94" s="132">
        <v>10.486000000000001</v>
      </c>
      <c r="S94" s="304">
        <v>0</v>
      </c>
      <c r="T94" s="132">
        <v>16.952000000000002</v>
      </c>
      <c r="U94" s="304">
        <v>-3.9869699999999999</v>
      </c>
      <c r="V94" s="132">
        <v>-5.1449999999999996</v>
      </c>
      <c r="W94" s="304">
        <v>3.9869699999999999</v>
      </c>
      <c r="X94" s="132">
        <v>3.0590000000000099</v>
      </c>
      <c r="Y94" s="304">
        <v>0</v>
      </c>
      <c r="Z94" s="132">
        <v>6.6779999999999999</v>
      </c>
      <c r="AA94" s="304">
        <v>0</v>
      </c>
      <c r="AB94" s="132">
        <v>10.727</v>
      </c>
    </row>
    <row r="95" spans="1:28">
      <c r="A95" s="572" t="str">
        <f t="shared" si="11"/>
        <v>BISNODE</v>
      </c>
      <c r="D95" s="140" t="str">
        <f t="shared" si="12"/>
        <v>Bisnode</v>
      </c>
      <c r="E95" s="304">
        <v>611.44683339999995</v>
      </c>
      <c r="F95" s="132">
        <v>605.69600000000003</v>
      </c>
      <c r="G95" s="304">
        <v>-611.44683339999995</v>
      </c>
      <c r="H95" s="132">
        <v>600.95489999999995</v>
      </c>
      <c r="I95" s="304">
        <v>0</v>
      </c>
      <c r="J95" s="132">
        <v>576.43740000000003</v>
      </c>
      <c r="K95" s="304">
        <v>0</v>
      </c>
      <c r="L95" s="132">
        <v>668.04290000000003</v>
      </c>
      <c r="M95" s="304">
        <v>26.433499200000099</v>
      </c>
      <c r="N95" s="132">
        <v>40.661600000000099</v>
      </c>
      <c r="O95" s="304">
        <v>-26.433499200000099</v>
      </c>
      <c r="P95" s="132">
        <v>40.284299999999803</v>
      </c>
      <c r="Q95" s="304">
        <v>0</v>
      </c>
      <c r="R95" s="132">
        <v>46.043900000000299</v>
      </c>
      <c r="S95" s="304">
        <v>0</v>
      </c>
      <c r="T95" s="132">
        <v>81.321100000000101</v>
      </c>
      <c r="U95" s="304">
        <v>0.15320549999998201</v>
      </c>
      <c r="V95" s="132">
        <v>13.7886000000001</v>
      </c>
      <c r="W95" s="304">
        <v>-0.153205500000098</v>
      </c>
      <c r="X95" s="132">
        <v>-13.075300000000199</v>
      </c>
      <c r="Y95" s="304">
        <v>0</v>
      </c>
      <c r="Z95" s="132">
        <v>15.2572000000002</v>
      </c>
      <c r="AA95" s="304">
        <v>0</v>
      </c>
      <c r="AB95" s="132">
        <v>35.700000000000301</v>
      </c>
    </row>
    <row r="96" spans="1:28">
      <c r="A96" s="572" t="str">
        <f t="shared" si="11"/>
        <v>DIAB</v>
      </c>
      <c r="D96" s="140" t="str">
        <f t="shared" si="12"/>
        <v>DIAB</v>
      </c>
      <c r="E96" s="304">
        <v>354.5081361</v>
      </c>
      <c r="F96" s="132">
        <v>228.80058249999999</v>
      </c>
      <c r="G96" s="304">
        <v>-354.5081361</v>
      </c>
      <c r="H96" s="132">
        <v>275.76751130000002</v>
      </c>
      <c r="I96" s="304">
        <v>0</v>
      </c>
      <c r="J96" s="132">
        <v>282.37894540000002</v>
      </c>
      <c r="K96" s="304">
        <v>0</v>
      </c>
      <c r="L96" s="132">
        <v>324.81048049999998</v>
      </c>
      <c r="M96" s="304">
        <v>35.5309344</v>
      </c>
      <c r="N96" s="132">
        <v>-0.18253040000003701</v>
      </c>
      <c r="O96" s="304">
        <v>-35.5309344</v>
      </c>
      <c r="P96" s="132">
        <v>0.22960360000000801</v>
      </c>
      <c r="Q96" s="304">
        <v>0</v>
      </c>
      <c r="R96" s="132">
        <v>6.9121286000000302</v>
      </c>
      <c r="S96" s="304">
        <v>0</v>
      </c>
      <c r="T96" s="132">
        <v>-10.4849161000002</v>
      </c>
      <c r="U96" s="304">
        <v>26.6714973999999</v>
      </c>
      <c r="V96" s="132">
        <v>-10.3686735</v>
      </c>
      <c r="W96" s="304">
        <v>-26.6714974</v>
      </c>
      <c r="X96" s="132">
        <v>-7.1350075999999998</v>
      </c>
      <c r="Y96" s="304">
        <v>0</v>
      </c>
      <c r="Z96" s="132">
        <v>-5.8313577999999699</v>
      </c>
      <c r="AA96" s="304">
        <v>0</v>
      </c>
      <c r="AB96" s="132">
        <v>-16.558366800000201</v>
      </c>
    </row>
    <row r="97" spans="1:28">
      <c r="A97" s="572" t="str">
        <f t="shared" si="11"/>
        <v>EMGR</v>
      </c>
      <c r="D97" s="140" t="str">
        <f t="shared" si="12"/>
        <v>Euromaint</v>
      </c>
      <c r="E97" s="304">
        <v>593.44200000000001</v>
      </c>
      <c r="F97" s="132">
        <v>581.61199999999997</v>
      </c>
      <c r="G97" s="304">
        <v>-593.44200000000001</v>
      </c>
      <c r="H97" s="132">
        <v>558.40300000000002</v>
      </c>
      <c r="I97" s="304">
        <v>0</v>
      </c>
      <c r="J97" s="132">
        <v>533.02300000000002</v>
      </c>
      <c r="K97" s="304">
        <v>0</v>
      </c>
      <c r="L97" s="132">
        <v>601.23199999999997</v>
      </c>
      <c r="M97" s="304">
        <v>8.5879999999999495</v>
      </c>
      <c r="N97" s="132">
        <v>4.5619999999999301</v>
      </c>
      <c r="O97" s="304">
        <v>-8.5879999999999406</v>
      </c>
      <c r="P97" s="132">
        <v>2.24600000000004</v>
      </c>
      <c r="Q97" s="304">
        <v>0</v>
      </c>
      <c r="R97" s="132">
        <v>22.248999999999899</v>
      </c>
      <c r="S97" s="304">
        <v>0</v>
      </c>
      <c r="T97" s="132">
        <v>27.484000000000201</v>
      </c>
      <c r="U97" s="304">
        <v>0.49399999999995498</v>
      </c>
      <c r="V97" s="132">
        <v>-4.4800000000000404</v>
      </c>
      <c r="W97" s="304">
        <v>-0.49399999999995903</v>
      </c>
      <c r="X97" s="132">
        <v>-7.0890000000000599</v>
      </c>
      <c r="Y97" s="304">
        <v>0</v>
      </c>
      <c r="Z97" s="132">
        <v>13.715999999999999</v>
      </c>
      <c r="AA97" s="304">
        <v>0</v>
      </c>
      <c r="AB97" s="132">
        <v>20.424000000000198</v>
      </c>
    </row>
    <row r="98" spans="1:28">
      <c r="A98" s="572" t="str">
        <f t="shared" si="11"/>
        <v>GSHYDRO</v>
      </c>
      <c r="D98" s="140" t="str">
        <f t="shared" si="12"/>
        <v>GS-Hydro</v>
      </c>
      <c r="E98" s="304">
        <v>319.61327749999998</v>
      </c>
      <c r="F98" s="132">
        <v>285.36915160000001</v>
      </c>
      <c r="G98" s="304">
        <v>-319.61327749999998</v>
      </c>
      <c r="H98" s="132">
        <v>329.4923154</v>
      </c>
      <c r="I98" s="304">
        <v>0</v>
      </c>
      <c r="J98" s="132">
        <v>347.80190920000001</v>
      </c>
      <c r="K98" s="304">
        <v>0</v>
      </c>
      <c r="L98" s="132">
        <v>352.497387</v>
      </c>
      <c r="M98" s="304">
        <v>7.7570119000000499</v>
      </c>
      <c r="N98" s="132">
        <v>12.4917713</v>
      </c>
      <c r="O98" s="304">
        <v>-7.7570119000000703</v>
      </c>
      <c r="P98" s="132">
        <v>37.837452499999799</v>
      </c>
      <c r="Q98" s="304">
        <v>0</v>
      </c>
      <c r="R98" s="132">
        <v>21.937887100000101</v>
      </c>
      <c r="S98" s="304">
        <v>0</v>
      </c>
      <c r="T98" s="132">
        <v>28.170657899999998</v>
      </c>
      <c r="U98" s="304">
        <v>4.07078980000004</v>
      </c>
      <c r="V98" s="132">
        <v>6.5783494000000102</v>
      </c>
      <c r="W98" s="304">
        <v>-4.0707898000000604</v>
      </c>
      <c r="X98" s="132">
        <v>33.350277199999901</v>
      </c>
      <c r="Y98" s="304">
        <v>0</v>
      </c>
      <c r="Z98" s="132">
        <v>16.8145722000001</v>
      </c>
      <c r="AA98" s="304">
        <v>0</v>
      </c>
      <c r="AB98" s="132">
        <v>34.725125200000001</v>
      </c>
    </row>
    <row r="99" spans="1:28">
      <c r="A99" s="572" t="str">
        <f t="shared" si="11"/>
        <v>HAFA</v>
      </c>
      <c r="D99" s="140" t="str">
        <f t="shared" si="12"/>
        <v>Hafa Bathroom Group</v>
      </c>
      <c r="E99" s="304">
        <v>52.296999999999997</v>
      </c>
      <c r="F99" s="132">
        <v>58.457999999999998</v>
      </c>
      <c r="G99" s="304">
        <v>-52.296999999999997</v>
      </c>
      <c r="H99" s="132">
        <v>46.853000000000002</v>
      </c>
      <c r="I99" s="304">
        <v>0</v>
      </c>
      <c r="J99" s="132">
        <v>46.518999999999998</v>
      </c>
      <c r="K99" s="304">
        <v>0</v>
      </c>
      <c r="L99" s="132">
        <v>53.863</v>
      </c>
      <c r="M99" s="304">
        <v>2.3359999999999999</v>
      </c>
      <c r="N99" s="132">
        <v>2.702</v>
      </c>
      <c r="O99" s="304">
        <v>-2.3359999999999999</v>
      </c>
      <c r="P99" s="132">
        <v>-8.1109999999999793</v>
      </c>
      <c r="Q99" s="304">
        <v>0</v>
      </c>
      <c r="R99" s="132">
        <v>-0.81200000000000505</v>
      </c>
      <c r="S99" s="304">
        <v>0</v>
      </c>
      <c r="T99" s="132">
        <v>1.7729999999999999</v>
      </c>
      <c r="U99" s="304">
        <v>2.0030000000000001</v>
      </c>
      <c r="V99" s="132">
        <v>2.1539999999999901</v>
      </c>
      <c r="W99" s="304">
        <v>-2.0030000000000001</v>
      </c>
      <c r="X99" s="132">
        <v>-8.8589999999999804</v>
      </c>
      <c r="Y99" s="304">
        <v>0</v>
      </c>
      <c r="Z99" s="132">
        <v>-1.1400000000000099</v>
      </c>
      <c r="AA99" s="304">
        <v>0</v>
      </c>
      <c r="AB99" s="132">
        <v>1.4340000000000099</v>
      </c>
    </row>
    <row r="100" spans="1:28">
      <c r="A100" s="572" t="str">
        <f t="shared" si="11"/>
        <v>HENT</v>
      </c>
      <c r="D100" s="140" t="str">
        <f t="shared" si="12"/>
        <v>HENT</v>
      </c>
      <c r="E100" s="304">
        <v>936.74851679999995</v>
      </c>
      <c r="F100" s="132">
        <v>899.4260822</v>
      </c>
      <c r="G100" s="304">
        <v>-936.74851679999995</v>
      </c>
      <c r="H100" s="132">
        <v>924.90381939999997</v>
      </c>
      <c r="I100" s="304">
        <v>0</v>
      </c>
      <c r="J100" s="132">
        <v>799.1533336</v>
      </c>
      <c r="K100" s="304">
        <v>0</v>
      </c>
      <c r="L100" s="132">
        <v>926.02195759999995</v>
      </c>
      <c r="M100" s="304">
        <v>37.708156900000198</v>
      </c>
      <c r="N100" s="132">
        <v>39.152652500000201</v>
      </c>
      <c r="O100" s="304">
        <v>-37.708156900000198</v>
      </c>
      <c r="P100" s="132">
        <v>28.1347396</v>
      </c>
      <c r="Q100" s="304">
        <v>0</v>
      </c>
      <c r="R100" s="132">
        <v>29.607884099999701</v>
      </c>
      <c r="S100" s="304">
        <v>0</v>
      </c>
      <c r="T100" s="132">
        <v>19.351706000000402</v>
      </c>
      <c r="U100" s="304">
        <v>35.575743000000202</v>
      </c>
      <c r="V100" s="132">
        <v>35.4559323000001</v>
      </c>
      <c r="W100" s="304">
        <v>-35.575743000000102</v>
      </c>
      <c r="X100" s="132">
        <v>25.807700700000101</v>
      </c>
      <c r="Y100" s="304">
        <v>0</v>
      </c>
      <c r="Z100" s="132">
        <v>24.699729599999699</v>
      </c>
      <c r="AA100" s="304">
        <v>0</v>
      </c>
      <c r="AB100" s="132">
        <v>15.9262040000004</v>
      </c>
    </row>
    <row r="101" spans="1:28">
      <c r="A101" s="572" t="str">
        <f t="shared" si="11"/>
        <v>HLDISP</v>
      </c>
      <c r="D101" s="140" t="str">
        <f t="shared" si="12"/>
        <v xml:space="preserve">HL Display </v>
      </c>
      <c r="E101" s="304">
        <v>332.43674399999998</v>
      </c>
      <c r="F101" s="132">
        <v>358.45492949999999</v>
      </c>
      <c r="G101" s="304">
        <v>-332.43674399999998</v>
      </c>
      <c r="H101" s="132">
        <v>387.329094</v>
      </c>
      <c r="I101" s="304">
        <v>0</v>
      </c>
      <c r="J101" s="132">
        <v>376.18998749999997</v>
      </c>
      <c r="K101" s="304">
        <v>0</v>
      </c>
      <c r="L101" s="132">
        <v>365.31598050000002</v>
      </c>
      <c r="M101" s="304">
        <v>-11.036614500000001</v>
      </c>
      <c r="N101" s="132">
        <v>13.035208500000101</v>
      </c>
      <c r="O101" s="304">
        <v>11.036614500000001</v>
      </c>
      <c r="P101" s="132">
        <v>24.8533244999999</v>
      </c>
      <c r="Q101" s="304">
        <v>0</v>
      </c>
      <c r="R101" s="132">
        <v>17.408857500000099</v>
      </c>
      <c r="S101" s="304">
        <v>0</v>
      </c>
      <c r="T101" s="132">
        <v>3.47290199999996</v>
      </c>
      <c r="U101" s="304">
        <v>-21.956939999999999</v>
      </c>
      <c r="V101" s="132">
        <v>3.7409580000000302</v>
      </c>
      <c r="W101" s="304">
        <v>21.9569399999999</v>
      </c>
      <c r="X101" s="132">
        <v>9.5169734999999491</v>
      </c>
      <c r="Y101" s="304">
        <v>0</v>
      </c>
      <c r="Z101" s="132">
        <v>5.5345680000001103</v>
      </c>
      <c r="AA101" s="304">
        <v>0</v>
      </c>
      <c r="AB101" s="132">
        <v>-15.7670145000001</v>
      </c>
    </row>
    <row r="102" spans="1:28">
      <c r="A102" s="572" t="str">
        <f t="shared" si="11"/>
        <v>INWIDO</v>
      </c>
      <c r="D102" s="140" t="str">
        <f t="shared" si="12"/>
        <v>Inwido</v>
      </c>
      <c r="E102" s="304">
        <v>327.53261179999998</v>
      </c>
      <c r="F102" s="132">
        <v>283.70520520000002</v>
      </c>
      <c r="G102" s="304">
        <v>-327.53261179999998</v>
      </c>
      <c r="H102" s="132">
        <v>406.70199780000002</v>
      </c>
      <c r="I102" s="304">
        <v>0</v>
      </c>
      <c r="J102" s="132">
        <v>402.42019670000002</v>
      </c>
      <c r="K102" s="304">
        <v>0</v>
      </c>
      <c r="L102" s="132">
        <v>444.33731899999998</v>
      </c>
      <c r="M102" s="304">
        <v>8.9823074999999193</v>
      </c>
      <c r="N102" s="132">
        <v>-22.069740600000099</v>
      </c>
      <c r="O102" s="304">
        <v>-8.9823074999999495</v>
      </c>
      <c r="P102" s="132">
        <v>37.892673299999998</v>
      </c>
      <c r="Q102" s="304">
        <v>0</v>
      </c>
      <c r="R102" s="132">
        <v>46.8734172999999</v>
      </c>
      <c r="S102" s="304">
        <v>0</v>
      </c>
      <c r="T102" s="132">
        <v>54.9829791000003</v>
      </c>
      <c r="U102" s="304">
        <v>8.1605318999999206</v>
      </c>
      <c r="V102" s="132">
        <v>-24.6169948000001</v>
      </c>
      <c r="W102" s="304">
        <v>-8.1605318999999792</v>
      </c>
      <c r="X102" s="132">
        <v>15.758516500000001</v>
      </c>
      <c r="Y102" s="304">
        <v>0</v>
      </c>
      <c r="Z102" s="132">
        <v>43.116639499999799</v>
      </c>
      <c r="AA102" s="304">
        <v>0</v>
      </c>
      <c r="AB102" s="132">
        <v>44.771760600000299</v>
      </c>
    </row>
    <row r="103" spans="1:28">
      <c r="A103" s="572" t="str">
        <f t="shared" si="11"/>
        <v>JOTUL</v>
      </c>
      <c r="D103" s="140" t="str">
        <f t="shared" si="12"/>
        <v>Jøtul</v>
      </c>
      <c r="E103" s="304">
        <v>193.0229022</v>
      </c>
      <c r="F103" s="132">
        <v>181.52879469999999</v>
      </c>
      <c r="G103" s="304">
        <v>-193.0229022</v>
      </c>
      <c r="H103" s="132">
        <v>152.64299149999999</v>
      </c>
      <c r="I103" s="304">
        <v>0</v>
      </c>
      <c r="J103" s="132">
        <v>226.07812530000001</v>
      </c>
      <c r="K103" s="304">
        <v>0</v>
      </c>
      <c r="L103" s="132">
        <v>291.41094859999998</v>
      </c>
      <c r="M103" s="304">
        <v>-13.539048899999999</v>
      </c>
      <c r="N103" s="132">
        <v>-13.920999200000001</v>
      </c>
      <c r="O103" s="304">
        <v>13.539048899999999</v>
      </c>
      <c r="P103" s="132">
        <v>-34.949507099999998</v>
      </c>
      <c r="Q103" s="304">
        <v>0</v>
      </c>
      <c r="R103" s="132">
        <v>8.9236963000001097</v>
      </c>
      <c r="S103" s="304">
        <v>0</v>
      </c>
      <c r="T103" s="132">
        <v>19.555404399999698</v>
      </c>
      <c r="U103" s="304">
        <v>-29.253093499999999</v>
      </c>
      <c r="V103" s="132">
        <v>-18.639462000000002</v>
      </c>
      <c r="W103" s="304">
        <v>29.253093499999999</v>
      </c>
      <c r="X103" s="132">
        <v>-49.872314500000002</v>
      </c>
      <c r="Y103" s="304">
        <v>0</v>
      </c>
      <c r="Z103" s="132">
        <v>-4.55827889999986</v>
      </c>
      <c r="AA103" s="304">
        <v>0</v>
      </c>
      <c r="AB103" s="132">
        <v>-125.6352146</v>
      </c>
    </row>
    <row r="104" spans="1:28">
      <c r="A104" s="572" t="str">
        <f t="shared" si="11"/>
        <v>KVD</v>
      </c>
      <c r="D104" s="140" t="str">
        <f t="shared" si="12"/>
        <v xml:space="preserve">KVD </v>
      </c>
      <c r="E104" s="304">
        <v>75.858000000000004</v>
      </c>
      <c r="F104" s="132">
        <v>75.2</v>
      </c>
      <c r="G104" s="304">
        <v>-75.858000000000004</v>
      </c>
      <c r="H104" s="132">
        <v>84.254000000000005</v>
      </c>
      <c r="I104" s="304">
        <v>0</v>
      </c>
      <c r="J104" s="132">
        <v>72.905000000000001</v>
      </c>
      <c r="K104" s="304">
        <v>0</v>
      </c>
      <c r="L104" s="132">
        <v>83.052999999999997</v>
      </c>
      <c r="M104" s="304">
        <v>8.1629999999999896</v>
      </c>
      <c r="N104" s="132">
        <v>8.6150000000000109</v>
      </c>
      <c r="O104" s="304">
        <v>-8.1629999999999896</v>
      </c>
      <c r="P104" s="132">
        <v>11.555999999999999</v>
      </c>
      <c r="Q104" s="304">
        <v>0</v>
      </c>
      <c r="R104" s="132">
        <v>10.131</v>
      </c>
      <c r="S104" s="304">
        <v>0</v>
      </c>
      <c r="T104" s="132">
        <v>13.903</v>
      </c>
      <c r="U104" s="304">
        <v>6.0209999999999999</v>
      </c>
      <c r="V104" s="132">
        <v>5.7439999999999998</v>
      </c>
      <c r="W104" s="304">
        <v>-6.0209999999999804</v>
      </c>
      <c r="X104" s="132">
        <v>8.8520000000000092</v>
      </c>
      <c r="Y104" s="304">
        <v>0</v>
      </c>
      <c r="Z104" s="132">
        <v>7.492</v>
      </c>
      <c r="AA104" s="304">
        <v>0</v>
      </c>
      <c r="AB104" s="132">
        <v>11.359</v>
      </c>
    </row>
    <row r="105" spans="1:28">
      <c r="A105" s="572" t="str">
        <f t="shared" si="11"/>
        <v>LEDIL</v>
      </c>
      <c r="D105" s="140" t="str">
        <f t="shared" si="12"/>
        <v>Ledil</v>
      </c>
      <c r="E105" s="304">
        <v>46.424412500000003</v>
      </c>
      <c r="F105" s="132">
        <v>32.018440200000001</v>
      </c>
      <c r="G105" s="304">
        <v>-46.424412500000003</v>
      </c>
      <c r="H105" s="132">
        <v>36.447205500000003</v>
      </c>
      <c r="I105" s="304">
        <v>0</v>
      </c>
      <c r="J105" s="132">
        <v>46.776066100000001</v>
      </c>
      <c r="K105" s="304">
        <v>0</v>
      </c>
      <c r="L105" s="132">
        <v>46.341690200000002</v>
      </c>
      <c r="M105" s="304">
        <v>15.0284555</v>
      </c>
      <c r="N105" s="132">
        <v>6.6933195999999997</v>
      </c>
      <c r="O105" s="304">
        <v>-15.0284555</v>
      </c>
      <c r="P105" s="132">
        <v>11.278912</v>
      </c>
      <c r="Q105" s="304">
        <v>0</v>
      </c>
      <c r="R105" s="132">
        <v>17.562030100000001</v>
      </c>
      <c r="S105" s="304">
        <v>0</v>
      </c>
      <c r="T105" s="132">
        <v>5.2979984999999701</v>
      </c>
      <c r="U105" s="304">
        <v>5.1880246999999997</v>
      </c>
      <c r="V105" s="132">
        <v>4.7506672999999999</v>
      </c>
      <c r="W105" s="304">
        <v>-5.1880246999999899</v>
      </c>
      <c r="X105" s="132">
        <v>9.4654627999999992</v>
      </c>
      <c r="Y105" s="304">
        <v>0</v>
      </c>
      <c r="Z105" s="132">
        <v>15.951071300000001</v>
      </c>
      <c r="AA105" s="304">
        <v>0</v>
      </c>
      <c r="AB105" s="132">
        <v>3.4771312999999702</v>
      </c>
    </row>
    <row r="106" spans="1:28">
      <c r="A106" s="572" t="str">
        <f t="shared" si="11"/>
        <v>MCC</v>
      </c>
      <c r="D106" s="140" t="str">
        <f t="shared" si="12"/>
        <v>Mobile Climate Control</v>
      </c>
      <c r="E106" s="304">
        <v>290.10500000000002</v>
      </c>
      <c r="F106" s="132">
        <v>211.64500000000001</v>
      </c>
      <c r="G106" s="304">
        <v>-290.10500000000002</v>
      </c>
      <c r="H106" s="132">
        <v>281.29000000000002</v>
      </c>
      <c r="I106" s="304">
        <v>0</v>
      </c>
      <c r="J106" s="132">
        <v>281.17599999999999</v>
      </c>
      <c r="K106" s="304">
        <v>0</v>
      </c>
      <c r="L106" s="132">
        <v>246.876</v>
      </c>
      <c r="M106" s="304">
        <v>29.253</v>
      </c>
      <c r="N106" s="132">
        <v>15.763999999999999</v>
      </c>
      <c r="O106" s="304">
        <v>-29.253</v>
      </c>
      <c r="P106" s="132">
        <v>30.905000000000001</v>
      </c>
      <c r="Q106" s="304">
        <v>0</v>
      </c>
      <c r="R106" s="132">
        <v>37.365000000000002</v>
      </c>
      <c r="S106" s="304">
        <v>0</v>
      </c>
      <c r="T106" s="132">
        <v>22.2</v>
      </c>
      <c r="U106" s="304">
        <v>5.1460000000000203</v>
      </c>
      <c r="V106" s="132">
        <v>8.4820000000000206</v>
      </c>
      <c r="W106" s="304">
        <v>-5.1459999999999999</v>
      </c>
      <c r="X106" s="132">
        <v>18.826000000000001</v>
      </c>
      <c r="Y106" s="304">
        <v>0</v>
      </c>
      <c r="Z106" s="132">
        <v>17.564</v>
      </c>
      <c r="AA106" s="304">
        <v>0</v>
      </c>
      <c r="AB106" s="132">
        <v>1.91300000000002</v>
      </c>
    </row>
    <row r="107" spans="1:28">
      <c r="A107" s="572" t="str">
        <f t="shared" si="11"/>
        <v>NEBULA</v>
      </c>
      <c r="D107" s="140" t="str">
        <f t="shared" si="12"/>
        <v>Nebula</v>
      </c>
      <c r="E107" s="304">
        <v>48.178444499999998</v>
      </c>
      <c r="F107" s="132">
        <v>42.518398500000004</v>
      </c>
      <c r="G107" s="304">
        <v>-48.178444499999998</v>
      </c>
      <c r="H107" s="132">
        <v>46.514325900000003</v>
      </c>
      <c r="I107" s="304">
        <v>0</v>
      </c>
      <c r="J107" s="132">
        <v>47.568410100000001</v>
      </c>
      <c r="K107" s="304">
        <v>0</v>
      </c>
      <c r="L107" s="132">
        <v>52.430366300000003</v>
      </c>
      <c r="M107" s="304">
        <v>13.105713</v>
      </c>
      <c r="N107" s="132">
        <v>13.261675500000001</v>
      </c>
      <c r="O107" s="304">
        <v>-13.105713</v>
      </c>
      <c r="P107" s="132">
        <v>14.3792452</v>
      </c>
      <c r="Q107" s="304">
        <v>0</v>
      </c>
      <c r="R107" s="132">
        <v>17.6741624</v>
      </c>
      <c r="S107" s="304">
        <v>0</v>
      </c>
      <c r="T107" s="132">
        <v>16.690152600000001</v>
      </c>
      <c r="U107" s="304">
        <v>9.8742801</v>
      </c>
      <c r="V107" s="132">
        <v>8.8561236000000001</v>
      </c>
      <c r="W107" s="304">
        <v>-9.8742801000000107</v>
      </c>
      <c r="X107" s="132">
        <v>10.0386565</v>
      </c>
      <c r="Y107" s="304">
        <v>0</v>
      </c>
      <c r="Z107" s="132">
        <v>14.1290212</v>
      </c>
      <c r="AA107" s="304">
        <v>0</v>
      </c>
      <c r="AB107" s="132">
        <v>15.8888006</v>
      </c>
    </row>
    <row r="108" spans="1:28">
      <c r="A108" s="572" t="str">
        <f t="shared" si="11"/>
        <v>NCGHO</v>
      </c>
      <c r="D108" s="140" t="str">
        <f t="shared" si="12"/>
        <v>Nordic Cinema Group</v>
      </c>
      <c r="E108" s="304">
        <v>460.05613240000002</v>
      </c>
      <c r="F108" s="132">
        <v>416.18710950000002</v>
      </c>
      <c r="G108" s="304">
        <v>-460.05613240000002</v>
      </c>
      <c r="H108" s="132">
        <v>285.1716705</v>
      </c>
      <c r="I108" s="304">
        <v>0</v>
      </c>
      <c r="J108" s="132">
        <v>315.38292150000001</v>
      </c>
      <c r="K108" s="304">
        <v>0</v>
      </c>
      <c r="L108" s="132">
        <v>502.38634350000001</v>
      </c>
      <c r="M108" s="304">
        <v>89.165143299999997</v>
      </c>
      <c r="N108" s="132">
        <v>73.143977500000105</v>
      </c>
      <c r="O108" s="304">
        <v>-89.165143300000096</v>
      </c>
      <c r="P108" s="132">
        <v>-1.4537500000000301</v>
      </c>
      <c r="Q108" s="304">
        <v>0</v>
      </c>
      <c r="R108" s="132">
        <v>23.9502405</v>
      </c>
      <c r="S108" s="304">
        <v>0</v>
      </c>
      <c r="T108" s="132">
        <v>117.0925845</v>
      </c>
      <c r="U108" s="304">
        <v>76.899303399999994</v>
      </c>
      <c r="V108" s="132">
        <v>52.263475499999998</v>
      </c>
      <c r="W108" s="304">
        <v>-76.899303400000093</v>
      </c>
      <c r="X108" s="132">
        <v>-29.329697000000099</v>
      </c>
      <c r="Y108" s="304">
        <v>0</v>
      </c>
      <c r="Z108" s="132">
        <v>6.4895400000000203</v>
      </c>
      <c r="AA108" s="304">
        <v>0</v>
      </c>
      <c r="AB108" s="132">
        <v>91.487976499999903</v>
      </c>
    </row>
    <row r="109" spans="1:28" ht="17.25" hidden="1" customHeight="1">
      <c r="A109" s="572">
        <f t="shared" si="11"/>
        <v>0</v>
      </c>
      <c r="D109" s="140">
        <f t="shared" si="12"/>
        <v>0</v>
      </c>
      <c r="E109" s="304">
        <v>0</v>
      </c>
      <c r="F109" s="132">
        <v>0</v>
      </c>
      <c r="G109" s="304">
        <v>0</v>
      </c>
      <c r="H109" s="132">
        <v>0</v>
      </c>
      <c r="I109" s="304">
        <v>0</v>
      </c>
      <c r="J109" s="132">
        <v>0</v>
      </c>
      <c r="K109" s="304">
        <v>0</v>
      </c>
      <c r="L109" s="132">
        <v>0</v>
      </c>
      <c r="M109" s="304">
        <v>0</v>
      </c>
      <c r="N109" s="132">
        <v>0</v>
      </c>
      <c r="O109" s="304">
        <v>0</v>
      </c>
      <c r="P109" s="132">
        <v>0</v>
      </c>
      <c r="Q109" s="304">
        <v>0</v>
      </c>
      <c r="R109" s="132">
        <v>0</v>
      </c>
      <c r="S109" s="304">
        <v>0</v>
      </c>
      <c r="T109" s="132">
        <v>0</v>
      </c>
      <c r="U109" s="304">
        <v>0</v>
      </c>
      <c r="V109" s="132">
        <v>0</v>
      </c>
      <c r="W109" s="304">
        <v>0</v>
      </c>
      <c r="X109" s="132">
        <v>0</v>
      </c>
      <c r="Y109" s="304">
        <v>0</v>
      </c>
      <c r="Z109" s="132">
        <v>0</v>
      </c>
      <c r="AA109" s="304">
        <v>0</v>
      </c>
      <c r="AB109" s="132">
        <v>0</v>
      </c>
    </row>
    <row r="110" spans="1:28" ht="17.25" hidden="1" customHeight="1">
      <c r="A110" s="572">
        <f t="shared" si="11"/>
        <v>0</v>
      </c>
      <c r="D110" s="140">
        <f t="shared" si="12"/>
        <v>0</v>
      </c>
      <c r="E110" s="304">
        <v>0</v>
      </c>
      <c r="F110" s="132">
        <v>0</v>
      </c>
      <c r="G110" s="304">
        <v>0</v>
      </c>
      <c r="H110" s="132">
        <v>0</v>
      </c>
      <c r="I110" s="304">
        <v>0</v>
      </c>
      <c r="J110" s="132">
        <v>0</v>
      </c>
      <c r="K110" s="304">
        <v>0</v>
      </c>
      <c r="L110" s="132">
        <v>0</v>
      </c>
      <c r="M110" s="304">
        <v>0</v>
      </c>
      <c r="N110" s="132">
        <v>0</v>
      </c>
      <c r="O110" s="304">
        <v>0</v>
      </c>
      <c r="P110" s="132">
        <v>0</v>
      </c>
      <c r="Q110" s="304">
        <v>0</v>
      </c>
      <c r="R110" s="132">
        <v>0</v>
      </c>
      <c r="S110" s="304">
        <v>0</v>
      </c>
      <c r="T110" s="132">
        <v>0</v>
      </c>
      <c r="U110" s="304">
        <v>0</v>
      </c>
      <c r="V110" s="132">
        <v>0</v>
      </c>
      <c r="W110" s="304">
        <v>0</v>
      </c>
      <c r="X110" s="132">
        <v>0</v>
      </c>
      <c r="Y110" s="304">
        <v>0</v>
      </c>
      <c r="Z110" s="132">
        <v>0</v>
      </c>
      <c r="AA110" s="304">
        <v>0</v>
      </c>
      <c r="AB110" s="132">
        <v>0</v>
      </c>
    </row>
    <row r="111" spans="1:28" ht="17.25" hidden="1" customHeight="1">
      <c r="A111" s="572">
        <f t="shared" si="11"/>
        <v>0</v>
      </c>
      <c r="D111" s="140">
        <f t="shared" si="12"/>
        <v>0</v>
      </c>
      <c r="E111" s="304">
        <v>0</v>
      </c>
      <c r="F111" s="132">
        <v>0</v>
      </c>
      <c r="G111" s="304">
        <v>0</v>
      </c>
      <c r="H111" s="132">
        <v>0</v>
      </c>
      <c r="I111" s="304">
        <v>0</v>
      </c>
      <c r="J111" s="132">
        <v>0</v>
      </c>
      <c r="K111" s="304">
        <v>0</v>
      </c>
      <c r="L111" s="132">
        <v>0</v>
      </c>
      <c r="M111" s="304">
        <v>0</v>
      </c>
      <c r="N111" s="132">
        <v>0</v>
      </c>
      <c r="O111" s="304">
        <v>0</v>
      </c>
      <c r="P111" s="132">
        <v>0</v>
      </c>
      <c r="Q111" s="304">
        <v>0</v>
      </c>
      <c r="R111" s="132">
        <v>0</v>
      </c>
      <c r="S111" s="304">
        <v>0</v>
      </c>
      <c r="T111" s="132">
        <v>0</v>
      </c>
      <c r="U111" s="304">
        <v>0</v>
      </c>
      <c r="V111" s="132">
        <v>0</v>
      </c>
      <c r="W111" s="304">
        <v>0</v>
      </c>
      <c r="X111" s="132">
        <v>0</v>
      </c>
      <c r="Y111" s="304">
        <v>0</v>
      </c>
      <c r="Z111" s="132">
        <v>0</v>
      </c>
      <c r="AA111" s="304">
        <v>0</v>
      </c>
      <c r="AB111" s="132">
        <v>0</v>
      </c>
    </row>
    <row r="112" spans="1:28" ht="17.25" hidden="1" customHeight="1">
      <c r="A112" s="572">
        <f t="shared" si="11"/>
        <v>0</v>
      </c>
      <c r="D112" s="140">
        <f t="shared" si="12"/>
        <v>0</v>
      </c>
      <c r="E112" s="304">
        <v>0</v>
      </c>
      <c r="F112" s="132">
        <v>0</v>
      </c>
      <c r="G112" s="304">
        <v>0</v>
      </c>
      <c r="H112" s="132">
        <v>0</v>
      </c>
      <c r="I112" s="304">
        <v>0</v>
      </c>
      <c r="J112" s="132">
        <v>0</v>
      </c>
      <c r="K112" s="304">
        <v>0</v>
      </c>
      <c r="L112" s="132">
        <v>0</v>
      </c>
      <c r="M112" s="304">
        <v>0</v>
      </c>
      <c r="N112" s="132">
        <v>0</v>
      </c>
      <c r="O112" s="304">
        <v>0</v>
      </c>
      <c r="P112" s="132">
        <v>0</v>
      </c>
      <c r="Q112" s="304">
        <v>0</v>
      </c>
      <c r="R112" s="132">
        <v>0</v>
      </c>
      <c r="S112" s="304">
        <v>0</v>
      </c>
      <c r="T112" s="132">
        <v>0</v>
      </c>
      <c r="U112" s="304">
        <v>0</v>
      </c>
      <c r="V112" s="132">
        <v>0</v>
      </c>
      <c r="W112" s="304">
        <v>0</v>
      </c>
      <c r="X112" s="132">
        <v>0</v>
      </c>
      <c r="Y112" s="304">
        <v>0</v>
      </c>
      <c r="Z112" s="132">
        <v>0</v>
      </c>
      <c r="AA112" s="304">
        <v>0</v>
      </c>
      <c r="AB112" s="132">
        <v>0</v>
      </c>
    </row>
    <row r="113" spans="1:28" ht="17.25" hidden="1" customHeight="1">
      <c r="A113" s="572">
        <f t="shared" si="11"/>
        <v>0</v>
      </c>
      <c r="D113" s="140">
        <f t="shared" si="12"/>
        <v>0</v>
      </c>
      <c r="E113" s="304">
        <v>0</v>
      </c>
      <c r="F113" s="132">
        <v>0</v>
      </c>
      <c r="G113" s="304">
        <v>0</v>
      </c>
      <c r="H113" s="132">
        <v>0</v>
      </c>
      <c r="I113" s="304">
        <v>0</v>
      </c>
      <c r="J113" s="132">
        <v>0</v>
      </c>
      <c r="K113" s="304">
        <v>0</v>
      </c>
      <c r="L113" s="132">
        <v>0</v>
      </c>
      <c r="M113" s="304">
        <v>0</v>
      </c>
      <c r="N113" s="132">
        <v>0</v>
      </c>
      <c r="O113" s="304">
        <v>0</v>
      </c>
      <c r="P113" s="132">
        <v>0</v>
      </c>
      <c r="Q113" s="304">
        <v>0</v>
      </c>
      <c r="R113" s="132">
        <v>0</v>
      </c>
      <c r="S113" s="304">
        <v>0</v>
      </c>
      <c r="T113" s="132">
        <v>0</v>
      </c>
      <c r="U113" s="304">
        <v>0</v>
      </c>
      <c r="V113" s="132">
        <v>0</v>
      </c>
      <c r="W113" s="304">
        <v>0</v>
      </c>
      <c r="X113" s="132">
        <v>0</v>
      </c>
      <c r="Y113" s="304">
        <v>0</v>
      </c>
      <c r="Z113" s="132">
        <v>0</v>
      </c>
      <c r="AA113" s="304">
        <v>0</v>
      </c>
      <c r="AB113" s="132">
        <v>0</v>
      </c>
    </row>
    <row r="114" spans="1:28" ht="17.25" hidden="1" customHeight="1">
      <c r="A114" s="572">
        <f t="shared" si="11"/>
        <v>0</v>
      </c>
      <c r="D114" s="140">
        <f t="shared" si="12"/>
        <v>0</v>
      </c>
      <c r="E114" s="304">
        <v>0</v>
      </c>
      <c r="F114" s="132">
        <v>0</v>
      </c>
      <c r="G114" s="304">
        <v>0</v>
      </c>
      <c r="H114" s="132">
        <v>0</v>
      </c>
      <c r="I114" s="304">
        <v>0</v>
      </c>
      <c r="J114" s="132">
        <v>0</v>
      </c>
      <c r="K114" s="304">
        <v>0</v>
      </c>
      <c r="L114" s="132">
        <v>0</v>
      </c>
      <c r="M114" s="304">
        <v>0</v>
      </c>
      <c r="N114" s="132">
        <v>0</v>
      </c>
      <c r="O114" s="304">
        <v>0</v>
      </c>
      <c r="P114" s="132">
        <v>0</v>
      </c>
      <c r="Q114" s="304">
        <v>0</v>
      </c>
      <c r="R114" s="132">
        <v>0</v>
      </c>
      <c r="S114" s="304">
        <v>0</v>
      </c>
      <c r="T114" s="132">
        <v>0</v>
      </c>
      <c r="U114" s="304">
        <v>0</v>
      </c>
      <c r="V114" s="132">
        <v>0</v>
      </c>
      <c r="W114" s="304">
        <v>0</v>
      </c>
      <c r="X114" s="132">
        <v>0</v>
      </c>
      <c r="Y114" s="304">
        <v>0</v>
      </c>
      <c r="Z114" s="132">
        <v>0</v>
      </c>
      <c r="AA114" s="304">
        <v>0</v>
      </c>
      <c r="AB114" s="132">
        <v>0</v>
      </c>
    </row>
    <row r="115" spans="1:28" ht="17.25" hidden="1" customHeight="1">
      <c r="A115" s="572">
        <f t="shared" si="11"/>
        <v>0</v>
      </c>
      <c r="D115" s="140">
        <f t="shared" si="12"/>
        <v>0</v>
      </c>
      <c r="E115" s="304">
        <v>0</v>
      </c>
      <c r="F115" s="132">
        <v>0</v>
      </c>
      <c r="G115" s="304">
        <v>0</v>
      </c>
      <c r="H115" s="132">
        <v>0</v>
      </c>
      <c r="I115" s="304">
        <v>0</v>
      </c>
      <c r="J115" s="132">
        <v>0</v>
      </c>
      <c r="K115" s="304">
        <v>0</v>
      </c>
      <c r="L115" s="132">
        <v>0</v>
      </c>
      <c r="M115" s="304">
        <v>0</v>
      </c>
      <c r="N115" s="132">
        <v>0</v>
      </c>
      <c r="O115" s="304">
        <v>0</v>
      </c>
      <c r="P115" s="132">
        <v>0</v>
      </c>
      <c r="Q115" s="304">
        <v>0</v>
      </c>
      <c r="R115" s="132">
        <v>0</v>
      </c>
      <c r="S115" s="304">
        <v>0</v>
      </c>
      <c r="T115" s="132">
        <v>0</v>
      </c>
      <c r="U115" s="304">
        <v>0</v>
      </c>
      <c r="V115" s="132">
        <v>0</v>
      </c>
      <c r="W115" s="304">
        <v>0</v>
      </c>
      <c r="X115" s="132">
        <v>0</v>
      </c>
      <c r="Y115" s="304">
        <v>0</v>
      </c>
      <c r="Z115" s="132">
        <v>0</v>
      </c>
      <c r="AA115" s="304">
        <v>0</v>
      </c>
      <c r="AB115" s="132">
        <v>0</v>
      </c>
    </row>
    <row r="116" spans="1:28" ht="17.25" hidden="1" customHeight="1">
      <c r="A116" s="572">
        <f t="shared" si="11"/>
        <v>0</v>
      </c>
      <c r="D116" s="140">
        <f t="shared" si="12"/>
        <v>0</v>
      </c>
      <c r="E116" s="304">
        <v>0</v>
      </c>
      <c r="F116" s="132">
        <v>0</v>
      </c>
      <c r="G116" s="304">
        <v>0</v>
      </c>
      <c r="H116" s="132">
        <v>0</v>
      </c>
      <c r="I116" s="304">
        <v>0</v>
      </c>
      <c r="J116" s="132">
        <v>0</v>
      </c>
      <c r="K116" s="304">
        <v>0</v>
      </c>
      <c r="L116" s="132">
        <v>0</v>
      </c>
      <c r="M116" s="304">
        <v>0</v>
      </c>
      <c r="N116" s="132">
        <v>0</v>
      </c>
      <c r="O116" s="304">
        <v>0</v>
      </c>
      <c r="P116" s="132">
        <v>0</v>
      </c>
      <c r="Q116" s="304">
        <v>0</v>
      </c>
      <c r="R116" s="132">
        <v>0</v>
      </c>
      <c r="S116" s="304">
        <v>0</v>
      </c>
      <c r="T116" s="132">
        <v>0</v>
      </c>
      <c r="U116" s="304">
        <v>0</v>
      </c>
      <c r="V116" s="132">
        <v>0</v>
      </c>
      <c r="W116" s="304">
        <v>0</v>
      </c>
      <c r="X116" s="132">
        <v>0</v>
      </c>
      <c r="Y116" s="304">
        <v>0</v>
      </c>
      <c r="Z116" s="132">
        <v>0</v>
      </c>
      <c r="AA116" s="304">
        <v>0</v>
      </c>
      <c r="AB116" s="132">
        <v>0</v>
      </c>
    </row>
    <row r="117" spans="1:28" ht="17.25" hidden="1" customHeight="1">
      <c r="A117" s="572">
        <f t="shared" si="11"/>
        <v>0</v>
      </c>
      <c r="D117" s="140">
        <f t="shared" si="12"/>
        <v>0</v>
      </c>
      <c r="E117" s="304">
        <v>0</v>
      </c>
      <c r="F117" s="132">
        <v>0</v>
      </c>
      <c r="G117" s="304">
        <v>0</v>
      </c>
      <c r="H117" s="132">
        <v>0</v>
      </c>
      <c r="I117" s="304">
        <v>0</v>
      </c>
      <c r="J117" s="132">
        <v>0</v>
      </c>
      <c r="K117" s="304">
        <v>0</v>
      </c>
      <c r="L117" s="132">
        <v>0</v>
      </c>
      <c r="M117" s="304">
        <v>0</v>
      </c>
      <c r="N117" s="132">
        <v>0</v>
      </c>
      <c r="O117" s="304">
        <v>0</v>
      </c>
      <c r="P117" s="132">
        <v>0</v>
      </c>
      <c r="Q117" s="304">
        <v>0</v>
      </c>
      <c r="R117" s="132">
        <v>0</v>
      </c>
      <c r="S117" s="304">
        <v>0</v>
      </c>
      <c r="T117" s="132">
        <v>0</v>
      </c>
      <c r="U117" s="304">
        <v>0</v>
      </c>
      <c r="V117" s="132">
        <v>0</v>
      </c>
      <c r="W117" s="304">
        <v>0</v>
      </c>
      <c r="X117" s="132">
        <v>0</v>
      </c>
      <c r="Y117" s="304">
        <v>0</v>
      </c>
      <c r="Z117" s="132">
        <v>0</v>
      </c>
      <c r="AA117" s="304">
        <v>0</v>
      </c>
      <c r="AB117" s="132">
        <v>0</v>
      </c>
    </row>
    <row r="118" spans="1:28" ht="17.25" hidden="1" customHeight="1">
      <c r="A118" s="572">
        <f t="shared" si="11"/>
        <v>0</v>
      </c>
      <c r="D118" s="140">
        <f t="shared" si="12"/>
        <v>0</v>
      </c>
      <c r="E118" s="304">
        <v>0</v>
      </c>
      <c r="F118" s="132">
        <v>0</v>
      </c>
      <c r="G118" s="304">
        <v>0</v>
      </c>
      <c r="H118" s="132">
        <v>0</v>
      </c>
      <c r="I118" s="304">
        <v>0</v>
      </c>
      <c r="J118" s="132">
        <v>0</v>
      </c>
      <c r="K118" s="304">
        <v>0</v>
      </c>
      <c r="L118" s="132">
        <v>0</v>
      </c>
      <c r="M118" s="304">
        <v>0</v>
      </c>
      <c r="N118" s="132">
        <v>0</v>
      </c>
      <c r="O118" s="304">
        <v>0</v>
      </c>
      <c r="P118" s="132">
        <v>0</v>
      </c>
      <c r="Q118" s="304">
        <v>0</v>
      </c>
      <c r="R118" s="132">
        <v>0</v>
      </c>
      <c r="S118" s="304">
        <v>0</v>
      </c>
      <c r="T118" s="132">
        <v>0</v>
      </c>
      <c r="U118" s="304">
        <v>0</v>
      </c>
      <c r="V118" s="132">
        <v>0</v>
      </c>
      <c r="W118" s="304">
        <v>0</v>
      </c>
      <c r="X118" s="132">
        <v>0</v>
      </c>
      <c r="Y118" s="304">
        <v>0</v>
      </c>
      <c r="Z118" s="132">
        <v>0</v>
      </c>
      <c r="AA118" s="304">
        <v>0</v>
      </c>
      <c r="AB118" s="132">
        <v>0</v>
      </c>
    </row>
    <row r="119" spans="1:28" hidden="1">
      <c r="A119" s="572">
        <f t="shared" si="11"/>
        <v>0</v>
      </c>
      <c r="D119" s="140">
        <f t="shared" si="12"/>
        <v>0</v>
      </c>
      <c r="E119" s="304">
        <v>0</v>
      </c>
      <c r="F119" s="132">
        <v>0</v>
      </c>
      <c r="G119" s="304">
        <v>0</v>
      </c>
      <c r="H119" s="132">
        <v>0</v>
      </c>
      <c r="I119" s="304">
        <v>0</v>
      </c>
      <c r="J119" s="132">
        <v>0</v>
      </c>
      <c r="K119" s="304">
        <v>0</v>
      </c>
      <c r="L119" s="132">
        <v>0</v>
      </c>
      <c r="M119" s="304">
        <v>0</v>
      </c>
      <c r="N119" s="132">
        <v>0</v>
      </c>
      <c r="O119" s="304">
        <v>0</v>
      </c>
      <c r="P119" s="132">
        <v>0</v>
      </c>
      <c r="Q119" s="304">
        <v>0</v>
      </c>
      <c r="R119" s="132">
        <v>0</v>
      </c>
      <c r="S119" s="304">
        <v>0</v>
      </c>
      <c r="T119" s="132">
        <v>0</v>
      </c>
      <c r="U119" s="304">
        <v>0</v>
      </c>
      <c r="V119" s="132">
        <v>0</v>
      </c>
      <c r="W119" s="304">
        <v>0</v>
      </c>
      <c r="X119" s="132">
        <v>0</v>
      </c>
      <c r="Y119" s="304">
        <v>0</v>
      </c>
      <c r="Z119" s="132">
        <v>0</v>
      </c>
      <c r="AA119" s="304">
        <v>0</v>
      </c>
      <c r="AB119" s="132">
        <v>0</v>
      </c>
    </row>
    <row r="120" spans="1:28">
      <c r="A120" s="572" t="str">
        <f t="shared" si="11"/>
        <v>TOTAL</v>
      </c>
      <c r="D120" s="571" t="str">
        <f t="shared" si="12"/>
        <v>Summa exkl Aibel</v>
      </c>
      <c r="E120" s="305">
        <f t="shared" ref="E120:AB120" si="13">SUM(E92:E119)</f>
        <v>5318.5296451000013</v>
      </c>
      <c r="F120" s="124">
        <f t="shared" si="13"/>
        <v>4853.1687949000016</v>
      </c>
      <c r="G120" s="305">
        <f t="shared" si="13"/>
        <v>-5318.5296451000013</v>
      </c>
      <c r="H120" s="124">
        <f t="shared" si="13"/>
        <v>5172.3476958999991</v>
      </c>
      <c r="I120" s="305">
        <f t="shared" si="13"/>
        <v>0</v>
      </c>
      <c r="J120" s="124">
        <f t="shared" si="13"/>
        <v>5026.9050091999989</v>
      </c>
      <c r="K120" s="305">
        <f t="shared" si="13"/>
        <v>0</v>
      </c>
      <c r="L120" s="124">
        <f t="shared" si="13"/>
        <v>5823.9142444000008</v>
      </c>
      <c r="M120" s="305">
        <f t="shared" si="13"/>
        <v>249.07844600000033</v>
      </c>
      <c r="N120" s="137">
        <f t="shared" si="13"/>
        <v>175.62588070000027</v>
      </c>
      <c r="O120" s="305">
        <f t="shared" si="13"/>
        <v>-249.07844600000044</v>
      </c>
      <c r="P120" s="137">
        <f t="shared" si="13"/>
        <v>285.58101279999948</v>
      </c>
      <c r="Q120" s="305">
        <f t="shared" si="13"/>
        <v>0</v>
      </c>
      <c r="R120" s="137">
        <f t="shared" si="13"/>
        <v>375.55643100000049</v>
      </c>
      <c r="S120" s="305">
        <f t="shared" si="13"/>
        <v>0</v>
      </c>
      <c r="T120" s="137">
        <f t="shared" si="13"/>
        <v>503.61553160000057</v>
      </c>
      <c r="U120" s="305">
        <f t="shared" si="13"/>
        <v>101.04481920000012</v>
      </c>
      <c r="V120" s="124">
        <f t="shared" si="13"/>
        <v>41.849994900000098</v>
      </c>
      <c r="W120" s="305">
        <f t="shared" si="13"/>
        <v>-101.04481920000035</v>
      </c>
      <c r="X120" s="124">
        <f t="shared" si="13"/>
        <v>84.517797499999546</v>
      </c>
      <c r="Y120" s="305">
        <f t="shared" si="13"/>
        <v>0</v>
      </c>
      <c r="Z120" s="124">
        <f t="shared" si="13"/>
        <v>230.60262230000035</v>
      </c>
      <c r="AA120" s="305">
        <f t="shared" si="13"/>
        <v>0</v>
      </c>
      <c r="AB120" s="124">
        <f t="shared" si="13"/>
        <v>137.54192140000089</v>
      </c>
    </row>
    <row r="121" spans="1:28" ht="13.5" customHeight="1">
      <c r="A121" s="572"/>
      <c r="D121" s="140"/>
      <c r="E121" s="304"/>
      <c r="F121" s="138">
        <f>E120/F120-1</f>
        <v>9.5888041373922261E-2</v>
      </c>
      <c r="G121" s="306"/>
      <c r="H121" s="138">
        <f>+G120/H120-1</f>
        <v>-2.0282622046688541</v>
      </c>
      <c r="I121" s="304"/>
      <c r="J121" s="138">
        <f>I120/J120-1</f>
        <v>-1</v>
      </c>
      <c r="K121" s="304"/>
      <c r="L121" s="138">
        <f>K120/L120-1</f>
        <v>-1</v>
      </c>
      <c r="M121" s="306"/>
      <c r="N121" s="139">
        <f>M120/N120-1</f>
        <v>0.41823314996193472</v>
      </c>
      <c r="O121" s="306"/>
      <c r="P121" s="139">
        <f>O120/P120-1</f>
        <v>-1.8721813945468329</v>
      </c>
      <c r="Q121" s="304"/>
      <c r="R121" s="139">
        <f>Q120/R120-1</f>
        <v>-1</v>
      </c>
      <c r="S121" s="304"/>
      <c r="T121" s="139">
        <f>S120/T120-1</f>
        <v>-1</v>
      </c>
      <c r="U121" s="306"/>
      <c r="V121" s="138">
        <f>U120/V120-1</f>
        <v>1.4144523659189234</v>
      </c>
      <c r="W121" s="306"/>
      <c r="X121" s="138">
        <f>W120/X120-1</f>
        <v>-2.1955448697062994</v>
      </c>
      <c r="Y121" s="304"/>
      <c r="Z121" s="138">
        <f>Y120/Z120-1</f>
        <v>-1</v>
      </c>
      <c r="AA121" s="304"/>
      <c r="AB121" s="138">
        <f>AA120/AB120-1</f>
        <v>-1</v>
      </c>
    </row>
    <row r="122" spans="1:28">
      <c r="A122" s="572" t="str">
        <f t="shared" ref="A122:A168" si="14">A40</f>
        <v>AIBEL</v>
      </c>
      <c r="D122" s="559" t="str">
        <f t="shared" ref="D122:D168" si="15">D40</f>
        <v>Aibel</v>
      </c>
      <c r="E122" s="304">
        <v>602.77693380000005</v>
      </c>
      <c r="F122" s="132">
        <v>822.7496721</v>
      </c>
      <c r="G122" s="304">
        <v>-602.77693380000005</v>
      </c>
      <c r="H122" s="132">
        <v>789.29948709999996</v>
      </c>
      <c r="I122" s="304">
        <v>0</v>
      </c>
      <c r="J122" s="132">
        <v>627.64384159999895</v>
      </c>
      <c r="K122" s="304">
        <v>0</v>
      </c>
      <c r="L122" s="132">
        <v>705.35957700000097</v>
      </c>
      <c r="M122" s="304">
        <v>39.619265300000002</v>
      </c>
      <c r="N122" s="132">
        <v>13.5656385000001</v>
      </c>
      <c r="O122" s="304">
        <v>-39.619265300000102</v>
      </c>
      <c r="P122" s="132">
        <v>26.897897800000599</v>
      </c>
      <c r="Q122" s="304">
        <v>0</v>
      </c>
      <c r="R122" s="132">
        <v>9.9573726999985102</v>
      </c>
      <c r="S122" s="304">
        <v>0</v>
      </c>
      <c r="T122" s="132">
        <v>-43.366712699999098</v>
      </c>
      <c r="U122" s="304">
        <v>6.4558115000000704</v>
      </c>
      <c r="V122" s="132">
        <v>-25.505886199999999</v>
      </c>
      <c r="W122" s="304">
        <v>-6.4558115000000198</v>
      </c>
      <c r="X122" s="132">
        <v>-10.837398999999399</v>
      </c>
      <c r="Y122" s="304">
        <v>0</v>
      </c>
      <c r="Z122" s="132">
        <v>-32.744737700001501</v>
      </c>
      <c r="AA122" s="304">
        <v>0</v>
      </c>
      <c r="AB122" s="132">
        <v>-81.701499799999098</v>
      </c>
    </row>
    <row r="123" spans="1:28" hidden="1">
      <c r="A123" s="572">
        <f t="shared" si="14"/>
        <v>0</v>
      </c>
      <c r="D123" s="140">
        <f t="shared" si="15"/>
        <v>0</v>
      </c>
      <c r="E123" s="304">
        <v>0</v>
      </c>
      <c r="F123" s="132">
        <v>0</v>
      </c>
      <c r="G123" s="304">
        <v>0</v>
      </c>
      <c r="H123" s="132">
        <v>0</v>
      </c>
      <c r="I123" s="304">
        <v>0</v>
      </c>
      <c r="J123" s="132">
        <v>0</v>
      </c>
      <c r="K123" s="304">
        <v>0</v>
      </c>
      <c r="L123" s="132">
        <v>0</v>
      </c>
      <c r="M123" s="304">
        <v>0</v>
      </c>
      <c r="N123" s="132">
        <v>0</v>
      </c>
      <c r="O123" s="304">
        <v>0</v>
      </c>
      <c r="P123" s="132">
        <v>0</v>
      </c>
      <c r="Q123" s="304">
        <v>0</v>
      </c>
      <c r="R123" s="132">
        <v>0</v>
      </c>
      <c r="S123" s="304">
        <v>0</v>
      </c>
      <c r="T123" s="132">
        <v>0</v>
      </c>
      <c r="U123" s="304">
        <v>0</v>
      </c>
      <c r="V123" s="132">
        <v>0</v>
      </c>
      <c r="W123" s="304">
        <v>0</v>
      </c>
      <c r="X123" s="132">
        <v>0</v>
      </c>
      <c r="Y123" s="304">
        <v>0</v>
      </c>
      <c r="Z123" s="132">
        <v>0</v>
      </c>
      <c r="AA123" s="304">
        <v>0</v>
      </c>
      <c r="AB123" s="132">
        <v>0</v>
      </c>
    </row>
    <row r="124" spans="1:28" hidden="1">
      <c r="A124" s="572">
        <f t="shared" si="14"/>
        <v>0</v>
      </c>
      <c r="D124" s="140">
        <f t="shared" si="15"/>
        <v>0</v>
      </c>
      <c r="E124" s="304">
        <v>0</v>
      </c>
      <c r="F124" s="132">
        <v>0</v>
      </c>
      <c r="G124" s="304">
        <v>0</v>
      </c>
      <c r="H124" s="132">
        <v>0</v>
      </c>
      <c r="I124" s="304">
        <v>0</v>
      </c>
      <c r="J124" s="132">
        <v>0</v>
      </c>
      <c r="K124" s="304">
        <v>0</v>
      </c>
      <c r="L124" s="132">
        <v>0</v>
      </c>
      <c r="M124" s="304">
        <v>0</v>
      </c>
      <c r="N124" s="132">
        <v>0</v>
      </c>
      <c r="O124" s="304">
        <v>0</v>
      </c>
      <c r="P124" s="132">
        <v>0</v>
      </c>
      <c r="Q124" s="304">
        <v>0</v>
      </c>
      <c r="R124" s="132">
        <v>0</v>
      </c>
      <c r="S124" s="304">
        <v>0</v>
      </c>
      <c r="T124" s="132">
        <v>0</v>
      </c>
      <c r="U124" s="304">
        <v>0</v>
      </c>
      <c r="V124" s="132">
        <v>0</v>
      </c>
      <c r="W124" s="304">
        <v>0</v>
      </c>
      <c r="X124" s="132">
        <v>0</v>
      </c>
      <c r="Y124" s="304">
        <v>0</v>
      </c>
      <c r="Z124" s="132">
        <v>0</v>
      </c>
      <c r="AA124" s="304">
        <v>0</v>
      </c>
      <c r="AB124" s="132">
        <v>0</v>
      </c>
    </row>
    <row r="125" spans="1:28" hidden="1">
      <c r="A125" s="572">
        <f t="shared" si="14"/>
        <v>0</v>
      </c>
      <c r="D125" s="140">
        <f t="shared" si="15"/>
        <v>0</v>
      </c>
      <c r="E125" s="304">
        <v>0</v>
      </c>
      <c r="F125" s="132">
        <v>0</v>
      </c>
      <c r="G125" s="304">
        <v>0</v>
      </c>
      <c r="H125" s="132">
        <v>0</v>
      </c>
      <c r="I125" s="304">
        <v>0</v>
      </c>
      <c r="J125" s="132">
        <v>0</v>
      </c>
      <c r="K125" s="304">
        <v>0</v>
      </c>
      <c r="L125" s="132">
        <v>0</v>
      </c>
      <c r="M125" s="304">
        <v>0</v>
      </c>
      <c r="N125" s="132">
        <v>0</v>
      </c>
      <c r="O125" s="304">
        <v>0</v>
      </c>
      <c r="P125" s="132">
        <v>0</v>
      </c>
      <c r="Q125" s="304">
        <v>0</v>
      </c>
      <c r="R125" s="132">
        <v>0</v>
      </c>
      <c r="S125" s="304">
        <v>0</v>
      </c>
      <c r="T125" s="132">
        <v>0</v>
      </c>
      <c r="U125" s="304">
        <v>0</v>
      </c>
      <c r="V125" s="132">
        <v>0</v>
      </c>
      <c r="W125" s="304">
        <v>0</v>
      </c>
      <c r="X125" s="132">
        <v>0</v>
      </c>
      <c r="Y125" s="304">
        <v>0</v>
      </c>
      <c r="Z125" s="132">
        <v>0</v>
      </c>
      <c r="AA125" s="304">
        <v>0</v>
      </c>
      <c r="AB125" s="132">
        <v>0</v>
      </c>
    </row>
    <row r="126" spans="1:28" hidden="1">
      <c r="A126" s="572">
        <f t="shared" si="14"/>
        <v>0</v>
      </c>
      <c r="D126" s="140">
        <f t="shared" si="15"/>
        <v>0</v>
      </c>
      <c r="E126" s="304">
        <v>0</v>
      </c>
      <c r="F126" s="132">
        <v>0</v>
      </c>
      <c r="G126" s="304">
        <v>0</v>
      </c>
      <c r="H126" s="132">
        <v>0</v>
      </c>
      <c r="I126" s="304">
        <v>0</v>
      </c>
      <c r="J126" s="132">
        <v>0</v>
      </c>
      <c r="K126" s="304">
        <v>0</v>
      </c>
      <c r="L126" s="132">
        <v>0</v>
      </c>
      <c r="M126" s="304">
        <v>0</v>
      </c>
      <c r="N126" s="132">
        <v>0</v>
      </c>
      <c r="O126" s="304">
        <v>0</v>
      </c>
      <c r="P126" s="132">
        <v>0</v>
      </c>
      <c r="Q126" s="304">
        <v>0</v>
      </c>
      <c r="R126" s="132">
        <v>0</v>
      </c>
      <c r="S126" s="304">
        <v>0</v>
      </c>
      <c r="T126" s="132">
        <v>0</v>
      </c>
      <c r="U126" s="304">
        <v>0</v>
      </c>
      <c r="V126" s="132">
        <v>0</v>
      </c>
      <c r="W126" s="304">
        <v>0</v>
      </c>
      <c r="X126" s="132">
        <v>0</v>
      </c>
      <c r="Y126" s="304">
        <v>0</v>
      </c>
      <c r="Z126" s="132">
        <v>0</v>
      </c>
      <c r="AA126" s="304">
        <v>0</v>
      </c>
      <c r="AB126" s="132">
        <v>0</v>
      </c>
    </row>
    <row r="127" spans="1:28" hidden="1">
      <c r="A127" s="572">
        <f t="shared" si="14"/>
        <v>0</v>
      </c>
      <c r="D127" s="140">
        <f t="shared" si="15"/>
        <v>0</v>
      </c>
      <c r="E127" s="304">
        <v>0</v>
      </c>
      <c r="F127" s="132">
        <v>0</v>
      </c>
      <c r="G127" s="304">
        <v>0</v>
      </c>
      <c r="H127" s="132">
        <v>0</v>
      </c>
      <c r="I127" s="304">
        <v>0</v>
      </c>
      <c r="J127" s="132">
        <v>0</v>
      </c>
      <c r="K127" s="304">
        <v>0</v>
      </c>
      <c r="L127" s="132">
        <v>0</v>
      </c>
      <c r="M127" s="304">
        <v>0</v>
      </c>
      <c r="N127" s="132">
        <v>0</v>
      </c>
      <c r="O127" s="304">
        <v>0</v>
      </c>
      <c r="P127" s="132">
        <v>0</v>
      </c>
      <c r="Q127" s="304">
        <v>0</v>
      </c>
      <c r="R127" s="132">
        <v>0</v>
      </c>
      <c r="S127" s="304">
        <v>0</v>
      </c>
      <c r="T127" s="132">
        <v>0</v>
      </c>
      <c r="U127" s="304">
        <v>0</v>
      </c>
      <c r="V127" s="132">
        <v>0</v>
      </c>
      <c r="W127" s="304">
        <v>0</v>
      </c>
      <c r="X127" s="132">
        <v>0</v>
      </c>
      <c r="Y127" s="304">
        <v>0</v>
      </c>
      <c r="Z127" s="132">
        <v>0</v>
      </c>
      <c r="AA127" s="304">
        <v>0</v>
      </c>
      <c r="AB127" s="132">
        <v>0</v>
      </c>
    </row>
    <row r="128" spans="1:28" hidden="1">
      <c r="A128" s="572">
        <f t="shared" si="14"/>
        <v>0</v>
      </c>
      <c r="D128" s="140">
        <f t="shared" si="15"/>
        <v>0</v>
      </c>
      <c r="E128" s="304">
        <v>0</v>
      </c>
      <c r="F128" s="132">
        <v>0</v>
      </c>
      <c r="G128" s="304">
        <v>0</v>
      </c>
      <c r="H128" s="132">
        <v>0</v>
      </c>
      <c r="I128" s="304">
        <v>0</v>
      </c>
      <c r="J128" s="132">
        <v>0</v>
      </c>
      <c r="K128" s="304">
        <v>0</v>
      </c>
      <c r="L128" s="132">
        <v>0</v>
      </c>
      <c r="M128" s="304">
        <v>0</v>
      </c>
      <c r="N128" s="132">
        <v>0</v>
      </c>
      <c r="O128" s="304">
        <v>0</v>
      </c>
      <c r="P128" s="132">
        <v>0</v>
      </c>
      <c r="Q128" s="304">
        <v>0</v>
      </c>
      <c r="R128" s="132">
        <v>0</v>
      </c>
      <c r="S128" s="304">
        <v>0</v>
      </c>
      <c r="T128" s="132">
        <v>0</v>
      </c>
      <c r="U128" s="304">
        <v>0</v>
      </c>
      <c r="V128" s="132">
        <v>0</v>
      </c>
      <c r="W128" s="304">
        <v>0</v>
      </c>
      <c r="X128" s="132">
        <v>0</v>
      </c>
      <c r="Y128" s="304">
        <v>0</v>
      </c>
      <c r="Z128" s="132">
        <v>0</v>
      </c>
      <c r="AA128" s="304">
        <v>0</v>
      </c>
      <c r="AB128" s="132">
        <v>0</v>
      </c>
    </row>
    <row r="129" spans="1:28" hidden="1">
      <c r="A129" s="572">
        <f t="shared" si="14"/>
        <v>0</v>
      </c>
      <c r="D129" s="140">
        <f t="shared" si="15"/>
        <v>0</v>
      </c>
      <c r="E129" s="304">
        <v>0</v>
      </c>
      <c r="F129" s="132">
        <v>0</v>
      </c>
      <c r="G129" s="304">
        <v>0</v>
      </c>
      <c r="H129" s="132">
        <v>0</v>
      </c>
      <c r="I129" s="304">
        <v>0</v>
      </c>
      <c r="J129" s="132">
        <v>0</v>
      </c>
      <c r="K129" s="304">
        <v>0</v>
      </c>
      <c r="L129" s="132">
        <v>0</v>
      </c>
      <c r="M129" s="304">
        <v>0</v>
      </c>
      <c r="N129" s="132">
        <v>0</v>
      </c>
      <c r="O129" s="304">
        <v>0</v>
      </c>
      <c r="P129" s="132">
        <v>0</v>
      </c>
      <c r="Q129" s="304">
        <v>0</v>
      </c>
      <c r="R129" s="132">
        <v>0</v>
      </c>
      <c r="S129" s="304">
        <v>0</v>
      </c>
      <c r="T129" s="132">
        <v>0</v>
      </c>
      <c r="U129" s="304">
        <v>0</v>
      </c>
      <c r="V129" s="132">
        <v>0</v>
      </c>
      <c r="W129" s="304">
        <v>0</v>
      </c>
      <c r="X129" s="132">
        <v>0</v>
      </c>
      <c r="Y129" s="304">
        <v>0</v>
      </c>
      <c r="Z129" s="132">
        <v>0</v>
      </c>
      <c r="AA129" s="304">
        <v>0</v>
      </c>
      <c r="AB129" s="132">
        <v>0</v>
      </c>
    </row>
    <row r="130" spans="1:28" hidden="1">
      <c r="A130" s="572">
        <f t="shared" si="14"/>
        <v>0</v>
      </c>
      <c r="D130" s="140">
        <f t="shared" si="15"/>
        <v>0</v>
      </c>
      <c r="E130" s="304">
        <v>0</v>
      </c>
      <c r="F130" s="132">
        <v>0</v>
      </c>
      <c r="G130" s="304">
        <v>0</v>
      </c>
      <c r="H130" s="132">
        <v>0</v>
      </c>
      <c r="I130" s="304">
        <v>0</v>
      </c>
      <c r="J130" s="132">
        <v>0</v>
      </c>
      <c r="K130" s="304">
        <v>0</v>
      </c>
      <c r="L130" s="132">
        <v>0</v>
      </c>
      <c r="M130" s="304">
        <v>0</v>
      </c>
      <c r="N130" s="132">
        <v>0</v>
      </c>
      <c r="O130" s="304">
        <v>0</v>
      </c>
      <c r="P130" s="132">
        <v>0</v>
      </c>
      <c r="Q130" s="304">
        <v>0</v>
      </c>
      <c r="R130" s="132">
        <v>0</v>
      </c>
      <c r="S130" s="304">
        <v>0</v>
      </c>
      <c r="T130" s="132">
        <v>0</v>
      </c>
      <c r="U130" s="304">
        <v>0</v>
      </c>
      <c r="V130" s="132">
        <v>0</v>
      </c>
      <c r="W130" s="304">
        <v>0</v>
      </c>
      <c r="X130" s="132">
        <v>0</v>
      </c>
      <c r="Y130" s="304">
        <v>0</v>
      </c>
      <c r="Z130" s="132">
        <v>0</v>
      </c>
      <c r="AA130" s="304">
        <v>0</v>
      </c>
      <c r="AB130" s="132">
        <v>0</v>
      </c>
    </row>
    <row r="131" spans="1:28" hidden="1">
      <c r="A131" s="572">
        <f t="shared" si="14"/>
        <v>0</v>
      </c>
      <c r="D131" s="140">
        <f t="shared" si="15"/>
        <v>0</v>
      </c>
      <c r="E131" s="304">
        <v>0</v>
      </c>
      <c r="F131" s="132">
        <v>0</v>
      </c>
      <c r="G131" s="304">
        <v>0</v>
      </c>
      <c r="H131" s="132">
        <v>0</v>
      </c>
      <c r="I131" s="304">
        <v>0</v>
      </c>
      <c r="J131" s="132">
        <v>0</v>
      </c>
      <c r="K131" s="304">
        <v>0</v>
      </c>
      <c r="L131" s="132">
        <v>0</v>
      </c>
      <c r="M131" s="304">
        <v>0</v>
      </c>
      <c r="N131" s="132">
        <v>0</v>
      </c>
      <c r="O131" s="304">
        <v>0</v>
      </c>
      <c r="P131" s="132">
        <v>0</v>
      </c>
      <c r="Q131" s="304">
        <v>0</v>
      </c>
      <c r="R131" s="132">
        <v>0</v>
      </c>
      <c r="S131" s="304">
        <v>0</v>
      </c>
      <c r="T131" s="132">
        <v>0</v>
      </c>
      <c r="U131" s="304">
        <v>0</v>
      </c>
      <c r="V131" s="132">
        <v>0</v>
      </c>
      <c r="W131" s="304">
        <v>0</v>
      </c>
      <c r="X131" s="132">
        <v>0</v>
      </c>
      <c r="Y131" s="304">
        <v>0</v>
      </c>
      <c r="Z131" s="132">
        <v>0</v>
      </c>
      <c r="AA131" s="304">
        <v>0</v>
      </c>
      <c r="AB131" s="132">
        <v>0</v>
      </c>
    </row>
    <row r="132" spans="1:28" hidden="1">
      <c r="A132" s="572">
        <f t="shared" si="14"/>
        <v>0</v>
      </c>
      <c r="D132" s="140">
        <f t="shared" si="15"/>
        <v>0</v>
      </c>
      <c r="E132" s="304">
        <v>0</v>
      </c>
      <c r="F132" s="132">
        <v>0</v>
      </c>
      <c r="G132" s="304">
        <v>0</v>
      </c>
      <c r="H132" s="132">
        <v>0</v>
      </c>
      <c r="I132" s="304">
        <v>0</v>
      </c>
      <c r="J132" s="132">
        <v>0</v>
      </c>
      <c r="K132" s="304">
        <v>0</v>
      </c>
      <c r="L132" s="132">
        <v>0</v>
      </c>
      <c r="M132" s="304">
        <v>0</v>
      </c>
      <c r="N132" s="132">
        <v>0</v>
      </c>
      <c r="O132" s="304">
        <v>0</v>
      </c>
      <c r="P132" s="132">
        <v>0</v>
      </c>
      <c r="Q132" s="304">
        <v>0</v>
      </c>
      <c r="R132" s="132">
        <v>0</v>
      </c>
      <c r="S132" s="304">
        <v>0</v>
      </c>
      <c r="T132" s="132">
        <v>0</v>
      </c>
      <c r="U132" s="304">
        <v>0</v>
      </c>
      <c r="V132" s="132">
        <v>0</v>
      </c>
      <c r="W132" s="304">
        <v>0</v>
      </c>
      <c r="X132" s="132">
        <v>0</v>
      </c>
      <c r="Y132" s="304">
        <v>0</v>
      </c>
      <c r="Z132" s="132">
        <v>0</v>
      </c>
      <c r="AA132" s="304">
        <v>0</v>
      </c>
      <c r="AB132" s="132">
        <v>0</v>
      </c>
    </row>
    <row r="133" spans="1:28" hidden="1">
      <c r="A133" s="572">
        <f t="shared" si="14"/>
        <v>0</v>
      </c>
      <c r="D133" s="140">
        <f t="shared" si="15"/>
        <v>0</v>
      </c>
      <c r="E133" s="304">
        <v>0</v>
      </c>
      <c r="F133" s="132">
        <v>0</v>
      </c>
      <c r="G133" s="304">
        <v>0</v>
      </c>
      <c r="H133" s="132">
        <v>0</v>
      </c>
      <c r="I133" s="304">
        <v>0</v>
      </c>
      <c r="J133" s="132">
        <v>0</v>
      </c>
      <c r="K133" s="304">
        <v>0</v>
      </c>
      <c r="L133" s="132">
        <v>0</v>
      </c>
      <c r="M133" s="304">
        <v>0</v>
      </c>
      <c r="N133" s="132">
        <v>0</v>
      </c>
      <c r="O133" s="304">
        <v>0</v>
      </c>
      <c r="P133" s="132">
        <v>0</v>
      </c>
      <c r="Q133" s="304">
        <v>0</v>
      </c>
      <c r="R133" s="132">
        <v>0</v>
      </c>
      <c r="S133" s="304">
        <v>0</v>
      </c>
      <c r="T133" s="132">
        <v>0</v>
      </c>
      <c r="U133" s="304">
        <v>0</v>
      </c>
      <c r="V133" s="132">
        <v>0</v>
      </c>
      <c r="W133" s="304">
        <v>0</v>
      </c>
      <c r="X133" s="132">
        <v>0</v>
      </c>
      <c r="Y133" s="304">
        <v>0</v>
      </c>
      <c r="Z133" s="132">
        <v>0</v>
      </c>
      <c r="AA133" s="304">
        <v>0</v>
      </c>
      <c r="AB133" s="132">
        <v>0</v>
      </c>
    </row>
    <row r="134" spans="1:28" hidden="1">
      <c r="A134" s="572">
        <f t="shared" si="14"/>
        <v>0</v>
      </c>
      <c r="D134" s="140">
        <f t="shared" si="15"/>
        <v>0</v>
      </c>
      <c r="E134" s="304">
        <v>0</v>
      </c>
      <c r="F134" s="132">
        <v>0</v>
      </c>
      <c r="G134" s="304">
        <v>0</v>
      </c>
      <c r="H134" s="132">
        <v>0</v>
      </c>
      <c r="I134" s="304">
        <v>0</v>
      </c>
      <c r="J134" s="132">
        <v>0</v>
      </c>
      <c r="K134" s="304">
        <v>0</v>
      </c>
      <c r="L134" s="132">
        <v>0</v>
      </c>
      <c r="M134" s="304">
        <v>0</v>
      </c>
      <c r="N134" s="132">
        <v>0</v>
      </c>
      <c r="O134" s="304">
        <v>0</v>
      </c>
      <c r="P134" s="132">
        <v>0</v>
      </c>
      <c r="Q134" s="304">
        <v>0</v>
      </c>
      <c r="R134" s="132">
        <v>0</v>
      </c>
      <c r="S134" s="304">
        <v>0</v>
      </c>
      <c r="T134" s="132">
        <v>0</v>
      </c>
      <c r="U134" s="304">
        <v>0</v>
      </c>
      <c r="V134" s="132">
        <v>0</v>
      </c>
      <c r="W134" s="304">
        <v>0</v>
      </c>
      <c r="X134" s="132">
        <v>0</v>
      </c>
      <c r="Y134" s="304">
        <v>0</v>
      </c>
      <c r="Z134" s="132">
        <v>0</v>
      </c>
      <c r="AA134" s="304">
        <v>0</v>
      </c>
      <c r="AB134" s="132">
        <v>0</v>
      </c>
    </row>
    <row r="135" spans="1:28" hidden="1">
      <c r="A135" s="572">
        <f t="shared" si="14"/>
        <v>0</v>
      </c>
      <c r="D135" s="140">
        <f t="shared" si="15"/>
        <v>0</v>
      </c>
      <c r="E135" s="304">
        <v>0</v>
      </c>
      <c r="F135" s="132">
        <v>0</v>
      </c>
      <c r="G135" s="304">
        <v>0</v>
      </c>
      <c r="H135" s="132">
        <v>0</v>
      </c>
      <c r="I135" s="304">
        <v>0</v>
      </c>
      <c r="J135" s="132">
        <v>0</v>
      </c>
      <c r="K135" s="304">
        <v>0</v>
      </c>
      <c r="L135" s="132">
        <v>0</v>
      </c>
      <c r="M135" s="304">
        <v>0</v>
      </c>
      <c r="N135" s="132">
        <v>0</v>
      </c>
      <c r="O135" s="304">
        <v>0</v>
      </c>
      <c r="P135" s="132">
        <v>0</v>
      </c>
      <c r="Q135" s="304">
        <v>0</v>
      </c>
      <c r="R135" s="132">
        <v>0</v>
      </c>
      <c r="S135" s="304">
        <v>0</v>
      </c>
      <c r="T135" s="132">
        <v>0</v>
      </c>
      <c r="U135" s="304">
        <v>0</v>
      </c>
      <c r="V135" s="132">
        <v>0</v>
      </c>
      <c r="W135" s="304">
        <v>0</v>
      </c>
      <c r="X135" s="132">
        <v>0</v>
      </c>
      <c r="Y135" s="304">
        <v>0</v>
      </c>
      <c r="Z135" s="132">
        <v>0</v>
      </c>
      <c r="AA135" s="304">
        <v>0</v>
      </c>
      <c r="AB135" s="132">
        <v>0</v>
      </c>
    </row>
    <row r="136" spans="1:28" hidden="1">
      <c r="A136" s="572">
        <f t="shared" si="14"/>
        <v>0</v>
      </c>
      <c r="D136" s="140">
        <f t="shared" si="15"/>
        <v>0</v>
      </c>
      <c r="E136" s="304">
        <v>0</v>
      </c>
      <c r="F136" s="132">
        <v>0</v>
      </c>
      <c r="G136" s="304">
        <v>0</v>
      </c>
      <c r="H136" s="132">
        <v>0</v>
      </c>
      <c r="I136" s="304">
        <v>0</v>
      </c>
      <c r="J136" s="132">
        <v>0</v>
      </c>
      <c r="K136" s="304">
        <v>0</v>
      </c>
      <c r="L136" s="132">
        <v>0</v>
      </c>
      <c r="M136" s="304">
        <v>0</v>
      </c>
      <c r="N136" s="132">
        <v>0</v>
      </c>
      <c r="O136" s="304">
        <v>0</v>
      </c>
      <c r="P136" s="132">
        <v>0</v>
      </c>
      <c r="Q136" s="304">
        <v>0</v>
      </c>
      <c r="R136" s="132">
        <v>0</v>
      </c>
      <c r="S136" s="304">
        <v>0</v>
      </c>
      <c r="T136" s="132">
        <v>0</v>
      </c>
      <c r="U136" s="304">
        <v>0</v>
      </c>
      <c r="V136" s="132">
        <v>0</v>
      </c>
      <c r="W136" s="304">
        <v>0</v>
      </c>
      <c r="X136" s="132">
        <v>0</v>
      </c>
      <c r="Y136" s="304">
        <v>0</v>
      </c>
      <c r="Z136" s="132">
        <v>0</v>
      </c>
      <c r="AA136" s="304">
        <v>0</v>
      </c>
      <c r="AB136" s="132">
        <v>0</v>
      </c>
    </row>
    <row r="137" spans="1:28" hidden="1">
      <c r="A137" s="572">
        <f t="shared" si="14"/>
        <v>0</v>
      </c>
      <c r="D137" s="140">
        <f t="shared" si="15"/>
        <v>0</v>
      </c>
      <c r="E137" s="304">
        <v>0</v>
      </c>
      <c r="F137" s="132">
        <v>0</v>
      </c>
      <c r="G137" s="304">
        <v>0</v>
      </c>
      <c r="H137" s="132">
        <v>0</v>
      </c>
      <c r="I137" s="304">
        <v>0</v>
      </c>
      <c r="J137" s="132">
        <v>0</v>
      </c>
      <c r="K137" s="304">
        <v>0</v>
      </c>
      <c r="L137" s="132">
        <v>0</v>
      </c>
      <c r="M137" s="304">
        <v>0</v>
      </c>
      <c r="N137" s="132">
        <v>0</v>
      </c>
      <c r="O137" s="304">
        <v>0</v>
      </c>
      <c r="P137" s="132">
        <v>0</v>
      </c>
      <c r="Q137" s="304">
        <v>0</v>
      </c>
      <c r="R137" s="132">
        <v>0</v>
      </c>
      <c r="S137" s="304">
        <v>0</v>
      </c>
      <c r="T137" s="132">
        <v>0</v>
      </c>
      <c r="U137" s="304">
        <v>0</v>
      </c>
      <c r="V137" s="132">
        <v>0</v>
      </c>
      <c r="W137" s="304">
        <v>0</v>
      </c>
      <c r="X137" s="132">
        <v>0</v>
      </c>
      <c r="Y137" s="304">
        <v>0</v>
      </c>
      <c r="Z137" s="132">
        <v>0</v>
      </c>
      <c r="AA137" s="304">
        <v>0</v>
      </c>
      <c r="AB137" s="132">
        <v>0</v>
      </c>
    </row>
    <row r="138" spans="1:28" hidden="1">
      <c r="A138" s="572">
        <f t="shared" si="14"/>
        <v>0</v>
      </c>
      <c r="D138" s="140">
        <f t="shared" si="15"/>
        <v>0</v>
      </c>
      <c r="E138" s="304">
        <v>0</v>
      </c>
      <c r="F138" s="132">
        <v>0</v>
      </c>
      <c r="G138" s="304">
        <v>0</v>
      </c>
      <c r="H138" s="132">
        <v>0</v>
      </c>
      <c r="I138" s="304">
        <v>0</v>
      </c>
      <c r="J138" s="132">
        <v>0</v>
      </c>
      <c r="K138" s="304">
        <v>0</v>
      </c>
      <c r="L138" s="132">
        <v>0</v>
      </c>
      <c r="M138" s="304">
        <v>0</v>
      </c>
      <c r="N138" s="132">
        <v>0</v>
      </c>
      <c r="O138" s="304">
        <v>0</v>
      </c>
      <c r="P138" s="132">
        <v>0</v>
      </c>
      <c r="Q138" s="304">
        <v>0</v>
      </c>
      <c r="R138" s="132">
        <v>0</v>
      </c>
      <c r="S138" s="304">
        <v>0</v>
      </c>
      <c r="T138" s="132">
        <v>0</v>
      </c>
      <c r="U138" s="304">
        <v>0</v>
      </c>
      <c r="V138" s="132">
        <v>0</v>
      </c>
      <c r="W138" s="304">
        <v>0</v>
      </c>
      <c r="X138" s="132">
        <v>0</v>
      </c>
      <c r="Y138" s="304">
        <v>0</v>
      </c>
      <c r="Z138" s="132">
        <v>0</v>
      </c>
      <c r="AA138" s="304">
        <v>0</v>
      </c>
      <c r="AB138" s="132">
        <v>0</v>
      </c>
    </row>
    <row r="139" spans="1:28" hidden="1">
      <c r="A139" s="572">
        <f t="shared" si="14"/>
        <v>0</v>
      </c>
      <c r="D139" s="140">
        <f t="shared" si="15"/>
        <v>0</v>
      </c>
      <c r="E139" s="304">
        <v>0</v>
      </c>
      <c r="F139" s="132">
        <v>0</v>
      </c>
      <c r="G139" s="304">
        <v>0</v>
      </c>
      <c r="H139" s="132">
        <v>0</v>
      </c>
      <c r="I139" s="304">
        <v>0</v>
      </c>
      <c r="J139" s="132">
        <v>0</v>
      </c>
      <c r="K139" s="304">
        <v>0</v>
      </c>
      <c r="L139" s="132">
        <v>0</v>
      </c>
      <c r="M139" s="304">
        <v>0</v>
      </c>
      <c r="N139" s="132">
        <v>0</v>
      </c>
      <c r="O139" s="304">
        <v>0</v>
      </c>
      <c r="P139" s="132">
        <v>0</v>
      </c>
      <c r="Q139" s="304">
        <v>0</v>
      </c>
      <c r="R139" s="132">
        <v>0</v>
      </c>
      <c r="S139" s="304">
        <v>0</v>
      </c>
      <c r="T139" s="132">
        <v>0</v>
      </c>
      <c r="U139" s="304">
        <v>0</v>
      </c>
      <c r="V139" s="132">
        <v>0</v>
      </c>
      <c r="W139" s="304">
        <v>0</v>
      </c>
      <c r="X139" s="132">
        <v>0</v>
      </c>
      <c r="Y139" s="304">
        <v>0</v>
      </c>
      <c r="Z139" s="132">
        <v>0</v>
      </c>
      <c r="AA139" s="304">
        <v>0</v>
      </c>
      <c r="AB139" s="132">
        <v>0</v>
      </c>
    </row>
    <row r="140" spans="1:28" hidden="1">
      <c r="A140" s="572">
        <f t="shared" si="14"/>
        <v>0</v>
      </c>
      <c r="D140" s="140">
        <f t="shared" si="15"/>
        <v>0</v>
      </c>
      <c r="E140" s="304">
        <v>0</v>
      </c>
      <c r="F140" s="132">
        <v>0</v>
      </c>
      <c r="G140" s="304">
        <v>0</v>
      </c>
      <c r="H140" s="132">
        <v>0</v>
      </c>
      <c r="I140" s="304">
        <v>0</v>
      </c>
      <c r="J140" s="132">
        <v>0</v>
      </c>
      <c r="K140" s="304">
        <v>0</v>
      </c>
      <c r="L140" s="132">
        <v>0</v>
      </c>
      <c r="M140" s="304">
        <v>0</v>
      </c>
      <c r="N140" s="132">
        <v>0</v>
      </c>
      <c r="O140" s="304">
        <v>0</v>
      </c>
      <c r="P140" s="132">
        <v>0</v>
      </c>
      <c r="Q140" s="304">
        <v>0</v>
      </c>
      <c r="R140" s="132">
        <v>0</v>
      </c>
      <c r="S140" s="304">
        <v>0</v>
      </c>
      <c r="T140" s="132">
        <v>0</v>
      </c>
      <c r="U140" s="304">
        <v>0</v>
      </c>
      <c r="V140" s="132">
        <v>0</v>
      </c>
      <c r="W140" s="304">
        <v>0</v>
      </c>
      <c r="X140" s="132">
        <v>0</v>
      </c>
      <c r="Y140" s="304">
        <v>0</v>
      </c>
      <c r="Z140" s="132">
        <v>0</v>
      </c>
      <c r="AA140" s="304">
        <v>0</v>
      </c>
      <c r="AB140" s="132">
        <v>0</v>
      </c>
    </row>
    <row r="141" spans="1:28" hidden="1">
      <c r="A141" s="572">
        <f t="shared" si="14"/>
        <v>0</v>
      </c>
      <c r="D141" s="140">
        <f t="shared" si="15"/>
        <v>0</v>
      </c>
      <c r="E141" s="304">
        <v>0</v>
      </c>
      <c r="F141" s="132">
        <v>0</v>
      </c>
      <c r="G141" s="304">
        <v>0</v>
      </c>
      <c r="H141" s="132">
        <v>0</v>
      </c>
      <c r="I141" s="304">
        <v>0</v>
      </c>
      <c r="J141" s="132">
        <v>0</v>
      </c>
      <c r="K141" s="304">
        <v>0</v>
      </c>
      <c r="L141" s="132">
        <v>0</v>
      </c>
      <c r="M141" s="304">
        <v>0</v>
      </c>
      <c r="N141" s="132">
        <v>0</v>
      </c>
      <c r="O141" s="304">
        <v>0</v>
      </c>
      <c r="P141" s="132">
        <v>0</v>
      </c>
      <c r="Q141" s="304">
        <v>0</v>
      </c>
      <c r="R141" s="132">
        <v>0</v>
      </c>
      <c r="S141" s="304">
        <v>0</v>
      </c>
      <c r="T141" s="132">
        <v>0</v>
      </c>
      <c r="U141" s="304">
        <v>0</v>
      </c>
      <c r="V141" s="132">
        <v>0</v>
      </c>
      <c r="W141" s="304">
        <v>0</v>
      </c>
      <c r="X141" s="132">
        <v>0</v>
      </c>
      <c r="Y141" s="304">
        <v>0</v>
      </c>
      <c r="Z141" s="132">
        <v>0</v>
      </c>
      <c r="AA141" s="304">
        <v>0</v>
      </c>
      <c r="AB141" s="132">
        <v>0</v>
      </c>
    </row>
    <row r="142" spans="1:28" hidden="1">
      <c r="A142" s="572">
        <f t="shared" si="14"/>
        <v>0</v>
      </c>
      <c r="D142" s="140">
        <f t="shared" si="15"/>
        <v>0</v>
      </c>
      <c r="E142" s="304">
        <v>0</v>
      </c>
      <c r="F142" s="132">
        <v>0</v>
      </c>
      <c r="G142" s="304">
        <v>0</v>
      </c>
      <c r="H142" s="132">
        <v>0</v>
      </c>
      <c r="I142" s="304">
        <v>0</v>
      </c>
      <c r="J142" s="132">
        <v>0</v>
      </c>
      <c r="K142" s="304">
        <v>0</v>
      </c>
      <c r="L142" s="132">
        <v>0</v>
      </c>
      <c r="M142" s="304">
        <v>0</v>
      </c>
      <c r="N142" s="132">
        <v>0</v>
      </c>
      <c r="O142" s="304">
        <v>0</v>
      </c>
      <c r="P142" s="132">
        <v>0</v>
      </c>
      <c r="Q142" s="304">
        <v>0</v>
      </c>
      <c r="R142" s="132">
        <v>0</v>
      </c>
      <c r="S142" s="304">
        <v>0</v>
      </c>
      <c r="T142" s="132">
        <v>0</v>
      </c>
      <c r="U142" s="304">
        <v>0</v>
      </c>
      <c r="V142" s="132">
        <v>0</v>
      </c>
      <c r="W142" s="304">
        <v>0</v>
      </c>
      <c r="X142" s="132">
        <v>0</v>
      </c>
      <c r="Y142" s="304">
        <v>0</v>
      </c>
      <c r="Z142" s="132">
        <v>0</v>
      </c>
      <c r="AA142" s="304">
        <v>0</v>
      </c>
      <c r="AB142" s="132">
        <v>0</v>
      </c>
    </row>
    <row r="143" spans="1:28">
      <c r="A143" s="572">
        <f t="shared" si="14"/>
        <v>0</v>
      </c>
      <c r="D143" s="571" t="str">
        <f t="shared" si="15"/>
        <v>Aibel</v>
      </c>
      <c r="E143" s="305">
        <f t="shared" ref="E143:AB143" si="16">SUM(E122:E142)</f>
        <v>602.77693380000005</v>
      </c>
      <c r="F143" s="124">
        <f t="shared" si="16"/>
        <v>822.7496721</v>
      </c>
      <c r="G143" s="305">
        <f t="shared" si="16"/>
        <v>-602.77693380000005</v>
      </c>
      <c r="H143" s="124">
        <f t="shared" si="16"/>
        <v>789.29948709999996</v>
      </c>
      <c r="I143" s="305">
        <f t="shared" si="16"/>
        <v>0</v>
      </c>
      <c r="J143" s="124">
        <f t="shared" si="16"/>
        <v>627.64384159999895</v>
      </c>
      <c r="K143" s="305">
        <f t="shared" si="16"/>
        <v>0</v>
      </c>
      <c r="L143" s="124">
        <f t="shared" si="16"/>
        <v>705.35957700000097</v>
      </c>
      <c r="M143" s="305">
        <f t="shared" si="16"/>
        <v>39.619265300000002</v>
      </c>
      <c r="N143" s="137">
        <f t="shared" si="16"/>
        <v>13.5656385000001</v>
      </c>
      <c r="O143" s="305">
        <f t="shared" si="16"/>
        <v>-39.619265300000102</v>
      </c>
      <c r="P143" s="137">
        <f t="shared" si="16"/>
        <v>26.897897800000599</v>
      </c>
      <c r="Q143" s="305">
        <f t="shared" si="16"/>
        <v>0</v>
      </c>
      <c r="R143" s="137">
        <f t="shared" si="16"/>
        <v>9.9573726999985102</v>
      </c>
      <c r="S143" s="305">
        <f t="shared" si="16"/>
        <v>0</v>
      </c>
      <c r="T143" s="137">
        <f t="shared" si="16"/>
        <v>-43.366712699999098</v>
      </c>
      <c r="U143" s="305">
        <f t="shared" si="16"/>
        <v>6.4558115000000704</v>
      </c>
      <c r="V143" s="124">
        <f t="shared" si="16"/>
        <v>-25.505886199999999</v>
      </c>
      <c r="W143" s="305">
        <f t="shared" si="16"/>
        <v>-6.4558115000000198</v>
      </c>
      <c r="X143" s="124">
        <f t="shared" si="16"/>
        <v>-10.837398999999399</v>
      </c>
      <c r="Y143" s="305">
        <f t="shared" si="16"/>
        <v>0</v>
      </c>
      <c r="Z143" s="124">
        <f t="shared" si="16"/>
        <v>-32.744737700001501</v>
      </c>
      <c r="AA143" s="305">
        <f t="shared" si="16"/>
        <v>0</v>
      </c>
      <c r="AB143" s="124">
        <f t="shared" si="16"/>
        <v>-81.701499799999098</v>
      </c>
    </row>
    <row r="144" spans="1:28" hidden="1">
      <c r="A144" s="572">
        <f t="shared" si="14"/>
        <v>0</v>
      </c>
      <c r="D144" s="140">
        <f t="shared" si="15"/>
        <v>0</v>
      </c>
      <c r="E144" s="304">
        <v>0</v>
      </c>
      <c r="F144" s="132">
        <v>0</v>
      </c>
      <c r="G144" s="304">
        <v>0</v>
      </c>
      <c r="H144" s="132">
        <v>0</v>
      </c>
      <c r="I144" s="304">
        <v>0</v>
      </c>
      <c r="J144" s="132">
        <v>0</v>
      </c>
      <c r="K144" s="304">
        <v>0</v>
      </c>
      <c r="L144" s="132">
        <v>0</v>
      </c>
      <c r="M144" s="304">
        <v>0</v>
      </c>
      <c r="N144" s="132">
        <v>0</v>
      </c>
      <c r="O144" s="304">
        <v>0</v>
      </c>
      <c r="P144" s="132">
        <v>0</v>
      </c>
      <c r="Q144" s="304">
        <v>0</v>
      </c>
      <c r="R144" s="132">
        <v>0</v>
      </c>
      <c r="S144" s="304">
        <v>0</v>
      </c>
      <c r="T144" s="132">
        <v>0</v>
      </c>
      <c r="U144" s="304">
        <v>0</v>
      </c>
      <c r="V144" s="132">
        <v>0</v>
      </c>
      <c r="W144" s="304">
        <v>0</v>
      </c>
      <c r="X144" s="132">
        <v>0</v>
      </c>
      <c r="Y144" s="304">
        <v>0</v>
      </c>
      <c r="Z144" s="132">
        <v>0</v>
      </c>
      <c r="AA144" s="304">
        <v>0</v>
      </c>
      <c r="AB144" s="132">
        <v>0</v>
      </c>
    </row>
    <row r="145" spans="1:28" hidden="1">
      <c r="A145" s="572">
        <f t="shared" si="14"/>
        <v>0</v>
      </c>
      <c r="D145" s="140">
        <f t="shared" si="15"/>
        <v>0</v>
      </c>
      <c r="E145" s="304">
        <v>0</v>
      </c>
      <c r="F145" s="132">
        <v>0</v>
      </c>
      <c r="G145" s="304">
        <v>0</v>
      </c>
      <c r="H145" s="132">
        <v>0</v>
      </c>
      <c r="I145" s="304">
        <v>0</v>
      </c>
      <c r="J145" s="132">
        <v>0</v>
      </c>
      <c r="K145" s="304">
        <v>0</v>
      </c>
      <c r="L145" s="132">
        <v>0</v>
      </c>
      <c r="M145" s="304">
        <v>0</v>
      </c>
      <c r="N145" s="132">
        <v>0</v>
      </c>
      <c r="O145" s="304">
        <v>0</v>
      </c>
      <c r="P145" s="132">
        <v>0</v>
      </c>
      <c r="Q145" s="304">
        <v>0</v>
      </c>
      <c r="R145" s="132">
        <v>0</v>
      </c>
      <c r="S145" s="304">
        <v>0</v>
      </c>
      <c r="T145" s="132">
        <v>0</v>
      </c>
      <c r="U145" s="304">
        <v>0</v>
      </c>
      <c r="V145" s="132">
        <v>0</v>
      </c>
      <c r="W145" s="304">
        <v>0</v>
      </c>
      <c r="X145" s="132">
        <v>0</v>
      </c>
      <c r="Y145" s="304">
        <v>0</v>
      </c>
      <c r="Z145" s="132">
        <v>0</v>
      </c>
      <c r="AA145" s="304">
        <v>0</v>
      </c>
      <c r="AB145" s="132">
        <v>0</v>
      </c>
    </row>
    <row r="146" spans="1:28" hidden="1">
      <c r="A146" s="572">
        <f t="shared" si="14"/>
        <v>0</v>
      </c>
      <c r="D146" s="140">
        <f t="shared" si="15"/>
        <v>0</v>
      </c>
      <c r="E146" s="304">
        <v>0</v>
      </c>
      <c r="F146" s="132">
        <v>0</v>
      </c>
      <c r="G146" s="304">
        <v>0</v>
      </c>
      <c r="H146" s="132">
        <v>0</v>
      </c>
      <c r="I146" s="304">
        <v>0</v>
      </c>
      <c r="J146" s="132">
        <v>0</v>
      </c>
      <c r="K146" s="304">
        <v>0</v>
      </c>
      <c r="L146" s="132">
        <v>0</v>
      </c>
      <c r="M146" s="304">
        <v>0</v>
      </c>
      <c r="N146" s="132">
        <v>0</v>
      </c>
      <c r="O146" s="304">
        <v>0</v>
      </c>
      <c r="P146" s="132">
        <v>0</v>
      </c>
      <c r="Q146" s="304">
        <v>0</v>
      </c>
      <c r="R146" s="132">
        <v>0</v>
      </c>
      <c r="S146" s="304">
        <v>0</v>
      </c>
      <c r="T146" s="132">
        <v>0</v>
      </c>
      <c r="U146" s="304">
        <v>0</v>
      </c>
      <c r="V146" s="132">
        <v>0</v>
      </c>
      <c r="W146" s="304">
        <v>0</v>
      </c>
      <c r="X146" s="132">
        <v>0</v>
      </c>
      <c r="Y146" s="304">
        <v>0</v>
      </c>
      <c r="Z146" s="132">
        <v>0</v>
      </c>
      <c r="AA146" s="304">
        <v>0</v>
      </c>
      <c r="AB146" s="132">
        <v>0</v>
      </c>
    </row>
    <row r="147" spans="1:28" hidden="1">
      <c r="A147" s="572">
        <f t="shared" si="14"/>
        <v>0</v>
      </c>
      <c r="D147" s="140">
        <f t="shared" si="15"/>
        <v>0</v>
      </c>
      <c r="E147" s="304">
        <v>0</v>
      </c>
      <c r="F147" s="132">
        <v>0</v>
      </c>
      <c r="G147" s="304">
        <v>0</v>
      </c>
      <c r="H147" s="132">
        <v>0</v>
      </c>
      <c r="I147" s="304">
        <v>0</v>
      </c>
      <c r="J147" s="132">
        <v>0</v>
      </c>
      <c r="K147" s="304">
        <v>0</v>
      </c>
      <c r="L147" s="132">
        <v>0</v>
      </c>
      <c r="M147" s="304">
        <v>0</v>
      </c>
      <c r="N147" s="132">
        <v>0</v>
      </c>
      <c r="O147" s="304">
        <v>0</v>
      </c>
      <c r="P147" s="132">
        <v>0</v>
      </c>
      <c r="Q147" s="304">
        <v>0</v>
      </c>
      <c r="R147" s="132">
        <v>0</v>
      </c>
      <c r="S147" s="304">
        <v>0</v>
      </c>
      <c r="T147" s="132">
        <v>0</v>
      </c>
      <c r="U147" s="304">
        <v>0</v>
      </c>
      <c r="V147" s="132">
        <v>0</v>
      </c>
      <c r="W147" s="304">
        <v>0</v>
      </c>
      <c r="X147" s="132">
        <v>0</v>
      </c>
      <c r="Y147" s="304">
        <v>0</v>
      </c>
      <c r="Z147" s="132">
        <v>0</v>
      </c>
      <c r="AA147" s="304">
        <v>0</v>
      </c>
      <c r="AB147" s="132">
        <v>0</v>
      </c>
    </row>
    <row r="148" spans="1:28" hidden="1">
      <c r="A148" s="572">
        <f t="shared" si="14"/>
        <v>0</v>
      </c>
      <c r="D148" s="140">
        <f t="shared" si="15"/>
        <v>0</v>
      </c>
      <c r="E148" s="304">
        <v>0</v>
      </c>
      <c r="F148" s="132">
        <v>0</v>
      </c>
      <c r="G148" s="304">
        <v>0</v>
      </c>
      <c r="H148" s="132">
        <v>0</v>
      </c>
      <c r="I148" s="304">
        <v>0</v>
      </c>
      <c r="J148" s="132">
        <v>0</v>
      </c>
      <c r="K148" s="304">
        <v>0</v>
      </c>
      <c r="L148" s="132">
        <v>0</v>
      </c>
      <c r="M148" s="304">
        <v>0</v>
      </c>
      <c r="N148" s="132">
        <v>0</v>
      </c>
      <c r="O148" s="304">
        <v>0</v>
      </c>
      <c r="P148" s="132">
        <v>0</v>
      </c>
      <c r="Q148" s="304">
        <v>0</v>
      </c>
      <c r="R148" s="132">
        <v>0</v>
      </c>
      <c r="S148" s="304">
        <v>0</v>
      </c>
      <c r="T148" s="132">
        <v>0</v>
      </c>
      <c r="U148" s="304">
        <v>0</v>
      </c>
      <c r="V148" s="132">
        <v>0</v>
      </c>
      <c r="W148" s="304">
        <v>0</v>
      </c>
      <c r="X148" s="132">
        <v>0</v>
      </c>
      <c r="Y148" s="304">
        <v>0</v>
      </c>
      <c r="Z148" s="132">
        <v>0</v>
      </c>
      <c r="AA148" s="304">
        <v>0</v>
      </c>
      <c r="AB148" s="132">
        <v>0</v>
      </c>
    </row>
    <row r="149" spans="1:28" hidden="1">
      <c r="A149" s="572">
        <f t="shared" si="14"/>
        <v>0</v>
      </c>
      <c r="D149" s="140">
        <f t="shared" si="15"/>
        <v>0</v>
      </c>
      <c r="E149" s="304">
        <v>0</v>
      </c>
      <c r="F149" s="132">
        <v>0</v>
      </c>
      <c r="G149" s="304">
        <v>0</v>
      </c>
      <c r="H149" s="132">
        <v>0</v>
      </c>
      <c r="I149" s="304">
        <v>0</v>
      </c>
      <c r="J149" s="132">
        <v>0</v>
      </c>
      <c r="K149" s="304">
        <v>0</v>
      </c>
      <c r="L149" s="132">
        <v>0</v>
      </c>
      <c r="M149" s="304">
        <v>0</v>
      </c>
      <c r="N149" s="132">
        <v>0</v>
      </c>
      <c r="O149" s="304">
        <v>0</v>
      </c>
      <c r="P149" s="132">
        <v>0</v>
      </c>
      <c r="Q149" s="304">
        <v>0</v>
      </c>
      <c r="R149" s="132">
        <v>0</v>
      </c>
      <c r="S149" s="304">
        <v>0</v>
      </c>
      <c r="T149" s="132">
        <v>0</v>
      </c>
      <c r="U149" s="304">
        <v>0</v>
      </c>
      <c r="V149" s="132">
        <v>0</v>
      </c>
      <c r="W149" s="304">
        <v>0</v>
      </c>
      <c r="X149" s="132">
        <v>0</v>
      </c>
      <c r="Y149" s="304">
        <v>0</v>
      </c>
      <c r="Z149" s="132">
        <v>0</v>
      </c>
      <c r="AA149" s="304">
        <v>0</v>
      </c>
      <c r="AB149" s="132">
        <v>0</v>
      </c>
    </row>
    <row r="150" spans="1:28" hidden="1">
      <c r="A150" s="572">
        <f t="shared" si="14"/>
        <v>0</v>
      </c>
      <c r="D150" s="140">
        <f t="shared" si="15"/>
        <v>0</v>
      </c>
      <c r="E150" s="304">
        <v>0</v>
      </c>
      <c r="F150" s="132">
        <v>0</v>
      </c>
      <c r="G150" s="304">
        <v>0</v>
      </c>
      <c r="H150" s="132">
        <v>0</v>
      </c>
      <c r="I150" s="304">
        <v>0</v>
      </c>
      <c r="J150" s="132">
        <v>0</v>
      </c>
      <c r="K150" s="304">
        <v>0</v>
      </c>
      <c r="L150" s="132">
        <v>0</v>
      </c>
      <c r="M150" s="304">
        <v>0</v>
      </c>
      <c r="N150" s="132">
        <v>0</v>
      </c>
      <c r="O150" s="304">
        <v>0</v>
      </c>
      <c r="P150" s="132">
        <v>0</v>
      </c>
      <c r="Q150" s="304">
        <v>0</v>
      </c>
      <c r="R150" s="132">
        <v>0</v>
      </c>
      <c r="S150" s="304">
        <v>0</v>
      </c>
      <c r="T150" s="132">
        <v>0</v>
      </c>
      <c r="U150" s="304">
        <v>0</v>
      </c>
      <c r="V150" s="132">
        <v>0</v>
      </c>
      <c r="W150" s="304">
        <v>0</v>
      </c>
      <c r="X150" s="132">
        <v>0</v>
      </c>
      <c r="Y150" s="304">
        <v>0</v>
      </c>
      <c r="Z150" s="132">
        <v>0</v>
      </c>
      <c r="AA150" s="304">
        <v>0</v>
      </c>
      <c r="AB150" s="132">
        <v>0</v>
      </c>
    </row>
    <row r="151" spans="1:28" hidden="1">
      <c r="A151" s="572">
        <f t="shared" si="14"/>
        <v>0</v>
      </c>
      <c r="D151" s="140">
        <f t="shared" si="15"/>
        <v>0</v>
      </c>
      <c r="E151" s="304">
        <v>0</v>
      </c>
      <c r="F151" s="132">
        <v>0</v>
      </c>
      <c r="G151" s="304">
        <v>0</v>
      </c>
      <c r="H151" s="132">
        <v>0</v>
      </c>
      <c r="I151" s="304">
        <v>0</v>
      </c>
      <c r="J151" s="132">
        <v>0</v>
      </c>
      <c r="K151" s="304">
        <v>0</v>
      </c>
      <c r="L151" s="132">
        <v>0</v>
      </c>
      <c r="M151" s="304">
        <v>0</v>
      </c>
      <c r="N151" s="132">
        <v>0</v>
      </c>
      <c r="O151" s="304">
        <v>0</v>
      </c>
      <c r="P151" s="132">
        <v>0</v>
      </c>
      <c r="Q151" s="304">
        <v>0</v>
      </c>
      <c r="R151" s="132">
        <v>0</v>
      </c>
      <c r="S151" s="304">
        <v>0</v>
      </c>
      <c r="T151" s="132">
        <v>0</v>
      </c>
      <c r="U151" s="304">
        <v>0</v>
      </c>
      <c r="V151" s="132">
        <v>0</v>
      </c>
      <c r="W151" s="304">
        <v>0</v>
      </c>
      <c r="X151" s="132">
        <v>0</v>
      </c>
      <c r="Y151" s="304">
        <v>0</v>
      </c>
      <c r="Z151" s="132">
        <v>0</v>
      </c>
      <c r="AA151" s="304">
        <v>0</v>
      </c>
      <c r="AB151" s="132">
        <v>0</v>
      </c>
    </row>
    <row r="152" spans="1:28" hidden="1">
      <c r="A152" s="572">
        <f t="shared" si="14"/>
        <v>0</v>
      </c>
      <c r="D152" s="140">
        <f t="shared" si="15"/>
        <v>0</v>
      </c>
      <c r="E152" s="304">
        <v>0</v>
      </c>
      <c r="F152" s="132">
        <v>0</v>
      </c>
      <c r="G152" s="304">
        <v>0</v>
      </c>
      <c r="H152" s="132">
        <v>0</v>
      </c>
      <c r="I152" s="304">
        <v>0</v>
      </c>
      <c r="J152" s="132">
        <v>0</v>
      </c>
      <c r="K152" s="304">
        <v>0</v>
      </c>
      <c r="L152" s="132">
        <v>0</v>
      </c>
      <c r="M152" s="304">
        <v>0</v>
      </c>
      <c r="N152" s="132">
        <v>0</v>
      </c>
      <c r="O152" s="304">
        <v>0</v>
      </c>
      <c r="P152" s="132">
        <v>0</v>
      </c>
      <c r="Q152" s="304">
        <v>0</v>
      </c>
      <c r="R152" s="132">
        <v>0</v>
      </c>
      <c r="S152" s="304">
        <v>0</v>
      </c>
      <c r="T152" s="132">
        <v>0</v>
      </c>
      <c r="U152" s="304">
        <v>0</v>
      </c>
      <c r="V152" s="132">
        <v>0</v>
      </c>
      <c r="W152" s="304">
        <v>0</v>
      </c>
      <c r="X152" s="132">
        <v>0</v>
      </c>
      <c r="Y152" s="304">
        <v>0</v>
      </c>
      <c r="Z152" s="132">
        <v>0</v>
      </c>
      <c r="AA152" s="304">
        <v>0</v>
      </c>
      <c r="AB152" s="132">
        <v>0</v>
      </c>
    </row>
    <row r="153" spans="1:28" hidden="1">
      <c r="A153" s="572">
        <f t="shared" si="14"/>
        <v>0</v>
      </c>
      <c r="D153" s="140">
        <f t="shared" si="15"/>
        <v>0</v>
      </c>
      <c r="E153" s="304">
        <v>0</v>
      </c>
      <c r="F153" s="132">
        <v>0</v>
      </c>
      <c r="G153" s="304">
        <v>0</v>
      </c>
      <c r="H153" s="132">
        <v>0</v>
      </c>
      <c r="I153" s="304">
        <v>0</v>
      </c>
      <c r="J153" s="132">
        <v>0</v>
      </c>
      <c r="K153" s="304">
        <v>0</v>
      </c>
      <c r="L153" s="132">
        <v>0</v>
      </c>
      <c r="M153" s="304">
        <v>0</v>
      </c>
      <c r="N153" s="132">
        <v>0</v>
      </c>
      <c r="O153" s="304">
        <v>0</v>
      </c>
      <c r="P153" s="132">
        <v>0</v>
      </c>
      <c r="Q153" s="304">
        <v>0</v>
      </c>
      <c r="R153" s="132">
        <v>0</v>
      </c>
      <c r="S153" s="304">
        <v>0</v>
      </c>
      <c r="T153" s="132">
        <v>0</v>
      </c>
      <c r="U153" s="304">
        <v>0</v>
      </c>
      <c r="V153" s="132">
        <v>0</v>
      </c>
      <c r="W153" s="304">
        <v>0</v>
      </c>
      <c r="X153" s="132">
        <v>0</v>
      </c>
      <c r="Y153" s="304">
        <v>0</v>
      </c>
      <c r="Z153" s="132">
        <v>0</v>
      </c>
      <c r="AA153" s="304">
        <v>0</v>
      </c>
      <c r="AB153" s="132">
        <v>0</v>
      </c>
    </row>
    <row r="154" spans="1:28" hidden="1">
      <c r="A154" s="572">
        <f t="shared" si="14"/>
        <v>0</v>
      </c>
      <c r="D154" s="140">
        <f t="shared" si="15"/>
        <v>0</v>
      </c>
      <c r="E154" s="304">
        <v>0</v>
      </c>
      <c r="F154" s="132">
        <v>0</v>
      </c>
      <c r="G154" s="304">
        <v>0</v>
      </c>
      <c r="H154" s="132">
        <v>0</v>
      </c>
      <c r="I154" s="304">
        <v>0</v>
      </c>
      <c r="J154" s="132">
        <v>0</v>
      </c>
      <c r="K154" s="304">
        <v>0</v>
      </c>
      <c r="L154" s="132">
        <v>0</v>
      </c>
      <c r="M154" s="304">
        <v>0</v>
      </c>
      <c r="N154" s="132">
        <v>0</v>
      </c>
      <c r="O154" s="304">
        <v>0</v>
      </c>
      <c r="P154" s="132">
        <v>0</v>
      </c>
      <c r="Q154" s="304">
        <v>0</v>
      </c>
      <c r="R154" s="132">
        <v>0</v>
      </c>
      <c r="S154" s="304">
        <v>0</v>
      </c>
      <c r="T154" s="132">
        <v>0</v>
      </c>
      <c r="U154" s="304">
        <v>0</v>
      </c>
      <c r="V154" s="132">
        <v>0</v>
      </c>
      <c r="W154" s="304">
        <v>0</v>
      </c>
      <c r="X154" s="132">
        <v>0</v>
      </c>
      <c r="Y154" s="304">
        <v>0</v>
      </c>
      <c r="Z154" s="132">
        <v>0</v>
      </c>
      <c r="AA154" s="304">
        <v>0</v>
      </c>
      <c r="AB154" s="132">
        <v>0</v>
      </c>
    </row>
    <row r="155" spans="1:28" hidden="1">
      <c r="A155" s="572">
        <f t="shared" si="14"/>
        <v>0</v>
      </c>
      <c r="D155" s="140">
        <f t="shared" si="15"/>
        <v>0</v>
      </c>
      <c r="E155" s="304">
        <v>0</v>
      </c>
      <c r="F155" s="132">
        <v>0</v>
      </c>
      <c r="G155" s="304">
        <v>0</v>
      </c>
      <c r="H155" s="132">
        <v>0</v>
      </c>
      <c r="I155" s="304">
        <v>0</v>
      </c>
      <c r="J155" s="132">
        <v>0</v>
      </c>
      <c r="K155" s="304">
        <v>0</v>
      </c>
      <c r="L155" s="132">
        <v>0</v>
      </c>
      <c r="M155" s="304">
        <v>0</v>
      </c>
      <c r="N155" s="132">
        <v>0</v>
      </c>
      <c r="O155" s="304">
        <v>0</v>
      </c>
      <c r="P155" s="132">
        <v>0</v>
      </c>
      <c r="Q155" s="304">
        <v>0</v>
      </c>
      <c r="R155" s="132">
        <v>0</v>
      </c>
      <c r="S155" s="304">
        <v>0</v>
      </c>
      <c r="T155" s="132">
        <v>0</v>
      </c>
      <c r="U155" s="304">
        <v>0</v>
      </c>
      <c r="V155" s="132">
        <v>0</v>
      </c>
      <c r="W155" s="304">
        <v>0</v>
      </c>
      <c r="X155" s="132">
        <v>0</v>
      </c>
      <c r="Y155" s="304">
        <v>0</v>
      </c>
      <c r="Z155" s="132">
        <v>0</v>
      </c>
      <c r="AA155" s="304">
        <v>0</v>
      </c>
      <c r="AB155" s="132">
        <v>0</v>
      </c>
    </row>
    <row r="156" spans="1:28" hidden="1">
      <c r="A156" s="572">
        <f t="shared" si="14"/>
        <v>0</v>
      </c>
      <c r="D156" s="140">
        <f t="shared" si="15"/>
        <v>0</v>
      </c>
      <c r="E156" s="304">
        <v>0</v>
      </c>
      <c r="F156" s="132">
        <v>0</v>
      </c>
      <c r="G156" s="304">
        <v>0</v>
      </c>
      <c r="H156" s="132">
        <v>0</v>
      </c>
      <c r="I156" s="304">
        <v>0</v>
      </c>
      <c r="J156" s="132">
        <v>0</v>
      </c>
      <c r="K156" s="304">
        <v>0</v>
      </c>
      <c r="L156" s="132">
        <v>0</v>
      </c>
      <c r="M156" s="304">
        <v>0</v>
      </c>
      <c r="N156" s="132">
        <v>0</v>
      </c>
      <c r="O156" s="304">
        <v>0</v>
      </c>
      <c r="P156" s="132">
        <v>0</v>
      </c>
      <c r="Q156" s="304">
        <v>0</v>
      </c>
      <c r="R156" s="132">
        <v>0</v>
      </c>
      <c r="S156" s="304">
        <v>0</v>
      </c>
      <c r="T156" s="132">
        <v>0</v>
      </c>
      <c r="U156" s="304">
        <v>0</v>
      </c>
      <c r="V156" s="132">
        <v>0</v>
      </c>
      <c r="W156" s="304">
        <v>0</v>
      </c>
      <c r="X156" s="132">
        <v>0</v>
      </c>
      <c r="Y156" s="304">
        <v>0</v>
      </c>
      <c r="Z156" s="132">
        <v>0</v>
      </c>
      <c r="AA156" s="304">
        <v>0</v>
      </c>
      <c r="AB156" s="132">
        <v>0</v>
      </c>
    </row>
    <row r="157" spans="1:28" hidden="1">
      <c r="A157" s="572">
        <f t="shared" si="14"/>
        <v>0</v>
      </c>
      <c r="D157" s="140">
        <f t="shared" si="15"/>
        <v>0</v>
      </c>
      <c r="E157" s="304">
        <v>0</v>
      </c>
      <c r="F157" s="132">
        <v>0</v>
      </c>
      <c r="G157" s="304">
        <v>0</v>
      </c>
      <c r="H157" s="132">
        <v>0</v>
      </c>
      <c r="I157" s="304">
        <v>0</v>
      </c>
      <c r="J157" s="132">
        <v>0</v>
      </c>
      <c r="K157" s="304">
        <v>0</v>
      </c>
      <c r="L157" s="132">
        <v>0</v>
      </c>
      <c r="M157" s="304">
        <v>0</v>
      </c>
      <c r="N157" s="132">
        <v>0</v>
      </c>
      <c r="O157" s="304">
        <v>0</v>
      </c>
      <c r="P157" s="132">
        <v>0</v>
      </c>
      <c r="Q157" s="304">
        <v>0</v>
      </c>
      <c r="R157" s="132">
        <v>0</v>
      </c>
      <c r="S157" s="304">
        <v>0</v>
      </c>
      <c r="T157" s="132">
        <v>0</v>
      </c>
      <c r="U157" s="304">
        <v>0</v>
      </c>
      <c r="V157" s="132">
        <v>0</v>
      </c>
      <c r="W157" s="304">
        <v>0</v>
      </c>
      <c r="X157" s="132">
        <v>0</v>
      </c>
      <c r="Y157" s="304">
        <v>0</v>
      </c>
      <c r="Z157" s="132">
        <v>0</v>
      </c>
      <c r="AA157" s="304">
        <v>0</v>
      </c>
      <c r="AB157" s="132">
        <v>0</v>
      </c>
    </row>
    <row r="158" spans="1:28" hidden="1">
      <c r="A158" s="572">
        <f t="shared" si="14"/>
        <v>0</v>
      </c>
      <c r="D158" s="140">
        <f t="shared" si="15"/>
        <v>0</v>
      </c>
      <c r="E158" s="304">
        <v>0</v>
      </c>
      <c r="F158" s="132">
        <v>0</v>
      </c>
      <c r="G158" s="304">
        <v>0</v>
      </c>
      <c r="H158" s="132">
        <v>0</v>
      </c>
      <c r="I158" s="304">
        <v>0</v>
      </c>
      <c r="J158" s="132">
        <v>0</v>
      </c>
      <c r="K158" s="304">
        <v>0</v>
      </c>
      <c r="L158" s="132">
        <v>0</v>
      </c>
      <c r="M158" s="304">
        <v>0</v>
      </c>
      <c r="N158" s="132">
        <v>0</v>
      </c>
      <c r="O158" s="304">
        <v>0</v>
      </c>
      <c r="P158" s="132">
        <v>0</v>
      </c>
      <c r="Q158" s="304">
        <v>0</v>
      </c>
      <c r="R158" s="132">
        <v>0</v>
      </c>
      <c r="S158" s="304">
        <v>0</v>
      </c>
      <c r="T158" s="132">
        <v>0</v>
      </c>
      <c r="U158" s="304">
        <v>0</v>
      </c>
      <c r="V158" s="132">
        <v>0</v>
      </c>
      <c r="W158" s="304">
        <v>0</v>
      </c>
      <c r="X158" s="132">
        <v>0</v>
      </c>
      <c r="Y158" s="304">
        <v>0</v>
      </c>
      <c r="Z158" s="132">
        <v>0</v>
      </c>
      <c r="AA158" s="304">
        <v>0</v>
      </c>
      <c r="AB158" s="132">
        <v>0</v>
      </c>
    </row>
    <row r="159" spans="1:28" hidden="1">
      <c r="A159" s="572">
        <f t="shared" si="14"/>
        <v>0</v>
      </c>
      <c r="D159" s="140">
        <f t="shared" si="15"/>
        <v>0</v>
      </c>
      <c r="E159" s="304">
        <v>0</v>
      </c>
      <c r="F159" s="132">
        <v>0</v>
      </c>
      <c r="G159" s="304">
        <v>0</v>
      </c>
      <c r="H159" s="132">
        <v>0</v>
      </c>
      <c r="I159" s="304">
        <v>0</v>
      </c>
      <c r="J159" s="132">
        <v>0</v>
      </c>
      <c r="K159" s="304">
        <v>0</v>
      </c>
      <c r="L159" s="132">
        <v>0</v>
      </c>
      <c r="M159" s="304">
        <v>0</v>
      </c>
      <c r="N159" s="132">
        <v>0</v>
      </c>
      <c r="O159" s="304">
        <v>0</v>
      </c>
      <c r="P159" s="132">
        <v>0</v>
      </c>
      <c r="Q159" s="304">
        <v>0</v>
      </c>
      <c r="R159" s="132">
        <v>0</v>
      </c>
      <c r="S159" s="304">
        <v>0</v>
      </c>
      <c r="T159" s="132">
        <v>0</v>
      </c>
      <c r="U159" s="304">
        <v>0</v>
      </c>
      <c r="V159" s="132">
        <v>0</v>
      </c>
      <c r="W159" s="304">
        <v>0</v>
      </c>
      <c r="X159" s="132">
        <v>0</v>
      </c>
      <c r="Y159" s="304">
        <v>0</v>
      </c>
      <c r="Z159" s="132">
        <v>0</v>
      </c>
      <c r="AA159" s="304">
        <v>0</v>
      </c>
      <c r="AB159" s="132">
        <v>0</v>
      </c>
    </row>
    <row r="160" spans="1:28" hidden="1">
      <c r="A160" s="572">
        <f t="shared" si="14"/>
        <v>0</v>
      </c>
      <c r="D160" s="140">
        <f t="shared" si="15"/>
        <v>0</v>
      </c>
      <c r="E160" s="304">
        <v>0</v>
      </c>
      <c r="F160" s="132">
        <v>0</v>
      </c>
      <c r="G160" s="304">
        <v>0</v>
      </c>
      <c r="H160" s="132">
        <v>0</v>
      </c>
      <c r="I160" s="304">
        <v>0</v>
      </c>
      <c r="J160" s="132">
        <v>0</v>
      </c>
      <c r="K160" s="304">
        <v>0</v>
      </c>
      <c r="L160" s="132">
        <v>0</v>
      </c>
      <c r="M160" s="304">
        <v>0</v>
      </c>
      <c r="N160" s="132">
        <v>0</v>
      </c>
      <c r="O160" s="304">
        <v>0</v>
      </c>
      <c r="P160" s="132">
        <v>0</v>
      </c>
      <c r="Q160" s="304">
        <v>0</v>
      </c>
      <c r="R160" s="132">
        <v>0</v>
      </c>
      <c r="S160" s="304">
        <v>0</v>
      </c>
      <c r="T160" s="132">
        <v>0</v>
      </c>
      <c r="U160" s="304">
        <v>0</v>
      </c>
      <c r="V160" s="132">
        <v>0</v>
      </c>
      <c r="W160" s="304">
        <v>0</v>
      </c>
      <c r="X160" s="132">
        <v>0</v>
      </c>
      <c r="Y160" s="304">
        <v>0</v>
      </c>
      <c r="Z160" s="132">
        <v>0</v>
      </c>
      <c r="AA160" s="304">
        <v>0</v>
      </c>
      <c r="AB160" s="132">
        <v>0</v>
      </c>
    </row>
    <row r="161" spans="1:28" hidden="1">
      <c r="A161" s="572">
        <f t="shared" si="14"/>
        <v>0</v>
      </c>
      <c r="D161" s="140">
        <f t="shared" si="15"/>
        <v>0</v>
      </c>
      <c r="E161" s="304">
        <v>0</v>
      </c>
      <c r="F161" s="132">
        <v>0</v>
      </c>
      <c r="G161" s="304">
        <v>0</v>
      </c>
      <c r="H161" s="132">
        <v>0</v>
      </c>
      <c r="I161" s="304">
        <v>0</v>
      </c>
      <c r="J161" s="132">
        <v>0</v>
      </c>
      <c r="K161" s="304">
        <v>0</v>
      </c>
      <c r="L161" s="132">
        <v>0</v>
      </c>
      <c r="M161" s="304">
        <v>0</v>
      </c>
      <c r="N161" s="132">
        <v>0</v>
      </c>
      <c r="O161" s="304">
        <v>0</v>
      </c>
      <c r="P161" s="132">
        <v>0</v>
      </c>
      <c r="Q161" s="304">
        <v>0</v>
      </c>
      <c r="R161" s="132">
        <v>0</v>
      </c>
      <c r="S161" s="304">
        <v>0</v>
      </c>
      <c r="T161" s="132">
        <v>0</v>
      </c>
      <c r="U161" s="304">
        <v>0</v>
      </c>
      <c r="V161" s="132">
        <v>0</v>
      </c>
      <c r="W161" s="304">
        <v>0</v>
      </c>
      <c r="X161" s="132">
        <v>0</v>
      </c>
      <c r="Y161" s="304">
        <v>0</v>
      </c>
      <c r="Z161" s="132">
        <v>0</v>
      </c>
      <c r="AA161" s="304">
        <v>0</v>
      </c>
      <c r="AB161" s="132">
        <v>0</v>
      </c>
    </row>
    <row r="162" spans="1:28" hidden="1">
      <c r="A162" s="572">
        <f t="shared" si="14"/>
        <v>0</v>
      </c>
      <c r="D162" s="140">
        <f t="shared" si="15"/>
        <v>0</v>
      </c>
      <c r="E162" s="304">
        <v>0</v>
      </c>
      <c r="F162" s="132">
        <v>0</v>
      </c>
      <c r="G162" s="304">
        <v>0</v>
      </c>
      <c r="H162" s="132">
        <v>0</v>
      </c>
      <c r="I162" s="304">
        <v>0</v>
      </c>
      <c r="J162" s="132">
        <v>0</v>
      </c>
      <c r="K162" s="304">
        <v>0</v>
      </c>
      <c r="L162" s="132">
        <v>0</v>
      </c>
      <c r="M162" s="304">
        <v>0</v>
      </c>
      <c r="N162" s="132">
        <v>0</v>
      </c>
      <c r="O162" s="304">
        <v>0</v>
      </c>
      <c r="P162" s="132">
        <v>0</v>
      </c>
      <c r="Q162" s="304">
        <v>0</v>
      </c>
      <c r="R162" s="132">
        <v>0</v>
      </c>
      <c r="S162" s="304">
        <v>0</v>
      </c>
      <c r="T162" s="132">
        <v>0</v>
      </c>
      <c r="U162" s="304">
        <v>0</v>
      </c>
      <c r="V162" s="132">
        <v>0</v>
      </c>
      <c r="W162" s="304">
        <v>0</v>
      </c>
      <c r="X162" s="132">
        <v>0</v>
      </c>
      <c r="Y162" s="304">
        <v>0</v>
      </c>
      <c r="Z162" s="132">
        <v>0</v>
      </c>
      <c r="AA162" s="304">
        <v>0</v>
      </c>
      <c r="AB162" s="132">
        <v>0</v>
      </c>
    </row>
    <row r="163" spans="1:28" hidden="1">
      <c r="A163" s="572">
        <f t="shared" si="14"/>
        <v>0</v>
      </c>
      <c r="D163" s="140">
        <f t="shared" si="15"/>
        <v>0</v>
      </c>
      <c r="E163" s="304">
        <v>0</v>
      </c>
      <c r="F163" s="132">
        <v>0</v>
      </c>
      <c r="G163" s="304">
        <v>0</v>
      </c>
      <c r="H163" s="132">
        <v>0</v>
      </c>
      <c r="I163" s="304">
        <v>0</v>
      </c>
      <c r="J163" s="132">
        <v>0</v>
      </c>
      <c r="K163" s="304">
        <v>0</v>
      </c>
      <c r="L163" s="132">
        <v>0</v>
      </c>
      <c r="M163" s="304">
        <v>0</v>
      </c>
      <c r="N163" s="132">
        <v>0</v>
      </c>
      <c r="O163" s="304">
        <v>0</v>
      </c>
      <c r="P163" s="132">
        <v>0</v>
      </c>
      <c r="Q163" s="304">
        <v>0</v>
      </c>
      <c r="R163" s="132">
        <v>0</v>
      </c>
      <c r="S163" s="304">
        <v>0</v>
      </c>
      <c r="T163" s="132">
        <v>0</v>
      </c>
      <c r="U163" s="304">
        <v>0</v>
      </c>
      <c r="V163" s="132">
        <v>0</v>
      </c>
      <c r="W163" s="304">
        <v>0</v>
      </c>
      <c r="X163" s="132">
        <v>0</v>
      </c>
      <c r="Y163" s="304">
        <v>0</v>
      </c>
      <c r="Z163" s="132">
        <v>0</v>
      </c>
      <c r="AA163" s="304">
        <v>0</v>
      </c>
      <c r="AB163" s="132">
        <v>0</v>
      </c>
    </row>
    <row r="164" spans="1:28" hidden="1">
      <c r="A164" s="572">
        <f t="shared" si="14"/>
        <v>0</v>
      </c>
      <c r="D164" s="140">
        <f t="shared" si="15"/>
        <v>0</v>
      </c>
      <c r="E164" s="304">
        <v>0</v>
      </c>
      <c r="F164" s="132">
        <v>0</v>
      </c>
      <c r="G164" s="304">
        <v>0</v>
      </c>
      <c r="H164" s="132">
        <v>0</v>
      </c>
      <c r="I164" s="304">
        <v>0</v>
      </c>
      <c r="J164" s="132">
        <v>0</v>
      </c>
      <c r="K164" s="304">
        <v>0</v>
      </c>
      <c r="L164" s="132">
        <v>0</v>
      </c>
      <c r="M164" s="304">
        <v>0</v>
      </c>
      <c r="N164" s="132">
        <v>0</v>
      </c>
      <c r="O164" s="304">
        <v>0</v>
      </c>
      <c r="P164" s="132">
        <v>0</v>
      </c>
      <c r="Q164" s="304">
        <v>0</v>
      </c>
      <c r="R164" s="132">
        <v>0</v>
      </c>
      <c r="S164" s="304">
        <v>0</v>
      </c>
      <c r="T164" s="132">
        <v>0</v>
      </c>
      <c r="U164" s="304">
        <v>0</v>
      </c>
      <c r="V164" s="132">
        <v>0</v>
      </c>
      <c r="W164" s="304">
        <v>0</v>
      </c>
      <c r="X164" s="132">
        <v>0</v>
      </c>
      <c r="Y164" s="304">
        <v>0</v>
      </c>
      <c r="Z164" s="132">
        <v>0</v>
      </c>
      <c r="AA164" s="304">
        <v>0</v>
      </c>
      <c r="AB164" s="132">
        <v>0</v>
      </c>
    </row>
    <row r="165" spans="1:28" hidden="1">
      <c r="A165" s="572">
        <f t="shared" si="14"/>
        <v>0</v>
      </c>
      <c r="D165" s="140">
        <f t="shared" si="15"/>
        <v>0</v>
      </c>
      <c r="E165" s="304">
        <v>0</v>
      </c>
      <c r="F165" s="132">
        <v>0</v>
      </c>
      <c r="G165" s="304">
        <v>0</v>
      </c>
      <c r="H165" s="132">
        <v>0</v>
      </c>
      <c r="I165" s="304">
        <v>0</v>
      </c>
      <c r="J165" s="132">
        <v>0</v>
      </c>
      <c r="K165" s="304">
        <v>0</v>
      </c>
      <c r="L165" s="132">
        <v>0</v>
      </c>
      <c r="M165" s="304">
        <v>0</v>
      </c>
      <c r="N165" s="132">
        <v>0</v>
      </c>
      <c r="O165" s="304">
        <v>0</v>
      </c>
      <c r="P165" s="132">
        <v>0</v>
      </c>
      <c r="Q165" s="304">
        <v>0</v>
      </c>
      <c r="R165" s="132">
        <v>0</v>
      </c>
      <c r="S165" s="304">
        <v>0</v>
      </c>
      <c r="T165" s="132">
        <v>0</v>
      </c>
      <c r="U165" s="304">
        <v>0</v>
      </c>
      <c r="V165" s="132">
        <v>0</v>
      </c>
      <c r="W165" s="304">
        <v>0</v>
      </c>
      <c r="X165" s="132">
        <v>0</v>
      </c>
      <c r="Y165" s="304">
        <v>0</v>
      </c>
      <c r="Z165" s="132">
        <v>0</v>
      </c>
      <c r="AA165" s="304">
        <v>0</v>
      </c>
      <c r="AB165" s="132">
        <v>0</v>
      </c>
    </row>
    <row r="166" spans="1:28" hidden="1">
      <c r="A166" s="572">
        <f t="shared" si="14"/>
        <v>0</v>
      </c>
      <c r="D166" s="140" t="str">
        <f t="shared" si="15"/>
        <v>SUMMA FRÅGETECKEN</v>
      </c>
      <c r="E166" s="564">
        <f t="shared" ref="E166:AB166" si="17">SUM(E148:E165)</f>
        <v>0</v>
      </c>
      <c r="F166" s="563">
        <f t="shared" si="17"/>
        <v>0</v>
      </c>
      <c r="G166" s="564">
        <f t="shared" si="17"/>
        <v>0</v>
      </c>
      <c r="H166" s="563">
        <f t="shared" si="17"/>
        <v>0</v>
      </c>
      <c r="I166" s="563">
        <f t="shared" si="17"/>
        <v>0</v>
      </c>
      <c r="J166" s="563">
        <f t="shared" si="17"/>
        <v>0</v>
      </c>
      <c r="K166" s="563">
        <f t="shared" si="17"/>
        <v>0</v>
      </c>
      <c r="L166" s="563">
        <f t="shared" si="17"/>
        <v>0</v>
      </c>
      <c r="M166" s="564">
        <f t="shared" si="17"/>
        <v>0</v>
      </c>
      <c r="N166" s="562">
        <f t="shared" si="17"/>
        <v>0</v>
      </c>
      <c r="O166" s="564">
        <f t="shared" si="17"/>
        <v>0</v>
      </c>
      <c r="P166" s="562">
        <f t="shared" si="17"/>
        <v>0</v>
      </c>
      <c r="Q166" s="562">
        <f t="shared" si="17"/>
        <v>0</v>
      </c>
      <c r="R166" s="562">
        <f t="shared" si="17"/>
        <v>0</v>
      </c>
      <c r="S166" s="562">
        <f t="shared" si="17"/>
        <v>0</v>
      </c>
      <c r="T166" s="562">
        <f t="shared" si="17"/>
        <v>0</v>
      </c>
      <c r="U166" s="564">
        <f t="shared" si="17"/>
        <v>0</v>
      </c>
      <c r="V166" s="563">
        <f t="shared" si="17"/>
        <v>0</v>
      </c>
      <c r="W166" s="564">
        <f t="shared" si="17"/>
        <v>0</v>
      </c>
      <c r="X166" s="563">
        <f t="shared" si="17"/>
        <v>0</v>
      </c>
      <c r="Y166" s="563">
        <f t="shared" si="17"/>
        <v>0</v>
      </c>
      <c r="Z166" s="563">
        <f t="shared" si="17"/>
        <v>0</v>
      </c>
      <c r="AA166" s="563">
        <f t="shared" si="17"/>
        <v>0</v>
      </c>
      <c r="AB166" s="563">
        <f t="shared" si="17"/>
        <v>0</v>
      </c>
    </row>
    <row r="167" spans="1:28" hidden="1">
      <c r="A167" s="572">
        <f t="shared" si="14"/>
        <v>0</v>
      </c>
      <c r="D167" s="140">
        <f t="shared" si="15"/>
        <v>0</v>
      </c>
      <c r="E167" s="557"/>
      <c r="F167" s="573"/>
      <c r="G167" s="557"/>
      <c r="H167" s="573"/>
      <c r="I167" s="573"/>
      <c r="J167" s="573"/>
      <c r="K167" s="573"/>
      <c r="L167" s="573"/>
      <c r="M167" s="557"/>
      <c r="N167" s="573"/>
      <c r="O167" s="557"/>
      <c r="P167" s="573"/>
      <c r="Q167" s="573"/>
      <c r="R167" s="573"/>
      <c r="S167" s="573"/>
      <c r="T167" s="573"/>
      <c r="U167" s="557"/>
      <c r="V167" s="573"/>
      <c r="W167" s="557"/>
      <c r="X167" s="573"/>
      <c r="Y167" s="573"/>
      <c r="Z167" s="573"/>
      <c r="AA167" s="573"/>
      <c r="AB167" s="573"/>
    </row>
    <row r="168" spans="1:28">
      <c r="A168" s="572">
        <f t="shared" si="14"/>
        <v>0</v>
      </c>
      <c r="D168" s="1014" t="str">
        <f t="shared" si="15"/>
        <v>Summa totalt</v>
      </c>
      <c r="E168" s="305">
        <f t="shared" ref="E168:AB168" si="18">E120+E143+E166</f>
        <v>5921.3065789000011</v>
      </c>
      <c r="F168" s="124">
        <f t="shared" si="18"/>
        <v>5675.9184670000013</v>
      </c>
      <c r="G168" s="305">
        <f t="shared" si="18"/>
        <v>-5921.3065789000011</v>
      </c>
      <c r="H168" s="124">
        <f t="shared" si="18"/>
        <v>5961.6471829999991</v>
      </c>
      <c r="I168" s="305">
        <f t="shared" si="18"/>
        <v>0</v>
      </c>
      <c r="J168" s="124">
        <f t="shared" si="18"/>
        <v>5654.548850799998</v>
      </c>
      <c r="K168" s="305">
        <f t="shared" si="18"/>
        <v>0</v>
      </c>
      <c r="L168" s="124">
        <f t="shared" si="18"/>
        <v>6529.2738214000019</v>
      </c>
      <c r="M168" s="305">
        <f t="shared" si="18"/>
        <v>288.69771130000032</v>
      </c>
      <c r="N168" s="137">
        <f t="shared" si="18"/>
        <v>189.19151920000036</v>
      </c>
      <c r="O168" s="305">
        <f t="shared" si="18"/>
        <v>-288.69771130000055</v>
      </c>
      <c r="P168" s="137">
        <f t="shared" si="18"/>
        <v>312.47891060000006</v>
      </c>
      <c r="Q168" s="305">
        <f t="shared" si="18"/>
        <v>0</v>
      </c>
      <c r="R168" s="137">
        <f t="shared" si="18"/>
        <v>385.51380369999902</v>
      </c>
      <c r="S168" s="305">
        <f t="shared" si="18"/>
        <v>0</v>
      </c>
      <c r="T168" s="137">
        <f t="shared" si="18"/>
        <v>460.24881890000148</v>
      </c>
      <c r="U168" s="305">
        <f t="shared" si="18"/>
        <v>107.50063070000019</v>
      </c>
      <c r="V168" s="124">
        <f t="shared" si="18"/>
        <v>16.344108700000099</v>
      </c>
      <c r="W168" s="305">
        <f t="shared" si="18"/>
        <v>-107.50063070000037</v>
      </c>
      <c r="X168" s="124">
        <f t="shared" si="18"/>
        <v>73.680398500000152</v>
      </c>
      <c r="Y168" s="305">
        <f t="shared" si="18"/>
        <v>0</v>
      </c>
      <c r="Z168" s="124">
        <f t="shared" si="18"/>
        <v>197.85788459999884</v>
      </c>
      <c r="AA168" s="305">
        <f t="shared" si="18"/>
        <v>0</v>
      </c>
      <c r="AB168" s="124">
        <f t="shared" si="18"/>
        <v>55.84042160000179</v>
      </c>
    </row>
    <row r="169" spans="1:28" ht="13.5" customHeight="1">
      <c r="A169" s="572"/>
      <c r="D169" s="140"/>
      <c r="E169" s="304"/>
      <c r="F169" s="138">
        <f>E168/F168-1</f>
        <v>4.3233198878154244E-2</v>
      </c>
      <c r="G169" s="306"/>
      <c r="H169" s="138">
        <f>+G168/H168-1</f>
        <v>-1.9932333123947636</v>
      </c>
      <c r="I169" s="306"/>
      <c r="J169" s="138">
        <f>I168/J168-1</f>
        <v>-1</v>
      </c>
      <c r="K169" s="306"/>
      <c r="L169" s="138">
        <f>K168/L168-1</f>
        <v>-1</v>
      </c>
      <c r="M169" s="306"/>
      <c r="N169" s="139">
        <f>M168/N168-1</f>
        <v>0.52595482356061019</v>
      </c>
      <c r="O169" s="306"/>
      <c r="P169" s="139">
        <f>O168/P168-1</f>
        <v>-1.9238950262136523</v>
      </c>
      <c r="Q169" s="306"/>
      <c r="R169" s="139">
        <f>Q168/R168-1</f>
        <v>-1</v>
      </c>
      <c r="S169" s="306"/>
      <c r="T169" s="139">
        <f>S168/T168-1</f>
        <v>-1</v>
      </c>
      <c r="U169" s="306"/>
      <c r="V169" s="138">
        <f>U168/V168-1</f>
        <v>5.5773320939794981</v>
      </c>
      <c r="W169" s="306"/>
      <c r="X169" s="138">
        <f>W168/X168-1</f>
        <v>-2.4590126124250014</v>
      </c>
      <c r="Y169" s="306"/>
      <c r="Z169" s="138">
        <f>Y168/Z168-1</f>
        <v>-1</v>
      </c>
      <c r="AA169" s="306"/>
      <c r="AB169" s="138">
        <f>AA168/AB168-1</f>
        <v>-1</v>
      </c>
    </row>
    <row r="170" spans="1:28">
      <c r="D170" s="33" t="s">
        <v>20</v>
      </c>
      <c r="F170" s="104"/>
      <c r="G170" s="104"/>
      <c r="O170" s="104"/>
      <c r="V170" s="104"/>
    </row>
    <row r="171" spans="1:28">
      <c r="F171" s="104"/>
      <c r="O171" s="104"/>
      <c r="V171" s="104"/>
    </row>
    <row r="172" spans="1:28">
      <c r="F172" s="104"/>
      <c r="O172" s="104"/>
      <c r="V172" s="104"/>
    </row>
    <row r="173" spans="1:28">
      <c r="F173" s="104"/>
      <c r="O173" s="104"/>
      <c r="V173" s="104"/>
    </row>
    <row r="174" spans="1:28">
      <c r="F174" s="104"/>
      <c r="O174" s="104"/>
      <c r="V174" s="104"/>
    </row>
    <row r="175" spans="1:28">
      <c r="F175" s="104"/>
      <c r="O175" s="104"/>
      <c r="V175" s="104"/>
    </row>
    <row r="176" spans="1:28">
      <c r="F176" s="104"/>
      <c r="O176" s="104"/>
      <c r="V176" s="104"/>
    </row>
    <row r="177" spans="6:22">
      <c r="F177" s="104"/>
      <c r="O177" s="104"/>
      <c r="V177" s="104"/>
    </row>
    <row r="178" spans="6:22">
      <c r="F178" s="104"/>
      <c r="O178" s="104"/>
      <c r="V178" s="104"/>
    </row>
    <row r="179" spans="6:22">
      <c r="F179" s="104"/>
      <c r="O179" s="104"/>
      <c r="V179" s="104"/>
    </row>
    <row r="180" spans="6:22">
      <c r="F180" s="104"/>
      <c r="O180" s="104"/>
      <c r="V180" s="104"/>
    </row>
    <row r="181" spans="6:22">
      <c r="F181" s="104"/>
      <c r="O181" s="104"/>
      <c r="V181" s="104"/>
    </row>
    <row r="182" spans="6:22">
      <c r="F182" s="104"/>
      <c r="O182" s="104"/>
      <c r="V182" s="104"/>
    </row>
    <row r="183" spans="6:22">
      <c r="F183" s="104"/>
      <c r="O183" s="104"/>
      <c r="V183" s="104"/>
    </row>
    <row r="184" spans="6:22">
      <c r="F184" s="104"/>
      <c r="O184" s="104"/>
      <c r="V184" s="104"/>
    </row>
  </sheetData>
  <mergeCells count="6">
    <mergeCell ref="E7:L7"/>
    <mergeCell ref="M7:T7"/>
    <mergeCell ref="U7:AB7"/>
    <mergeCell ref="E89:L89"/>
    <mergeCell ref="M89:T89"/>
    <mergeCell ref="U89:AB89"/>
  </mergeCells>
  <pageMargins left="0.31496062992125984" right="0" top="0.55118110236220474" bottom="0.55118110236220474" header="0.31496062992125984" footer="0.31496062992125984"/>
  <pageSetup paperSize="9" scale="5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B184"/>
  <sheetViews>
    <sheetView showGridLines="0" showZeros="0" topLeftCell="D4" zoomScale="77" zoomScaleNormal="77" zoomScaleSheetLayoutView="73" workbookViewId="0"/>
  </sheetViews>
  <sheetFormatPr defaultColWidth="9.109375" defaultRowHeight="13.8" outlineLevelRow="1" outlineLevelCol="1"/>
  <cols>
    <col min="1" max="1" width="9.109375" style="474" hidden="1" customWidth="1" outlineLevel="1"/>
    <col min="2" max="2" width="9.109375" style="33" hidden="1" customWidth="1" outlineLevel="1"/>
    <col min="3" max="3" width="6.109375" style="33" hidden="1" customWidth="1" outlineLevel="1"/>
    <col min="4" max="4" width="24.88671875" style="33" customWidth="1" collapsed="1"/>
    <col min="5" max="5" width="12.6640625" style="33" customWidth="1"/>
    <col min="6" max="6" width="11.33203125" style="33" customWidth="1"/>
    <col min="7" max="7" width="11.5546875" style="33" customWidth="1"/>
    <col min="8" max="9" width="10.6640625" style="33" customWidth="1"/>
    <col min="10" max="10" width="9.5546875" style="33" customWidth="1"/>
    <col min="11" max="11" width="10.6640625" style="33" customWidth="1"/>
    <col min="12" max="12" width="9.5546875" style="33" customWidth="1"/>
    <col min="13" max="13" width="11.109375" style="33" customWidth="1"/>
    <col min="14" max="14" width="12.109375" style="33" customWidth="1"/>
    <col min="15" max="15" width="10.5546875" style="33" customWidth="1"/>
    <col min="16" max="16" width="10.88671875" style="33" customWidth="1"/>
    <col min="17" max="17" width="10.6640625" style="33" customWidth="1"/>
    <col min="18" max="18" width="9.5546875" style="33" customWidth="1"/>
    <col min="19" max="19" width="10.6640625" style="33" customWidth="1"/>
    <col min="20" max="20" width="9.5546875" style="33" customWidth="1"/>
    <col min="21" max="21" width="11" style="33" customWidth="1"/>
    <col min="22" max="22" width="11.44140625" style="33" customWidth="1"/>
    <col min="23" max="23" width="10.6640625" style="33" customWidth="1"/>
    <col min="24" max="24" width="11.88671875" style="33" customWidth="1"/>
    <col min="25" max="25" width="10.6640625" style="33" customWidth="1"/>
    <col min="26" max="26" width="9.5546875" style="33" customWidth="1"/>
    <col min="27" max="27" width="10.6640625" style="33" customWidth="1"/>
    <col min="28" max="28" width="9.5546875" style="33" customWidth="1"/>
    <col min="29" max="16384" width="9.109375" style="33"/>
  </cols>
  <sheetData>
    <row r="1" spans="1:28" s="474" customFormat="1" hidden="1" outlineLevel="1">
      <c r="A1" s="474" t="str">
        <f>'Meny Aaro'!D11</f>
        <v>MSEK</v>
      </c>
      <c r="D1" s="570"/>
      <c r="E1" s="690" t="s">
        <v>297</v>
      </c>
      <c r="F1" s="690" t="s">
        <v>297</v>
      </c>
      <c r="G1" s="690" t="s">
        <v>297</v>
      </c>
      <c r="H1" s="690" t="s">
        <v>297</v>
      </c>
      <c r="I1" s="690" t="s">
        <v>297</v>
      </c>
      <c r="J1" s="690" t="s">
        <v>297</v>
      </c>
      <c r="K1" s="690" t="s">
        <v>297</v>
      </c>
      <c r="L1" s="690" t="s">
        <v>297</v>
      </c>
      <c r="M1" s="690" t="s">
        <v>301</v>
      </c>
      <c r="N1" s="690" t="s">
        <v>301</v>
      </c>
      <c r="O1" s="690" t="s">
        <v>301</v>
      </c>
      <c r="P1" s="690" t="s">
        <v>301</v>
      </c>
      <c r="Q1" s="690" t="s">
        <v>301</v>
      </c>
      <c r="R1" s="690" t="s">
        <v>301</v>
      </c>
      <c r="S1" s="690" t="s">
        <v>301</v>
      </c>
      <c r="T1" s="690" t="s">
        <v>301</v>
      </c>
      <c r="U1" s="690" t="s">
        <v>303</v>
      </c>
      <c r="V1" s="690" t="s">
        <v>303</v>
      </c>
      <c r="W1" s="690" t="s">
        <v>303</v>
      </c>
      <c r="X1" s="690" t="s">
        <v>303</v>
      </c>
      <c r="Y1" s="690" t="s">
        <v>303</v>
      </c>
      <c r="Z1" s="690" t="s">
        <v>303</v>
      </c>
      <c r="AA1" s="690" t="s">
        <v>303</v>
      </c>
      <c r="AB1" s="690" t="s">
        <v>303</v>
      </c>
    </row>
    <row r="2" spans="1:28" s="474" customFormat="1" ht="18" hidden="1" outlineLevel="1">
      <c r="A2" s="474">
        <v>100</v>
      </c>
      <c r="E2" s="691" t="str">
        <f>'Meny Aaro'!T60</f>
        <v>1503PQ</v>
      </c>
      <c r="F2" s="691" t="str">
        <f>'Meny Aaro'!U60</f>
        <v>1403PQ</v>
      </c>
      <c r="G2" s="691" t="str">
        <f>'Meny Aaro'!V60</f>
        <v>1506PQ</v>
      </c>
      <c r="H2" s="691" t="str">
        <f>'Meny Aaro'!W60</f>
        <v>1406PQ</v>
      </c>
      <c r="I2" s="691" t="str">
        <f>'Meny Aaro'!X60</f>
        <v>1509PQ</v>
      </c>
      <c r="J2" s="691" t="str">
        <f>'Meny Aaro'!Y60</f>
        <v>1409PQ</v>
      </c>
      <c r="K2" s="691" t="str">
        <f>'Meny Aaro'!Z60</f>
        <v>1512PQ</v>
      </c>
      <c r="L2" s="691" t="str">
        <f>'Meny Aaro'!AA60</f>
        <v>1412PQ</v>
      </c>
      <c r="M2" s="691" t="str">
        <f t="shared" ref="M2:T2" si="0">E2</f>
        <v>1503PQ</v>
      </c>
      <c r="N2" s="691" t="str">
        <f t="shared" si="0"/>
        <v>1403PQ</v>
      </c>
      <c r="O2" s="691" t="str">
        <f t="shared" si="0"/>
        <v>1506PQ</v>
      </c>
      <c r="P2" s="691" t="str">
        <f t="shared" si="0"/>
        <v>1406PQ</v>
      </c>
      <c r="Q2" s="691" t="str">
        <f t="shared" si="0"/>
        <v>1509PQ</v>
      </c>
      <c r="R2" s="691" t="str">
        <f t="shared" si="0"/>
        <v>1409PQ</v>
      </c>
      <c r="S2" s="691" t="str">
        <f t="shared" si="0"/>
        <v>1512PQ</v>
      </c>
      <c r="T2" s="691" t="str">
        <f t="shared" si="0"/>
        <v>1412PQ</v>
      </c>
      <c r="U2" s="691" t="str">
        <f t="shared" ref="U2:AB2" si="1">E2</f>
        <v>1503PQ</v>
      </c>
      <c r="V2" s="691" t="str">
        <f t="shared" si="1"/>
        <v>1403PQ</v>
      </c>
      <c r="W2" s="691" t="str">
        <f t="shared" si="1"/>
        <v>1506PQ</v>
      </c>
      <c r="X2" s="691" t="str">
        <f t="shared" si="1"/>
        <v>1406PQ</v>
      </c>
      <c r="Y2" s="691" t="str">
        <f t="shared" si="1"/>
        <v>1509PQ</v>
      </c>
      <c r="Z2" s="691" t="str">
        <f t="shared" si="1"/>
        <v>1409PQ</v>
      </c>
      <c r="AA2" s="691" t="str">
        <f t="shared" si="1"/>
        <v>1512PQ</v>
      </c>
      <c r="AB2" s="691" t="str">
        <f t="shared" si="1"/>
        <v>1412PQ</v>
      </c>
    </row>
    <row r="3" spans="1:28" s="474" customFormat="1" hidden="1" outlineLevel="1">
      <c r="A3" s="474" t="s">
        <v>299</v>
      </c>
    </row>
    <row r="4" spans="1:28" s="474" customFormat="1" collapsed="1">
      <c r="A4" s="474" t="s">
        <v>9</v>
      </c>
    </row>
    <row r="5" spans="1:28" ht="28.2">
      <c r="D5" s="133" t="str">
        <f>"Kvartalsrapport - Operativ"</f>
        <v>Kvartalsrapport - Operativ</v>
      </c>
      <c r="E5" s="62"/>
      <c r="F5" s="689"/>
      <c r="G5" s="692"/>
      <c r="H5" s="62"/>
      <c r="J5" s="474"/>
      <c r="M5" s="474"/>
    </row>
    <row r="7" spans="1:28" ht="20.100000000000001" customHeight="1">
      <c r="D7" s="340" t="str">
        <f>VVAL</f>
        <v>Mkr</v>
      </c>
      <c r="E7" s="1049" t="s">
        <v>32</v>
      </c>
      <c r="F7" s="1049"/>
      <c r="G7" s="1049"/>
      <c r="H7" s="1049"/>
      <c r="I7" s="1049"/>
      <c r="J7" s="1049"/>
      <c r="K7" s="1049"/>
      <c r="L7" s="1049"/>
      <c r="M7" s="1050" t="s">
        <v>114</v>
      </c>
      <c r="N7" s="1050"/>
      <c r="O7" s="1050"/>
      <c r="P7" s="1050"/>
      <c r="Q7" s="1050"/>
      <c r="R7" s="1050"/>
      <c r="S7" s="1050"/>
      <c r="T7" s="1050"/>
      <c r="U7" s="1050" t="s">
        <v>406</v>
      </c>
      <c r="V7" s="1050"/>
      <c r="W7" s="1050"/>
      <c r="X7" s="1050"/>
      <c r="Y7" s="1050"/>
      <c r="Z7" s="1050"/>
      <c r="AA7" s="1050"/>
      <c r="AB7" s="1050"/>
    </row>
    <row r="8" spans="1:28" ht="20.100000000000001" customHeight="1">
      <c r="D8" s="675">
        <v>1</v>
      </c>
      <c r="E8" s="341">
        <f>VÅR</f>
        <v>2015</v>
      </c>
      <c r="F8" s="341">
        <f>VFGÅR</f>
        <v>2014</v>
      </c>
      <c r="G8" s="341">
        <f>VÅR</f>
        <v>2015</v>
      </c>
      <c r="H8" s="341">
        <f>VFGÅR</f>
        <v>2014</v>
      </c>
      <c r="I8" s="341">
        <f>VÅR</f>
        <v>2015</v>
      </c>
      <c r="J8" s="341">
        <f>VFGÅR</f>
        <v>2014</v>
      </c>
      <c r="K8" s="341">
        <f>VÅR</f>
        <v>2015</v>
      </c>
      <c r="L8" s="341">
        <f>VFGÅR</f>
        <v>2014</v>
      </c>
      <c r="M8" s="341">
        <f t="shared" ref="M8:T9" si="2">E8</f>
        <v>2015</v>
      </c>
      <c r="N8" s="341">
        <f t="shared" si="2"/>
        <v>2014</v>
      </c>
      <c r="O8" s="341">
        <f t="shared" si="2"/>
        <v>2015</v>
      </c>
      <c r="P8" s="341">
        <f t="shared" si="2"/>
        <v>2014</v>
      </c>
      <c r="Q8" s="341">
        <f t="shared" si="2"/>
        <v>2015</v>
      </c>
      <c r="R8" s="341">
        <f t="shared" si="2"/>
        <v>2014</v>
      </c>
      <c r="S8" s="341">
        <f t="shared" si="2"/>
        <v>2015</v>
      </c>
      <c r="T8" s="341">
        <f t="shared" si="2"/>
        <v>2014</v>
      </c>
      <c r="U8" s="341">
        <f t="shared" ref="U8:AB8" si="3">E8</f>
        <v>2015</v>
      </c>
      <c r="V8" s="341">
        <f t="shared" si="3"/>
        <v>2014</v>
      </c>
      <c r="W8" s="341">
        <f t="shared" si="3"/>
        <v>2015</v>
      </c>
      <c r="X8" s="341">
        <f t="shared" si="3"/>
        <v>2014</v>
      </c>
      <c r="Y8" s="341">
        <f t="shared" si="3"/>
        <v>2015</v>
      </c>
      <c r="Z8" s="341">
        <f t="shared" si="3"/>
        <v>2014</v>
      </c>
      <c r="AA8" s="341">
        <f t="shared" si="3"/>
        <v>2015</v>
      </c>
      <c r="AB8" s="341">
        <f t="shared" si="3"/>
        <v>2014</v>
      </c>
    </row>
    <row r="9" spans="1:28" ht="20.100000000000001" customHeight="1">
      <c r="D9" s="340"/>
      <c r="E9" s="341" t="s">
        <v>21</v>
      </c>
      <c r="F9" s="341" t="s">
        <v>21</v>
      </c>
      <c r="G9" s="341" t="s">
        <v>22</v>
      </c>
      <c r="H9" s="341" t="s">
        <v>22</v>
      </c>
      <c r="I9" s="341" t="s">
        <v>29</v>
      </c>
      <c r="J9" s="341" t="s">
        <v>29</v>
      </c>
      <c r="K9" s="341" t="s">
        <v>30</v>
      </c>
      <c r="L9" s="341" t="s">
        <v>30</v>
      </c>
      <c r="M9" s="341" t="str">
        <f t="shared" si="2"/>
        <v>kv 1</v>
      </c>
      <c r="N9" s="341" t="str">
        <f t="shared" si="2"/>
        <v>kv 1</v>
      </c>
      <c r="O9" s="341" t="str">
        <f t="shared" si="2"/>
        <v>kv 2</v>
      </c>
      <c r="P9" s="341" t="str">
        <f t="shared" si="2"/>
        <v>kv 2</v>
      </c>
      <c r="Q9" s="341" t="str">
        <f t="shared" si="2"/>
        <v>kv 3</v>
      </c>
      <c r="R9" s="341" t="str">
        <f t="shared" si="2"/>
        <v>kv 3</v>
      </c>
      <c r="S9" s="341" t="str">
        <f t="shared" si="2"/>
        <v>kv 4</v>
      </c>
      <c r="T9" s="341" t="str">
        <f t="shared" si="2"/>
        <v>kv 4</v>
      </c>
      <c r="U9" s="341" t="str">
        <f t="shared" ref="U9:AB9" si="4">M9</f>
        <v>kv 1</v>
      </c>
      <c r="V9" s="341" t="str">
        <f t="shared" si="4"/>
        <v>kv 1</v>
      </c>
      <c r="W9" s="341" t="str">
        <f t="shared" si="4"/>
        <v>kv 2</v>
      </c>
      <c r="X9" s="341" t="str">
        <f t="shared" si="4"/>
        <v>kv 2</v>
      </c>
      <c r="Y9" s="341" t="str">
        <f t="shared" si="4"/>
        <v>kv 3</v>
      </c>
      <c r="Z9" s="341" t="str">
        <f t="shared" si="4"/>
        <v>kv 3</v>
      </c>
      <c r="AA9" s="341" t="str">
        <f t="shared" si="4"/>
        <v>kv 4</v>
      </c>
      <c r="AB9" s="341" t="str">
        <f t="shared" si="4"/>
        <v>kv 4</v>
      </c>
    </row>
    <row r="10" spans="1:28" ht="19.5" customHeight="1">
      <c r="A10" s="572" t="str">
        <f>'Aaro Inställningar'!B6</f>
        <v>AHIAS</v>
      </c>
      <c r="D10" s="140" t="str">
        <f>'Aaro Inställningar'!C6</f>
        <v>AH Industries</v>
      </c>
      <c r="E10" s="304">
        <v>238.62254730000001</v>
      </c>
      <c r="F10" s="132">
        <v>190.19103809999999</v>
      </c>
      <c r="G10" s="304">
        <v>-238.62254730000001</v>
      </c>
      <c r="H10" s="132">
        <v>230.26726489999999</v>
      </c>
      <c r="I10" s="304">
        <v>0</v>
      </c>
      <c r="J10" s="132">
        <v>181.1523756</v>
      </c>
      <c r="K10" s="304">
        <v>0</v>
      </c>
      <c r="L10" s="132">
        <v>179.00885450000001</v>
      </c>
      <c r="M10" s="304">
        <v>8.5907642000000006</v>
      </c>
      <c r="N10" s="132">
        <v>0.40982779999998098</v>
      </c>
      <c r="O10" s="304">
        <v>-8.5907642000000006</v>
      </c>
      <c r="P10" s="132">
        <v>12.2707786</v>
      </c>
      <c r="Q10" s="304">
        <v>0</v>
      </c>
      <c r="R10" s="132">
        <v>-0.85543949999997904</v>
      </c>
      <c r="S10" s="304">
        <v>0</v>
      </c>
      <c r="T10" s="132">
        <v>-0.46997770000003602</v>
      </c>
      <c r="U10" s="304">
        <v>-2.94752739999999</v>
      </c>
      <c r="V10" s="132">
        <v>-3.9189053000000098</v>
      </c>
      <c r="W10" s="304">
        <v>2.9475273999999798</v>
      </c>
      <c r="X10" s="132">
        <v>6.6068770999999904</v>
      </c>
      <c r="Y10" s="304">
        <v>0</v>
      </c>
      <c r="Z10" s="132">
        <v>-5.4821298999999799</v>
      </c>
      <c r="AA10" s="304">
        <v>0</v>
      </c>
      <c r="AB10" s="132">
        <v>-7.2186660000000504</v>
      </c>
    </row>
    <row r="11" spans="1:28">
      <c r="A11" s="572" t="str">
        <f>'Aaro Inställningar'!B7</f>
        <v>ARCUS</v>
      </c>
      <c r="D11" s="140" t="str">
        <f>'Aaro Inställningar'!C7</f>
        <v>Arcus-Gruppen</v>
      </c>
      <c r="E11" s="304">
        <v>548.6865239</v>
      </c>
      <c r="F11" s="132">
        <v>499.96951480000001</v>
      </c>
      <c r="G11" s="304">
        <v>-548.6865239</v>
      </c>
      <c r="H11" s="132">
        <v>648.74882839999998</v>
      </c>
      <c r="I11" s="304">
        <v>0</v>
      </c>
      <c r="J11" s="132">
        <v>592.92600990000005</v>
      </c>
      <c r="K11" s="304">
        <v>0</v>
      </c>
      <c r="L11" s="132">
        <v>806.16493000000003</v>
      </c>
      <c r="M11" s="304">
        <v>-14.2638567</v>
      </c>
      <c r="N11" s="132">
        <v>-17.030854399999999</v>
      </c>
      <c r="O11" s="304">
        <v>14.2638567</v>
      </c>
      <c r="P11" s="132">
        <v>55.936726899999897</v>
      </c>
      <c r="Q11" s="304">
        <v>0</v>
      </c>
      <c r="R11" s="132">
        <v>73.706839200000204</v>
      </c>
      <c r="S11" s="304">
        <v>0</v>
      </c>
      <c r="T11" s="132">
        <v>126.3844673</v>
      </c>
      <c r="U11" s="304">
        <v>-23.977840400000002</v>
      </c>
      <c r="V11" s="132">
        <v>-39.1759865</v>
      </c>
      <c r="W11" s="304">
        <v>23.977840400000002</v>
      </c>
      <c r="X11" s="132">
        <v>37.677652599999902</v>
      </c>
      <c r="Y11" s="304">
        <v>0</v>
      </c>
      <c r="Z11" s="132">
        <v>64.499521200000203</v>
      </c>
      <c r="AA11" s="304">
        <v>0</v>
      </c>
      <c r="AB11" s="132">
        <v>37.874839699999498</v>
      </c>
    </row>
    <row r="12" spans="1:28">
      <c r="A12" s="572" t="str">
        <f>'Aaro Inställningar'!B8</f>
        <v>BIOLIN</v>
      </c>
      <c r="D12" s="140" t="str">
        <f>'Aaro Inställningar'!C8</f>
        <v>Biolin Scientific</v>
      </c>
      <c r="E12" s="304">
        <v>52.325530000000001</v>
      </c>
      <c r="F12" s="132">
        <v>42.481999999999999</v>
      </c>
      <c r="G12" s="304">
        <v>-52.325530000000001</v>
      </c>
      <c r="H12" s="132">
        <v>53.398000000000003</v>
      </c>
      <c r="I12" s="304">
        <v>0</v>
      </c>
      <c r="J12" s="132">
        <v>51.746000000000002</v>
      </c>
      <c r="K12" s="304">
        <v>0</v>
      </c>
      <c r="L12" s="132">
        <v>67.453000000000003</v>
      </c>
      <c r="M12" s="304">
        <v>-1.29888</v>
      </c>
      <c r="N12" s="132">
        <v>-2.1840000000000002</v>
      </c>
      <c r="O12" s="304">
        <v>1.29888000000001</v>
      </c>
      <c r="P12" s="132">
        <v>6.2790000000000097</v>
      </c>
      <c r="Q12" s="304">
        <v>0</v>
      </c>
      <c r="R12" s="132">
        <v>10.486000000000001</v>
      </c>
      <c r="S12" s="304">
        <v>0</v>
      </c>
      <c r="T12" s="132">
        <v>16.952000000000002</v>
      </c>
      <c r="U12" s="304">
        <v>-3.4879699999999998</v>
      </c>
      <c r="V12" s="132">
        <v>-5.1449999999999996</v>
      </c>
      <c r="W12" s="304">
        <v>3.4879700000000202</v>
      </c>
      <c r="X12" s="132">
        <v>3.0590000000000201</v>
      </c>
      <c r="Y12" s="304">
        <v>0</v>
      </c>
      <c r="Z12" s="132">
        <v>6.6779999999999902</v>
      </c>
      <c r="AA12" s="304">
        <v>0</v>
      </c>
      <c r="AB12" s="132">
        <v>10.727</v>
      </c>
    </row>
    <row r="13" spans="1:28">
      <c r="A13" s="572" t="str">
        <f>'Aaro Inställningar'!B9</f>
        <v>BISNODE</v>
      </c>
      <c r="D13" s="140" t="str">
        <f>'Aaro Inställningar'!C9</f>
        <v>Bisnode</v>
      </c>
      <c r="E13" s="304">
        <v>873.49547629999995</v>
      </c>
      <c r="F13" s="132">
        <v>865.28</v>
      </c>
      <c r="G13" s="304">
        <v>-873.49547629999995</v>
      </c>
      <c r="H13" s="132">
        <v>858.50699999999995</v>
      </c>
      <c r="I13" s="304">
        <v>0</v>
      </c>
      <c r="J13" s="132">
        <v>823.48199999999997</v>
      </c>
      <c r="K13" s="304">
        <v>0</v>
      </c>
      <c r="L13" s="132">
        <v>954.34699999999998</v>
      </c>
      <c r="M13" s="304">
        <v>49.462141899999999</v>
      </c>
      <c r="N13" s="132">
        <v>58.887999999999899</v>
      </c>
      <c r="O13" s="304">
        <v>-49.462141899999999</v>
      </c>
      <c r="P13" s="132">
        <v>69.249000000000194</v>
      </c>
      <c r="Q13" s="304">
        <v>0</v>
      </c>
      <c r="R13" s="132">
        <v>78.276999999999703</v>
      </c>
      <c r="S13" s="304">
        <v>0</v>
      </c>
      <c r="T13" s="132">
        <v>139.173</v>
      </c>
      <c r="U13" s="304">
        <v>11.918864999999901</v>
      </c>
      <c r="V13" s="132">
        <v>20.498000000000001</v>
      </c>
      <c r="W13" s="304">
        <v>-11.918865</v>
      </c>
      <c r="X13" s="132">
        <v>-6.9790000000001298</v>
      </c>
      <c r="Y13" s="304">
        <v>0</v>
      </c>
      <c r="Z13" s="132">
        <v>34.295999999999601</v>
      </c>
      <c r="AA13" s="304">
        <v>0</v>
      </c>
      <c r="AB13" s="132">
        <v>74.000000000000398</v>
      </c>
    </row>
    <row r="14" spans="1:28">
      <c r="A14" s="572" t="str">
        <f>'Aaro Inställningar'!B10</f>
        <v>DIAB</v>
      </c>
      <c r="D14" s="140" t="str">
        <f>'Aaro Inställningar'!C10</f>
        <v>DIAB</v>
      </c>
      <c r="E14" s="304">
        <v>369.01600000000002</v>
      </c>
      <c r="F14" s="132">
        <v>238.16399999999999</v>
      </c>
      <c r="G14" s="304">
        <v>-369.01600000000002</v>
      </c>
      <c r="H14" s="132">
        <v>287.053</v>
      </c>
      <c r="I14" s="304">
        <v>0</v>
      </c>
      <c r="J14" s="132">
        <v>293.935</v>
      </c>
      <c r="K14" s="304">
        <v>0</v>
      </c>
      <c r="L14" s="132">
        <v>338.10300000000001</v>
      </c>
      <c r="M14" s="304">
        <v>36.984999999999999</v>
      </c>
      <c r="N14" s="132">
        <v>-0.18999999999999601</v>
      </c>
      <c r="O14" s="304">
        <v>-36.984999999999999</v>
      </c>
      <c r="P14" s="132">
        <v>7.4389999999999104</v>
      </c>
      <c r="Q14" s="304">
        <v>0</v>
      </c>
      <c r="R14" s="132">
        <v>12.6950000000001</v>
      </c>
      <c r="S14" s="304">
        <v>0</v>
      </c>
      <c r="T14" s="132">
        <v>-0.213999999999999</v>
      </c>
      <c r="U14" s="304">
        <v>27.763000000000002</v>
      </c>
      <c r="V14" s="132">
        <v>-10.792999999999999</v>
      </c>
      <c r="W14" s="304">
        <v>-27.762999999999899</v>
      </c>
      <c r="X14" s="132">
        <v>-0.22700000000009099</v>
      </c>
      <c r="Y14" s="304">
        <v>0</v>
      </c>
      <c r="Z14" s="132">
        <v>-0.56999999999992201</v>
      </c>
      <c r="AA14" s="304">
        <v>0</v>
      </c>
      <c r="AB14" s="132">
        <v>-6.5360000000000298</v>
      </c>
    </row>
    <row r="15" spans="1:28">
      <c r="A15" s="572" t="str">
        <f>'Aaro Inställningar'!B11</f>
        <v>EMGR</v>
      </c>
      <c r="D15" s="140" t="str">
        <f>'Aaro Inställningar'!C11</f>
        <v>Euromaint</v>
      </c>
      <c r="E15" s="304">
        <v>593.44200000000001</v>
      </c>
      <c r="F15" s="132">
        <v>581.61199999999997</v>
      </c>
      <c r="G15" s="304">
        <v>-593.44200000000001</v>
      </c>
      <c r="H15" s="132">
        <v>558.40300000000002</v>
      </c>
      <c r="I15" s="304">
        <v>0</v>
      </c>
      <c r="J15" s="132">
        <v>533.02300000000002</v>
      </c>
      <c r="K15" s="304">
        <v>0</v>
      </c>
      <c r="L15" s="132">
        <v>601.23199999999997</v>
      </c>
      <c r="M15" s="304">
        <v>8.5879999999999406</v>
      </c>
      <c r="N15" s="132">
        <v>12.962</v>
      </c>
      <c r="O15" s="304">
        <v>-8.5880000000000205</v>
      </c>
      <c r="P15" s="132">
        <v>14.646000000000001</v>
      </c>
      <c r="Q15" s="304">
        <v>0</v>
      </c>
      <c r="R15" s="132">
        <v>21.848999999999901</v>
      </c>
      <c r="S15" s="304">
        <v>0</v>
      </c>
      <c r="T15" s="132">
        <v>27.184000000000101</v>
      </c>
      <c r="U15" s="304">
        <v>0.49399999999995697</v>
      </c>
      <c r="V15" s="132">
        <v>3.9200000000000101</v>
      </c>
      <c r="W15" s="304">
        <v>-0.49400000000004202</v>
      </c>
      <c r="X15" s="132">
        <v>5.3110000000000097</v>
      </c>
      <c r="Y15" s="304">
        <v>0</v>
      </c>
      <c r="Z15" s="132">
        <v>13.315999999999899</v>
      </c>
      <c r="AA15" s="304">
        <v>0</v>
      </c>
      <c r="AB15" s="132">
        <v>20.124000000000201</v>
      </c>
    </row>
    <row r="16" spans="1:28">
      <c r="A16" s="572" t="str">
        <f>'Aaro Inställningar'!B12</f>
        <v>GSHYDRO</v>
      </c>
      <c r="D16" s="140" t="str">
        <f>'Aaro Inställningar'!C12</f>
        <v>GS-Hydro</v>
      </c>
      <c r="E16" s="304">
        <v>319.61327749999998</v>
      </c>
      <c r="F16" s="132">
        <v>285.36915160000001</v>
      </c>
      <c r="G16" s="304">
        <v>-319.61327749999998</v>
      </c>
      <c r="H16" s="132">
        <v>329.4923154</v>
      </c>
      <c r="I16" s="304">
        <v>0</v>
      </c>
      <c r="J16" s="132">
        <v>347.80190920000001</v>
      </c>
      <c r="K16" s="304">
        <v>0</v>
      </c>
      <c r="L16" s="132">
        <v>352.497387</v>
      </c>
      <c r="M16" s="304">
        <v>10.280151200000001</v>
      </c>
      <c r="N16" s="132">
        <v>12.4917713</v>
      </c>
      <c r="O16" s="304">
        <v>-10.280151200000001</v>
      </c>
      <c r="P16" s="132">
        <v>37.837452499999898</v>
      </c>
      <c r="Q16" s="304">
        <v>0</v>
      </c>
      <c r="R16" s="132">
        <v>24.225336000000102</v>
      </c>
      <c r="S16" s="304">
        <v>0</v>
      </c>
      <c r="T16" s="132">
        <v>28.1846994</v>
      </c>
      <c r="U16" s="304">
        <v>6.5939291000000404</v>
      </c>
      <c r="V16" s="132">
        <v>6.5783494000000102</v>
      </c>
      <c r="W16" s="304">
        <v>-6.5939291000000102</v>
      </c>
      <c r="X16" s="132">
        <v>33.350277199999901</v>
      </c>
      <c r="Y16" s="304">
        <v>0</v>
      </c>
      <c r="Z16" s="132">
        <v>19.102021100000101</v>
      </c>
      <c r="AA16" s="304">
        <v>0</v>
      </c>
      <c r="AB16" s="132">
        <v>34.739166699999998</v>
      </c>
    </row>
    <row r="17" spans="1:28">
      <c r="A17" s="572" t="str">
        <f>'Aaro Inställningar'!B13</f>
        <v>HAFA</v>
      </c>
      <c r="D17" s="140" t="str">
        <f>'Aaro Inställningar'!C13</f>
        <v>Hafa Bathroom Group</v>
      </c>
      <c r="E17" s="304">
        <v>52.296999999999997</v>
      </c>
      <c r="F17" s="132">
        <v>58.457999999999998</v>
      </c>
      <c r="G17" s="304">
        <v>-52.296999999999997</v>
      </c>
      <c r="H17" s="132">
        <v>46.853000000000002</v>
      </c>
      <c r="I17" s="304">
        <v>0</v>
      </c>
      <c r="J17" s="132">
        <v>46.518999999999998</v>
      </c>
      <c r="K17" s="304">
        <v>0</v>
      </c>
      <c r="L17" s="132">
        <v>53.863</v>
      </c>
      <c r="M17" s="304">
        <v>1.4359999999999999</v>
      </c>
      <c r="N17" s="132">
        <v>2.702</v>
      </c>
      <c r="O17" s="304">
        <v>-1.4359999999999999</v>
      </c>
      <c r="P17" s="132">
        <v>-2.2109999999999799</v>
      </c>
      <c r="Q17" s="304">
        <v>0</v>
      </c>
      <c r="R17" s="132">
        <v>-0.81200000000000006</v>
      </c>
      <c r="S17" s="304">
        <v>0</v>
      </c>
      <c r="T17" s="132">
        <v>1.7729999999999999</v>
      </c>
      <c r="U17" s="304">
        <v>1.103</v>
      </c>
      <c r="V17" s="132">
        <v>2.1539999999999999</v>
      </c>
      <c r="W17" s="304">
        <v>-1.10299999999999</v>
      </c>
      <c r="X17" s="132">
        <v>-2.9589999999999801</v>
      </c>
      <c r="Y17" s="304">
        <v>0</v>
      </c>
      <c r="Z17" s="132">
        <v>-1.1399999999999999</v>
      </c>
      <c r="AA17" s="304">
        <v>0</v>
      </c>
      <c r="AB17" s="132">
        <v>1.4339999999999999</v>
      </c>
    </row>
    <row r="18" spans="1:28">
      <c r="A18" s="572" t="str">
        <f>'Aaro Inställningar'!B14</f>
        <v>HENT</v>
      </c>
      <c r="D18" s="140" t="str">
        <f>'Aaro Inställningar'!C14</f>
        <v>HENT</v>
      </c>
      <c r="E18" s="304">
        <v>1284.0456196</v>
      </c>
      <c r="F18" s="132">
        <v>1232.8859883</v>
      </c>
      <c r="G18" s="304">
        <v>-1284.0456196</v>
      </c>
      <c r="H18" s="132">
        <v>1267.8095311</v>
      </c>
      <c r="I18" s="304">
        <v>0</v>
      </c>
      <c r="J18" s="132">
        <v>1095.4373762</v>
      </c>
      <c r="K18" s="304">
        <v>0</v>
      </c>
      <c r="L18" s="132">
        <v>1269.3422161000001</v>
      </c>
      <c r="M18" s="304">
        <v>51.688359100000298</v>
      </c>
      <c r="N18" s="132">
        <v>42.986854699999903</v>
      </c>
      <c r="O18" s="304">
        <v>-51.688359100000298</v>
      </c>
      <c r="P18" s="132">
        <v>38.728558099999901</v>
      </c>
      <c r="Q18" s="304">
        <v>0</v>
      </c>
      <c r="R18" s="132">
        <v>40.730725399999798</v>
      </c>
      <c r="S18" s="304">
        <v>0</v>
      </c>
      <c r="T18" s="132">
        <v>26.9548789000008</v>
      </c>
      <c r="U18" s="304">
        <v>48.765358400000302</v>
      </c>
      <c r="V18" s="132">
        <v>37.919585199999901</v>
      </c>
      <c r="W18" s="304">
        <v>-48.765358400000402</v>
      </c>
      <c r="X18" s="132">
        <v>35.538775400000098</v>
      </c>
      <c r="Y18" s="304">
        <v>0</v>
      </c>
      <c r="Z18" s="132">
        <v>34.002885099999801</v>
      </c>
      <c r="AA18" s="304">
        <v>0</v>
      </c>
      <c r="AB18" s="132">
        <v>22.259381200000899</v>
      </c>
    </row>
    <row r="19" spans="1:28">
      <c r="A19" s="572" t="str">
        <f>'Aaro Inställningar'!B15</f>
        <v>HLDISP</v>
      </c>
      <c r="D19" s="140" t="str">
        <f>'Aaro Inställningar'!C15</f>
        <v xml:space="preserve">HL Display </v>
      </c>
      <c r="E19" s="304">
        <v>337.32799999999997</v>
      </c>
      <c r="F19" s="132">
        <v>363.72899999999998</v>
      </c>
      <c r="G19" s="304">
        <v>-337.32799999999997</v>
      </c>
      <c r="H19" s="132">
        <v>393.02800000000002</v>
      </c>
      <c r="I19" s="304">
        <v>0</v>
      </c>
      <c r="J19" s="132">
        <v>381.72500000000002</v>
      </c>
      <c r="K19" s="304">
        <v>0</v>
      </c>
      <c r="L19" s="132">
        <v>370.69099999999997</v>
      </c>
      <c r="M19" s="304">
        <v>0.90099999999997404</v>
      </c>
      <c r="N19" s="132">
        <v>16.427</v>
      </c>
      <c r="O19" s="304">
        <v>-0.90099999999998204</v>
      </c>
      <c r="P19" s="132">
        <v>25.219000000000001</v>
      </c>
      <c r="Q19" s="304">
        <v>0</v>
      </c>
      <c r="R19" s="132">
        <v>25.765000000000001</v>
      </c>
      <c r="S19" s="304">
        <v>0</v>
      </c>
      <c r="T19" s="132">
        <v>9.8239999999999892</v>
      </c>
      <c r="U19" s="304">
        <v>-10.18</v>
      </c>
      <c r="V19" s="132">
        <v>10.795999999999999</v>
      </c>
      <c r="W19" s="304">
        <v>10.180000000000099</v>
      </c>
      <c r="X19" s="132">
        <v>9.6569999999999805</v>
      </c>
      <c r="Y19" s="304">
        <v>0</v>
      </c>
      <c r="Z19" s="132">
        <v>13.715999999999999</v>
      </c>
      <c r="AA19" s="304">
        <v>0</v>
      </c>
      <c r="AB19" s="132">
        <v>-5.0990000000000499</v>
      </c>
    </row>
    <row r="20" spans="1:28">
      <c r="A20" s="572" t="str">
        <f>'Aaro Inställningar'!B16</f>
        <v>INWIDO</v>
      </c>
      <c r="D20" s="140" t="str">
        <f>'Aaro Inställningar'!C16</f>
        <v>Inwido</v>
      </c>
      <c r="E20" s="304">
        <v>1047.434</v>
      </c>
      <c r="F20" s="132">
        <v>907.27599999999995</v>
      </c>
      <c r="G20" s="304">
        <v>-1047.434</v>
      </c>
      <c r="H20" s="132">
        <v>1300.614</v>
      </c>
      <c r="I20" s="304">
        <v>0</v>
      </c>
      <c r="J20" s="132">
        <v>1286.921</v>
      </c>
      <c r="K20" s="304">
        <v>0</v>
      </c>
      <c r="L20" s="132">
        <v>1420.97</v>
      </c>
      <c r="M20" s="304">
        <v>28.724999999999898</v>
      </c>
      <c r="N20" s="132">
        <v>4.2819999999999796</v>
      </c>
      <c r="O20" s="304">
        <v>-28.724999999999898</v>
      </c>
      <c r="P20" s="132">
        <v>150.24</v>
      </c>
      <c r="Q20" s="304">
        <v>0</v>
      </c>
      <c r="R20" s="132">
        <v>170.80300000000099</v>
      </c>
      <c r="S20" s="304">
        <v>0</v>
      </c>
      <c r="T20" s="132">
        <v>176.213999999999</v>
      </c>
      <c r="U20" s="304">
        <v>26.097000000000001</v>
      </c>
      <c r="V20" s="132">
        <v>-3.8639999999998098</v>
      </c>
      <c r="W20" s="304">
        <v>-26.096999999999898</v>
      </c>
      <c r="X20" s="132">
        <v>136.16900000000001</v>
      </c>
      <c r="Y20" s="304">
        <v>0</v>
      </c>
      <c r="Z20" s="132">
        <v>153.42800000000099</v>
      </c>
      <c r="AA20" s="304">
        <v>0</v>
      </c>
      <c r="AB20" s="132">
        <v>143.587999999999</v>
      </c>
    </row>
    <row r="21" spans="1:28">
      <c r="A21" s="572" t="str">
        <f>'Aaro Inställningar'!B17</f>
        <v>JOTUL</v>
      </c>
      <c r="D21" s="140" t="str">
        <f>'Aaro Inställningar'!C17</f>
        <v>Jøtul</v>
      </c>
      <c r="E21" s="304">
        <v>208.51561219999999</v>
      </c>
      <c r="F21" s="132">
        <v>196.09894639999999</v>
      </c>
      <c r="G21" s="304">
        <v>-208.51561219999999</v>
      </c>
      <c r="H21" s="132">
        <v>164.8946651</v>
      </c>
      <c r="I21" s="304">
        <v>0</v>
      </c>
      <c r="J21" s="132">
        <v>244.22396599999999</v>
      </c>
      <c r="K21" s="304">
        <v>0</v>
      </c>
      <c r="L21" s="132">
        <v>314.80063580000001</v>
      </c>
      <c r="M21" s="304">
        <v>-13.2297457</v>
      </c>
      <c r="N21" s="132">
        <v>-15.0383481</v>
      </c>
      <c r="O21" s="304">
        <v>13.2297457</v>
      </c>
      <c r="P21" s="132">
        <v>-36.565525999999998</v>
      </c>
      <c r="Q21" s="304">
        <v>0</v>
      </c>
      <c r="R21" s="132">
        <v>9.6518528000001194</v>
      </c>
      <c r="S21" s="304">
        <v>0</v>
      </c>
      <c r="T21" s="132">
        <v>24.6084388999998</v>
      </c>
      <c r="U21" s="304">
        <v>-30.205055900000001</v>
      </c>
      <c r="V21" s="132">
        <v>-20.135531700000001</v>
      </c>
      <c r="W21" s="304">
        <v>30.205055900000001</v>
      </c>
      <c r="X21" s="132">
        <v>-52.6860912</v>
      </c>
      <c r="Y21" s="304">
        <v>0</v>
      </c>
      <c r="Z21" s="132">
        <v>-4.9122340999998899</v>
      </c>
      <c r="AA21" s="304">
        <v>0</v>
      </c>
      <c r="AB21" s="132">
        <v>-23.293599600000199</v>
      </c>
    </row>
    <row r="22" spans="1:28">
      <c r="A22" s="572" t="str">
        <f>'Aaro Inställningar'!B18</f>
        <v>KVD</v>
      </c>
      <c r="D22" s="140" t="str">
        <f>'Aaro Inställningar'!C18</f>
        <v xml:space="preserve">KVD </v>
      </c>
      <c r="E22" s="304">
        <v>75.858000000000004</v>
      </c>
      <c r="F22" s="132">
        <v>75.2</v>
      </c>
      <c r="G22" s="304">
        <v>-75.858000000000004</v>
      </c>
      <c r="H22" s="132">
        <v>84.254000000000005</v>
      </c>
      <c r="I22" s="304">
        <v>0</v>
      </c>
      <c r="J22" s="132">
        <v>72.905000000000001</v>
      </c>
      <c r="K22" s="304">
        <v>0</v>
      </c>
      <c r="L22" s="132">
        <v>83.052999999999997</v>
      </c>
      <c r="M22" s="304">
        <v>9.4760000000000204</v>
      </c>
      <c r="N22" s="132">
        <v>8.8789999999999907</v>
      </c>
      <c r="O22" s="304">
        <v>-9.4760000000000009</v>
      </c>
      <c r="P22" s="132">
        <v>15.423</v>
      </c>
      <c r="Q22" s="304">
        <v>0</v>
      </c>
      <c r="R22" s="132">
        <v>11.321</v>
      </c>
      <c r="S22" s="304">
        <v>0</v>
      </c>
      <c r="T22" s="132">
        <v>14.807</v>
      </c>
      <c r="U22" s="304">
        <v>7.3340000000000103</v>
      </c>
      <c r="V22" s="132">
        <v>6.0079999999999902</v>
      </c>
      <c r="W22" s="304">
        <v>-7.3339999999999996</v>
      </c>
      <c r="X22" s="132">
        <v>12.718999999999999</v>
      </c>
      <c r="Y22" s="304">
        <v>0</v>
      </c>
      <c r="Z22" s="132">
        <v>8.6819999999999897</v>
      </c>
      <c r="AA22" s="304">
        <v>0</v>
      </c>
      <c r="AB22" s="132">
        <v>12.263</v>
      </c>
    </row>
    <row r="23" spans="1:28">
      <c r="A23" s="572" t="str">
        <f>'Aaro Inställningar'!B19</f>
        <v>LEDIL</v>
      </c>
      <c r="D23" s="140" t="str">
        <f>'Aaro Inställningar'!C19</f>
        <v>Ledil</v>
      </c>
      <c r="E23" s="304">
        <v>69.916283800000002</v>
      </c>
      <c r="F23" s="132">
        <v>48.220542299999998</v>
      </c>
      <c r="G23" s="304">
        <v>-69.916283800000002</v>
      </c>
      <c r="H23" s="132">
        <v>54.890369700000001</v>
      </c>
      <c r="I23" s="304">
        <v>0</v>
      </c>
      <c r="J23" s="132">
        <v>70.445882800000007</v>
      </c>
      <c r="K23" s="304">
        <v>0</v>
      </c>
      <c r="L23" s="132">
        <v>69.791702000000001</v>
      </c>
      <c r="M23" s="304">
        <v>22.633216099999999</v>
      </c>
      <c r="N23" s="132">
        <v>10.080300899999999</v>
      </c>
      <c r="O23" s="304">
        <v>-22.633216099999999</v>
      </c>
      <c r="P23" s="132">
        <v>16.986313500000001</v>
      </c>
      <c r="Q23" s="304">
        <v>0</v>
      </c>
      <c r="R23" s="132">
        <v>26.448840300000001</v>
      </c>
      <c r="S23" s="304">
        <v>0</v>
      </c>
      <c r="T23" s="132">
        <v>20.759917300000001</v>
      </c>
      <c r="U23" s="304">
        <v>7.8132900999999997</v>
      </c>
      <c r="V23" s="132">
        <v>7.1546199000000001</v>
      </c>
      <c r="W23" s="304">
        <v>-7.8132900999999899</v>
      </c>
      <c r="X23" s="132">
        <v>14.2552153</v>
      </c>
      <c r="Y23" s="304">
        <v>0</v>
      </c>
      <c r="Z23" s="132">
        <v>24.022697300000001</v>
      </c>
      <c r="AA23" s="304">
        <v>0</v>
      </c>
      <c r="AB23" s="132">
        <v>18.017647499999999</v>
      </c>
    </row>
    <row r="24" spans="1:28">
      <c r="A24" s="572" t="str">
        <f>'Aaro Inställningar'!B20</f>
        <v>MCC</v>
      </c>
      <c r="D24" s="140" t="str">
        <f>'Aaro Inställningar'!C20</f>
        <v>Mobile Climate Control</v>
      </c>
      <c r="E24" s="304">
        <v>290.10500000000002</v>
      </c>
      <c r="F24" s="132">
        <v>211.64500000000001</v>
      </c>
      <c r="G24" s="304">
        <v>-290.10500000000002</v>
      </c>
      <c r="H24" s="132">
        <v>281.29000000000002</v>
      </c>
      <c r="I24" s="304">
        <v>0</v>
      </c>
      <c r="J24" s="132">
        <v>281.17599999999999</v>
      </c>
      <c r="K24" s="304">
        <v>0</v>
      </c>
      <c r="L24" s="132">
        <v>246.876</v>
      </c>
      <c r="M24" s="304">
        <v>30.074999999999999</v>
      </c>
      <c r="N24" s="132">
        <v>15.763999999999999</v>
      </c>
      <c r="O24" s="304">
        <v>-30.074999999999999</v>
      </c>
      <c r="P24" s="132">
        <v>30.904999999999902</v>
      </c>
      <c r="Q24" s="304">
        <v>0</v>
      </c>
      <c r="R24" s="132">
        <v>37.365000000000002</v>
      </c>
      <c r="S24" s="304">
        <v>0</v>
      </c>
      <c r="T24" s="132">
        <v>23.349</v>
      </c>
      <c r="U24" s="304">
        <v>5.9680000000000204</v>
      </c>
      <c r="V24" s="132">
        <v>8.4820000000000295</v>
      </c>
      <c r="W24" s="304">
        <v>-5.9680000000000204</v>
      </c>
      <c r="X24" s="132">
        <v>18.826000000000001</v>
      </c>
      <c r="Y24" s="304">
        <v>0</v>
      </c>
      <c r="Z24" s="132">
        <v>17.564</v>
      </c>
      <c r="AA24" s="304">
        <v>0</v>
      </c>
      <c r="AB24" s="132">
        <v>3.0619999999999998</v>
      </c>
    </row>
    <row r="25" spans="1:28">
      <c r="A25" s="572" t="str">
        <f>'Aaro Inställningar'!B21</f>
        <v>NEBULA</v>
      </c>
      <c r="D25" s="140" t="str">
        <f>'Aaro Inställningar'!C21</f>
        <v>Nebula</v>
      </c>
      <c r="E25" s="304">
        <v>66.413453599999997</v>
      </c>
      <c r="F25" s="132">
        <v>58.611142700000002</v>
      </c>
      <c r="G25" s="304">
        <v>-66.413453599999997</v>
      </c>
      <c r="H25" s="132">
        <v>64.119484499999999</v>
      </c>
      <c r="I25" s="304">
        <v>0</v>
      </c>
      <c r="J25" s="132">
        <v>65.572527899999997</v>
      </c>
      <c r="K25" s="304">
        <v>0</v>
      </c>
      <c r="L25" s="132">
        <v>72.274680900000007</v>
      </c>
      <c r="M25" s="304">
        <v>18.169257399999999</v>
      </c>
      <c r="N25" s="132">
        <v>18.7243584</v>
      </c>
      <c r="O25" s="304">
        <v>-18.169257399999999</v>
      </c>
      <c r="P25" s="132">
        <v>19.825875799999999</v>
      </c>
      <c r="Q25" s="304">
        <v>0</v>
      </c>
      <c r="R25" s="132">
        <v>25.236137299999999</v>
      </c>
      <c r="S25" s="304">
        <v>0</v>
      </c>
      <c r="T25" s="132">
        <v>23.542908499999999</v>
      </c>
      <c r="U25" s="304">
        <v>13.714762800000001</v>
      </c>
      <c r="V25" s="132">
        <v>12.6513539</v>
      </c>
      <c r="W25" s="304">
        <v>-13.714762800000001</v>
      </c>
      <c r="X25" s="132">
        <v>13.8424221</v>
      </c>
      <c r="Y25" s="304">
        <v>0</v>
      </c>
      <c r="Z25" s="132">
        <v>20.349199299999999</v>
      </c>
      <c r="AA25" s="304">
        <v>0</v>
      </c>
      <c r="AB25" s="132">
        <v>22.438253499999998</v>
      </c>
    </row>
    <row r="26" spans="1:28">
      <c r="A26" s="572" t="str">
        <f>'Aaro Inställningar'!B22</f>
        <v>NCGHO</v>
      </c>
      <c r="D26" s="140" t="str">
        <f>'Aaro Inställningar'!C22</f>
        <v>Nordic Cinema Group</v>
      </c>
      <c r="E26" s="304">
        <v>791.15413999999998</v>
      </c>
      <c r="F26" s="132">
        <v>715.71299999999997</v>
      </c>
      <c r="G26" s="304">
        <v>-791.15413999999998</v>
      </c>
      <c r="H26" s="132">
        <v>490.40699999999998</v>
      </c>
      <c r="I26" s="304">
        <v>0</v>
      </c>
      <c r="J26" s="132">
        <v>542.36099999999999</v>
      </c>
      <c r="K26" s="304">
        <v>0</v>
      </c>
      <c r="L26" s="132">
        <v>863.94899999999996</v>
      </c>
      <c r="M26" s="304">
        <v>160.79844600000001</v>
      </c>
      <c r="N26" s="132">
        <v>125.785</v>
      </c>
      <c r="O26" s="304">
        <v>-160.79844600000001</v>
      </c>
      <c r="P26" s="132">
        <v>-2.5000000000001101</v>
      </c>
      <c r="Q26" s="304">
        <v>0</v>
      </c>
      <c r="R26" s="132">
        <v>41.187000000000097</v>
      </c>
      <c r="S26" s="304">
        <v>0</v>
      </c>
      <c r="T26" s="132">
        <v>204.61600000000001</v>
      </c>
      <c r="U26" s="304">
        <v>139.70499799999999</v>
      </c>
      <c r="V26" s="132">
        <v>89.877000000000095</v>
      </c>
      <c r="W26" s="304">
        <v>-139.70499799999999</v>
      </c>
      <c r="X26" s="132">
        <v>-50.438000000000102</v>
      </c>
      <c r="Y26" s="304">
        <v>0</v>
      </c>
      <c r="Z26" s="132">
        <v>11.1600000000001</v>
      </c>
      <c r="AA26" s="304">
        <v>0</v>
      </c>
      <c r="AB26" s="132">
        <v>160.584</v>
      </c>
    </row>
    <row r="27" spans="1:28" hidden="1">
      <c r="A27" s="572">
        <f>'Aaro Inställningar'!B23</f>
        <v>0</v>
      </c>
      <c r="D27" s="140">
        <f>'Aaro Inställningar'!C23</f>
        <v>0</v>
      </c>
      <c r="E27" s="304">
        <v>0</v>
      </c>
      <c r="F27" s="132">
        <v>0</v>
      </c>
      <c r="G27" s="304">
        <v>0</v>
      </c>
      <c r="H27" s="132">
        <v>0</v>
      </c>
      <c r="I27" s="304">
        <v>0</v>
      </c>
      <c r="J27" s="132">
        <v>0</v>
      </c>
      <c r="K27" s="304">
        <v>0</v>
      </c>
      <c r="L27" s="132">
        <v>0</v>
      </c>
      <c r="M27" s="304">
        <v>0</v>
      </c>
      <c r="N27" s="132">
        <v>0</v>
      </c>
      <c r="O27" s="304">
        <v>0</v>
      </c>
      <c r="P27" s="132">
        <v>0</v>
      </c>
      <c r="Q27" s="304">
        <v>0</v>
      </c>
      <c r="R27" s="132">
        <v>0</v>
      </c>
      <c r="S27" s="304">
        <v>0</v>
      </c>
      <c r="T27" s="132">
        <v>0</v>
      </c>
      <c r="U27" s="304">
        <v>0</v>
      </c>
      <c r="V27" s="132">
        <v>0</v>
      </c>
      <c r="W27" s="304">
        <v>0</v>
      </c>
      <c r="X27" s="132">
        <v>0</v>
      </c>
      <c r="Y27" s="304">
        <v>0</v>
      </c>
      <c r="Z27" s="132">
        <v>0</v>
      </c>
      <c r="AA27" s="304">
        <v>0</v>
      </c>
      <c r="AB27" s="132">
        <v>0</v>
      </c>
    </row>
    <row r="28" spans="1:28" hidden="1">
      <c r="A28" s="572">
        <f>'Aaro Inställningar'!B24</f>
        <v>0</v>
      </c>
      <c r="D28" s="140">
        <f>'Aaro Inställningar'!C24</f>
        <v>0</v>
      </c>
      <c r="E28" s="304">
        <v>0</v>
      </c>
      <c r="F28" s="132">
        <v>0</v>
      </c>
      <c r="G28" s="304">
        <v>0</v>
      </c>
      <c r="H28" s="132">
        <v>0</v>
      </c>
      <c r="I28" s="304">
        <v>0</v>
      </c>
      <c r="J28" s="132">
        <v>0</v>
      </c>
      <c r="K28" s="304">
        <v>0</v>
      </c>
      <c r="L28" s="132">
        <v>0</v>
      </c>
      <c r="M28" s="304">
        <v>0</v>
      </c>
      <c r="N28" s="132">
        <v>0</v>
      </c>
      <c r="O28" s="304">
        <v>0</v>
      </c>
      <c r="P28" s="132">
        <v>0</v>
      </c>
      <c r="Q28" s="304">
        <v>0</v>
      </c>
      <c r="R28" s="132">
        <v>0</v>
      </c>
      <c r="S28" s="304">
        <v>0</v>
      </c>
      <c r="T28" s="132">
        <v>0</v>
      </c>
      <c r="U28" s="304">
        <v>0</v>
      </c>
      <c r="V28" s="132">
        <v>0</v>
      </c>
      <c r="W28" s="304">
        <v>0</v>
      </c>
      <c r="X28" s="132">
        <v>0</v>
      </c>
      <c r="Y28" s="304">
        <v>0</v>
      </c>
      <c r="Z28" s="132">
        <v>0</v>
      </c>
      <c r="AA28" s="304">
        <v>0</v>
      </c>
      <c r="AB28" s="132">
        <v>0</v>
      </c>
    </row>
    <row r="29" spans="1:28" hidden="1">
      <c r="A29" s="572">
        <f>'Aaro Inställningar'!B25</f>
        <v>0</v>
      </c>
      <c r="D29" s="140">
        <f>'Aaro Inställningar'!C25</f>
        <v>0</v>
      </c>
      <c r="E29" s="304">
        <v>0</v>
      </c>
      <c r="F29" s="132">
        <v>0</v>
      </c>
      <c r="G29" s="304">
        <v>0</v>
      </c>
      <c r="H29" s="132">
        <v>0</v>
      </c>
      <c r="I29" s="304">
        <v>0</v>
      </c>
      <c r="J29" s="132">
        <v>0</v>
      </c>
      <c r="K29" s="304">
        <v>0</v>
      </c>
      <c r="L29" s="132">
        <v>0</v>
      </c>
      <c r="M29" s="304">
        <v>0</v>
      </c>
      <c r="N29" s="132">
        <v>0</v>
      </c>
      <c r="O29" s="304">
        <v>0</v>
      </c>
      <c r="P29" s="132">
        <v>0</v>
      </c>
      <c r="Q29" s="304">
        <v>0</v>
      </c>
      <c r="R29" s="132">
        <v>0</v>
      </c>
      <c r="S29" s="304">
        <v>0</v>
      </c>
      <c r="T29" s="132">
        <v>0</v>
      </c>
      <c r="U29" s="304">
        <v>0</v>
      </c>
      <c r="V29" s="132">
        <v>0</v>
      </c>
      <c r="W29" s="304">
        <v>0</v>
      </c>
      <c r="X29" s="132">
        <v>0</v>
      </c>
      <c r="Y29" s="304">
        <v>0</v>
      </c>
      <c r="Z29" s="132">
        <v>0</v>
      </c>
      <c r="AA29" s="304">
        <v>0</v>
      </c>
      <c r="AB29" s="132">
        <v>0</v>
      </c>
    </row>
    <row r="30" spans="1:28" hidden="1">
      <c r="A30" s="572">
        <f>'Aaro Inställningar'!B26</f>
        <v>0</v>
      </c>
      <c r="D30" s="140">
        <f>'Aaro Inställningar'!C26</f>
        <v>0</v>
      </c>
      <c r="E30" s="304">
        <v>0</v>
      </c>
      <c r="F30" s="132">
        <v>0</v>
      </c>
      <c r="G30" s="304">
        <v>0</v>
      </c>
      <c r="H30" s="132">
        <v>0</v>
      </c>
      <c r="I30" s="304">
        <v>0</v>
      </c>
      <c r="J30" s="132">
        <v>0</v>
      </c>
      <c r="K30" s="304">
        <v>0</v>
      </c>
      <c r="L30" s="132">
        <v>0</v>
      </c>
      <c r="M30" s="304">
        <v>0</v>
      </c>
      <c r="N30" s="132">
        <v>0</v>
      </c>
      <c r="O30" s="304">
        <v>0</v>
      </c>
      <c r="P30" s="132">
        <v>0</v>
      </c>
      <c r="Q30" s="304">
        <v>0</v>
      </c>
      <c r="R30" s="132">
        <v>0</v>
      </c>
      <c r="S30" s="304">
        <v>0</v>
      </c>
      <c r="T30" s="132">
        <v>0</v>
      </c>
      <c r="U30" s="304">
        <v>0</v>
      </c>
      <c r="V30" s="132">
        <v>0</v>
      </c>
      <c r="W30" s="304">
        <v>0</v>
      </c>
      <c r="X30" s="132">
        <v>0</v>
      </c>
      <c r="Y30" s="304">
        <v>0</v>
      </c>
      <c r="Z30" s="132">
        <v>0</v>
      </c>
      <c r="AA30" s="304">
        <v>0</v>
      </c>
      <c r="AB30" s="132">
        <v>0</v>
      </c>
    </row>
    <row r="31" spans="1:28" hidden="1">
      <c r="A31" s="572">
        <f>'Aaro Inställningar'!B27</f>
        <v>0</v>
      </c>
      <c r="D31" s="140">
        <f>'Aaro Inställningar'!C27</f>
        <v>0</v>
      </c>
      <c r="E31" s="304">
        <v>0</v>
      </c>
      <c r="F31" s="132">
        <v>0</v>
      </c>
      <c r="G31" s="304">
        <v>0</v>
      </c>
      <c r="H31" s="132">
        <v>0</v>
      </c>
      <c r="I31" s="304">
        <v>0</v>
      </c>
      <c r="J31" s="132">
        <v>0</v>
      </c>
      <c r="K31" s="304">
        <v>0</v>
      </c>
      <c r="L31" s="132">
        <v>0</v>
      </c>
      <c r="M31" s="304">
        <v>0</v>
      </c>
      <c r="N31" s="132">
        <v>0</v>
      </c>
      <c r="O31" s="304">
        <v>0</v>
      </c>
      <c r="P31" s="132">
        <v>0</v>
      </c>
      <c r="Q31" s="304">
        <v>0</v>
      </c>
      <c r="R31" s="132">
        <v>0</v>
      </c>
      <c r="S31" s="304">
        <v>0</v>
      </c>
      <c r="T31" s="132">
        <v>0</v>
      </c>
      <c r="U31" s="304">
        <v>0</v>
      </c>
      <c r="V31" s="132">
        <v>0</v>
      </c>
      <c r="W31" s="304">
        <v>0</v>
      </c>
      <c r="X31" s="132">
        <v>0</v>
      </c>
      <c r="Y31" s="304">
        <v>0</v>
      </c>
      <c r="Z31" s="132">
        <v>0</v>
      </c>
      <c r="AA31" s="304">
        <v>0</v>
      </c>
      <c r="AB31" s="132">
        <v>0</v>
      </c>
    </row>
    <row r="32" spans="1:28" hidden="1">
      <c r="A32" s="572">
        <f>'Aaro Inställningar'!B28</f>
        <v>0</v>
      </c>
      <c r="D32" s="140">
        <f>'Aaro Inställningar'!C28</f>
        <v>0</v>
      </c>
      <c r="E32" s="304">
        <v>0</v>
      </c>
      <c r="F32" s="132">
        <v>0</v>
      </c>
      <c r="G32" s="304">
        <v>0</v>
      </c>
      <c r="H32" s="132">
        <v>0</v>
      </c>
      <c r="I32" s="304">
        <v>0</v>
      </c>
      <c r="J32" s="132">
        <v>0</v>
      </c>
      <c r="K32" s="304">
        <v>0</v>
      </c>
      <c r="L32" s="132">
        <v>0</v>
      </c>
      <c r="M32" s="304">
        <v>0</v>
      </c>
      <c r="N32" s="132">
        <v>0</v>
      </c>
      <c r="O32" s="304">
        <v>0</v>
      </c>
      <c r="P32" s="132">
        <v>0</v>
      </c>
      <c r="Q32" s="304">
        <v>0</v>
      </c>
      <c r="R32" s="132">
        <v>0</v>
      </c>
      <c r="S32" s="304">
        <v>0</v>
      </c>
      <c r="T32" s="132">
        <v>0</v>
      </c>
      <c r="U32" s="304">
        <v>0</v>
      </c>
      <c r="V32" s="132">
        <v>0</v>
      </c>
      <c r="W32" s="304">
        <v>0</v>
      </c>
      <c r="X32" s="132">
        <v>0</v>
      </c>
      <c r="Y32" s="304">
        <v>0</v>
      </c>
      <c r="Z32" s="132">
        <v>0</v>
      </c>
      <c r="AA32" s="304">
        <v>0</v>
      </c>
      <c r="AB32" s="132">
        <v>0</v>
      </c>
    </row>
    <row r="33" spans="1:28" hidden="1">
      <c r="A33" s="572">
        <f>'Aaro Inställningar'!B29</f>
        <v>0</v>
      </c>
      <c r="D33" s="140">
        <f>'Aaro Inställningar'!C29</f>
        <v>0</v>
      </c>
      <c r="E33" s="304">
        <v>0</v>
      </c>
      <c r="F33" s="132">
        <v>0</v>
      </c>
      <c r="G33" s="304">
        <v>0</v>
      </c>
      <c r="H33" s="132">
        <v>0</v>
      </c>
      <c r="I33" s="304">
        <v>0</v>
      </c>
      <c r="J33" s="132">
        <v>0</v>
      </c>
      <c r="K33" s="304">
        <v>0</v>
      </c>
      <c r="L33" s="132">
        <v>0</v>
      </c>
      <c r="M33" s="304">
        <v>0</v>
      </c>
      <c r="N33" s="132">
        <v>0</v>
      </c>
      <c r="O33" s="304">
        <v>0</v>
      </c>
      <c r="P33" s="132">
        <v>0</v>
      </c>
      <c r="Q33" s="304">
        <v>0</v>
      </c>
      <c r="R33" s="132">
        <v>0</v>
      </c>
      <c r="S33" s="304">
        <v>0</v>
      </c>
      <c r="T33" s="132">
        <v>0</v>
      </c>
      <c r="U33" s="304">
        <v>0</v>
      </c>
      <c r="V33" s="132">
        <v>0</v>
      </c>
      <c r="W33" s="304">
        <v>0</v>
      </c>
      <c r="X33" s="132">
        <v>0</v>
      </c>
      <c r="Y33" s="304">
        <v>0</v>
      </c>
      <c r="Z33" s="132">
        <v>0</v>
      </c>
      <c r="AA33" s="304">
        <v>0</v>
      </c>
      <c r="AB33" s="132">
        <v>0</v>
      </c>
    </row>
    <row r="34" spans="1:28" hidden="1">
      <c r="A34" s="572">
        <f>'Aaro Inställningar'!B30</f>
        <v>0</v>
      </c>
      <c r="D34" s="140">
        <f>'Aaro Inställningar'!C30</f>
        <v>0</v>
      </c>
      <c r="E34" s="304">
        <v>0</v>
      </c>
      <c r="F34" s="132">
        <v>0</v>
      </c>
      <c r="G34" s="304">
        <v>0</v>
      </c>
      <c r="H34" s="132">
        <v>0</v>
      </c>
      <c r="I34" s="304">
        <v>0</v>
      </c>
      <c r="J34" s="132">
        <v>0</v>
      </c>
      <c r="K34" s="304">
        <v>0</v>
      </c>
      <c r="L34" s="132">
        <v>0</v>
      </c>
      <c r="M34" s="304">
        <v>0</v>
      </c>
      <c r="N34" s="132">
        <v>0</v>
      </c>
      <c r="O34" s="304">
        <v>0</v>
      </c>
      <c r="P34" s="132">
        <v>0</v>
      </c>
      <c r="Q34" s="304">
        <v>0</v>
      </c>
      <c r="R34" s="132">
        <v>0</v>
      </c>
      <c r="S34" s="304">
        <v>0</v>
      </c>
      <c r="T34" s="132">
        <v>0</v>
      </c>
      <c r="U34" s="304">
        <v>0</v>
      </c>
      <c r="V34" s="132">
        <v>0</v>
      </c>
      <c r="W34" s="304">
        <v>0</v>
      </c>
      <c r="X34" s="132">
        <v>0</v>
      </c>
      <c r="Y34" s="304">
        <v>0</v>
      </c>
      <c r="Z34" s="132">
        <v>0</v>
      </c>
      <c r="AA34" s="304">
        <v>0</v>
      </c>
      <c r="AB34" s="132">
        <v>0</v>
      </c>
    </row>
    <row r="35" spans="1:28" hidden="1">
      <c r="A35" s="572">
        <f>'Aaro Inställningar'!B31</f>
        <v>0</v>
      </c>
      <c r="D35" s="140">
        <f>'Aaro Inställningar'!C31</f>
        <v>0</v>
      </c>
      <c r="E35" s="304">
        <v>0</v>
      </c>
      <c r="F35" s="132">
        <v>0</v>
      </c>
      <c r="G35" s="304">
        <v>0</v>
      </c>
      <c r="H35" s="132">
        <v>0</v>
      </c>
      <c r="I35" s="304">
        <v>0</v>
      </c>
      <c r="J35" s="132">
        <v>0</v>
      </c>
      <c r="K35" s="304">
        <v>0</v>
      </c>
      <c r="L35" s="132">
        <v>0</v>
      </c>
      <c r="M35" s="304">
        <v>0</v>
      </c>
      <c r="N35" s="132">
        <v>0</v>
      </c>
      <c r="O35" s="304">
        <v>0</v>
      </c>
      <c r="P35" s="132">
        <v>0</v>
      </c>
      <c r="Q35" s="304">
        <v>0</v>
      </c>
      <c r="R35" s="132">
        <v>0</v>
      </c>
      <c r="S35" s="304">
        <v>0</v>
      </c>
      <c r="T35" s="132">
        <v>0</v>
      </c>
      <c r="U35" s="304">
        <v>0</v>
      </c>
      <c r="V35" s="132">
        <v>0</v>
      </c>
      <c r="W35" s="304">
        <v>0</v>
      </c>
      <c r="X35" s="132">
        <v>0</v>
      </c>
      <c r="Y35" s="304">
        <v>0</v>
      </c>
      <c r="Z35" s="132">
        <v>0</v>
      </c>
      <c r="AA35" s="304">
        <v>0</v>
      </c>
      <c r="AB35" s="132">
        <v>0</v>
      </c>
    </row>
    <row r="36" spans="1:28" hidden="1">
      <c r="A36" s="572">
        <f>'Aaro Inställningar'!B32</f>
        <v>0</v>
      </c>
      <c r="D36" s="140">
        <f>'Aaro Inställningar'!C32</f>
        <v>0</v>
      </c>
      <c r="E36" s="304">
        <v>0</v>
      </c>
      <c r="F36" s="132">
        <v>0</v>
      </c>
      <c r="G36" s="304">
        <v>0</v>
      </c>
      <c r="H36" s="132">
        <v>0</v>
      </c>
      <c r="I36" s="304">
        <v>0</v>
      </c>
      <c r="J36" s="132">
        <v>0</v>
      </c>
      <c r="K36" s="304">
        <v>0</v>
      </c>
      <c r="L36" s="132">
        <v>0</v>
      </c>
      <c r="M36" s="304">
        <v>0</v>
      </c>
      <c r="N36" s="132">
        <v>0</v>
      </c>
      <c r="O36" s="304">
        <v>0</v>
      </c>
      <c r="P36" s="132">
        <v>0</v>
      </c>
      <c r="Q36" s="304">
        <v>0</v>
      </c>
      <c r="R36" s="132">
        <v>0</v>
      </c>
      <c r="S36" s="304">
        <v>0</v>
      </c>
      <c r="T36" s="132">
        <v>0</v>
      </c>
      <c r="U36" s="304">
        <v>0</v>
      </c>
      <c r="V36" s="132">
        <v>0</v>
      </c>
      <c r="W36" s="304">
        <v>0</v>
      </c>
      <c r="X36" s="132">
        <v>0</v>
      </c>
      <c r="Y36" s="304">
        <v>0</v>
      </c>
      <c r="Z36" s="132">
        <v>0</v>
      </c>
      <c r="AA36" s="304">
        <v>0</v>
      </c>
      <c r="AB36" s="132">
        <v>0</v>
      </c>
    </row>
    <row r="37" spans="1:28" hidden="1">
      <c r="A37" s="572">
        <f>'Aaro Inställningar'!B33</f>
        <v>0</v>
      </c>
      <c r="D37" s="140">
        <f>'Aaro Inställningar'!C33</f>
        <v>0</v>
      </c>
      <c r="E37" s="304">
        <v>0</v>
      </c>
      <c r="F37" s="132">
        <v>0</v>
      </c>
      <c r="G37" s="304">
        <v>0</v>
      </c>
      <c r="H37" s="132">
        <v>0</v>
      </c>
      <c r="I37" s="304">
        <v>0</v>
      </c>
      <c r="J37" s="132">
        <v>0</v>
      </c>
      <c r="K37" s="304">
        <v>0</v>
      </c>
      <c r="L37" s="132">
        <v>0</v>
      </c>
      <c r="M37" s="304">
        <v>0</v>
      </c>
      <c r="N37" s="132">
        <v>0</v>
      </c>
      <c r="O37" s="304">
        <v>0</v>
      </c>
      <c r="P37" s="132">
        <v>0</v>
      </c>
      <c r="Q37" s="304">
        <v>0</v>
      </c>
      <c r="R37" s="132">
        <v>0</v>
      </c>
      <c r="S37" s="304">
        <v>0</v>
      </c>
      <c r="T37" s="132">
        <v>0</v>
      </c>
      <c r="U37" s="304">
        <v>0</v>
      </c>
      <c r="V37" s="132">
        <v>0</v>
      </c>
      <c r="W37" s="304">
        <v>0</v>
      </c>
      <c r="X37" s="132">
        <v>0</v>
      </c>
      <c r="Y37" s="304">
        <v>0</v>
      </c>
      <c r="Z37" s="132">
        <v>0</v>
      </c>
      <c r="AA37" s="304">
        <v>0</v>
      </c>
      <c r="AB37" s="132">
        <v>0</v>
      </c>
    </row>
    <row r="38" spans="1:28">
      <c r="A38" s="572" t="str">
        <f>'Aaro Inställningar'!B34</f>
        <v>TOTAL</v>
      </c>
      <c r="D38" s="571" t="str">
        <f>'Aaro Inställningar'!C34</f>
        <v>Summa exkl Aibel</v>
      </c>
      <c r="E38" s="305">
        <f t="shared" ref="E38:AB38" si="5">SUM(E10:E37)</f>
        <v>7218.2684642000013</v>
      </c>
      <c r="F38" s="124">
        <f t="shared" si="5"/>
        <v>6570.9053241999991</v>
      </c>
      <c r="G38" s="305">
        <f t="shared" si="5"/>
        <v>-7218.2684642000013</v>
      </c>
      <c r="H38" s="124">
        <f t="shared" si="5"/>
        <v>7114.0294590999983</v>
      </c>
      <c r="I38" s="305">
        <f t="shared" si="5"/>
        <v>0</v>
      </c>
      <c r="J38" s="124">
        <f t="shared" si="5"/>
        <v>6911.3530475999996</v>
      </c>
      <c r="K38" s="305">
        <f t="shared" si="5"/>
        <v>0</v>
      </c>
      <c r="L38" s="124">
        <f t="shared" si="5"/>
        <v>8064.4174063</v>
      </c>
      <c r="M38" s="305">
        <f t="shared" si="5"/>
        <v>409.01585350000016</v>
      </c>
      <c r="N38" s="137">
        <f t="shared" si="5"/>
        <v>295.93891059999976</v>
      </c>
      <c r="O38" s="305">
        <f t="shared" si="5"/>
        <v>-409.01585350000022</v>
      </c>
      <c r="P38" s="137">
        <f t="shared" si="5"/>
        <v>459.7091793999997</v>
      </c>
      <c r="Q38" s="305">
        <f t="shared" si="5"/>
        <v>0</v>
      </c>
      <c r="R38" s="137">
        <f t="shared" si="5"/>
        <v>608.08029150000118</v>
      </c>
      <c r="S38" s="305">
        <f t="shared" si="5"/>
        <v>0</v>
      </c>
      <c r="T38" s="137">
        <f t="shared" si="5"/>
        <v>863.64333259999967</v>
      </c>
      <c r="U38" s="305">
        <f t="shared" si="5"/>
        <v>226.47180970000022</v>
      </c>
      <c r="V38" s="124">
        <f t="shared" si="5"/>
        <v>123.00648490000022</v>
      </c>
      <c r="W38" s="305">
        <f t="shared" si="5"/>
        <v>-226.47180970000014</v>
      </c>
      <c r="X38" s="124">
        <f t="shared" si="5"/>
        <v>213.72312849999963</v>
      </c>
      <c r="Y38" s="305">
        <f t="shared" si="5"/>
        <v>0</v>
      </c>
      <c r="Z38" s="124">
        <f t="shared" si="5"/>
        <v>408.71196000000094</v>
      </c>
      <c r="AA38" s="305">
        <f t="shared" si="5"/>
        <v>0</v>
      </c>
      <c r="AB38" s="124">
        <f t="shared" si="5"/>
        <v>518.96402299999954</v>
      </c>
    </row>
    <row r="39" spans="1:28" ht="13.5" customHeight="1">
      <c r="A39" s="572"/>
      <c r="D39" s="35"/>
      <c r="E39" s="304"/>
      <c r="F39" s="138">
        <f>E38/F38-1</f>
        <v>9.8519626757644474E-2</v>
      </c>
      <c r="G39" s="306"/>
      <c r="H39" s="138">
        <f>+G38/H38-1</f>
        <v>-2.0146525967736419</v>
      </c>
      <c r="I39" s="306"/>
      <c r="J39" s="138">
        <f>I38/J38-1</f>
        <v>-1</v>
      </c>
      <c r="K39" s="306"/>
      <c r="L39" s="138">
        <f>K38/L38-1</f>
        <v>-1</v>
      </c>
      <c r="M39" s="306"/>
      <c r="N39" s="139">
        <f>M38/N38-1</f>
        <v>0.38209555705514742</v>
      </c>
      <c r="O39" s="306"/>
      <c r="P39" s="139">
        <f>O38/P38-1</f>
        <v>-1.8897274012101235</v>
      </c>
      <c r="Q39" s="306"/>
      <c r="R39" s="139">
        <f>Q38/R38-1</f>
        <v>-1</v>
      </c>
      <c r="S39" s="306"/>
      <c r="T39" s="139">
        <f>S38/T38-1</f>
        <v>-1</v>
      </c>
      <c r="U39" s="306"/>
      <c r="V39" s="138">
        <f>U38/V38-1</f>
        <v>0.84113715536309752</v>
      </c>
      <c r="W39" s="306"/>
      <c r="X39" s="138">
        <f>W38/X38-1</f>
        <v>-2.0596504519163474</v>
      </c>
      <c r="Y39" s="306"/>
      <c r="Z39" s="138">
        <f>Y38/Z38-1</f>
        <v>-1</v>
      </c>
      <c r="AA39" s="306"/>
      <c r="AB39" s="138">
        <f>AA38/AB38-1</f>
        <v>-1</v>
      </c>
    </row>
    <row r="40" spans="1:28">
      <c r="A40" s="572" t="str">
        <f>'Aaro Inställningar'!B36</f>
        <v>AIBEL</v>
      </c>
      <c r="D40" s="35" t="str">
        <f>'Aaro Inställningar'!C36</f>
        <v>Aibel</v>
      </c>
      <c r="E40" s="304">
        <v>1907.3287952000001</v>
      </c>
      <c r="F40" s="132">
        <v>2603.3745699000001</v>
      </c>
      <c r="G40" s="304">
        <v>-1907.3287952000001</v>
      </c>
      <c r="H40" s="132">
        <v>2497.5302725000001</v>
      </c>
      <c r="I40" s="304">
        <v>0</v>
      </c>
      <c r="J40" s="132">
        <v>1986.0135732000001</v>
      </c>
      <c r="K40" s="304">
        <v>0</v>
      </c>
      <c r="L40" s="132">
        <v>2231.9245426000002</v>
      </c>
      <c r="M40" s="304">
        <v>140.39852920000001</v>
      </c>
      <c r="N40" s="132">
        <v>107.02696950000001</v>
      </c>
      <c r="O40" s="304">
        <v>-140.39852920000001</v>
      </c>
      <c r="P40" s="132">
        <v>144.24881690000001</v>
      </c>
      <c r="Q40" s="304">
        <v>0</v>
      </c>
      <c r="R40" s="132">
        <v>56.544521699999201</v>
      </c>
      <c r="S40" s="304">
        <v>0</v>
      </c>
      <c r="T40" s="132">
        <v>176.41534280000201</v>
      </c>
      <c r="U40" s="304">
        <v>35.461517299999798</v>
      </c>
      <c r="V40" s="132">
        <v>-16.6045756</v>
      </c>
      <c r="W40" s="304">
        <v>-35.461517299999997</v>
      </c>
      <c r="X40" s="132">
        <v>24.8454121000009</v>
      </c>
      <c r="Y40" s="304">
        <v>0</v>
      </c>
      <c r="Z40" s="132">
        <v>-78.575056400000705</v>
      </c>
      <c r="AA40" s="304">
        <v>0</v>
      </c>
      <c r="AB40" s="132">
        <v>55.115008600001602</v>
      </c>
    </row>
    <row r="41" spans="1:28" hidden="1">
      <c r="A41" s="572">
        <f>'Aaro Inställningar'!B37</f>
        <v>0</v>
      </c>
      <c r="D41" s="140">
        <f>'Aaro Inställningar'!C37</f>
        <v>0</v>
      </c>
      <c r="E41" s="304">
        <v>0</v>
      </c>
      <c r="F41" s="132">
        <v>0</v>
      </c>
      <c r="G41" s="304">
        <v>0</v>
      </c>
      <c r="H41" s="132">
        <v>0</v>
      </c>
      <c r="I41" s="304">
        <v>0</v>
      </c>
      <c r="J41" s="132">
        <v>0</v>
      </c>
      <c r="K41" s="304">
        <v>0</v>
      </c>
      <c r="L41" s="132">
        <v>0</v>
      </c>
      <c r="M41" s="304">
        <v>0</v>
      </c>
      <c r="N41" s="132">
        <v>0</v>
      </c>
      <c r="O41" s="304">
        <v>0</v>
      </c>
      <c r="P41" s="132">
        <v>0</v>
      </c>
      <c r="Q41" s="304">
        <v>0</v>
      </c>
      <c r="R41" s="132">
        <v>0</v>
      </c>
      <c r="S41" s="304">
        <v>0</v>
      </c>
      <c r="T41" s="132">
        <v>0</v>
      </c>
      <c r="U41" s="304">
        <v>0</v>
      </c>
      <c r="V41" s="132">
        <v>0</v>
      </c>
      <c r="W41" s="304">
        <v>0</v>
      </c>
      <c r="X41" s="132">
        <v>0</v>
      </c>
      <c r="Y41" s="304">
        <v>0</v>
      </c>
      <c r="Z41" s="132">
        <v>0</v>
      </c>
      <c r="AA41" s="304">
        <v>0</v>
      </c>
      <c r="AB41" s="132">
        <v>0</v>
      </c>
    </row>
    <row r="42" spans="1:28" hidden="1">
      <c r="A42" s="572">
        <f>'Aaro Inställningar'!B38</f>
        <v>0</v>
      </c>
      <c r="D42" s="140">
        <f>'Aaro Inställningar'!C38</f>
        <v>0</v>
      </c>
      <c r="E42" s="304">
        <v>0</v>
      </c>
      <c r="F42" s="132">
        <v>0</v>
      </c>
      <c r="G42" s="304">
        <v>0</v>
      </c>
      <c r="H42" s="132">
        <v>0</v>
      </c>
      <c r="I42" s="304">
        <v>0</v>
      </c>
      <c r="J42" s="132">
        <v>0</v>
      </c>
      <c r="K42" s="304">
        <v>0</v>
      </c>
      <c r="L42" s="132">
        <v>0</v>
      </c>
      <c r="M42" s="304">
        <v>0</v>
      </c>
      <c r="N42" s="132">
        <v>0</v>
      </c>
      <c r="O42" s="304">
        <v>0</v>
      </c>
      <c r="P42" s="132">
        <v>0</v>
      </c>
      <c r="Q42" s="304">
        <v>0</v>
      </c>
      <c r="R42" s="132">
        <v>0</v>
      </c>
      <c r="S42" s="304">
        <v>0</v>
      </c>
      <c r="T42" s="132">
        <v>0</v>
      </c>
      <c r="U42" s="304">
        <v>0</v>
      </c>
      <c r="V42" s="132">
        <v>0</v>
      </c>
      <c r="W42" s="304">
        <v>0</v>
      </c>
      <c r="X42" s="132">
        <v>0</v>
      </c>
      <c r="Y42" s="304">
        <v>0</v>
      </c>
      <c r="Z42" s="132">
        <v>0</v>
      </c>
      <c r="AA42" s="304">
        <v>0</v>
      </c>
      <c r="AB42" s="132">
        <v>0</v>
      </c>
    </row>
    <row r="43" spans="1:28" hidden="1">
      <c r="A43" s="572">
        <f>'Aaro Inställningar'!B39</f>
        <v>0</v>
      </c>
      <c r="D43" s="140">
        <f>'Aaro Inställningar'!C39</f>
        <v>0</v>
      </c>
      <c r="E43" s="304">
        <v>0</v>
      </c>
      <c r="F43" s="132">
        <v>0</v>
      </c>
      <c r="G43" s="304">
        <v>0</v>
      </c>
      <c r="H43" s="132">
        <v>0</v>
      </c>
      <c r="I43" s="304">
        <v>0</v>
      </c>
      <c r="J43" s="132">
        <v>0</v>
      </c>
      <c r="K43" s="304">
        <v>0</v>
      </c>
      <c r="L43" s="132">
        <v>0</v>
      </c>
      <c r="M43" s="304">
        <v>0</v>
      </c>
      <c r="N43" s="132">
        <v>0</v>
      </c>
      <c r="O43" s="304">
        <v>0</v>
      </c>
      <c r="P43" s="132">
        <v>0</v>
      </c>
      <c r="Q43" s="304">
        <v>0</v>
      </c>
      <c r="R43" s="132">
        <v>0</v>
      </c>
      <c r="S43" s="304">
        <v>0</v>
      </c>
      <c r="T43" s="132">
        <v>0</v>
      </c>
      <c r="U43" s="304">
        <v>0</v>
      </c>
      <c r="V43" s="132">
        <v>0</v>
      </c>
      <c r="W43" s="304">
        <v>0</v>
      </c>
      <c r="X43" s="132">
        <v>0</v>
      </c>
      <c r="Y43" s="304">
        <v>0</v>
      </c>
      <c r="Z43" s="132">
        <v>0</v>
      </c>
      <c r="AA43" s="304">
        <v>0</v>
      </c>
      <c r="AB43" s="132">
        <v>0</v>
      </c>
    </row>
    <row r="44" spans="1:28" hidden="1">
      <c r="A44" s="572">
        <f>'Aaro Inställningar'!B40</f>
        <v>0</v>
      </c>
      <c r="D44" s="140">
        <f>'Aaro Inställningar'!C40</f>
        <v>0</v>
      </c>
      <c r="E44" s="304">
        <v>0</v>
      </c>
      <c r="F44" s="132">
        <v>0</v>
      </c>
      <c r="G44" s="304">
        <v>0</v>
      </c>
      <c r="H44" s="132">
        <v>0</v>
      </c>
      <c r="I44" s="304">
        <v>0</v>
      </c>
      <c r="J44" s="132">
        <v>0</v>
      </c>
      <c r="K44" s="304">
        <v>0</v>
      </c>
      <c r="L44" s="132">
        <v>0</v>
      </c>
      <c r="M44" s="304">
        <v>0</v>
      </c>
      <c r="N44" s="132">
        <v>0</v>
      </c>
      <c r="O44" s="304">
        <v>0</v>
      </c>
      <c r="P44" s="132">
        <v>0</v>
      </c>
      <c r="Q44" s="304">
        <v>0</v>
      </c>
      <c r="R44" s="132">
        <v>0</v>
      </c>
      <c r="S44" s="304">
        <v>0</v>
      </c>
      <c r="T44" s="132">
        <v>0</v>
      </c>
      <c r="U44" s="304">
        <v>0</v>
      </c>
      <c r="V44" s="132">
        <v>0</v>
      </c>
      <c r="W44" s="304">
        <v>0</v>
      </c>
      <c r="X44" s="132">
        <v>0</v>
      </c>
      <c r="Y44" s="304">
        <v>0</v>
      </c>
      <c r="Z44" s="132">
        <v>0</v>
      </c>
      <c r="AA44" s="304">
        <v>0</v>
      </c>
      <c r="AB44" s="132">
        <v>0</v>
      </c>
    </row>
    <row r="45" spans="1:28" hidden="1">
      <c r="A45" s="572">
        <f>'Aaro Inställningar'!B41</f>
        <v>0</v>
      </c>
      <c r="D45" s="140">
        <f>'Aaro Inställningar'!C41</f>
        <v>0</v>
      </c>
      <c r="E45" s="304">
        <v>0</v>
      </c>
      <c r="F45" s="132">
        <v>0</v>
      </c>
      <c r="G45" s="304">
        <v>0</v>
      </c>
      <c r="H45" s="132">
        <v>0</v>
      </c>
      <c r="I45" s="304">
        <v>0</v>
      </c>
      <c r="J45" s="132">
        <v>0</v>
      </c>
      <c r="K45" s="304">
        <v>0</v>
      </c>
      <c r="L45" s="132">
        <v>0</v>
      </c>
      <c r="M45" s="304">
        <v>0</v>
      </c>
      <c r="N45" s="132">
        <v>0</v>
      </c>
      <c r="O45" s="304">
        <v>0</v>
      </c>
      <c r="P45" s="132">
        <v>0</v>
      </c>
      <c r="Q45" s="304">
        <v>0</v>
      </c>
      <c r="R45" s="132">
        <v>0</v>
      </c>
      <c r="S45" s="304">
        <v>0</v>
      </c>
      <c r="T45" s="132">
        <v>0</v>
      </c>
      <c r="U45" s="304">
        <v>0</v>
      </c>
      <c r="V45" s="132">
        <v>0</v>
      </c>
      <c r="W45" s="304">
        <v>0</v>
      </c>
      <c r="X45" s="132">
        <v>0</v>
      </c>
      <c r="Y45" s="304">
        <v>0</v>
      </c>
      <c r="Z45" s="132">
        <v>0</v>
      </c>
      <c r="AA45" s="304">
        <v>0</v>
      </c>
      <c r="AB45" s="132">
        <v>0</v>
      </c>
    </row>
    <row r="46" spans="1:28" hidden="1">
      <c r="A46" s="572">
        <f>'Aaro Inställningar'!B42</f>
        <v>0</v>
      </c>
      <c r="D46" s="140">
        <f>'Aaro Inställningar'!C42</f>
        <v>0</v>
      </c>
      <c r="E46" s="304">
        <v>0</v>
      </c>
      <c r="F46" s="132">
        <v>0</v>
      </c>
      <c r="G46" s="304">
        <v>0</v>
      </c>
      <c r="H46" s="132">
        <v>0</v>
      </c>
      <c r="I46" s="304">
        <v>0</v>
      </c>
      <c r="J46" s="132">
        <v>0</v>
      </c>
      <c r="K46" s="304">
        <v>0</v>
      </c>
      <c r="L46" s="132">
        <v>0</v>
      </c>
      <c r="M46" s="304">
        <v>0</v>
      </c>
      <c r="N46" s="132">
        <v>0</v>
      </c>
      <c r="O46" s="304">
        <v>0</v>
      </c>
      <c r="P46" s="132">
        <v>0</v>
      </c>
      <c r="Q46" s="304">
        <v>0</v>
      </c>
      <c r="R46" s="132">
        <v>0</v>
      </c>
      <c r="S46" s="304">
        <v>0</v>
      </c>
      <c r="T46" s="132">
        <v>0</v>
      </c>
      <c r="U46" s="304">
        <v>0</v>
      </c>
      <c r="V46" s="132">
        <v>0</v>
      </c>
      <c r="W46" s="304">
        <v>0</v>
      </c>
      <c r="X46" s="132">
        <v>0</v>
      </c>
      <c r="Y46" s="304">
        <v>0</v>
      </c>
      <c r="Z46" s="132">
        <v>0</v>
      </c>
      <c r="AA46" s="304">
        <v>0</v>
      </c>
      <c r="AB46" s="132">
        <v>0</v>
      </c>
    </row>
    <row r="47" spans="1:28" hidden="1">
      <c r="A47" s="572">
        <f>'Aaro Inställningar'!B43</f>
        <v>0</v>
      </c>
      <c r="D47" s="140">
        <f>'Aaro Inställningar'!C43</f>
        <v>0</v>
      </c>
      <c r="E47" s="304">
        <v>0</v>
      </c>
      <c r="F47" s="132">
        <v>0</v>
      </c>
      <c r="G47" s="304">
        <v>0</v>
      </c>
      <c r="H47" s="132">
        <v>0</v>
      </c>
      <c r="I47" s="304">
        <v>0</v>
      </c>
      <c r="J47" s="132">
        <v>0</v>
      </c>
      <c r="K47" s="304">
        <v>0</v>
      </c>
      <c r="L47" s="132">
        <v>0</v>
      </c>
      <c r="M47" s="304">
        <v>0</v>
      </c>
      <c r="N47" s="132">
        <v>0</v>
      </c>
      <c r="O47" s="304">
        <v>0</v>
      </c>
      <c r="P47" s="132">
        <v>0</v>
      </c>
      <c r="Q47" s="304">
        <v>0</v>
      </c>
      <c r="R47" s="132">
        <v>0</v>
      </c>
      <c r="S47" s="304">
        <v>0</v>
      </c>
      <c r="T47" s="132">
        <v>0</v>
      </c>
      <c r="U47" s="304">
        <v>0</v>
      </c>
      <c r="V47" s="132">
        <v>0</v>
      </c>
      <c r="W47" s="304">
        <v>0</v>
      </c>
      <c r="X47" s="132">
        <v>0</v>
      </c>
      <c r="Y47" s="304">
        <v>0</v>
      </c>
      <c r="Z47" s="132">
        <v>0</v>
      </c>
      <c r="AA47" s="304">
        <v>0</v>
      </c>
      <c r="AB47" s="132">
        <v>0</v>
      </c>
    </row>
    <row r="48" spans="1:28" hidden="1">
      <c r="A48" s="572">
        <f>'Aaro Inställningar'!B44</f>
        <v>0</v>
      </c>
      <c r="D48" s="140">
        <f>'Aaro Inställningar'!C44</f>
        <v>0</v>
      </c>
      <c r="E48" s="304">
        <v>0</v>
      </c>
      <c r="F48" s="132">
        <v>0</v>
      </c>
      <c r="G48" s="304">
        <v>0</v>
      </c>
      <c r="H48" s="132">
        <v>0</v>
      </c>
      <c r="I48" s="304">
        <v>0</v>
      </c>
      <c r="J48" s="132">
        <v>0</v>
      </c>
      <c r="K48" s="304">
        <v>0</v>
      </c>
      <c r="L48" s="132">
        <v>0</v>
      </c>
      <c r="M48" s="304">
        <v>0</v>
      </c>
      <c r="N48" s="132">
        <v>0</v>
      </c>
      <c r="O48" s="304">
        <v>0</v>
      </c>
      <c r="P48" s="132">
        <v>0</v>
      </c>
      <c r="Q48" s="304">
        <v>0</v>
      </c>
      <c r="R48" s="132">
        <v>0</v>
      </c>
      <c r="S48" s="304">
        <v>0</v>
      </c>
      <c r="T48" s="132">
        <v>0</v>
      </c>
      <c r="U48" s="304">
        <v>0</v>
      </c>
      <c r="V48" s="132">
        <v>0</v>
      </c>
      <c r="W48" s="304">
        <v>0</v>
      </c>
      <c r="X48" s="132">
        <v>0</v>
      </c>
      <c r="Y48" s="304">
        <v>0</v>
      </c>
      <c r="Z48" s="132">
        <v>0</v>
      </c>
      <c r="AA48" s="304">
        <v>0</v>
      </c>
      <c r="AB48" s="132">
        <v>0</v>
      </c>
    </row>
    <row r="49" spans="1:28" hidden="1">
      <c r="A49" s="572">
        <f>'Aaro Inställningar'!B45</f>
        <v>0</v>
      </c>
      <c r="D49" s="140">
        <f>'Aaro Inställningar'!C45</f>
        <v>0</v>
      </c>
      <c r="E49" s="304">
        <v>0</v>
      </c>
      <c r="F49" s="132">
        <v>0</v>
      </c>
      <c r="G49" s="304">
        <v>0</v>
      </c>
      <c r="H49" s="132">
        <v>0</v>
      </c>
      <c r="I49" s="304">
        <v>0</v>
      </c>
      <c r="J49" s="132">
        <v>0</v>
      </c>
      <c r="K49" s="304">
        <v>0</v>
      </c>
      <c r="L49" s="132">
        <v>0</v>
      </c>
      <c r="M49" s="304">
        <v>0</v>
      </c>
      <c r="N49" s="132">
        <v>0</v>
      </c>
      <c r="O49" s="304">
        <v>0</v>
      </c>
      <c r="P49" s="132">
        <v>0</v>
      </c>
      <c r="Q49" s="304">
        <v>0</v>
      </c>
      <c r="R49" s="132">
        <v>0</v>
      </c>
      <c r="S49" s="304">
        <v>0</v>
      </c>
      <c r="T49" s="132">
        <v>0</v>
      </c>
      <c r="U49" s="304">
        <v>0</v>
      </c>
      <c r="V49" s="132">
        <v>0</v>
      </c>
      <c r="W49" s="304">
        <v>0</v>
      </c>
      <c r="X49" s="132">
        <v>0</v>
      </c>
      <c r="Y49" s="304">
        <v>0</v>
      </c>
      <c r="Z49" s="132">
        <v>0</v>
      </c>
      <c r="AA49" s="304">
        <v>0</v>
      </c>
      <c r="AB49" s="132">
        <v>0</v>
      </c>
    </row>
    <row r="50" spans="1:28" hidden="1">
      <c r="A50" s="572">
        <f>'Aaro Inställningar'!B46</f>
        <v>0</v>
      </c>
      <c r="D50" s="140">
        <f>'Aaro Inställningar'!C46</f>
        <v>0</v>
      </c>
      <c r="E50" s="304">
        <v>0</v>
      </c>
      <c r="F50" s="132">
        <v>0</v>
      </c>
      <c r="G50" s="304">
        <v>0</v>
      </c>
      <c r="H50" s="132">
        <v>0</v>
      </c>
      <c r="I50" s="304">
        <v>0</v>
      </c>
      <c r="J50" s="132">
        <v>0</v>
      </c>
      <c r="K50" s="304">
        <v>0</v>
      </c>
      <c r="L50" s="132">
        <v>0</v>
      </c>
      <c r="M50" s="304">
        <v>0</v>
      </c>
      <c r="N50" s="132">
        <v>0</v>
      </c>
      <c r="O50" s="304">
        <v>0</v>
      </c>
      <c r="P50" s="132">
        <v>0</v>
      </c>
      <c r="Q50" s="304">
        <v>0</v>
      </c>
      <c r="R50" s="132">
        <v>0</v>
      </c>
      <c r="S50" s="304">
        <v>0</v>
      </c>
      <c r="T50" s="132">
        <v>0</v>
      </c>
      <c r="U50" s="304">
        <v>0</v>
      </c>
      <c r="V50" s="132">
        <v>0</v>
      </c>
      <c r="W50" s="304">
        <v>0</v>
      </c>
      <c r="X50" s="132">
        <v>0</v>
      </c>
      <c r="Y50" s="304">
        <v>0</v>
      </c>
      <c r="Z50" s="132">
        <v>0</v>
      </c>
      <c r="AA50" s="304">
        <v>0</v>
      </c>
      <c r="AB50" s="132">
        <v>0</v>
      </c>
    </row>
    <row r="51" spans="1:28" hidden="1">
      <c r="A51" s="572">
        <f>'Aaro Inställningar'!B47</f>
        <v>0</v>
      </c>
      <c r="D51" s="140">
        <f>'Aaro Inställningar'!C47</f>
        <v>0</v>
      </c>
      <c r="E51" s="304">
        <v>0</v>
      </c>
      <c r="F51" s="132">
        <v>0</v>
      </c>
      <c r="G51" s="304">
        <v>0</v>
      </c>
      <c r="H51" s="132">
        <v>0</v>
      </c>
      <c r="I51" s="304">
        <v>0</v>
      </c>
      <c r="J51" s="132">
        <v>0</v>
      </c>
      <c r="K51" s="304">
        <v>0</v>
      </c>
      <c r="L51" s="132">
        <v>0</v>
      </c>
      <c r="M51" s="304">
        <v>0</v>
      </c>
      <c r="N51" s="132">
        <v>0</v>
      </c>
      <c r="O51" s="304">
        <v>0</v>
      </c>
      <c r="P51" s="132">
        <v>0</v>
      </c>
      <c r="Q51" s="304">
        <v>0</v>
      </c>
      <c r="R51" s="132">
        <v>0</v>
      </c>
      <c r="S51" s="304">
        <v>0</v>
      </c>
      <c r="T51" s="132">
        <v>0</v>
      </c>
      <c r="U51" s="304">
        <v>0</v>
      </c>
      <c r="V51" s="132">
        <v>0</v>
      </c>
      <c r="W51" s="304">
        <v>0</v>
      </c>
      <c r="X51" s="132">
        <v>0</v>
      </c>
      <c r="Y51" s="304">
        <v>0</v>
      </c>
      <c r="Z51" s="132">
        <v>0</v>
      </c>
      <c r="AA51" s="304">
        <v>0</v>
      </c>
      <c r="AB51" s="132">
        <v>0</v>
      </c>
    </row>
    <row r="52" spans="1:28" hidden="1">
      <c r="A52" s="572">
        <f>'Aaro Inställningar'!B48</f>
        <v>0</v>
      </c>
      <c r="D52" s="140">
        <f>'Aaro Inställningar'!C48</f>
        <v>0</v>
      </c>
      <c r="E52" s="304">
        <v>0</v>
      </c>
      <c r="F52" s="132">
        <v>0</v>
      </c>
      <c r="G52" s="304">
        <v>0</v>
      </c>
      <c r="H52" s="132">
        <v>0</v>
      </c>
      <c r="I52" s="304">
        <v>0</v>
      </c>
      <c r="J52" s="132">
        <v>0</v>
      </c>
      <c r="K52" s="304">
        <v>0</v>
      </c>
      <c r="L52" s="132">
        <v>0</v>
      </c>
      <c r="M52" s="304">
        <v>0</v>
      </c>
      <c r="N52" s="132">
        <v>0</v>
      </c>
      <c r="O52" s="304">
        <v>0</v>
      </c>
      <c r="P52" s="132">
        <v>0</v>
      </c>
      <c r="Q52" s="304">
        <v>0</v>
      </c>
      <c r="R52" s="132">
        <v>0</v>
      </c>
      <c r="S52" s="304">
        <v>0</v>
      </c>
      <c r="T52" s="132">
        <v>0</v>
      </c>
      <c r="U52" s="304">
        <v>0</v>
      </c>
      <c r="V52" s="132">
        <v>0</v>
      </c>
      <c r="W52" s="304">
        <v>0</v>
      </c>
      <c r="X52" s="132">
        <v>0</v>
      </c>
      <c r="Y52" s="304">
        <v>0</v>
      </c>
      <c r="Z52" s="132">
        <v>0</v>
      </c>
      <c r="AA52" s="304">
        <v>0</v>
      </c>
      <c r="AB52" s="132">
        <v>0</v>
      </c>
    </row>
    <row r="53" spans="1:28" hidden="1">
      <c r="A53" s="572">
        <f>'Aaro Inställningar'!B49</f>
        <v>0</v>
      </c>
      <c r="D53" s="140">
        <f>'Aaro Inställningar'!C49</f>
        <v>0</v>
      </c>
      <c r="E53" s="304">
        <v>0</v>
      </c>
      <c r="F53" s="132">
        <v>0</v>
      </c>
      <c r="G53" s="304">
        <v>0</v>
      </c>
      <c r="H53" s="132">
        <v>0</v>
      </c>
      <c r="I53" s="304">
        <v>0</v>
      </c>
      <c r="J53" s="132">
        <v>0</v>
      </c>
      <c r="K53" s="304">
        <v>0</v>
      </c>
      <c r="L53" s="132">
        <v>0</v>
      </c>
      <c r="M53" s="304">
        <v>0</v>
      </c>
      <c r="N53" s="132">
        <v>0</v>
      </c>
      <c r="O53" s="304">
        <v>0</v>
      </c>
      <c r="P53" s="132">
        <v>0</v>
      </c>
      <c r="Q53" s="304">
        <v>0</v>
      </c>
      <c r="R53" s="132">
        <v>0</v>
      </c>
      <c r="S53" s="304">
        <v>0</v>
      </c>
      <c r="T53" s="132">
        <v>0</v>
      </c>
      <c r="U53" s="304">
        <v>0</v>
      </c>
      <c r="V53" s="132">
        <v>0</v>
      </c>
      <c r="W53" s="304">
        <v>0</v>
      </c>
      <c r="X53" s="132">
        <v>0</v>
      </c>
      <c r="Y53" s="304">
        <v>0</v>
      </c>
      <c r="Z53" s="132">
        <v>0</v>
      </c>
      <c r="AA53" s="304">
        <v>0</v>
      </c>
      <c r="AB53" s="132">
        <v>0</v>
      </c>
    </row>
    <row r="54" spans="1:28" hidden="1">
      <c r="A54" s="572">
        <f>'Aaro Inställningar'!B50</f>
        <v>0</v>
      </c>
      <c r="D54" s="140">
        <f>'Aaro Inställningar'!C50</f>
        <v>0</v>
      </c>
      <c r="E54" s="304">
        <v>0</v>
      </c>
      <c r="F54" s="132">
        <v>0</v>
      </c>
      <c r="G54" s="304">
        <v>0</v>
      </c>
      <c r="H54" s="132">
        <v>0</v>
      </c>
      <c r="I54" s="304">
        <v>0</v>
      </c>
      <c r="J54" s="132">
        <v>0</v>
      </c>
      <c r="K54" s="304">
        <v>0</v>
      </c>
      <c r="L54" s="132">
        <v>0</v>
      </c>
      <c r="M54" s="304">
        <v>0</v>
      </c>
      <c r="N54" s="132">
        <v>0</v>
      </c>
      <c r="O54" s="304">
        <v>0</v>
      </c>
      <c r="P54" s="132">
        <v>0</v>
      </c>
      <c r="Q54" s="304">
        <v>0</v>
      </c>
      <c r="R54" s="132">
        <v>0</v>
      </c>
      <c r="S54" s="304">
        <v>0</v>
      </c>
      <c r="T54" s="132">
        <v>0</v>
      </c>
      <c r="U54" s="304">
        <v>0</v>
      </c>
      <c r="V54" s="132">
        <v>0</v>
      </c>
      <c r="W54" s="304">
        <v>0</v>
      </c>
      <c r="X54" s="132">
        <v>0</v>
      </c>
      <c r="Y54" s="304">
        <v>0</v>
      </c>
      <c r="Z54" s="132">
        <v>0</v>
      </c>
      <c r="AA54" s="304">
        <v>0</v>
      </c>
      <c r="AB54" s="132">
        <v>0</v>
      </c>
    </row>
    <row r="55" spans="1:28" hidden="1">
      <c r="A55" s="572">
        <f>'Aaro Inställningar'!B51</f>
        <v>0</v>
      </c>
      <c r="D55" s="140">
        <f>'Aaro Inställningar'!C51</f>
        <v>0</v>
      </c>
      <c r="E55" s="304">
        <v>0</v>
      </c>
      <c r="F55" s="132">
        <v>0</v>
      </c>
      <c r="G55" s="304">
        <v>0</v>
      </c>
      <c r="H55" s="132">
        <v>0</v>
      </c>
      <c r="I55" s="304">
        <v>0</v>
      </c>
      <c r="J55" s="132">
        <v>0</v>
      </c>
      <c r="K55" s="304">
        <v>0</v>
      </c>
      <c r="L55" s="132">
        <v>0</v>
      </c>
      <c r="M55" s="304">
        <v>0</v>
      </c>
      <c r="N55" s="132">
        <v>0</v>
      </c>
      <c r="O55" s="304">
        <v>0</v>
      </c>
      <c r="P55" s="132">
        <v>0</v>
      </c>
      <c r="Q55" s="304">
        <v>0</v>
      </c>
      <c r="R55" s="132">
        <v>0</v>
      </c>
      <c r="S55" s="304">
        <v>0</v>
      </c>
      <c r="T55" s="132">
        <v>0</v>
      </c>
      <c r="U55" s="304">
        <v>0</v>
      </c>
      <c r="V55" s="132">
        <v>0</v>
      </c>
      <c r="W55" s="304">
        <v>0</v>
      </c>
      <c r="X55" s="132">
        <v>0</v>
      </c>
      <c r="Y55" s="304">
        <v>0</v>
      </c>
      <c r="Z55" s="132">
        <v>0</v>
      </c>
      <c r="AA55" s="304">
        <v>0</v>
      </c>
      <c r="AB55" s="132">
        <v>0</v>
      </c>
    </row>
    <row r="56" spans="1:28" hidden="1">
      <c r="A56" s="572">
        <f>'Aaro Inställningar'!B52</f>
        <v>0</v>
      </c>
      <c r="D56" s="140">
        <f>'Aaro Inställningar'!C52</f>
        <v>0</v>
      </c>
      <c r="E56" s="304">
        <v>0</v>
      </c>
      <c r="F56" s="132">
        <v>0</v>
      </c>
      <c r="G56" s="304">
        <v>0</v>
      </c>
      <c r="H56" s="132">
        <v>0</v>
      </c>
      <c r="I56" s="304">
        <v>0</v>
      </c>
      <c r="J56" s="132">
        <v>0</v>
      </c>
      <c r="K56" s="304">
        <v>0</v>
      </c>
      <c r="L56" s="132">
        <v>0</v>
      </c>
      <c r="M56" s="304">
        <v>0</v>
      </c>
      <c r="N56" s="132">
        <v>0</v>
      </c>
      <c r="O56" s="304">
        <v>0</v>
      </c>
      <c r="P56" s="132">
        <v>0</v>
      </c>
      <c r="Q56" s="304">
        <v>0</v>
      </c>
      <c r="R56" s="132">
        <v>0</v>
      </c>
      <c r="S56" s="304">
        <v>0</v>
      </c>
      <c r="T56" s="132">
        <v>0</v>
      </c>
      <c r="U56" s="304">
        <v>0</v>
      </c>
      <c r="V56" s="132">
        <v>0</v>
      </c>
      <c r="W56" s="304">
        <v>0</v>
      </c>
      <c r="X56" s="132">
        <v>0</v>
      </c>
      <c r="Y56" s="304">
        <v>0</v>
      </c>
      <c r="Z56" s="132">
        <v>0</v>
      </c>
      <c r="AA56" s="304">
        <v>0</v>
      </c>
      <c r="AB56" s="132">
        <v>0</v>
      </c>
    </row>
    <row r="57" spans="1:28" hidden="1">
      <c r="A57" s="572">
        <f>'Aaro Inställningar'!B53</f>
        <v>0</v>
      </c>
      <c r="D57" s="140">
        <f>'Aaro Inställningar'!C53</f>
        <v>0</v>
      </c>
      <c r="E57" s="304">
        <v>0</v>
      </c>
      <c r="F57" s="132">
        <v>0</v>
      </c>
      <c r="G57" s="304">
        <v>0</v>
      </c>
      <c r="H57" s="132">
        <v>0</v>
      </c>
      <c r="I57" s="304">
        <v>0</v>
      </c>
      <c r="J57" s="132">
        <v>0</v>
      </c>
      <c r="K57" s="304">
        <v>0</v>
      </c>
      <c r="L57" s="132">
        <v>0</v>
      </c>
      <c r="M57" s="304">
        <v>0</v>
      </c>
      <c r="N57" s="132">
        <v>0</v>
      </c>
      <c r="O57" s="304">
        <v>0</v>
      </c>
      <c r="P57" s="132">
        <v>0</v>
      </c>
      <c r="Q57" s="304">
        <v>0</v>
      </c>
      <c r="R57" s="132">
        <v>0</v>
      </c>
      <c r="S57" s="304">
        <v>0</v>
      </c>
      <c r="T57" s="132">
        <v>0</v>
      </c>
      <c r="U57" s="304">
        <v>0</v>
      </c>
      <c r="V57" s="132">
        <v>0</v>
      </c>
      <c r="W57" s="304">
        <v>0</v>
      </c>
      <c r="X57" s="132">
        <v>0</v>
      </c>
      <c r="Y57" s="304">
        <v>0</v>
      </c>
      <c r="Z57" s="132">
        <v>0</v>
      </c>
      <c r="AA57" s="304">
        <v>0</v>
      </c>
      <c r="AB57" s="132">
        <v>0</v>
      </c>
    </row>
    <row r="58" spans="1:28" hidden="1">
      <c r="A58" s="572">
        <f>'Aaro Inställningar'!B54</f>
        <v>0</v>
      </c>
      <c r="D58" s="140">
        <f>'Aaro Inställningar'!C54</f>
        <v>0</v>
      </c>
      <c r="E58" s="304">
        <v>0</v>
      </c>
      <c r="F58" s="132">
        <v>0</v>
      </c>
      <c r="G58" s="304">
        <v>0</v>
      </c>
      <c r="H58" s="132">
        <v>0</v>
      </c>
      <c r="I58" s="304">
        <v>0</v>
      </c>
      <c r="J58" s="132">
        <v>0</v>
      </c>
      <c r="K58" s="304">
        <v>0</v>
      </c>
      <c r="L58" s="132">
        <v>0</v>
      </c>
      <c r="M58" s="304">
        <v>0</v>
      </c>
      <c r="N58" s="132">
        <v>0</v>
      </c>
      <c r="O58" s="304">
        <v>0</v>
      </c>
      <c r="P58" s="132">
        <v>0</v>
      </c>
      <c r="Q58" s="304">
        <v>0</v>
      </c>
      <c r="R58" s="132">
        <v>0</v>
      </c>
      <c r="S58" s="304">
        <v>0</v>
      </c>
      <c r="T58" s="132">
        <v>0</v>
      </c>
      <c r="U58" s="304">
        <v>0</v>
      </c>
      <c r="V58" s="132">
        <v>0</v>
      </c>
      <c r="W58" s="304">
        <v>0</v>
      </c>
      <c r="X58" s="132">
        <v>0</v>
      </c>
      <c r="Y58" s="304">
        <v>0</v>
      </c>
      <c r="Z58" s="132">
        <v>0</v>
      </c>
      <c r="AA58" s="304">
        <v>0</v>
      </c>
      <c r="AB58" s="132">
        <v>0</v>
      </c>
    </row>
    <row r="59" spans="1:28" hidden="1">
      <c r="A59" s="572">
        <f>'Aaro Inställningar'!B55</f>
        <v>0</v>
      </c>
      <c r="D59" s="140">
        <f>'Aaro Inställningar'!C55</f>
        <v>0</v>
      </c>
      <c r="E59" s="304">
        <v>0</v>
      </c>
      <c r="F59" s="132">
        <v>0</v>
      </c>
      <c r="G59" s="304">
        <v>0</v>
      </c>
      <c r="H59" s="132">
        <v>0</v>
      </c>
      <c r="I59" s="304">
        <v>0</v>
      </c>
      <c r="J59" s="132">
        <v>0</v>
      </c>
      <c r="K59" s="304">
        <v>0</v>
      </c>
      <c r="L59" s="132">
        <v>0</v>
      </c>
      <c r="M59" s="304">
        <v>0</v>
      </c>
      <c r="N59" s="132">
        <v>0</v>
      </c>
      <c r="O59" s="304">
        <v>0</v>
      </c>
      <c r="P59" s="132">
        <v>0</v>
      </c>
      <c r="Q59" s="304">
        <v>0</v>
      </c>
      <c r="R59" s="132">
        <v>0</v>
      </c>
      <c r="S59" s="304">
        <v>0</v>
      </c>
      <c r="T59" s="132">
        <v>0</v>
      </c>
      <c r="U59" s="304">
        <v>0</v>
      </c>
      <c r="V59" s="132">
        <v>0</v>
      </c>
      <c r="W59" s="304">
        <v>0</v>
      </c>
      <c r="X59" s="132">
        <v>0</v>
      </c>
      <c r="Y59" s="304">
        <v>0</v>
      </c>
      <c r="Z59" s="132">
        <v>0</v>
      </c>
      <c r="AA59" s="304">
        <v>0</v>
      </c>
      <c r="AB59" s="132">
        <v>0</v>
      </c>
    </row>
    <row r="60" spans="1:28" hidden="1">
      <c r="A60" s="572">
        <f>'Aaro Inställningar'!B56</f>
        <v>0</v>
      </c>
      <c r="D60" s="140">
        <f>'Aaro Inställningar'!C56</f>
        <v>0</v>
      </c>
      <c r="E60" s="304">
        <v>0</v>
      </c>
      <c r="F60" s="132">
        <v>0</v>
      </c>
      <c r="G60" s="304">
        <v>0</v>
      </c>
      <c r="H60" s="132">
        <v>0</v>
      </c>
      <c r="I60" s="304">
        <v>0</v>
      </c>
      <c r="J60" s="132">
        <v>0</v>
      </c>
      <c r="K60" s="304">
        <v>0</v>
      </c>
      <c r="L60" s="132">
        <v>0</v>
      </c>
      <c r="M60" s="304">
        <v>0</v>
      </c>
      <c r="N60" s="132">
        <v>0</v>
      </c>
      <c r="O60" s="304">
        <v>0</v>
      </c>
      <c r="P60" s="132">
        <v>0</v>
      </c>
      <c r="Q60" s="304">
        <v>0</v>
      </c>
      <c r="R60" s="132">
        <v>0</v>
      </c>
      <c r="S60" s="304">
        <v>0</v>
      </c>
      <c r="T60" s="132">
        <v>0</v>
      </c>
      <c r="U60" s="304">
        <v>0</v>
      </c>
      <c r="V60" s="132">
        <v>0</v>
      </c>
      <c r="W60" s="304">
        <v>0</v>
      </c>
      <c r="X60" s="132">
        <v>0</v>
      </c>
      <c r="Y60" s="304">
        <v>0</v>
      </c>
      <c r="Z60" s="132">
        <v>0</v>
      </c>
      <c r="AA60" s="304">
        <v>0</v>
      </c>
      <c r="AB60" s="132">
        <v>0</v>
      </c>
    </row>
    <row r="61" spans="1:28">
      <c r="A61" s="572"/>
      <c r="D61" s="571" t="str">
        <f>'Aaro Inställningar'!C57</f>
        <v>Aibel</v>
      </c>
      <c r="E61" s="305">
        <f t="shared" ref="E61:AB61" si="6">SUM(E40:E60)</f>
        <v>1907.3287952000001</v>
      </c>
      <c r="F61" s="124">
        <f t="shared" si="6"/>
        <v>2603.3745699000001</v>
      </c>
      <c r="G61" s="305">
        <f t="shared" si="6"/>
        <v>-1907.3287952000001</v>
      </c>
      <c r="H61" s="124">
        <f t="shared" si="6"/>
        <v>2497.5302725000001</v>
      </c>
      <c r="I61" s="305">
        <f t="shared" si="6"/>
        <v>0</v>
      </c>
      <c r="J61" s="124">
        <f t="shared" si="6"/>
        <v>1986.0135732000001</v>
      </c>
      <c r="K61" s="305">
        <f t="shared" si="6"/>
        <v>0</v>
      </c>
      <c r="L61" s="124">
        <f t="shared" si="6"/>
        <v>2231.9245426000002</v>
      </c>
      <c r="M61" s="305">
        <f t="shared" si="6"/>
        <v>140.39852920000001</v>
      </c>
      <c r="N61" s="137">
        <f t="shared" si="6"/>
        <v>107.02696950000001</v>
      </c>
      <c r="O61" s="305">
        <f t="shared" si="6"/>
        <v>-140.39852920000001</v>
      </c>
      <c r="P61" s="137">
        <f t="shared" si="6"/>
        <v>144.24881690000001</v>
      </c>
      <c r="Q61" s="305">
        <f t="shared" si="6"/>
        <v>0</v>
      </c>
      <c r="R61" s="137">
        <f t="shared" si="6"/>
        <v>56.544521699999201</v>
      </c>
      <c r="S61" s="305">
        <f t="shared" si="6"/>
        <v>0</v>
      </c>
      <c r="T61" s="137">
        <f t="shared" si="6"/>
        <v>176.41534280000201</v>
      </c>
      <c r="U61" s="305">
        <f t="shared" si="6"/>
        <v>35.461517299999798</v>
      </c>
      <c r="V61" s="124">
        <f t="shared" si="6"/>
        <v>-16.6045756</v>
      </c>
      <c r="W61" s="305">
        <f t="shared" si="6"/>
        <v>-35.461517299999997</v>
      </c>
      <c r="X61" s="124">
        <f t="shared" si="6"/>
        <v>24.8454121000009</v>
      </c>
      <c r="Y61" s="305">
        <f t="shared" si="6"/>
        <v>0</v>
      </c>
      <c r="Z61" s="124">
        <f t="shared" si="6"/>
        <v>-78.575056400000705</v>
      </c>
      <c r="AA61" s="305">
        <f t="shared" si="6"/>
        <v>0</v>
      </c>
      <c r="AB61" s="124">
        <f t="shared" si="6"/>
        <v>55.115008600001602</v>
      </c>
    </row>
    <row r="62" spans="1:28" hidden="1">
      <c r="A62" s="33"/>
      <c r="D62" s="140">
        <f>'Aaro Inställningar'!C58</f>
        <v>0</v>
      </c>
      <c r="E62" s="304">
        <v>0</v>
      </c>
      <c r="F62" s="132">
        <v>0</v>
      </c>
      <c r="G62" s="304">
        <v>0</v>
      </c>
      <c r="H62" s="132">
        <v>0</v>
      </c>
      <c r="I62" s="304">
        <v>0</v>
      </c>
      <c r="J62" s="132">
        <v>0</v>
      </c>
      <c r="K62" s="304">
        <v>0</v>
      </c>
      <c r="L62" s="132">
        <v>0</v>
      </c>
      <c r="M62" s="304">
        <v>0</v>
      </c>
      <c r="N62" s="132">
        <v>0</v>
      </c>
      <c r="O62" s="304">
        <v>0</v>
      </c>
      <c r="P62" s="132">
        <v>0</v>
      </c>
      <c r="Q62" s="304">
        <v>0</v>
      </c>
      <c r="R62" s="132">
        <v>0</v>
      </c>
      <c r="S62" s="304">
        <v>0</v>
      </c>
      <c r="T62" s="132">
        <v>0</v>
      </c>
      <c r="U62" s="304">
        <v>0</v>
      </c>
      <c r="V62" s="132">
        <v>0</v>
      </c>
      <c r="W62" s="304">
        <v>0</v>
      </c>
      <c r="X62" s="132">
        <v>0</v>
      </c>
      <c r="Y62" s="304">
        <v>0</v>
      </c>
      <c r="Z62" s="132">
        <v>0</v>
      </c>
      <c r="AA62" s="304">
        <v>0</v>
      </c>
      <c r="AB62" s="132">
        <v>0</v>
      </c>
    </row>
    <row r="63" spans="1:28" hidden="1">
      <c r="A63" s="572">
        <f>'Aaro Inställningar'!B59</f>
        <v>0</v>
      </c>
      <c r="D63" s="140">
        <f>'Aaro Inställningar'!C59</f>
        <v>0</v>
      </c>
      <c r="E63" s="304">
        <v>0</v>
      </c>
      <c r="F63" s="132">
        <v>0</v>
      </c>
      <c r="G63" s="304">
        <v>0</v>
      </c>
      <c r="H63" s="132">
        <v>0</v>
      </c>
      <c r="I63" s="304">
        <v>0</v>
      </c>
      <c r="J63" s="132">
        <v>0</v>
      </c>
      <c r="K63" s="304">
        <v>0</v>
      </c>
      <c r="L63" s="132">
        <v>0</v>
      </c>
      <c r="M63" s="304">
        <v>0</v>
      </c>
      <c r="N63" s="132">
        <v>0</v>
      </c>
      <c r="O63" s="304">
        <v>0</v>
      </c>
      <c r="P63" s="132">
        <v>0</v>
      </c>
      <c r="Q63" s="304">
        <v>0</v>
      </c>
      <c r="R63" s="132">
        <v>0</v>
      </c>
      <c r="S63" s="304">
        <v>0</v>
      </c>
      <c r="T63" s="132">
        <v>0</v>
      </c>
      <c r="U63" s="304">
        <v>0</v>
      </c>
      <c r="V63" s="132">
        <v>0</v>
      </c>
      <c r="W63" s="304">
        <v>0</v>
      </c>
      <c r="X63" s="132">
        <v>0</v>
      </c>
      <c r="Y63" s="304">
        <v>0</v>
      </c>
      <c r="Z63" s="132">
        <v>0</v>
      </c>
      <c r="AA63" s="304">
        <v>0</v>
      </c>
      <c r="AB63" s="132">
        <v>0</v>
      </c>
    </row>
    <row r="64" spans="1:28" ht="12.75" hidden="1" customHeight="1">
      <c r="A64" s="572">
        <f>'Aaro Inställningar'!B60</f>
        <v>0</v>
      </c>
      <c r="D64" s="140">
        <f>'Aaro Inställningar'!C60</f>
        <v>0</v>
      </c>
      <c r="E64" s="304">
        <v>0</v>
      </c>
      <c r="F64" s="132">
        <v>0</v>
      </c>
      <c r="G64" s="304">
        <v>0</v>
      </c>
      <c r="H64" s="132">
        <v>0</v>
      </c>
      <c r="I64" s="304">
        <v>0</v>
      </c>
      <c r="J64" s="132">
        <v>0</v>
      </c>
      <c r="K64" s="304">
        <v>0</v>
      </c>
      <c r="L64" s="132">
        <v>0</v>
      </c>
      <c r="M64" s="304">
        <v>0</v>
      </c>
      <c r="N64" s="132">
        <v>0</v>
      </c>
      <c r="O64" s="304">
        <v>0</v>
      </c>
      <c r="P64" s="132">
        <v>0</v>
      </c>
      <c r="Q64" s="304">
        <v>0</v>
      </c>
      <c r="R64" s="132">
        <v>0</v>
      </c>
      <c r="S64" s="304">
        <v>0</v>
      </c>
      <c r="T64" s="132">
        <v>0</v>
      </c>
      <c r="U64" s="304">
        <v>0</v>
      </c>
      <c r="V64" s="132">
        <v>0</v>
      </c>
      <c r="W64" s="304">
        <v>0</v>
      </c>
      <c r="X64" s="132">
        <v>0</v>
      </c>
      <c r="Y64" s="304">
        <v>0</v>
      </c>
      <c r="Z64" s="132">
        <v>0</v>
      </c>
      <c r="AA64" s="304">
        <v>0</v>
      </c>
      <c r="AB64" s="132">
        <v>0</v>
      </c>
    </row>
    <row r="65" spans="1:28" hidden="1">
      <c r="A65" s="572">
        <f>'Aaro Inställningar'!B61</f>
        <v>0</v>
      </c>
      <c r="D65" s="140">
        <f>'Aaro Inställningar'!C61</f>
        <v>0</v>
      </c>
      <c r="E65" s="304">
        <v>0</v>
      </c>
      <c r="F65" s="132">
        <v>0</v>
      </c>
      <c r="G65" s="304">
        <v>0</v>
      </c>
      <c r="H65" s="132">
        <v>0</v>
      </c>
      <c r="I65" s="304">
        <v>0</v>
      </c>
      <c r="J65" s="132">
        <v>0</v>
      </c>
      <c r="K65" s="304">
        <v>0</v>
      </c>
      <c r="L65" s="132">
        <v>0</v>
      </c>
      <c r="M65" s="304">
        <v>0</v>
      </c>
      <c r="N65" s="132">
        <v>0</v>
      </c>
      <c r="O65" s="304">
        <v>0</v>
      </c>
      <c r="P65" s="132">
        <v>0</v>
      </c>
      <c r="Q65" s="304">
        <v>0</v>
      </c>
      <c r="R65" s="132">
        <v>0</v>
      </c>
      <c r="S65" s="304">
        <v>0</v>
      </c>
      <c r="T65" s="132">
        <v>0</v>
      </c>
      <c r="U65" s="304">
        <v>0</v>
      </c>
      <c r="V65" s="132">
        <v>0</v>
      </c>
      <c r="W65" s="304">
        <v>0</v>
      </c>
      <c r="X65" s="132">
        <v>0</v>
      </c>
      <c r="Y65" s="304">
        <v>0</v>
      </c>
      <c r="Z65" s="132">
        <v>0</v>
      </c>
      <c r="AA65" s="304">
        <v>0</v>
      </c>
      <c r="AB65" s="132">
        <v>0</v>
      </c>
    </row>
    <row r="66" spans="1:28" hidden="1">
      <c r="A66" s="572">
        <f>'Aaro Inställningar'!B62</f>
        <v>0</v>
      </c>
      <c r="D66" s="140">
        <f>'Aaro Inställningar'!C62</f>
        <v>0</v>
      </c>
      <c r="E66" s="304">
        <v>0</v>
      </c>
      <c r="F66" s="132">
        <v>0</v>
      </c>
      <c r="G66" s="304">
        <v>0</v>
      </c>
      <c r="H66" s="132">
        <v>0</v>
      </c>
      <c r="I66" s="304">
        <v>0</v>
      </c>
      <c r="J66" s="132">
        <v>0</v>
      </c>
      <c r="K66" s="304">
        <v>0</v>
      </c>
      <c r="L66" s="132">
        <v>0</v>
      </c>
      <c r="M66" s="304">
        <v>0</v>
      </c>
      <c r="N66" s="132">
        <v>0</v>
      </c>
      <c r="O66" s="304">
        <v>0</v>
      </c>
      <c r="P66" s="132">
        <v>0</v>
      </c>
      <c r="Q66" s="304">
        <v>0</v>
      </c>
      <c r="R66" s="132">
        <v>0</v>
      </c>
      <c r="S66" s="304">
        <v>0</v>
      </c>
      <c r="T66" s="132">
        <v>0</v>
      </c>
      <c r="U66" s="304">
        <v>0</v>
      </c>
      <c r="V66" s="132">
        <v>0</v>
      </c>
      <c r="W66" s="304">
        <v>0</v>
      </c>
      <c r="X66" s="132">
        <v>0</v>
      </c>
      <c r="Y66" s="304">
        <v>0</v>
      </c>
      <c r="Z66" s="132">
        <v>0</v>
      </c>
      <c r="AA66" s="304">
        <v>0</v>
      </c>
      <c r="AB66" s="132">
        <v>0</v>
      </c>
    </row>
    <row r="67" spans="1:28" hidden="1">
      <c r="A67" s="572">
        <f>'Aaro Inställningar'!B63</f>
        <v>0</v>
      </c>
      <c r="D67" s="140">
        <f>'Aaro Inställningar'!C63</f>
        <v>0</v>
      </c>
      <c r="E67" s="304">
        <v>0</v>
      </c>
      <c r="F67" s="132">
        <v>0</v>
      </c>
      <c r="G67" s="304">
        <v>0</v>
      </c>
      <c r="H67" s="132">
        <v>0</v>
      </c>
      <c r="I67" s="304">
        <v>0</v>
      </c>
      <c r="J67" s="132">
        <v>0</v>
      </c>
      <c r="K67" s="304">
        <v>0</v>
      </c>
      <c r="L67" s="132">
        <v>0</v>
      </c>
      <c r="M67" s="304">
        <v>0</v>
      </c>
      <c r="N67" s="132">
        <v>0</v>
      </c>
      <c r="O67" s="304">
        <v>0</v>
      </c>
      <c r="P67" s="132">
        <v>0</v>
      </c>
      <c r="Q67" s="304">
        <v>0</v>
      </c>
      <c r="R67" s="132">
        <v>0</v>
      </c>
      <c r="S67" s="304">
        <v>0</v>
      </c>
      <c r="T67" s="132">
        <v>0</v>
      </c>
      <c r="U67" s="304">
        <v>0</v>
      </c>
      <c r="V67" s="132">
        <v>0</v>
      </c>
      <c r="W67" s="304">
        <v>0</v>
      </c>
      <c r="X67" s="132">
        <v>0</v>
      </c>
      <c r="Y67" s="304">
        <v>0</v>
      </c>
      <c r="Z67" s="132">
        <v>0</v>
      </c>
      <c r="AA67" s="304">
        <v>0</v>
      </c>
      <c r="AB67" s="132">
        <v>0</v>
      </c>
    </row>
    <row r="68" spans="1:28" hidden="1">
      <c r="A68" s="572">
        <f>'Aaro Inställningar'!B64</f>
        <v>0</v>
      </c>
      <c r="D68" s="140">
        <f>'Aaro Inställningar'!C64</f>
        <v>0</v>
      </c>
      <c r="E68" s="304">
        <v>0</v>
      </c>
      <c r="F68" s="132">
        <v>0</v>
      </c>
      <c r="G68" s="304">
        <v>0</v>
      </c>
      <c r="H68" s="132">
        <v>0</v>
      </c>
      <c r="I68" s="304">
        <v>0</v>
      </c>
      <c r="J68" s="132">
        <v>0</v>
      </c>
      <c r="K68" s="304">
        <v>0</v>
      </c>
      <c r="L68" s="132">
        <v>0</v>
      </c>
      <c r="M68" s="304">
        <v>0</v>
      </c>
      <c r="N68" s="132">
        <v>0</v>
      </c>
      <c r="O68" s="304">
        <v>0</v>
      </c>
      <c r="P68" s="132">
        <v>0</v>
      </c>
      <c r="Q68" s="304">
        <v>0</v>
      </c>
      <c r="R68" s="132">
        <v>0</v>
      </c>
      <c r="S68" s="304">
        <v>0</v>
      </c>
      <c r="T68" s="132">
        <v>0</v>
      </c>
      <c r="U68" s="304">
        <v>0</v>
      </c>
      <c r="V68" s="132">
        <v>0</v>
      </c>
      <c r="W68" s="304">
        <v>0</v>
      </c>
      <c r="X68" s="132">
        <v>0</v>
      </c>
      <c r="Y68" s="304">
        <v>0</v>
      </c>
      <c r="Z68" s="132">
        <v>0</v>
      </c>
      <c r="AA68" s="304">
        <v>0</v>
      </c>
      <c r="AB68" s="132">
        <v>0</v>
      </c>
    </row>
    <row r="69" spans="1:28" hidden="1">
      <c r="A69" s="572">
        <f>'Aaro Inställningar'!B65</f>
        <v>0</v>
      </c>
      <c r="D69" s="140">
        <f>'Aaro Inställningar'!C65</f>
        <v>0</v>
      </c>
      <c r="E69" s="304">
        <v>0</v>
      </c>
      <c r="F69" s="132">
        <v>0</v>
      </c>
      <c r="G69" s="304">
        <v>0</v>
      </c>
      <c r="H69" s="132">
        <v>0</v>
      </c>
      <c r="I69" s="304">
        <v>0</v>
      </c>
      <c r="J69" s="132">
        <v>0</v>
      </c>
      <c r="K69" s="304">
        <v>0</v>
      </c>
      <c r="L69" s="132">
        <v>0</v>
      </c>
      <c r="M69" s="304">
        <v>0</v>
      </c>
      <c r="N69" s="132">
        <v>0</v>
      </c>
      <c r="O69" s="304">
        <v>0</v>
      </c>
      <c r="P69" s="132">
        <v>0</v>
      </c>
      <c r="Q69" s="304">
        <v>0</v>
      </c>
      <c r="R69" s="132">
        <v>0</v>
      </c>
      <c r="S69" s="304">
        <v>0</v>
      </c>
      <c r="T69" s="132">
        <v>0</v>
      </c>
      <c r="U69" s="304">
        <v>0</v>
      </c>
      <c r="V69" s="132">
        <v>0</v>
      </c>
      <c r="W69" s="304">
        <v>0</v>
      </c>
      <c r="X69" s="132">
        <v>0</v>
      </c>
      <c r="Y69" s="304">
        <v>0</v>
      </c>
      <c r="Z69" s="132">
        <v>0</v>
      </c>
      <c r="AA69" s="304">
        <v>0</v>
      </c>
      <c r="AB69" s="132">
        <v>0</v>
      </c>
    </row>
    <row r="70" spans="1:28" hidden="1">
      <c r="A70" s="572">
        <f>'Aaro Inställningar'!B66</f>
        <v>0</v>
      </c>
      <c r="D70" s="140">
        <f>'Aaro Inställningar'!C66</f>
        <v>0</v>
      </c>
      <c r="E70" s="304">
        <v>0</v>
      </c>
      <c r="F70" s="132">
        <v>0</v>
      </c>
      <c r="G70" s="304">
        <v>0</v>
      </c>
      <c r="H70" s="132">
        <v>0</v>
      </c>
      <c r="I70" s="304">
        <v>0</v>
      </c>
      <c r="J70" s="132">
        <v>0</v>
      </c>
      <c r="K70" s="304">
        <v>0</v>
      </c>
      <c r="L70" s="132">
        <v>0</v>
      </c>
      <c r="M70" s="304">
        <v>0</v>
      </c>
      <c r="N70" s="132">
        <v>0</v>
      </c>
      <c r="O70" s="304">
        <v>0</v>
      </c>
      <c r="P70" s="132">
        <v>0</v>
      </c>
      <c r="Q70" s="304">
        <v>0</v>
      </c>
      <c r="R70" s="132">
        <v>0</v>
      </c>
      <c r="S70" s="304">
        <v>0</v>
      </c>
      <c r="T70" s="132">
        <v>0</v>
      </c>
      <c r="U70" s="304">
        <v>0</v>
      </c>
      <c r="V70" s="132">
        <v>0</v>
      </c>
      <c r="W70" s="304">
        <v>0</v>
      </c>
      <c r="X70" s="132">
        <v>0</v>
      </c>
      <c r="Y70" s="304">
        <v>0</v>
      </c>
      <c r="Z70" s="132">
        <v>0</v>
      </c>
      <c r="AA70" s="304">
        <v>0</v>
      </c>
      <c r="AB70" s="132">
        <v>0</v>
      </c>
    </row>
    <row r="71" spans="1:28" hidden="1">
      <c r="A71" s="572">
        <f>'Aaro Inställningar'!B67</f>
        <v>0</v>
      </c>
      <c r="D71" s="140">
        <f>'Aaro Inställningar'!C67</f>
        <v>0</v>
      </c>
      <c r="E71" s="304">
        <v>0</v>
      </c>
      <c r="F71" s="132">
        <v>0</v>
      </c>
      <c r="G71" s="304">
        <v>0</v>
      </c>
      <c r="H71" s="132">
        <v>0</v>
      </c>
      <c r="I71" s="304">
        <v>0</v>
      </c>
      <c r="J71" s="132">
        <v>0</v>
      </c>
      <c r="K71" s="304">
        <v>0</v>
      </c>
      <c r="L71" s="132">
        <v>0</v>
      </c>
      <c r="M71" s="304">
        <v>0</v>
      </c>
      <c r="N71" s="132">
        <v>0</v>
      </c>
      <c r="O71" s="304">
        <v>0</v>
      </c>
      <c r="P71" s="132">
        <v>0</v>
      </c>
      <c r="Q71" s="304">
        <v>0</v>
      </c>
      <c r="R71" s="132">
        <v>0</v>
      </c>
      <c r="S71" s="304">
        <v>0</v>
      </c>
      <c r="T71" s="132">
        <v>0</v>
      </c>
      <c r="U71" s="304">
        <v>0</v>
      </c>
      <c r="V71" s="132">
        <v>0</v>
      </c>
      <c r="W71" s="304">
        <v>0</v>
      </c>
      <c r="X71" s="132">
        <v>0</v>
      </c>
      <c r="Y71" s="304">
        <v>0</v>
      </c>
      <c r="Z71" s="132">
        <v>0</v>
      </c>
      <c r="AA71" s="304">
        <v>0</v>
      </c>
      <c r="AB71" s="132">
        <v>0</v>
      </c>
    </row>
    <row r="72" spans="1:28" hidden="1">
      <c r="A72" s="572">
        <f>'Aaro Inställningar'!B68</f>
        <v>0</v>
      </c>
      <c r="D72" s="140">
        <f>'Aaro Inställningar'!C68</f>
        <v>0</v>
      </c>
      <c r="E72" s="304">
        <v>0</v>
      </c>
      <c r="F72" s="132">
        <v>0</v>
      </c>
      <c r="G72" s="304">
        <v>0</v>
      </c>
      <c r="H72" s="132">
        <v>0</v>
      </c>
      <c r="I72" s="304">
        <v>0</v>
      </c>
      <c r="J72" s="132">
        <v>0</v>
      </c>
      <c r="K72" s="304">
        <v>0</v>
      </c>
      <c r="L72" s="132">
        <v>0</v>
      </c>
      <c r="M72" s="304">
        <v>0</v>
      </c>
      <c r="N72" s="132">
        <v>0</v>
      </c>
      <c r="O72" s="304">
        <v>0</v>
      </c>
      <c r="P72" s="132">
        <v>0</v>
      </c>
      <c r="Q72" s="304">
        <v>0</v>
      </c>
      <c r="R72" s="132">
        <v>0</v>
      </c>
      <c r="S72" s="304">
        <v>0</v>
      </c>
      <c r="T72" s="132">
        <v>0</v>
      </c>
      <c r="U72" s="304">
        <v>0</v>
      </c>
      <c r="V72" s="132">
        <v>0</v>
      </c>
      <c r="W72" s="304">
        <v>0</v>
      </c>
      <c r="X72" s="132">
        <v>0</v>
      </c>
      <c r="Y72" s="304">
        <v>0</v>
      </c>
      <c r="Z72" s="132">
        <v>0</v>
      </c>
      <c r="AA72" s="304">
        <v>0</v>
      </c>
      <c r="AB72" s="132">
        <v>0</v>
      </c>
    </row>
    <row r="73" spans="1:28" hidden="1">
      <c r="A73" s="572">
        <f>'Aaro Inställningar'!B69</f>
        <v>0</v>
      </c>
      <c r="D73" s="140">
        <f>'Aaro Inställningar'!C69</f>
        <v>0</v>
      </c>
      <c r="E73" s="304">
        <v>0</v>
      </c>
      <c r="F73" s="132">
        <v>0</v>
      </c>
      <c r="G73" s="304">
        <v>0</v>
      </c>
      <c r="H73" s="132">
        <v>0</v>
      </c>
      <c r="I73" s="304">
        <v>0</v>
      </c>
      <c r="J73" s="132">
        <v>0</v>
      </c>
      <c r="K73" s="304">
        <v>0</v>
      </c>
      <c r="L73" s="132">
        <v>0</v>
      </c>
      <c r="M73" s="304">
        <v>0</v>
      </c>
      <c r="N73" s="132">
        <v>0</v>
      </c>
      <c r="O73" s="304">
        <v>0</v>
      </c>
      <c r="P73" s="132">
        <v>0</v>
      </c>
      <c r="Q73" s="304">
        <v>0</v>
      </c>
      <c r="R73" s="132">
        <v>0</v>
      </c>
      <c r="S73" s="304">
        <v>0</v>
      </c>
      <c r="T73" s="132">
        <v>0</v>
      </c>
      <c r="U73" s="304">
        <v>0</v>
      </c>
      <c r="V73" s="132">
        <v>0</v>
      </c>
      <c r="W73" s="304">
        <v>0</v>
      </c>
      <c r="X73" s="132">
        <v>0</v>
      </c>
      <c r="Y73" s="304">
        <v>0</v>
      </c>
      <c r="Z73" s="132">
        <v>0</v>
      </c>
      <c r="AA73" s="304">
        <v>0</v>
      </c>
      <c r="AB73" s="132">
        <v>0</v>
      </c>
    </row>
    <row r="74" spans="1:28" hidden="1">
      <c r="A74" s="572">
        <f>'Aaro Inställningar'!B70</f>
        <v>0</v>
      </c>
      <c r="D74" s="140">
        <f>'Aaro Inställningar'!C70</f>
        <v>0</v>
      </c>
      <c r="E74" s="304">
        <v>0</v>
      </c>
      <c r="F74" s="132">
        <v>0</v>
      </c>
      <c r="G74" s="304">
        <v>0</v>
      </c>
      <c r="H74" s="132">
        <v>0</v>
      </c>
      <c r="I74" s="304">
        <v>0</v>
      </c>
      <c r="J74" s="132">
        <v>0</v>
      </c>
      <c r="K74" s="304">
        <v>0</v>
      </c>
      <c r="L74" s="132">
        <v>0</v>
      </c>
      <c r="M74" s="304">
        <v>0</v>
      </c>
      <c r="N74" s="132">
        <v>0</v>
      </c>
      <c r="O74" s="304">
        <v>0</v>
      </c>
      <c r="P74" s="132">
        <v>0</v>
      </c>
      <c r="Q74" s="304">
        <v>0</v>
      </c>
      <c r="R74" s="132">
        <v>0</v>
      </c>
      <c r="S74" s="304">
        <v>0</v>
      </c>
      <c r="T74" s="132">
        <v>0</v>
      </c>
      <c r="U74" s="304">
        <v>0</v>
      </c>
      <c r="V74" s="132">
        <v>0</v>
      </c>
      <c r="W74" s="304">
        <v>0</v>
      </c>
      <c r="X74" s="132">
        <v>0</v>
      </c>
      <c r="Y74" s="304">
        <v>0</v>
      </c>
      <c r="Z74" s="132">
        <v>0</v>
      </c>
      <c r="AA74" s="304">
        <v>0</v>
      </c>
      <c r="AB74" s="132">
        <v>0</v>
      </c>
    </row>
    <row r="75" spans="1:28" hidden="1">
      <c r="A75" s="572">
        <f>'Aaro Inställningar'!B71</f>
        <v>0</v>
      </c>
      <c r="D75" s="140">
        <f>'Aaro Inställningar'!C71</f>
        <v>0</v>
      </c>
      <c r="E75" s="304">
        <v>0</v>
      </c>
      <c r="F75" s="132">
        <v>0</v>
      </c>
      <c r="G75" s="304">
        <v>0</v>
      </c>
      <c r="H75" s="132">
        <v>0</v>
      </c>
      <c r="I75" s="304">
        <v>0</v>
      </c>
      <c r="J75" s="132">
        <v>0</v>
      </c>
      <c r="K75" s="304">
        <v>0</v>
      </c>
      <c r="L75" s="132">
        <v>0</v>
      </c>
      <c r="M75" s="304">
        <v>0</v>
      </c>
      <c r="N75" s="132">
        <v>0</v>
      </c>
      <c r="O75" s="304">
        <v>0</v>
      </c>
      <c r="P75" s="132">
        <v>0</v>
      </c>
      <c r="Q75" s="304">
        <v>0</v>
      </c>
      <c r="R75" s="132">
        <v>0</v>
      </c>
      <c r="S75" s="304">
        <v>0</v>
      </c>
      <c r="T75" s="132">
        <v>0</v>
      </c>
      <c r="U75" s="304">
        <v>0</v>
      </c>
      <c r="V75" s="132">
        <v>0</v>
      </c>
      <c r="W75" s="304">
        <v>0</v>
      </c>
      <c r="X75" s="132">
        <v>0</v>
      </c>
      <c r="Y75" s="304">
        <v>0</v>
      </c>
      <c r="Z75" s="132">
        <v>0</v>
      </c>
      <c r="AA75" s="304">
        <v>0</v>
      </c>
      <c r="AB75" s="132">
        <v>0</v>
      </c>
    </row>
    <row r="76" spans="1:28" hidden="1">
      <c r="A76" s="572">
        <f>'Aaro Inställningar'!B72</f>
        <v>0</v>
      </c>
      <c r="D76" s="140">
        <f>'Aaro Inställningar'!C72</f>
        <v>0</v>
      </c>
      <c r="E76" s="304">
        <v>0</v>
      </c>
      <c r="F76" s="132">
        <v>0</v>
      </c>
      <c r="G76" s="304">
        <v>0</v>
      </c>
      <c r="H76" s="132">
        <v>0</v>
      </c>
      <c r="I76" s="304">
        <v>0</v>
      </c>
      <c r="J76" s="132">
        <v>0</v>
      </c>
      <c r="K76" s="304">
        <v>0</v>
      </c>
      <c r="L76" s="132">
        <v>0</v>
      </c>
      <c r="M76" s="304">
        <v>0</v>
      </c>
      <c r="N76" s="132">
        <v>0</v>
      </c>
      <c r="O76" s="304">
        <v>0</v>
      </c>
      <c r="P76" s="132">
        <v>0</v>
      </c>
      <c r="Q76" s="304">
        <v>0</v>
      </c>
      <c r="R76" s="132">
        <v>0</v>
      </c>
      <c r="S76" s="304">
        <v>0</v>
      </c>
      <c r="T76" s="132">
        <v>0</v>
      </c>
      <c r="U76" s="304">
        <v>0</v>
      </c>
      <c r="V76" s="132">
        <v>0</v>
      </c>
      <c r="W76" s="304">
        <v>0</v>
      </c>
      <c r="X76" s="132">
        <v>0</v>
      </c>
      <c r="Y76" s="304">
        <v>0</v>
      </c>
      <c r="Z76" s="132">
        <v>0</v>
      </c>
      <c r="AA76" s="304">
        <v>0</v>
      </c>
      <c r="AB76" s="132">
        <v>0</v>
      </c>
    </row>
    <row r="77" spans="1:28" hidden="1">
      <c r="A77" s="572">
        <f>'Aaro Inställningar'!B73</f>
        <v>0</v>
      </c>
      <c r="D77" s="140">
        <f>'Aaro Inställningar'!C73</f>
        <v>0</v>
      </c>
      <c r="E77" s="304">
        <v>0</v>
      </c>
      <c r="F77" s="132">
        <v>0</v>
      </c>
      <c r="G77" s="304">
        <v>0</v>
      </c>
      <c r="H77" s="132">
        <v>0</v>
      </c>
      <c r="I77" s="304">
        <v>0</v>
      </c>
      <c r="J77" s="132">
        <v>0</v>
      </c>
      <c r="K77" s="304">
        <v>0</v>
      </c>
      <c r="L77" s="132">
        <v>0</v>
      </c>
      <c r="M77" s="304">
        <v>0</v>
      </c>
      <c r="N77" s="132">
        <v>0</v>
      </c>
      <c r="O77" s="304">
        <v>0</v>
      </c>
      <c r="P77" s="132">
        <v>0</v>
      </c>
      <c r="Q77" s="304">
        <v>0</v>
      </c>
      <c r="R77" s="132">
        <v>0</v>
      </c>
      <c r="S77" s="304">
        <v>0</v>
      </c>
      <c r="T77" s="132">
        <v>0</v>
      </c>
      <c r="U77" s="304">
        <v>0</v>
      </c>
      <c r="V77" s="132">
        <v>0</v>
      </c>
      <c r="W77" s="304">
        <v>0</v>
      </c>
      <c r="X77" s="132">
        <v>0</v>
      </c>
      <c r="Y77" s="304">
        <v>0</v>
      </c>
      <c r="Z77" s="132">
        <v>0</v>
      </c>
      <c r="AA77" s="304">
        <v>0</v>
      </c>
      <c r="AB77" s="132">
        <v>0</v>
      </c>
    </row>
    <row r="78" spans="1:28" hidden="1">
      <c r="A78" s="572">
        <f>'Aaro Inställningar'!B74</f>
        <v>0</v>
      </c>
      <c r="D78" s="140">
        <f>'Aaro Inställningar'!C74</f>
        <v>0</v>
      </c>
      <c r="E78" s="304">
        <v>0</v>
      </c>
      <c r="F78" s="132">
        <v>0</v>
      </c>
      <c r="G78" s="304">
        <v>0</v>
      </c>
      <c r="H78" s="132">
        <v>0</v>
      </c>
      <c r="I78" s="304">
        <v>0</v>
      </c>
      <c r="J78" s="132">
        <v>0</v>
      </c>
      <c r="K78" s="304">
        <v>0</v>
      </c>
      <c r="L78" s="132">
        <v>0</v>
      </c>
      <c r="M78" s="304">
        <v>0</v>
      </c>
      <c r="N78" s="132">
        <v>0</v>
      </c>
      <c r="O78" s="304">
        <v>0</v>
      </c>
      <c r="P78" s="132">
        <v>0</v>
      </c>
      <c r="Q78" s="304">
        <v>0</v>
      </c>
      <c r="R78" s="132">
        <v>0</v>
      </c>
      <c r="S78" s="304">
        <v>0</v>
      </c>
      <c r="T78" s="132">
        <v>0</v>
      </c>
      <c r="U78" s="304">
        <v>0</v>
      </c>
      <c r="V78" s="132">
        <v>0</v>
      </c>
      <c r="W78" s="304">
        <v>0</v>
      </c>
      <c r="X78" s="132">
        <v>0</v>
      </c>
      <c r="Y78" s="304">
        <v>0</v>
      </c>
      <c r="Z78" s="132">
        <v>0</v>
      </c>
      <c r="AA78" s="304">
        <v>0</v>
      </c>
      <c r="AB78" s="132">
        <v>0</v>
      </c>
    </row>
    <row r="79" spans="1:28" hidden="1">
      <c r="A79" s="572">
        <f>'Aaro Inställningar'!B75</f>
        <v>0</v>
      </c>
      <c r="D79" s="140">
        <f>'Aaro Inställningar'!C75</f>
        <v>0</v>
      </c>
      <c r="E79" s="304">
        <v>0</v>
      </c>
      <c r="F79" s="132">
        <v>0</v>
      </c>
      <c r="G79" s="304">
        <v>0</v>
      </c>
      <c r="H79" s="132">
        <v>0</v>
      </c>
      <c r="I79" s="304">
        <v>0</v>
      </c>
      <c r="J79" s="132">
        <v>0</v>
      </c>
      <c r="K79" s="304">
        <v>0</v>
      </c>
      <c r="L79" s="132">
        <v>0</v>
      </c>
      <c r="M79" s="304">
        <v>0</v>
      </c>
      <c r="N79" s="132">
        <v>0</v>
      </c>
      <c r="O79" s="304">
        <v>0</v>
      </c>
      <c r="P79" s="132">
        <v>0</v>
      </c>
      <c r="Q79" s="304">
        <v>0</v>
      </c>
      <c r="R79" s="132">
        <v>0</v>
      </c>
      <c r="S79" s="304">
        <v>0</v>
      </c>
      <c r="T79" s="132">
        <v>0</v>
      </c>
      <c r="U79" s="304">
        <v>0</v>
      </c>
      <c r="V79" s="132">
        <v>0</v>
      </c>
      <c r="W79" s="304">
        <v>0</v>
      </c>
      <c r="X79" s="132">
        <v>0</v>
      </c>
      <c r="Y79" s="304">
        <v>0</v>
      </c>
      <c r="Z79" s="132">
        <v>0</v>
      </c>
      <c r="AA79" s="304">
        <v>0</v>
      </c>
      <c r="AB79" s="132">
        <v>0</v>
      </c>
    </row>
    <row r="80" spans="1:28" hidden="1">
      <c r="A80" s="572">
        <f>'Aaro Inställningar'!B76</f>
        <v>0</v>
      </c>
      <c r="D80" s="140">
        <f>'Aaro Inställningar'!C76</f>
        <v>0</v>
      </c>
      <c r="E80" s="304">
        <v>0</v>
      </c>
      <c r="F80" s="132">
        <v>0</v>
      </c>
      <c r="G80" s="304">
        <v>0</v>
      </c>
      <c r="H80" s="132">
        <v>0</v>
      </c>
      <c r="I80" s="304">
        <v>0</v>
      </c>
      <c r="J80" s="132">
        <v>0</v>
      </c>
      <c r="K80" s="304">
        <v>0</v>
      </c>
      <c r="L80" s="132">
        <v>0</v>
      </c>
      <c r="M80" s="304">
        <v>0</v>
      </c>
      <c r="N80" s="132">
        <v>0</v>
      </c>
      <c r="O80" s="304">
        <v>0</v>
      </c>
      <c r="P80" s="132">
        <v>0</v>
      </c>
      <c r="Q80" s="304">
        <v>0</v>
      </c>
      <c r="R80" s="132">
        <v>0</v>
      </c>
      <c r="S80" s="304">
        <v>0</v>
      </c>
      <c r="T80" s="132">
        <v>0</v>
      </c>
      <c r="U80" s="304">
        <v>0</v>
      </c>
      <c r="V80" s="132">
        <v>0</v>
      </c>
      <c r="W80" s="304">
        <v>0</v>
      </c>
      <c r="X80" s="132">
        <v>0</v>
      </c>
      <c r="Y80" s="304">
        <v>0</v>
      </c>
      <c r="Z80" s="132">
        <v>0</v>
      </c>
      <c r="AA80" s="304">
        <v>0</v>
      </c>
      <c r="AB80" s="132">
        <v>0</v>
      </c>
    </row>
    <row r="81" spans="1:28" hidden="1">
      <c r="A81" s="572">
        <f>'Aaro Inställningar'!B77</f>
        <v>0</v>
      </c>
      <c r="D81" s="140">
        <f>'Aaro Inställningar'!C77</f>
        <v>0</v>
      </c>
      <c r="E81" s="304">
        <v>0</v>
      </c>
      <c r="F81" s="132">
        <v>0</v>
      </c>
      <c r="G81" s="304">
        <v>0</v>
      </c>
      <c r="H81" s="132">
        <v>0</v>
      </c>
      <c r="I81" s="304">
        <v>0</v>
      </c>
      <c r="J81" s="132">
        <v>0</v>
      </c>
      <c r="K81" s="304">
        <v>0</v>
      </c>
      <c r="L81" s="132">
        <v>0</v>
      </c>
      <c r="M81" s="304">
        <v>0</v>
      </c>
      <c r="N81" s="132">
        <v>0</v>
      </c>
      <c r="O81" s="304">
        <v>0</v>
      </c>
      <c r="P81" s="132">
        <v>0</v>
      </c>
      <c r="Q81" s="304">
        <v>0</v>
      </c>
      <c r="R81" s="132">
        <v>0</v>
      </c>
      <c r="S81" s="304">
        <v>0</v>
      </c>
      <c r="T81" s="132">
        <v>0</v>
      </c>
      <c r="U81" s="304">
        <v>0</v>
      </c>
      <c r="V81" s="132">
        <v>0</v>
      </c>
      <c r="W81" s="304">
        <v>0</v>
      </c>
      <c r="X81" s="132">
        <v>0</v>
      </c>
      <c r="Y81" s="304">
        <v>0</v>
      </c>
      <c r="Z81" s="132">
        <v>0</v>
      </c>
      <c r="AA81" s="304">
        <v>0</v>
      </c>
      <c r="AB81" s="132">
        <v>0</v>
      </c>
    </row>
    <row r="82" spans="1:28" hidden="1">
      <c r="A82" s="572">
        <f>'Aaro Inställningar'!B78</f>
        <v>0</v>
      </c>
      <c r="D82" s="140">
        <f>'Aaro Inställningar'!C78</f>
        <v>0</v>
      </c>
      <c r="E82" s="304">
        <v>0</v>
      </c>
      <c r="F82" s="132">
        <v>0</v>
      </c>
      <c r="G82" s="304">
        <v>0</v>
      </c>
      <c r="H82" s="132">
        <v>0</v>
      </c>
      <c r="I82" s="304">
        <v>0</v>
      </c>
      <c r="J82" s="132">
        <v>0</v>
      </c>
      <c r="K82" s="304">
        <v>0</v>
      </c>
      <c r="L82" s="132">
        <v>0</v>
      </c>
      <c r="M82" s="304">
        <v>0</v>
      </c>
      <c r="N82" s="132">
        <v>0</v>
      </c>
      <c r="O82" s="304">
        <v>0</v>
      </c>
      <c r="P82" s="132">
        <v>0</v>
      </c>
      <c r="Q82" s="304">
        <v>0</v>
      </c>
      <c r="R82" s="132">
        <v>0</v>
      </c>
      <c r="S82" s="304">
        <v>0</v>
      </c>
      <c r="T82" s="132">
        <v>0</v>
      </c>
      <c r="U82" s="304">
        <v>0</v>
      </c>
      <c r="V82" s="132">
        <v>0</v>
      </c>
      <c r="W82" s="304">
        <v>0</v>
      </c>
      <c r="X82" s="132">
        <v>0</v>
      </c>
      <c r="Y82" s="304">
        <v>0</v>
      </c>
      <c r="Z82" s="132">
        <v>0</v>
      </c>
      <c r="AA82" s="304">
        <v>0</v>
      </c>
      <c r="AB82" s="132">
        <v>0</v>
      </c>
    </row>
    <row r="83" spans="1:28" s="39" customFormat="1" hidden="1">
      <c r="A83" s="561">
        <f>'Aaro Inställningar'!B79</f>
        <v>0</v>
      </c>
      <c r="D83" s="140">
        <f>'Aaro Inställningar'!C79</f>
        <v>0</v>
      </c>
      <c r="E83" s="304">
        <v>0</v>
      </c>
      <c r="F83" s="132">
        <v>0</v>
      </c>
      <c r="G83" s="304">
        <v>0</v>
      </c>
      <c r="H83" s="132">
        <v>0</v>
      </c>
      <c r="I83" s="304">
        <v>0</v>
      </c>
      <c r="J83" s="132">
        <v>0</v>
      </c>
      <c r="K83" s="304">
        <v>0</v>
      </c>
      <c r="L83" s="132">
        <v>0</v>
      </c>
      <c r="M83" s="304">
        <v>0</v>
      </c>
      <c r="N83" s="132">
        <v>0</v>
      </c>
      <c r="O83" s="304">
        <v>0</v>
      </c>
      <c r="P83" s="132">
        <v>0</v>
      </c>
      <c r="Q83" s="304">
        <v>0</v>
      </c>
      <c r="R83" s="132">
        <v>0</v>
      </c>
      <c r="S83" s="304">
        <v>0</v>
      </c>
      <c r="T83" s="132">
        <v>0</v>
      </c>
      <c r="U83" s="304">
        <v>0</v>
      </c>
      <c r="V83" s="132">
        <v>0</v>
      </c>
      <c r="W83" s="304">
        <v>0</v>
      </c>
      <c r="X83" s="132">
        <v>0</v>
      </c>
      <c r="Y83" s="304">
        <v>0</v>
      </c>
      <c r="Z83" s="132">
        <v>0</v>
      </c>
      <c r="AA83" s="304">
        <v>0</v>
      </c>
      <c r="AB83" s="132">
        <v>0</v>
      </c>
    </row>
    <row r="84" spans="1:28" s="39" customFormat="1" hidden="1">
      <c r="A84" s="561">
        <f>'Aaro Inställningar'!B80</f>
        <v>0</v>
      </c>
      <c r="D84" s="35" t="str">
        <f>'Aaro Inställningar'!C80</f>
        <v>SUMMA FRÅGETECKEN</v>
      </c>
      <c r="E84" s="564">
        <f t="shared" ref="E84:AB84" si="7">SUM(E66:E83)</f>
        <v>0</v>
      </c>
      <c r="F84" s="563">
        <f t="shared" si="7"/>
        <v>0</v>
      </c>
      <c r="G84" s="564">
        <f t="shared" si="7"/>
        <v>0</v>
      </c>
      <c r="H84" s="563">
        <f t="shared" si="7"/>
        <v>0</v>
      </c>
      <c r="I84" s="564">
        <f t="shared" si="7"/>
        <v>0</v>
      </c>
      <c r="J84" s="563">
        <f t="shared" si="7"/>
        <v>0</v>
      </c>
      <c r="K84" s="564">
        <f t="shared" si="7"/>
        <v>0</v>
      </c>
      <c r="L84" s="563">
        <f t="shared" si="7"/>
        <v>0</v>
      </c>
      <c r="M84" s="564">
        <f t="shared" si="7"/>
        <v>0</v>
      </c>
      <c r="N84" s="562">
        <f t="shared" si="7"/>
        <v>0</v>
      </c>
      <c r="O84" s="564">
        <f t="shared" si="7"/>
        <v>0</v>
      </c>
      <c r="P84" s="562">
        <f t="shared" si="7"/>
        <v>0</v>
      </c>
      <c r="Q84" s="564">
        <f t="shared" si="7"/>
        <v>0</v>
      </c>
      <c r="R84" s="562">
        <f t="shared" si="7"/>
        <v>0</v>
      </c>
      <c r="S84" s="564">
        <f t="shared" si="7"/>
        <v>0</v>
      </c>
      <c r="T84" s="562">
        <f t="shared" si="7"/>
        <v>0</v>
      </c>
      <c r="U84" s="564">
        <f t="shared" si="7"/>
        <v>0</v>
      </c>
      <c r="V84" s="563">
        <f t="shared" si="7"/>
        <v>0</v>
      </c>
      <c r="W84" s="564">
        <f t="shared" si="7"/>
        <v>0</v>
      </c>
      <c r="X84" s="563">
        <f t="shared" si="7"/>
        <v>0</v>
      </c>
      <c r="Y84" s="564">
        <f t="shared" si="7"/>
        <v>0</v>
      </c>
      <c r="Z84" s="563">
        <f t="shared" si="7"/>
        <v>0</v>
      </c>
      <c r="AA84" s="564">
        <f t="shared" si="7"/>
        <v>0</v>
      </c>
      <c r="AB84" s="563">
        <f t="shared" si="7"/>
        <v>0</v>
      </c>
    </row>
    <row r="85" spans="1:28" s="39" customFormat="1" hidden="1">
      <c r="A85" s="561"/>
      <c r="D85" s="136"/>
      <c r="E85" s="557"/>
      <c r="F85" s="573"/>
      <c r="G85" s="557"/>
      <c r="H85" s="573"/>
      <c r="I85" s="557"/>
      <c r="J85" s="573"/>
      <c r="K85" s="557"/>
      <c r="L85" s="573"/>
      <c r="M85" s="557"/>
      <c r="N85" s="573"/>
      <c r="O85" s="557"/>
      <c r="P85" s="573"/>
      <c r="Q85" s="557"/>
      <c r="R85" s="573"/>
      <c r="S85" s="557"/>
      <c r="T85" s="573"/>
      <c r="U85" s="557"/>
      <c r="V85" s="573"/>
      <c r="W85" s="557"/>
      <c r="X85" s="573"/>
      <c r="Y85" s="557"/>
      <c r="Z85" s="573"/>
      <c r="AA85" s="557"/>
      <c r="AB85" s="573"/>
    </row>
    <row r="86" spans="1:28">
      <c r="A86" s="572"/>
      <c r="D86" s="1014" t="str">
        <f>'Aaro Inställningar'!C82</f>
        <v>Summa totalt</v>
      </c>
      <c r="E86" s="305">
        <f t="shared" ref="E86:AB86" si="8">E38+E61+E84</f>
        <v>9125.5972594000013</v>
      </c>
      <c r="F86" s="124">
        <f t="shared" si="8"/>
        <v>9174.2798941000001</v>
      </c>
      <c r="G86" s="305">
        <f t="shared" si="8"/>
        <v>-9125.5972594000013</v>
      </c>
      <c r="H86" s="124">
        <f t="shared" si="8"/>
        <v>9611.5597315999985</v>
      </c>
      <c r="I86" s="305">
        <f t="shared" si="8"/>
        <v>0</v>
      </c>
      <c r="J86" s="124">
        <f t="shared" si="8"/>
        <v>8897.3666207999995</v>
      </c>
      <c r="K86" s="305">
        <f t="shared" si="8"/>
        <v>0</v>
      </c>
      <c r="L86" s="124">
        <f t="shared" si="8"/>
        <v>10296.341948900001</v>
      </c>
      <c r="M86" s="305">
        <f t="shared" si="8"/>
        <v>549.41438270000015</v>
      </c>
      <c r="N86" s="137">
        <f t="shared" si="8"/>
        <v>402.96588009999977</v>
      </c>
      <c r="O86" s="305">
        <f t="shared" si="8"/>
        <v>-549.41438270000026</v>
      </c>
      <c r="P86" s="137">
        <f t="shared" si="8"/>
        <v>603.95799629999965</v>
      </c>
      <c r="Q86" s="305">
        <f t="shared" si="8"/>
        <v>0</v>
      </c>
      <c r="R86" s="137">
        <f t="shared" si="8"/>
        <v>664.6248132000004</v>
      </c>
      <c r="S86" s="305">
        <f t="shared" si="8"/>
        <v>0</v>
      </c>
      <c r="T86" s="137">
        <f t="shared" si="8"/>
        <v>1040.0586754000017</v>
      </c>
      <c r="U86" s="305">
        <f t="shared" si="8"/>
        <v>261.93332700000002</v>
      </c>
      <c r="V86" s="124">
        <f t="shared" si="8"/>
        <v>106.40190930000021</v>
      </c>
      <c r="W86" s="305">
        <f t="shared" si="8"/>
        <v>-261.93332700000013</v>
      </c>
      <c r="X86" s="124">
        <f t="shared" si="8"/>
        <v>238.56854060000052</v>
      </c>
      <c r="Y86" s="305">
        <f t="shared" si="8"/>
        <v>0</v>
      </c>
      <c r="Z86" s="137">
        <f t="shared" si="8"/>
        <v>330.13690360000021</v>
      </c>
      <c r="AA86" s="305">
        <f t="shared" si="8"/>
        <v>0</v>
      </c>
      <c r="AB86" s="124">
        <f t="shared" si="8"/>
        <v>574.07903160000114</v>
      </c>
    </row>
    <row r="87" spans="1:28" ht="13.5" customHeight="1">
      <c r="A87" s="572"/>
      <c r="D87" s="140"/>
      <c r="E87" s="304"/>
      <c r="F87" s="138">
        <f>E86/F86-1</f>
        <v>-5.3064257099139089E-3</v>
      </c>
      <c r="G87" s="306"/>
      <c r="H87" s="138">
        <f>+G86/H86-1</f>
        <v>-1.9494397906510121</v>
      </c>
      <c r="I87" s="306"/>
      <c r="J87" s="138">
        <f>I86/J86-1</f>
        <v>-1</v>
      </c>
      <c r="K87" s="306"/>
      <c r="L87" s="138">
        <f>K86/L86-1</f>
        <v>-1</v>
      </c>
      <c r="M87" s="306"/>
      <c r="N87" s="139">
        <f>M86/N86-1</f>
        <v>0.36342655751315167</v>
      </c>
      <c r="O87" s="306"/>
      <c r="P87" s="139">
        <f>O86/P86-1</f>
        <v>-1.9096897235666264</v>
      </c>
      <c r="Q87" s="306"/>
      <c r="R87" s="139">
        <f>Q86/R86-1</f>
        <v>-1</v>
      </c>
      <c r="S87" s="306"/>
      <c r="T87" s="139">
        <f>S86/T86-1</f>
        <v>-1</v>
      </c>
      <c r="U87" s="306"/>
      <c r="V87" s="138">
        <f>U86/V86-1</f>
        <v>1.4617352143698752</v>
      </c>
      <c r="W87" s="306"/>
      <c r="X87" s="138">
        <f>W86/X86-1</f>
        <v>-2.0979374159779707</v>
      </c>
      <c r="Y87" s="306"/>
      <c r="Z87" s="139">
        <f>Y86/Z86-1</f>
        <v>-1</v>
      </c>
      <c r="AA87" s="306"/>
      <c r="AB87" s="138">
        <f>AA86/AB86-1</f>
        <v>-1</v>
      </c>
    </row>
    <row r="89" spans="1:28" ht="26.25" customHeight="1">
      <c r="D89" s="340" t="str">
        <f>VVAL</f>
        <v>Mkr</v>
      </c>
      <c r="E89" s="1049" t="s">
        <v>32</v>
      </c>
      <c r="F89" s="1049"/>
      <c r="G89" s="1049"/>
      <c r="H89" s="1049"/>
      <c r="I89" s="1049"/>
      <c r="J89" s="1049"/>
      <c r="K89" s="1049"/>
      <c r="L89" s="1049"/>
      <c r="M89" s="1050" t="str">
        <f>M7</f>
        <v>Operativ EBITA</v>
      </c>
      <c r="N89" s="1050"/>
      <c r="O89" s="1050"/>
      <c r="P89" s="1050"/>
      <c r="Q89" s="1050"/>
      <c r="R89" s="1050"/>
      <c r="S89" s="1050"/>
      <c r="T89" s="1050"/>
      <c r="U89" s="1050" t="str">
        <f>U7</f>
        <v>Operativ EBT*</v>
      </c>
      <c r="V89" s="1050"/>
      <c r="W89" s="1050"/>
      <c r="X89" s="1050"/>
      <c r="Y89" s="1050"/>
      <c r="Z89" s="1050"/>
      <c r="AA89" s="1050"/>
      <c r="AB89" s="1050"/>
    </row>
    <row r="90" spans="1:28" ht="17.25" customHeight="1">
      <c r="A90" s="474" t="s">
        <v>304</v>
      </c>
      <c r="D90" s="340" t="s">
        <v>83</v>
      </c>
      <c r="E90" s="341">
        <f t="shared" ref="E90:L91" si="9">E8</f>
        <v>2015</v>
      </c>
      <c r="F90" s="341">
        <f t="shared" si="9"/>
        <v>2014</v>
      </c>
      <c r="G90" s="341">
        <f t="shared" si="9"/>
        <v>2015</v>
      </c>
      <c r="H90" s="341">
        <f t="shared" si="9"/>
        <v>2014</v>
      </c>
      <c r="I90" s="341">
        <f t="shared" si="9"/>
        <v>2015</v>
      </c>
      <c r="J90" s="341">
        <f t="shared" si="9"/>
        <v>2014</v>
      </c>
      <c r="K90" s="341">
        <f t="shared" si="9"/>
        <v>2015</v>
      </c>
      <c r="L90" s="341">
        <f t="shared" si="9"/>
        <v>2014</v>
      </c>
      <c r="M90" s="341">
        <f>M8</f>
        <v>2015</v>
      </c>
      <c r="N90" s="341">
        <f t="shared" ref="N90:T91" si="10">N8</f>
        <v>2014</v>
      </c>
      <c r="O90" s="341">
        <f t="shared" si="10"/>
        <v>2015</v>
      </c>
      <c r="P90" s="341">
        <f t="shared" si="10"/>
        <v>2014</v>
      </c>
      <c r="Q90" s="341">
        <f t="shared" si="10"/>
        <v>2015</v>
      </c>
      <c r="R90" s="341">
        <f t="shared" si="10"/>
        <v>2014</v>
      </c>
      <c r="S90" s="341">
        <f t="shared" si="10"/>
        <v>2015</v>
      </c>
      <c r="T90" s="341">
        <f t="shared" si="10"/>
        <v>2014</v>
      </c>
      <c r="U90" s="341">
        <f>U8</f>
        <v>2015</v>
      </c>
      <c r="V90" s="341">
        <f t="shared" ref="V90:AB91" si="11">V8</f>
        <v>2014</v>
      </c>
      <c r="W90" s="341">
        <f t="shared" si="11"/>
        <v>2015</v>
      </c>
      <c r="X90" s="341">
        <f t="shared" si="11"/>
        <v>2014</v>
      </c>
      <c r="Y90" s="341">
        <f t="shared" si="11"/>
        <v>2015</v>
      </c>
      <c r="Z90" s="341">
        <f t="shared" si="11"/>
        <v>2014</v>
      </c>
      <c r="AA90" s="341">
        <f t="shared" si="11"/>
        <v>2015</v>
      </c>
      <c r="AB90" s="341">
        <f t="shared" si="11"/>
        <v>2014</v>
      </c>
    </row>
    <row r="91" spans="1:28" ht="16.5" customHeight="1">
      <c r="D91" s="340"/>
      <c r="E91" s="341" t="str">
        <f t="shared" si="9"/>
        <v>kv 1</v>
      </c>
      <c r="F91" s="341" t="str">
        <f t="shared" si="9"/>
        <v>kv 1</v>
      </c>
      <c r="G91" s="341" t="str">
        <f t="shared" si="9"/>
        <v>kv 2</v>
      </c>
      <c r="H91" s="341" t="str">
        <f t="shared" si="9"/>
        <v>kv 2</v>
      </c>
      <c r="I91" s="341" t="str">
        <f t="shared" si="9"/>
        <v>kv 3</v>
      </c>
      <c r="J91" s="341" t="str">
        <f t="shared" si="9"/>
        <v>kv 3</v>
      </c>
      <c r="K91" s="341" t="str">
        <f t="shared" si="9"/>
        <v>kv 4</v>
      </c>
      <c r="L91" s="341" t="str">
        <f t="shared" si="9"/>
        <v>kv 4</v>
      </c>
      <c r="M91" s="341" t="str">
        <f>M9</f>
        <v>kv 1</v>
      </c>
      <c r="N91" s="341" t="str">
        <f t="shared" si="10"/>
        <v>kv 1</v>
      </c>
      <c r="O91" s="341" t="str">
        <f t="shared" si="10"/>
        <v>kv 2</v>
      </c>
      <c r="P91" s="341" t="str">
        <f t="shared" si="10"/>
        <v>kv 2</v>
      </c>
      <c r="Q91" s="341" t="str">
        <f t="shared" si="10"/>
        <v>kv 3</v>
      </c>
      <c r="R91" s="341" t="str">
        <f t="shared" si="10"/>
        <v>kv 3</v>
      </c>
      <c r="S91" s="341" t="str">
        <f t="shared" si="10"/>
        <v>kv 4</v>
      </c>
      <c r="T91" s="341" t="str">
        <f t="shared" si="10"/>
        <v>kv 4</v>
      </c>
      <c r="U91" s="341" t="str">
        <f>U9</f>
        <v>kv 1</v>
      </c>
      <c r="V91" s="341" t="str">
        <f t="shared" si="11"/>
        <v>kv 1</v>
      </c>
      <c r="W91" s="341" t="str">
        <f t="shared" si="11"/>
        <v>kv 2</v>
      </c>
      <c r="X91" s="341" t="str">
        <f t="shared" si="11"/>
        <v>kv 2</v>
      </c>
      <c r="Y91" s="341" t="str">
        <f t="shared" si="11"/>
        <v>kv 3</v>
      </c>
      <c r="Z91" s="341" t="str">
        <f t="shared" si="11"/>
        <v>kv 3</v>
      </c>
      <c r="AA91" s="341" t="str">
        <f t="shared" si="11"/>
        <v>kv 4</v>
      </c>
      <c r="AB91" s="341" t="str">
        <f t="shared" si="11"/>
        <v>kv 4</v>
      </c>
    </row>
    <row r="92" spans="1:28">
      <c r="A92" s="572" t="str">
        <f t="shared" ref="A92:A120" si="12">A10</f>
        <v>AHIAS</v>
      </c>
      <c r="D92" s="140" t="str">
        <f t="shared" ref="D92:D120" si="13">D10</f>
        <v>AH Industries</v>
      </c>
      <c r="E92" s="304">
        <v>166.5487545</v>
      </c>
      <c r="F92" s="132">
        <v>132.7455468</v>
      </c>
      <c r="G92" s="304">
        <v>-166.5487545</v>
      </c>
      <c r="H92" s="132">
        <v>160.71710999999999</v>
      </c>
      <c r="I92" s="304">
        <v>0</v>
      </c>
      <c r="J92" s="132">
        <v>126.43693089999999</v>
      </c>
      <c r="K92" s="304">
        <v>0</v>
      </c>
      <c r="L92" s="132">
        <v>124.9408411</v>
      </c>
      <c r="M92" s="304">
        <v>5.9960013000000201</v>
      </c>
      <c r="N92" s="132">
        <v>0.286042799999979</v>
      </c>
      <c r="O92" s="304">
        <v>-5.9960012999999996</v>
      </c>
      <c r="P92" s="132">
        <v>8.5645003000000202</v>
      </c>
      <c r="Q92" s="304">
        <v>0</v>
      </c>
      <c r="R92" s="132">
        <v>-0.59706160000003405</v>
      </c>
      <c r="S92" s="304">
        <v>0</v>
      </c>
      <c r="T92" s="132">
        <v>-0.32802509999992902</v>
      </c>
      <c r="U92" s="304">
        <v>-2.0572531000000001</v>
      </c>
      <c r="V92" s="132">
        <v>-2.7352355000000101</v>
      </c>
      <c r="W92" s="304">
        <v>2.05725310000002</v>
      </c>
      <c r="X92" s="132">
        <v>4.6113292000000303</v>
      </c>
      <c r="Y92" s="304">
        <v>0</v>
      </c>
      <c r="Z92" s="132">
        <v>-3.8263018000000302</v>
      </c>
      <c r="AA92" s="304">
        <v>0</v>
      </c>
      <c r="AB92" s="132">
        <v>-5.0383326999999296</v>
      </c>
    </row>
    <row r="93" spans="1:28">
      <c r="A93" s="572" t="str">
        <f t="shared" si="12"/>
        <v>ARCUS</v>
      </c>
      <c r="D93" s="140" t="str">
        <f t="shared" si="13"/>
        <v>Arcus-Gruppen</v>
      </c>
      <c r="E93" s="304">
        <v>457.98534940000002</v>
      </c>
      <c r="F93" s="132">
        <v>417.32155419999998</v>
      </c>
      <c r="G93" s="304">
        <v>-457.98534940000002</v>
      </c>
      <c r="H93" s="132">
        <v>541.50675460000002</v>
      </c>
      <c r="I93" s="304">
        <v>0</v>
      </c>
      <c r="J93" s="132">
        <v>494.91178289999999</v>
      </c>
      <c r="K93" s="304">
        <v>0</v>
      </c>
      <c r="L93" s="132">
        <v>672.90103009999996</v>
      </c>
      <c r="M93" s="304">
        <v>-11.905955599999899</v>
      </c>
      <c r="N93" s="132">
        <v>-14.215552000000001</v>
      </c>
      <c r="O93" s="304">
        <v>11.905955599999899</v>
      </c>
      <c r="P93" s="132">
        <v>46.690050099999901</v>
      </c>
      <c r="Q93" s="304">
        <v>0</v>
      </c>
      <c r="R93" s="132">
        <v>61.522656600000303</v>
      </c>
      <c r="S93" s="304">
        <v>0</v>
      </c>
      <c r="T93" s="132">
        <v>105.49235640000001</v>
      </c>
      <c r="U93" s="304">
        <v>-20.0141595999999</v>
      </c>
      <c r="V93" s="132">
        <v>-32.699961000000002</v>
      </c>
      <c r="W93" s="304">
        <v>20.0141595999999</v>
      </c>
      <c r="X93" s="132">
        <v>31.4493104999999</v>
      </c>
      <c r="Y93" s="304">
        <v>0</v>
      </c>
      <c r="Z93" s="132">
        <v>53.837363300000298</v>
      </c>
      <c r="AA93" s="304">
        <v>0</v>
      </c>
      <c r="AB93" s="132">
        <v>31.613901300000101</v>
      </c>
    </row>
    <row r="94" spans="1:28">
      <c r="A94" s="572" t="str">
        <f t="shared" si="12"/>
        <v>BIOLIN</v>
      </c>
      <c r="D94" s="140" t="str">
        <f t="shared" si="13"/>
        <v>Biolin Scientific</v>
      </c>
      <c r="E94" s="304">
        <v>52.325530000000001</v>
      </c>
      <c r="F94" s="132">
        <v>42.481999999999999</v>
      </c>
      <c r="G94" s="304">
        <v>-52.325530000000001</v>
      </c>
      <c r="H94" s="132">
        <v>53.398000000000003</v>
      </c>
      <c r="I94" s="304">
        <v>0</v>
      </c>
      <c r="J94" s="132">
        <v>51.746000000000002</v>
      </c>
      <c r="K94" s="304">
        <v>0</v>
      </c>
      <c r="L94" s="132">
        <v>67.453000000000003</v>
      </c>
      <c r="M94" s="304">
        <v>-1.29888</v>
      </c>
      <c r="N94" s="132">
        <v>-2.1840000000000002</v>
      </c>
      <c r="O94" s="304">
        <v>1.29888</v>
      </c>
      <c r="P94" s="132">
        <v>6.2790000000000097</v>
      </c>
      <c r="Q94" s="304">
        <v>0</v>
      </c>
      <c r="R94" s="132">
        <v>10.486000000000001</v>
      </c>
      <c r="S94" s="304">
        <v>0</v>
      </c>
      <c r="T94" s="132">
        <v>16.952000000000002</v>
      </c>
      <c r="U94" s="304">
        <v>-3.4879699999999998</v>
      </c>
      <c r="V94" s="132">
        <v>-5.1449999999999996</v>
      </c>
      <c r="W94" s="304">
        <v>3.4879699999999998</v>
      </c>
      <c r="X94" s="132">
        <v>3.0590000000000099</v>
      </c>
      <c r="Y94" s="304">
        <v>0</v>
      </c>
      <c r="Z94" s="132">
        <v>6.6779999999999999</v>
      </c>
      <c r="AA94" s="304">
        <v>0</v>
      </c>
      <c r="AB94" s="132">
        <v>10.727</v>
      </c>
    </row>
    <row r="95" spans="1:28">
      <c r="A95" s="572" t="str">
        <f t="shared" si="12"/>
        <v>BISNODE</v>
      </c>
      <c r="D95" s="140" t="str">
        <f t="shared" si="13"/>
        <v>Bisnode</v>
      </c>
      <c r="E95" s="304">
        <v>611.44683339999995</v>
      </c>
      <c r="F95" s="132">
        <v>605.69600000000003</v>
      </c>
      <c r="G95" s="304">
        <v>-611.44683339999995</v>
      </c>
      <c r="H95" s="132">
        <v>600.95489999999995</v>
      </c>
      <c r="I95" s="304">
        <v>0</v>
      </c>
      <c r="J95" s="132">
        <v>576.43740000000003</v>
      </c>
      <c r="K95" s="304">
        <v>0</v>
      </c>
      <c r="L95" s="132">
        <v>668.04290000000003</v>
      </c>
      <c r="M95" s="304">
        <v>34.623499200000097</v>
      </c>
      <c r="N95" s="132">
        <v>41.221600000000102</v>
      </c>
      <c r="O95" s="304">
        <v>-34.623499200000097</v>
      </c>
      <c r="P95" s="132">
        <v>48.4742999999999</v>
      </c>
      <c r="Q95" s="304">
        <v>0</v>
      </c>
      <c r="R95" s="132">
        <v>54.793900000000299</v>
      </c>
      <c r="S95" s="304">
        <v>0</v>
      </c>
      <c r="T95" s="132">
        <v>97.421100000000095</v>
      </c>
      <c r="U95" s="304">
        <v>8.3432055000000407</v>
      </c>
      <c r="V95" s="132">
        <v>14.348600000000101</v>
      </c>
      <c r="W95" s="304">
        <v>-8.3432055000000993</v>
      </c>
      <c r="X95" s="132">
        <v>-4.88530000000019</v>
      </c>
      <c r="Y95" s="304">
        <v>0</v>
      </c>
      <c r="Z95" s="132">
        <v>24.0072000000002</v>
      </c>
      <c r="AA95" s="304">
        <v>0</v>
      </c>
      <c r="AB95" s="132">
        <v>51.800000000000097</v>
      </c>
    </row>
    <row r="96" spans="1:28">
      <c r="A96" s="572" t="str">
        <f t="shared" si="12"/>
        <v>DIAB</v>
      </c>
      <c r="D96" s="140" t="str">
        <f t="shared" si="13"/>
        <v>DIAB</v>
      </c>
      <c r="E96" s="304">
        <v>354.5081361</v>
      </c>
      <c r="F96" s="132">
        <v>228.80058249999999</v>
      </c>
      <c r="G96" s="304">
        <v>-354.5081361</v>
      </c>
      <c r="H96" s="132">
        <v>275.76751130000002</v>
      </c>
      <c r="I96" s="304">
        <v>0</v>
      </c>
      <c r="J96" s="132">
        <v>282.37894540000002</v>
      </c>
      <c r="K96" s="304">
        <v>0</v>
      </c>
      <c r="L96" s="132">
        <v>324.81048049999998</v>
      </c>
      <c r="M96" s="304">
        <v>35.5309344</v>
      </c>
      <c r="N96" s="132">
        <v>-0.18253040000003701</v>
      </c>
      <c r="O96" s="304">
        <v>-35.5309344</v>
      </c>
      <c r="P96" s="132">
        <v>7.1465356000000098</v>
      </c>
      <c r="Q96" s="304">
        <v>0</v>
      </c>
      <c r="R96" s="132">
        <v>12.195896100000001</v>
      </c>
      <c r="S96" s="304">
        <v>0</v>
      </c>
      <c r="T96" s="132">
        <v>-0.205586600000219</v>
      </c>
      <c r="U96" s="304">
        <v>26.6714973999999</v>
      </c>
      <c r="V96" s="132">
        <v>-10.3686735</v>
      </c>
      <c r="W96" s="304">
        <v>-26.6714974</v>
      </c>
      <c r="X96" s="132">
        <v>-0.21807559999999701</v>
      </c>
      <c r="Y96" s="304">
        <v>0</v>
      </c>
      <c r="Z96" s="132">
        <v>-0.54759029999997499</v>
      </c>
      <c r="AA96" s="304">
        <v>0</v>
      </c>
      <c r="AB96" s="132">
        <v>-6.27903730000022</v>
      </c>
    </row>
    <row r="97" spans="1:28">
      <c r="A97" s="572" t="str">
        <f t="shared" si="12"/>
        <v>EMGR</v>
      </c>
      <c r="D97" s="140" t="str">
        <f t="shared" si="13"/>
        <v>Euromaint</v>
      </c>
      <c r="E97" s="304">
        <v>593.44200000000001</v>
      </c>
      <c r="F97" s="132">
        <v>581.61199999999997</v>
      </c>
      <c r="G97" s="304">
        <v>-593.44200000000001</v>
      </c>
      <c r="H97" s="132">
        <v>558.40300000000002</v>
      </c>
      <c r="I97" s="304">
        <v>0</v>
      </c>
      <c r="J97" s="132">
        <v>533.02300000000002</v>
      </c>
      <c r="K97" s="304">
        <v>0</v>
      </c>
      <c r="L97" s="132">
        <v>601.23199999999997</v>
      </c>
      <c r="M97" s="304">
        <v>8.5879999999999495</v>
      </c>
      <c r="N97" s="132">
        <v>12.9619999999999</v>
      </c>
      <c r="O97" s="304">
        <v>-8.5879999999999406</v>
      </c>
      <c r="P97" s="132">
        <v>14.646000000000001</v>
      </c>
      <c r="Q97" s="304">
        <v>0</v>
      </c>
      <c r="R97" s="132">
        <v>21.848999999999901</v>
      </c>
      <c r="S97" s="304">
        <v>0</v>
      </c>
      <c r="T97" s="132">
        <v>27.1840000000002</v>
      </c>
      <c r="U97" s="304">
        <v>0.49399999999995498</v>
      </c>
      <c r="V97" s="132">
        <v>3.91999999999996</v>
      </c>
      <c r="W97" s="304">
        <v>-0.49399999999995903</v>
      </c>
      <c r="X97" s="132">
        <v>5.3110000000000399</v>
      </c>
      <c r="Y97" s="304">
        <v>0</v>
      </c>
      <c r="Z97" s="132">
        <v>13.316000000000001</v>
      </c>
      <c r="AA97" s="304">
        <v>0</v>
      </c>
      <c r="AB97" s="132">
        <v>20.124000000000201</v>
      </c>
    </row>
    <row r="98" spans="1:28">
      <c r="A98" s="572" t="str">
        <f t="shared" si="12"/>
        <v>GSHYDRO</v>
      </c>
      <c r="D98" s="140" t="str">
        <f t="shared" si="13"/>
        <v>GS-Hydro</v>
      </c>
      <c r="E98" s="304">
        <v>319.61327749999998</v>
      </c>
      <c r="F98" s="132">
        <v>285.36915160000001</v>
      </c>
      <c r="G98" s="304">
        <v>-319.61327749999998</v>
      </c>
      <c r="H98" s="132">
        <v>329.4923154</v>
      </c>
      <c r="I98" s="304">
        <v>0</v>
      </c>
      <c r="J98" s="132">
        <v>347.80190920000001</v>
      </c>
      <c r="K98" s="304">
        <v>0</v>
      </c>
      <c r="L98" s="132">
        <v>352.497387</v>
      </c>
      <c r="M98" s="304">
        <v>10.2801512000001</v>
      </c>
      <c r="N98" s="132">
        <v>12.4917713</v>
      </c>
      <c r="O98" s="304">
        <v>-10.2801512000001</v>
      </c>
      <c r="P98" s="132">
        <v>37.837452499999799</v>
      </c>
      <c r="Q98" s="304">
        <v>0</v>
      </c>
      <c r="R98" s="132">
        <v>24.225335999999999</v>
      </c>
      <c r="S98" s="304">
        <v>0</v>
      </c>
      <c r="T98" s="132">
        <v>28.1846993999999</v>
      </c>
      <c r="U98" s="304">
        <v>6.5939291000000404</v>
      </c>
      <c r="V98" s="132">
        <v>6.5783494000000102</v>
      </c>
      <c r="W98" s="304">
        <v>-6.5939291000000804</v>
      </c>
      <c r="X98" s="132">
        <v>33.350277199999901</v>
      </c>
      <c r="Y98" s="304">
        <v>0</v>
      </c>
      <c r="Z98" s="132">
        <v>19.102021100000101</v>
      </c>
      <c r="AA98" s="304">
        <v>0</v>
      </c>
      <c r="AB98" s="132">
        <v>34.739166699999998</v>
      </c>
    </row>
    <row r="99" spans="1:28">
      <c r="A99" s="572" t="str">
        <f t="shared" si="12"/>
        <v>HAFA</v>
      </c>
      <c r="D99" s="140" t="str">
        <f t="shared" si="13"/>
        <v>Hafa Bathroom Group</v>
      </c>
      <c r="E99" s="304">
        <v>52.296999999999997</v>
      </c>
      <c r="F99" s="132">
        <v>58.457999999999998</v>
      </c>
      <c r="G99" s="304">
        <v>-52.296999999999997</v>
      </c>
      <c r="H99" s="132">
        <v>46.853000000000002</v>
      </c>
      <c r="I99" s="304">
        <v>0</v>
      </c>
      <c r="J99" s="132">
        <v>46.518999999999998</v>
      </c>
      <c r="K99" s="304">
        <v>0</v>
      </c>
      <c r="L99" s="132">
        <v>53.863</v>
      </c>
      <c r="M99" s="304">
        <v>1.4359999999999999</v>
      </c>
      <c r="N99" s="132">
        <v>2.702</v>
      </c>
      <c r="O99" s="304">
        <v>-1.4359999999999999</v>
      </c>
      <c r="P99" s="132">
        <v>-2.2109999999999799</v>
      </c>
      <c r="Q99" s="304">
        <v>0</v>
      </c>
      <c r="R99" s="132">
        <v>-0.81200000000000505</v>
      </c>
      <c r="S99" s="304">
        <v>0</v>
      </c>
      <c r="T99" s="132">
        <v>1.7729999999999999</v>
      </c>
      <c r="U99" s="304">
        <v>1.103</v>
      </c>
      <c r="V99" s="132">
        <v>2.1539999999999901</v>
      </c>
      <c r="W99" s="304">
        <v>-1.103</v>
      </c>
      <c r="X99" s="132">
        <v>-2.9589999999999801</v>
      </c>
      <c r="Y99" s="304">
        <v>0</v>
      </c>
      <c r="Z99" s="132">
        <v>-1.1400000000000099</v>
      </c>
      <c r="AA99" s="304">
        <v>0</v>
      </c>
      <c r="AB99" s="132">
        <v>1.4340000000000099</v>
      </c>
    </row>
    <row r="100" spans="1:28">
      <c r="A100" s="572" t="str">
        <f t="shared" si="12"/>
        <v>HENT</v>
      </c>
      <c r="D100" s="140" t="str">
        <f t="shared" si="13"/>
        <v>HENT</v>
      </c>
      <c r="E100" s="304">
        <v>936.74851679999995</v>
      </c>
      <c r="F100" s="132">
        <v>899.4260822</v>
      </c>
      <c r="G100" s="304">
        <v>-936.74851679999995</v>
      </c>
      <c r="H100" s="132">
        <v>924.90381939999997</v>
      </c>
      <c r="I100" s="304">
        <v>0</v>
      </c>
      <c r="J100" s="132">
        <v>799.1533336</v>
      </c>
      <c r="K100" s="304">
        <v>0</v>
      </c>
      <c r="L100" s="132">
        <v>926.02195759999995</v>
      </c>
      <c r="M100" s="304">
        <v>37.708156900000198</v>
      </c>
      <c r="N100" s="132">
        <v>31.360156800000102</v>
      </c>
      <c r="O100" s="304">
        <v>-37.708156900000198</v>
      </c>
      <c r="P100" s="132">
        <v>28.253606600000101</v>
      </c>
      <c r="Q100" s="304">
        <v>0</v>
      </c>
      <c r="R100" s="132">
        <v>29.7142452999997</v>
      </c>
      <c r="S100" s="304">
        <v>0</v>
      </c>
      <c r="T100" s="132">
        <v>19.6643657000003</v>
      </c>
      <c r="U100" s="304">
        <v>35.575743000000202</v>
      </c>
      <c r="V100" s="132">
        <v>27.6634366000001</v>
      </c>
      <c r="W100" s="304">
        <v>-35.575743000000102</v>
      </c>
      <c r="X100" s="132">
        <v>25.926567700000099</v>
      </c>
      <c r="Y100" s="304">
        <v>0</v>
      </c>
      <c r="Z100" s="132">
        <v>24.806090799999701</v>
      </c>
      <c r="AA100" s="304">
        <v>0</v>
      </c>
      <c r="AB100" s="132">
        <v>16.238863700000302</v>
      </c>
    </row>
    <row r="101" spans="1:28">
      <c r="A101" s="572" t="str">
        <f t="shared" si="12"/>
        <v>HLDISP</v>
      </c>
      <c r="D101" s="140" t="str">
        <f t="shared" si="13"/>
        <v xml:space="preserve">HL Display </v>
      </c>
      <c r="E101" s="304">
        <v>332.43674399999998</v>
      </c>
      <c r="F101" s="132">
        <v>358.45492949999999</v>
      </c>
      <c r="G101" s="304">
        <v>-332.43674399999998</v>
      </c>
      <c r="H101" s="132">
        <v>387.329094</v>
      </c>
      <c r="I101" s="304">
        <v>0</v>
      </c>
      <c r="J101" s="132">
        <v>376.18998749999997</v>
      </c>
      <c r="K101" s="304">
        <v>0</v>
      </c>
      <c r="L101" s="132">
        <v>365.31598050000002</v>
      </c>
      <c r="M101" s="304">
        <v>0.88793550000005395</v>
      </c>
      <c r="N101" s="132">
        <v>16.1888085000001</v>
      </c>
      <c r="O101" s="304">
        <v>-0.88793550000004695</v>
      </c>
      <c r="P101" s="132">
        <v>24.8533244999999</v>
      </c>
      <c r="Q101" s="304">
        <v>0</v>
      </c>
      <c r="R101" s="132">
        <v>25.391407500000099</v>
      </c>
      <c r="S101" s="304">
        <v>0</v>
      </c>
      <c r="T101" s="132">
        <v>9.6815519999999395</v>
      </c>
      <c r="U101" s="304">
        <v>-10.032389999999999</v>
      </c>
      <c r="V101" s="132">
        <v>10.639457999999999</v>
      </c>
      <c r="W101" s="304">
        <v>10.032389999999999</v>
      </c>
      <c r="X101" s="132">
        <v>9.5169734999999491</v>
      </c>
      <c r="Y101" s="304">
        <v>0</v>
      </c>
      <c r="Z101" s="132">
        <v>13.517118000000099</v>
      </c>
      <c r="AA101" s="304">
        <v>0</v>
      </c>
      <c r="AB101" s="132">
        <v>-5.0250645000001404</v>
      </c>
    </row>
    <row r="102" spans="1:28">
      <c r="A102" s="572" t="str">
        <f t="shared" si="12"/>
        <v>INWIDO</v>
      </c>
      <c r="D102" s="140" t="str">
        <f t="shared" si="13"/>
        <v>Inwido</v>
      </c>
      <c r="E102" s="304">
        <v>327.53261179999998</v>
      </c>
      <c r="F102" s="132">
        <v>283.70520520000002</v>
      </c>
      <c r="G102" s="304">
        <v>-327.53261179999998</v>
      </c>
      <c r="H102" s="132">
        <v>406.70199780000002</v>
      </c>
      <c r="I102" s="304">
        <v>0</v>
      </c>
      <c r="J102" s="132">
        <v>402.42019670000002</v>
      </c>
      <c r="K102" s="304">
        <v>0</v>
      </c>
      <c r="L102" s="132">
        <v>444.33731899999998</v>
      </c>
      <c r="M102" s="304">
        <v>8.9823074999999193</v>
      </c>
      <c r="N102" s="132">
        <v>1.3389813999999201</v>
      </c>
      <c r="O102" s="304">
        <v>-8.9823074999999495</v>
      </c>
      <c r="P102" s="132">
        <v>46.980048000000103</v>
      </c>
      <c r="Q102" s="304">
        <v>0</v>
      </c>
      <c r="R102" s="132">
        <v>53.4100980999999</v>
      </c>
      <c r="S102" s="304">
        <v>0</v>
      </c>
      <c r="T102" s="132">
        <v>55.1021178000004</v>
      </c>
      <c r="U102" s="304">
        <v>8.1605318999999206</v>
      </c>
      <c r="V102" s="132">
        <v>-1.20827280000005</v>
      </c>
      <c r="W102" s="304">
        <v>-8.1605318999999792</v>
      </c>
      <c r="X102" s="132">
        <v>42.580046300000099</v>
      </c>
      <c r="Y102" s="304">
        <v>0</v>
      </c>
      <c r="Z102" s="132">
        <v>47.976935599999798</v>
      </c>
      <c r="AA102" s="304">
        <v>0</v>
      </c>
      <c r="AB102" s="132">
        <v>44.899967600000402</v>
      </c>
    </row>
    <row r="103" spans="1:28">
      <c r="A103" s="572" t="str">
        <f t="shared" si="12"/>
        <v>JOTUL</v>
      </c>
      <c r="D103" s="140" t="str">
        <f t="shared" si="13"/>
        <v>Jøtul</v>
      </c>
      <c r="E103" s="304">
        <v>193.0229022</v>
      </c>
      <c r="F103" s="132">
        <v>181.52879469999999</v>
      </c>
      <c r="G103" s="304">
        <v>-193.0229022</v>
      </c>
      <c r="H103" s="132">
        <v>152.64299149999999</v>
      </c>
      <c r="I103" s="304">
        <v>0</v>
      </c>
      <c r="J103" s="132">
        <v>226.07812530000001</v>
      </c>
      <c r="K103" s="304">
        <v>0</v>
      </c>
      <c r="L103" s="132">
        <v>291.41094859999998</v>
      </c>
      <c r="M103" s="304">
        <v>-12.2467755</v>
      </c>
      <c r="N103" s="132">
        <v>-13.920999200000001</v>
      </c>
      <c r="O103" s="304">
        <v>12.2467755</v>
      </c>
      <c r="P103" s="132">
        <v>-33.848707300000001</v>
      </c>
      <c r="Q103" s="304">
        <v>0</v>
      </c>
      <c r="R103" s="132">
        <v>8.93472010000011</v>
      </c>
      <c r="S103" s="304">
        <v>0</v>
      </c>
      <c r="T103" s="132">
        <v>22.7800319999998</v>
      </c>
      <c r="U103" s="304">
        <v>-27.960820099999999</v>
      </c>
      <c r="V103" s="132">
        <v>-18.639462000000002</v>
      </c>
      <c r="W103" s="304">
        <v>27.960820099999999</v>
      </c>
      <c r="X103" s="132">
        <v>-48.771514699999997</v>
      </c>
      <c r="Y103" s="304">
        <v>0</v>
      </c>
      <c r="Z103" s="132">
        <v>-4.54725509999985</v>
      </c>
      <c r="AA103" s="304">
        <v>0</v>
      </c>
      <c r="AB103" s="132">
        <v>-21.5628850000002</v>
      </c>
    </row>
    <row r="104" spans="1:28">
      <c r="A104" s="572" t="str">
        <f t="shared" si="12"/>
        <v>KVD</v>
      </c>
      <c r="D104" s="140" t="str">
        <f t="shared" si="13"/>
        <v xml:space="preserve">KVD </v>
      </c>
      <c r="E104" s="304">
        <v>75.858000000000004</v>
      </c>
      <c r="F104" s="132">
        <v>75.2</v>
      </c>
      <c r="G104" s="304">
        <v>-75.858000000000004</v>
      </c>
      <c r="H104" s="132">
        <v>84.254000000000005</v>
      </c>
      <c r="I104" s="304">
        <v>0</v>
      </c>
      <c r="J104" s="132">
        <v>72.905000000000001</v>
      </c>
      <c r="K104" s="304">
        <v>0</v>
      </c>
      <c r="L104" s="132">
        <v>83.052999999999997</v>
      </c>
      <c r="M104" s="304">
        <v>9.4759999999999902</v>
      </c>
      <c r="N104" s="132">
        <v>8.8790000000000102</v>
      </c>
      <c r="O104" s="304">
        <v>-9.4760000000000009</v>
      </c>
      <c r="P104" s="132">
        <v>15.423</v>
      </c>
      <c r="Q104" s="304">
        <v>0</v>
      </c>
      <c r="R104" s="132">
        <v>11.321</v>
      </c>
      <c r="S104" s="304">
        <v>0</v>
      </c>
      <c r="T104" s="132">
        <v>14.807</v>
      </c>
      <c r="U104" s="304">
        <v>7.3339999999999996</v>
      </c>
      <c r="V104" s="132">
        <v>6.0080000000000098</v>
      </c>
      <c r="W104" s="304">
        <v>-7.3339999999999899</v>
      </c>
      <c r="X104" s="132">
        <v>12.718999999999999</v>
      </c>
      <c r="Y104" s="304">
        <v>0</v>
      </c>
      <c r="Z104" s="132">
        <v>8.6820000000000004</v>
      </c>
      <c r="AA104" s="304">
        <v>0</v>
      </c>
      <c r="AB104" s="132">
        <v>12.263</v>
      </c>
    </row>
    <row r="105" spans="1:28">
      <c r="A105" s="572" t="str">
        <f t="shared" si="12"/>
        <v>LEDIL</v>
      </c>
      <c r="D105" s="140" t="str">
        <f t="shared" si="13"/>
        <v>Ledil</v>
      </c>
      <c r="E105" s="304">
        <v>46.424412500000003</v>
      </c>
      <c r="F105" s="132">
        <v>32.018440200000001</v>
      </c>
      <c r="G105" s="304">
        <v>-46.424412500000003</v>
      </c>
      <c r="H105" s="132">
        <v>36.447205500000003</v>
      </c>
      <c r="I105" s="304">
        <v>0</v>
      </c>
      <c r="J105" s="132">
        <v>46.776066100000001</v>
      </c>
      <c r="K105" s="304">
        <v>0</v>
      </c>
      <c r="L105" s="132">
        <v>46.341690200000002</v>
      </c>
      <c r="M105" s="304">
        <v>15.0284555</v>
      </c>
      <c r="N105" s="132">
        <v>6.6933195999999997</v>
      </c>
      <c r="O105" s="304">
        <v>-15.0284555</v>
      </c>
      <c r="P105" s="132">
        <v>11.278912</v>
      </c>
      <c r="Q105" s="304">
        <v>0</v>
      </c>
      <c r="R105" s="132">
        <v>17.562030100000001</v>
      </c>
      <c r="S105" s="304">
        <v>0</v>
      </c>
      <c r="T105" s="132">
        <v>13.7845852</v>
      </c>
      <c r="U105" s="304">
        <v>5.1880246999999997</v>
      </c>
      <c r="V105" s="132">
        <v>4.7506672999999999</v>
      </c>
      <c r="W105" s="304">
        <v>-5.1880246999999899</v>
      </c>
      <c r="X105" s="132">
        <v>9.4654627999999992</v>
      </c>
      <c r="Y105" s="304">
        <v>0</v>
      </c>
      <c r="Z105" s="132">
        <v>15.951071300000001</v>
      </c>
      <c r="AA105" s="304">
        <v>0</v>
      </c>
      <c r="AB105" s="132">
        <v>11.963718</v>
      </c>
    </row>
    <row r="106" spans="1:28">
      <c r="A106" s="572" t="str">
        <f t="shared" si="12"/>
        <v>MCC</v>
      </c>
      <c r="D106" s="140" t="str">
        <f t="shared" si="13"/>
        <v>Mobile Climate Control</v>
      </c>
      <c r="E106" s="304">
        <v>290.10500000000002</v>
      </c>
      <c r="F106" s="132">
        <v>211.64500000000001</v>
      </c>
      <c r="G106" s="304">
        <v>-290.10500000000002</v>
      </c>
      <c r="H106" s="132">
        <v>281.29000000000002</v>
      </c>
      <c r="I106" s="304">
        <v>0</v>
      </c>
      <c r="J106" s="132">
        <v>281.17599999999999</v>
      </c>
      <c r="K106" s="304">
        <v>0</v>
      </c>
      <c r="L106" s="132">
        <v>246.876</v>
      </c>
      <c r="M106" s="304">
        <v>30.074999999999999</v>
      </c>
      <c r="N106" s="132">
        <v>15.763999999999999</v>
      </c>
      <c r="O106" s="304">
        <v>-30.074999999999999</v>
      </c>
      <c r="P106" s="132">
        <v>30.905000000000001</v>
      </c>
      <c r="Q106" s="304">
        <v>0</v>
      </c>
      <c r="R106" s="132">
        <v>37.365000000000002</v>
      </c>
      <c r="S106" s="304">
        <v>0</v>
      </c>
      <c r="T106" s="132">
        <v>23.349</v>
      </c>
      <c r="U106" s="304">
        <v>5.9680000000000204</v>
      </c>
      <c r="V106" s="132">
        <v>8.4820000000000206</v>
      </c>
      <c r="W106" s="304">
        <v>-5.9680000000000097</v>
      </c>
      <c r="X106" s="132">
        <v>18.826000000000001</v>
      </c>
      <c r="Y106" s="304">
        <v>0</v>
      </c>
      <c r="Z106" s="132">
        <v>17.564</v>
      </c>
      <c r="AA106" s="304">
        <v>0</v>
      </c>
      <c r="AB106" s="132">
        <v>3.0620000000000198</v>
      </c>
    </row>
    <row r="107" spans="1:28">
      <c r="A107" s="572" t="str">
        <f t="shared" si="12"/>
        <v>NEBULA</v>
      </c>
      <c r="D107" s="140" t="str">
        <f t="shared" si="13"/>
        <v>Nebula</v>
      </c>
      <c r="E107" s="304">
        <v>48.178444499999998</v>
      </c>
      <c r="F107" s="132">
        <v>42.518398500000004</v>
      </c>
      <c r="G107" s="304">
        <v>-48.178444499999998</v>
      </c>
      <c r="H107" s="132">
        <v>46.514325900000003</v>
      </c>
      <c r="I107" s="304">
        <v>0</v>
      </c>
      <c r="J107" s="132">
        <v>47.568410100000001</v>
      </c>
      <c r="K107" s="304">
        <v>0</v>
      </c>
      <c r="L107" s="132">
        <v>52.430366300000003</v>
      </c>
      <c r="M107" s="304">
        <v>13.180560699999999</v>
      </c>
      <c r="N107" s="132">
        <v>13.5832487</v>
      </c>
      <c r="O107" s="304">
        <v>-13.180560699999999</v>
      </c>
      <c r="P107" s="132">
        <v>14.3823246</v>
      </c>
      <c r="Q107" s="304">
        <v>0</v>
      </c>
      <c r="R107" s="132">
        <v>18.3071017</v>
      </c>
      <c r="S107" s="304">
        <v>0</v>
      </c>
      <c r="T107" s="132">
        <v>17.0787792</v>
      </c>
      <c r="U107" s="304">
        <v>9.9491277999999994</v>
      </c>
      <c r="V107" s="132">
        <v>9.1776967999999997</v>
      </c>
      <c r="W107" s="304">
        <v>-9.9491277999999994</v>
      </c>
      <c r="X107" s="132">
        <v>10.041735900000001</v>
      </c>
      <c r="Y107" s="304">
        <v>0</v>
      </c>
      <c r="Z107" s="132">
        <v>14.761960500000001</v>
      </c>
      <c r="AA107" s="304">
        <v>0</v>
      </c>
      <c r="AB107" s="132">
        <v>16.277427200000002</v>
      </c>
    </row>
    <row r="108" spans="1:28">
      <c r="A108" s="572" t="str">
        <f t="shared" si="12"/>
        <v>NCGHO</v>
      </c>
      <c r="D108" s="140" t="str">
        <f t="shared" si="13"/>
        <v>Nordic Cinema Group</v>
      </c>
      <c r="E108" s="304">
        <v>460.05613240000002</v>
      </c>
      <c r="F108" s="132">
        <v>416.18710950000002</v>
      </c>
      <c r="G108" s="304">
        <v>-460.05613240000002</v>
      </c>
      <c r="H108" s="132">
        <v>285.1716705</v>
      </c>
      <c r="I108" s="304">
        <v>0</v>
      </c>
      <c r="J108" s="132">
        <v>315.38292150000001</v>
      </c>
      <c r="K108" s="304">
        <v>0</v>
      </c>
      <c r="L108" s="132">
        <v>502.38634350000001</v>
      </c>
      <c r="M108" s="304">
        <v>93.504296299999993</v>
      </c>
      <c r="N108" s="132">
        <v>73.143977500000105</v>
      </c>
      <c r="O108" s="304">
        <v>-93.504296300000107</v>
      </c>
      <c r="P108" s="132">
        <v>-1.4537500000000301</v>
      </c>
      <c r="Q108" s="304">
        <v>0</v>
      </c>
      <c r="R108" s="132">
        <v>23.9502405</v>
      </c>
      <c r="S108" s="304">
        <v>0</v>
      </c>
      <c r="T108" s="132">
        <v>118.98420400000001</v>
      </c>
      <c r="U108" s="304">
        <v>81.238456400000004</v>
      </c>
      <c r="V108" s="132">
        <v>52.263475499999998</v>
      </c>
      <c r="W108" s="304">
        <v>-81.238456400000103</v>
      </c>
      <c r="X108" s="132">
        <v>-29.329697000000099</v>
      </c>
      <c r="Y108" s="304">
        <v>0</v>
      </c>
      <c r="Z108" s="132">
        <v>6.4895400000000203</v>
      </c>
      <c r="AA108" s="304">
        <v>0</v>
      </c>
      <c r="AB108" s="132">
        <v>93.379595999999907</v>
      </c>
    </row>
    <row r="109" spans="1:28" ht="17.25" hidden="1" customHeight="1">
      <c r="A109" s="572">
        <f t="shared" si="12"/>
        <v>0</v>
      </c>
      <c r="D109" s="140">
        <f t="shared" si="13"/>
        <v>0</v>
      </c>
      <c r="E109" s="304">
        <v>0</v>
      </c>
      <c r="F109" s="132">
        <v>0</v>
      </c>
      <c r="G109" s="304">
        <v>0</v>
      </c>
      <c r="H109" s="132">
        <v>0</v>
      </c>
      <c r="I109" s="304">
        <v>0</v>
      </c>
      <c r="J109" s="132">
        <v>0</v>
      </c>
      <c r="K109" s="304">
        <v>0</v>
      </c>
      <c r="L109" s="132">
        <v>0</v>
      </c>
      <c r="M109" s="304">
        <v>0</v>
      </c>
      <c r="N109" s="132">
        <v>0</v>
      </c>
      <c r="O109" s="304">
        <v>0</v>
      </c>
      <c r="P109" s="132">
        <v>0</v>
      </c>
      <c r="Q109" s="304">
        <v>0</v>
      </c>
      <c r="R109" s="132">
        <v>0</v>
      </c>
      <c r="S109" s="304">
        <v>0</v>
      </c>
      <c r="T109" s="132">
        <v>0</v>
      </c>
      <c r="U109" s="304">
        <v>0</v>
      </c>
      <c r="V109" s="132">
        <v>0</v>
      </c>
      <c r="W109" s="304">
        <v>0</v>
      </c>
      <c r="X109" s="132">
        <v>0</v>
      </c>
      <c r="Y109" s="304">
        <v>0</v>
      </c>
      <c r="Z109" s="132">
        <v>0</v>
      </c>
      <c r="AA109" s="304">
        <v>0</v>
      </c>
      <c r="AB109" s="132">
        <v>0</v>
      </c>
    </row>
    <row r="110" spans="1:28" ht="17.25" hidden="1" customHeight="1">
      <c r="A110" s="572">
        <f t="shared" si="12"/>
        <v>0</v>
      </c>
      <c r="D110" s="140">
        <f t="shared" si="13"/>
        <v>0</v>
      </c>
      <c r="E110" s="304">
        <v>0</v>
      </c>
      <c r="F110" s="132">
        <v>0</v>
      </c>
      <c r="G110" s="304">
        <v>0</v>
      </c>
      <c r="H110" s="132">
        <v>0</v>
      </c>
      <c r="I110" s="304">
        <v>0</v>
      </c>
      <c r="J110" s="132">
        <v>0</v>
      </c>
      <c r="K110" s="304">
        <v>0</v>
      </c>
      <c r="L110" s="132">
        <v>0</v>
      </c>
      <c r="M110" s="304">
        <v>0</v>
      </c>
      <c r="N110" s="132">
        <v>0</v>
      </c>
      <c r="O110" s="304">
        <v>0</v>
      </c>
      <c r="P110" s="132">
        <v>0</v>
      </c>
      <c r="Q110" s="304">
        <v>0</v>
      </c>
      <c r="R110" s="132">
        <v>0</v>
      </c>
      <c r="S110" s="304">
        <v>0</v>
      </c>
      <c r="T110" s="132">
        <v>0</v>
      </c>
      <c r="U110" s="304">
        <v>0</v>
      </c>
      <c r="V110" s="132">
        <v>0</v>
      </c>
      <c r="W110" s="304">
        <v>0</v>
      </c>
      <c r="X110" s="132">
        <v>0</v>
      </c>
      <c r="Y110" s="304">
        <v>0</v>
      </c>
      <c r="Z110" s="132">
        <v>0</v>
      </c>
      <c r="AA110" s="304">
        <v>0</v>
      </c>
      <c r="AB110" s="132">
        <v>0</v>
      </c>
    </row>
    <row r="111" spans="1:28" ht="17.25" hidden="1" customHeight="1">
      <c r="A111" s="572">
        <f t="shared" si="12"/>
        <v>0</v>
      </c>
      <c r="D111" s="140">
        <f t="shared" si="13"/>
        <v>0</v>
      </c>
      <c r="E111" s="304">
        <v>0</v>
      </c>
      <c r="F111" s="132">
        <v>0</v>
      </c>
      <c r="G111" s="304">
        <v>0</v>
      </c>
      <c r="H111" s="132">
        <v>0</v>
      </c>
      <c r="I111" s="304">
        <v>0</v>
      </c>
      <c r="J111" s="132">
        <v>0</v>
      </c>
      <c r="K111" s="304">
        <v>0</v>
      </c>
      <c r="L111" s="132">
        <v>0</v>
      </c>
      <c r="M111" s="304">
        <v>0</v>
      </c>
      <c r="N111" s="132">
        <v>0</v>
      </c>
      <c r="O111" s="304">
        <v>0</v>
      </c>
      <c r="P111" s="132">
        <v>0</v>
      </c>
      <c r="Q111" s="304">
        <v>0</v>
      </c>
      <c r="R111" s="132">
        <v>0</v>
      </c>
      <c r="S111" s="304">
        <v>0</v>
      </c>
      <c r="T111" s="132">
        <v>0</v>
      </c>
      <c r="U111" s="304">
        <v>0</v>
      </c>
      <c r="V111" s="132">
        <v>0</v>
      </c>
      <c r="W111" s="304">
        <v>0</v>
      </c>
      <c r="X111" s="132">
        <v>0</v>
      </c>
      <c r="Y111" s="304">
        <v>0</v>
      </c>
      <c r="Z111" s="132">
        <v>0</v>
      </c>
      <c r="AA111" s="304">
        <v>0</v>
      </c>
      <c r="AB111" s="132">
        <v>0</v>
      </c>
    </row>
    <row r="112" spans="1:28" ht="17.25" hidden="1" customHeight="1">
      <c r="A112" s="572">
        <f t="shared" si="12"/>
        <v>0</v>
      </c>
      <c r="D112" s="140">
        <f t="shared" si="13"/>
        <v>0</v>
      </c>
      <c r="E112" s="304">
        <v>0</v>
      </c>
      <c r="F112" s="132">
        <v>0</v>
      </c>
      <c r="G112" s="304">
        <v>0</v>
      </c>
      <c r="H112" s="132">
        <v>0</v>
      </c>
      <c r="I112" s="304">
        <v>0</v>
      </c>
      <c r="J112" s="132">
        <v>0</v>
      </c>
      <c r="K112" s="304">
        <v>0</v>
      </c>
      <c r="L112" s="132">
        <v>0</v>
      </c>
      <c r="M112" s="304">
        <v>0</v>
      </c>
      <c r="N112" s="132">
        <v>0</v>
      </c>
      <c r="O112" s="304">
        <v>0</v>
      </c>
      <c r="P112" s="132">
        <v>0</v>
      </c>
      <c r="Q112" s="304">
        <v>0</v>
      </c>
      <c r="R112" s="132">
        <v>0</v>
      </c>
      <c r="S112" s="304">
        <v>0</v>
      </c>
      <c r="T112" s="132">
        <v>0</v>
      </c>
      <c r="U112" s="304">
        <v>0</v>
      </c>
      <c r="V112" s="132">
        <v>0</v>
      </c>
      <c r="W112" s="304">
        <v>0</v>
      </c>
      <c r="X112" s="132">
        <v>0</v>
      </c>
      <c r="Y112" s="304">
        <v>0</v>
      </c>
      <c r="Z112" s="132">
        <v>0</v>
      </c>
      <c r="AA112" s="304">
        <v>0</v>
      </c>
      <c r="AB112" s="132">
        <v>0</v>
      </c>
    </row>
    <row r="113" spans="1:28" ht="17.25" hidden="1" customHeight="1">
      <c r="A113" s="572">
        <f t="shared" si="12"/>
        <v>0</v>
      </c>
      <c r="D113" s="140">
        <f t="shared" si="13"/>
        <v>0</v>
      </c>
      <c r="E113" s="304">
        <v>0</v>
      </c>
      <c r="F113" s="132">
        <v>0</v>
      </c>
      <c r="G113" s="304">
        <v>0</v>
      </c>
      <c r="H113" s="132">
        <v>0</v>
      </c>
      <c r="I113" s="304">
        <v>0</v>
      </c>
      <c r="J113" s="132">
        <v>0</v>
      </c>
      <c r="K113" s="304">
        <v>0</v>
      </c>
      <c r="L113" s="132">
        <v>0</v>
      </c>
      <c r="M113" s="304">
        <v>0</v>
      </c>
      <c r="N113" s="132">
        <v>0</v>
      </c>
      <c r="O113" s="304">
        <v>0</v>
      </c>
      <c r="P113" s="132">
        <v>0</v>
      </c>
      <c r="Q113" s="304">
        <v>0</v>
      </c>
      <c r="R113" s="132">
        <v>0</v>
      </c>
      <c r="S113" s="304">
        <v>0</v>
      </c>
      <c r="T113" s="132">
        <v>0</v>
      </c>
      <c r="U113" s="304">
        <v>0</v>
      </c>
      <c r="V113" s="132">
        <v>0</v>
      </c>
      <c r="W113" s="304">
        <v>0</v>
      </c>
      <c r="X113" s="132">
        <v>0</v>
      </c>
      <c r="Y113" s="304">
        <v>0</v>
      </c>
      <c r="Z113" s="132">
        <v>0</v>
      </c>
      <c r="AA113" s="304">
        <v>0</v>
      </c>
      <c r="AB113" s="132">
        <v>0</v>
      </c>
    </row>
    <row r="114" spans="1:28" ht="17.25" hidden="1" customHeight="1">
      <c r="A114" s="572">
        <f t="shared" si="12"/>
        <v>0</v>
      </c>
      <c r="D114" s="140">
        <f t="shared" si="13"/>
        <v>0</v>
      </c>
      <c r="E114" s="304">
        <v>0</v>
      </c>
      <c r="F114" s="132">
        <v>0</v>
      </c>
      <c r="G114" s="304">
        <v>0</v>
      </c>
      <c r="H114" s="132">
        <v>0</v>
      </c>
      <c r="I114" s="304">
        <v>0</v>
      </c>
      <c r="J114" s="132">
        <v>0</v>
      </c>
      <c r="K114" s="304">
        <v>0</v>
      </c>
      <c r="L114" s="132">
        <v>0</v>
      </c>
      <c r="M114" s="304">
        <v>0</v>
      </c>
      <c r="N114" s="132">
        <v>0</v>
      </c>
      <c r="O114" s="304">
        <v>0</v>
      </c>
      <c r="P114" s="132">
        <v>0</v>
      </c>
      <c r="Q114" s="304">
        <v>0</v>
      </c>
      <c r="R114" s="132">
        <v>0</v>
      </c>
      <c r="S114" s="304">
        <v>0</v>
      </c>
      <c r="T114" s="132">
        <v>0</v>
      </c>
      <c r="U114" s="304">
        <v>0</v>
      </c>
      <c r="V114" s="132">
        <v>0</v>
      </c>
      <c r="W114" s="304">
        <v>0</v>
      </c>
      <c r="X114" s="132">
        <v>0</v>
      </c>
      <c r="Y114" s="304">
        <v>0</v>
      </c>
      <c r="Z114" s="132">
        <v>0</v>
      </c>
      <c r="AA114" s="304">
        <v>0</v>
      </c>
      <c r="AB114" s="132">
        <v>0</v>
      </c>
    </row>
    <row r="115" spans="1:28" ht="17.25" hidden="1" customHeight="1">
      <c r="A115" s="572">
        <f t="shared" si="12"/>
        <v>0</v>
      </c>
      <c r="D115" s="140">
        <f t="shared" si="13"/>
        <v>0</v>
      </c>
      <c r="E115" s="304">
        <v>0</v>
      </c>
      <c r="F115" s="132">
        <v>0</v>
      </c>
      <c r="G115" s="304">
        <v>0</v>
      </c>
      <c r="H115" s="132">
        <v>0</v>
      </c>
      <c r="I115" s="304">
        <v>0</v>
      </c>
      <c r="J115" s="132">
        <v>0</v>
      </c>
      <c r="K115" s="304">
        <v>0</v>
      </c>
      <c r="L115" s="132">
        <v>0</v>
      </c>
      <c r="M115" s="304">
        <v>0</v>
      </c>
      <c r="N115" s="132">
        <v>0</v>
      </c>
      <c r="O115" s="304">
        <v>0</v>
      </c>
      <c r="P115" s="132">
        <v>0</v>
      </c>
      <c r="Q115" s="304">
        <v>0</v>
      </c>
      <c r="R115" s="132">
        <v>0</v>
      </c>
      <c r="S115" s="304">
        <v>0</v>
      </c>
      <c r="T115" s="132">
        <v>0</v>
      </c>
      <c r="U115" s="304">
        <v>0</v>
      </c>
      <c r="V115" s="132">
        <v>0</v>
      </c>
      <c r="W115" s="304">
        <v>0</v>
      </c>
      <c r="X115" s="132">
        <v>0</v>
      </c>
      <c r="Y115" s="304">
        <v>0</v>
      </c>
      <c r="Z115" s="132">
        <v>0</v>
      </c>
      <c r="AA115" s="304">
        <v>0</v>
      </c>
      <c r="AB115" s="132">
        <v>0</v>
      </c>
    </row>
    <row r="116" spans="1:28" ht="17.25" hidden="1" customHeight="1">
      <c r="A116" s="572">
        <f t="shared" si="12"/>
        <v>0</v>
      </c>
      <c r="D116" s="140">
        <f t="shared" si="13"/>
        <v>0</v>
      </c>
      <c r="E116" s="304">
        <v>0</v>
      </c>
      <c r="F116" s="132">
        <v>0</v>
      </c>
      <c r="G116" s="304">
        <v>0</v>
      </c>
      <c r="H116" s="132">
        <v>0</v>
      </c>
      <c r="I116" s="304">
        <v>0</v>
      </c>
      <c r="J116" s="132">
        <v>0</v>
      </c>
      <c r="K116" s="304">
        <v>0</v>
      </c>
      <c r="L116" s="132">
        <v>0</v>
      </c>
      <c r="M116" s="304">
        <v>0</v>
      </c>
      <c r="N116" s="132">
        <v>0</v>
      </c>
      <c r="O116" s="304">
        <v>0</v>
      </c>
      <c r="P116" s="132">
        <v>0</v>
      </c>
      <c r="Q116" s="304">
        <v>0</v>
      </c>
      <c r="R116" s="132">
        <v>0</v>
      </c>
      <c r="S116" s="304">
        <v>0</v>
      </c>
      <c r="T116" s="132">
        <v>0</v>
      </c>
      <c r="U116" s="304">
        <v>0</v>
      </c>
      <c r="V116" s="132">
        <v>0</v>
      </c>
      <c r="W116" s="304">
        <v>0</v>
      </c>
      <c r="X116" s="132">
        <v>0</v>
      </c>
      <c r="Y116" s="304">
        <v>0</v>
      </c>
      <c r="Z116" s="132">
        <v>0</v>
      </c>
      <c r="AA116" s="304">
        <v>0</v>
      </c>
      <c r="AB116" s="132">
        <v>0</v>
      </c>
    </row>
    <row r="117" spans="1:28" ht="17.25" hidden="1" customHeight="1">
      <c r="A117" s="572">
        <f t="shared" si="12"/>
        <v>0</v>
      </c>
      <c r="D117" s="140">
        <f t="shared" si="13"/>
        <v>0</v>
      </c>
      <c r="E117" s="304">
        <v>0</v>
      </c>
      <c r="F117" s="132">
        <v>0</v>
      </c>
      <c r="G117" s="304">
        <v>0</v>
      </c>
      <c r="H117" s="132">
        <v>0</v>
      </c>
      <c r="I117" s="304">
        <v>0</v>
      </c>
      <c r="J117" s="132">
        <v>0</v>
      </c>
      <c r="K117" s="304">
        <v>0</v>
      </c>
      <c r="L117" s="132">
        <v>0</v>
      </c>
      <c r="M117" s="304">
        <v>0</v>
      </c>
      <c r="N117" s="132">
        <v>0</v>
      </c>
      <c r="O117" s="304">
        <v>0</v>
      </c>
      <c r="P117" s="132">
        <v>0</v>
      </c>
      <c r="Q117" s="304">
        <v>0</v>
      </c>
      <c r="R117" s="132">
        <v>0</v>
      </c>
      <c r="S117" s="304">
        <v>0</v>
      </c>
      <c r="T117" s="132">
        <v>0</v>
      </c>
      <c r="U117" s="304">
        <v>0</v>
      </c>
      <c r="V117" s="132">
        <v>0</v>
      </c>
      <c r="W117" s="304">
        <v>0</v>
      </c>
      <c r="X117" s="132">
        <v>0</v>
      </c>
      <c r="Y117" s="304">
        <v>0</v>
      </c>
      <c r="Z117" s="132">
        <v>0</v>
      </c>
      <c r="AA117" s="304">
        <v>0</v>
      </c>
      <c r="AB117" s="132">
        <v>0</v>
      </c>
    </row>
    <row r="118" spans="1:28" ht="17.25" hidden="1" customHeight="1">
      <c r="A118" s="572">
        <f t="shared" si="12"/>
        <v>0</v>
      </c>
      <c r="D118" s="140">
        <f t="shared" si="13"/>
        <v>0</v>
      </c>
      <c r="E118" s="304">
        <v>0</v>
      </c>
      <c r="F118" s="132">
        <v>0</v>
      </c>
      <c r="G118" s="304">
        <v>0</v>
      </c>
      <c r="H118" s="132">
        <v>0</v>
      </c>
      <c r="I118" s="304">
        <v>0</v>
      </c>
      <c r="J118" s="132">
        <v>0</v>
      </c>
      <c r="K118" s="304">
        <v>0</v>
      </c>
      <c r="L118" s="132">
        <v>0</v>
      </c>
      <c r="M118" s="304">
        <v>0</v>
      </c>
      <c r="N118" s="132">
        <v>0</v>
      </c>
      <c r="O118" s="304">
        <v>0</v>
      </c>
      <c r="P118" s="132">
        <v>0</v>
      </c>
      <c r="Q118" s="304">
        <v>0</v>
      </c>
      <c r="R118" s="132">
        <v>0</v>
      </c>
      <c r="S118" s="304">
        <v>0</v>
      </c>
      <c r="T118" s="132">
        <v>0</v>
      </c>
      <c r="U118" s="304">
        <v>0</v>
      </c>
      <c r="V118" s="132">
        <v>0</v>
      </c>
      <c r="W118" s="304">
        <v>0</v>
      </c>
      <c r="X118" s="132">
        <v>0</v>
      </c>
      <c r="Y118" s="304">
        <v>0</v>
      </c>
      <c r="Z118" s="132">
        <v>0</v>
      </c>
      <c r="AA118" s="304">
        <v>0</v>
      </c>
      <c r="AB118" s="132">
        <v>0</v>
      </c>
    </row>
    <row r="119" spans="1:28" hidden="1">
      <c r="A119" s="572">
        <f t="shared" si="12"/>
        <v>0</v>
      </c>
      <c r="D119" s="140">
        <f t="shared" si="13"/>
        <v>0</v>
      </c>
      <c r="E119" s="304">
        <v>0</v>
      </c>
      <c r="F119" s="132">
        <v>0</v>
      </c>
      <c r="G119" s="304">
        <v>0</v>
      </c>
      <c r="H119" s="132">
        <v>0</v>
      </c>
      <c r="I119" s="304">
        <v>0</v>
      </c>
      <c r="J119" s="132">
        <v>0</v>
      </c>
      <c r="K119" s="304">
        <v>0</v>
      </c>
      <c r="L119" s="132">
        <v>0</v>
      </c>
      <c r="M119" s="304">
        <v>0</v>
      </c>
      <c r="N119" s="132">
        <v>0</v>
      </c>
      <c r="O119" s="304">
        <v>0</v>
      </c>
      <c r="P119" s="132">
        <v>0</v>
      </c>
      <c r="Q119" s="304">
        <v>0</v>
      </c>
      <c r="R119" s="132">
        <v>0</v>
      </c>
      <c r="S119" s="304">
        <v>0</v>
      </c>
      <c r="T119" s="132">
        <v>0</v>
      </c>
      <c r="U119" s="304">
        <v>0</v>
      </c>
      <c r="V119" s="132">
        <v>0</v>
      </c>
      <c r="W119" s="304">
        <v>0</v>
      </c>
      <c r="X119" s="132">
        <v>0</v>
      </c>
      <c r="Y119" s="304">
        <v>0</v>
      </c>
      <c r="Z119" s="132">
        <v>0</v>
      </c>
      <c r="AA119" s="304">
        <v>0</v>
      </c>
      <c r="AB119" s="132">
        <v>0</v>
      </c>
    </row>
    <row r="120" spans="1:28">
      <c r="A120" s="572" t="str">
        <f t="shared" si="12"/>
        <v>TOTAL</v>
      </c>
      <c r="D120" s="571" t="str">
        <f t="shared" si="13"/>
        <v>Summa exkl Aibel</v>
      </c>
      <c r="E120" s="305">
        <f t="shared" ref="E120:AB120" si="14">SUM(E92:E119)</f>
        <v>5318.5296451000013</v>
      </c>
      <c r="F120" s="124">
        <f t="shared" si="14"/>
        <v>4853.1687949000016</v>
      </c>
      <c r="G120" s="305">
        <f t="shared" si="14"/>
        <v>-5318.5296451000013</v>
      </c>
      <c r="H120" s="124">
        <f t="shared" si="14"/>
        <v>5172.3476958999991</v>
      </c>
      <c r="I120" s="305">
        <f t="shared" si="14"/>
        <v>0</v>
      </c>
      <c r="J120" s="124">
        <f t="shared" si="14"/>
        <v>5026.9050091999989</v>
      </c>
      <c r="K120" s="305">
        <f t="shared" si="14"/>
        <v>0</v>
      </c>
      <c r="L120" s="124">
        <f t="shared" si="14"/>
        <v>5823.9142444000008</v>
      </c>
      <c r="M120" s="305">
        <f t="shared" si="14"/>
        <v>279.84568740000043</v>
      </c>
      <c r="N120" s="137">
        <f t="shared" si="14"/>
        <v>206.11182500000018</v>
      </c>
      <c r="O120" s="305">
        <f t="shared" si="14"/>
        <v>-279.84568740000054</v>
      </c>
      <c r="P120" s="137">
        <f t="shared" si="14"/>
        <v>304.20059689999977</v>
      </c>
      <c r="Q120" s="305">
        <f t="shared" si="14"/>
        <v>0</v>
      </c>
      <c r="R120" s="137">
        <f t="shared" si="14"/>
        <v>409.61957040000033</v>
      </c>
      <c r="S120" s="305">
        <f t="shared" si="14"/>
        <v>0</v>
      </c>
      <c r="T120" s="137">
        <f t="shared" si="14"/>
        <v>571.70518000000038</v>
      </c>
      <c r="U120" s="305">
        <f t="shared" si="14"/>
        <v>133.06692300000017</v>
      </c>
      <c r="V120" s="124">
        <f t="shared" si="14"/>
        <v>75.189078800000118</v>
      </c>
      <c r="W120" s="305">
        <f t="shared" si="14"/>
        <v>-133.0669230000004</v>
      </c>
      <c r="X120" s="124">
        <f t="shared" si="14"/>
        <v>120.69311579999976</v>
      </c>
      <c r="Y120" s="305">
        <f t="shared" si="14"/>
        <v>0</v>
      </c>
      <c r="Z120" s="124">
        <f t="shared" si="14"/>
        <v>256.62815340000031</v>
      </c>
      <c r="AA120" s="305">
        <f t="shared" si="14"/>
        <v>0</v>
      </c>
      <c r="AB120" s="124">
        <f t="shared" si="14"/>
        <v>310.61732100000052</v>
      </c>
    </row>
    <row r="121" spans="1:28" ht="13.5" customHeight="1">
      <c r="A121" s="572"/>
      <c r="D121" s="140"/>
      <c r="E121" s="304"/>
      <c r="F121" s="138">
        <f>E120/F120-1</f>
        <v>9.5888041373922261E-2</v>
      </c>
      <c r="G121" s="306"/>
      <c r="H121" s="138">
        <f>+G120/H120-1</f>
        <v>-2.0282622046688541</v>
      </c>
      <c r="I121" s="304"/>
      <c r="J121" s="138">
        <f>I120/J120-1</f>
        <v>-1</v>
      </c>
      <c r="K121" s="304"/>
      <c r="L121" s="138">
        <f>K120/L120-1</f>
        <v>-1</v>
      </c>
      <c r="M121" s="306"/>
      <c r="N121" s="139">
        <f>M120/N120-1</f>
        <v>0.35773717689414553</v>
      </c>
      <c r="O121" s="306"/>
      <c r="P121" s="139">
        <f>O120/P120-1</f>
        <v>-1.9199379956903719</v>
      </c>
      <c r="Q121" s="304"/>
      <c r="R121" s="139">
        <f>Q120/R120-1</f>
        <v>-1</v>
      </c>
      <c r="S121" s="304"/>
      <c r="T121" s="139">
        <f>S120/T120-1</f>
        <v>-1</v>
      </c>
      <c r="U121" s="306"/>
      <c r="V121" s="138">
        <f>U120/V120-1</f>
        <v>0.76976397535010044</v>
      </c>
      <c r="W121" s="306"/>
      <c r="X121" s="138">
        <f>W120/X120-1</f>
        <v>-2.1025228913677667</v>
      </c>
      <c r="Y121" s="304"/>
      <c r="Z121" s="138">
        <f>Y120/Z120-1</f>
        <v>-1</v>
      </c>
      <c r="AA121" s="304"/>
      <c r="AB121" s="138">
        <f>AA120/AB120-1</f>
        <v>-1</v>
      </c>
    </row>
    <row r="122" spans="1:28">
      <c r="A122" s="572" t="str">
        <f t="shared" ref="A122:A168" si="15">A40</f>
        <v>AIBEL</v>
      </c>
      <c r="D122" s="559" t="str">
        <f t="shared" ref="D122:D168" si="16">D40</f>
        <v>Aibel</v>
      </c>
      <c r="E122" s="304">
        <v>602.77693380000005</v>
      </c>
      <c r="F122" s="132">
        <v>822.7496721</v>
      </c>
      <c r="G122" s="304">
        <v>-602.77693380000005</v>
      </c>
      <c r="H122" s="132">
        <v>789.29948709999996</v>
      </c>
      <c r="I122" s="304">
        <v>0</v>
      </c>
      <c r="J122" s="132">
        <v>627.64384159999895</v>
      </c>
      <c r="K122" s="304">
        <v>0</v>
      </c>
      <c r="L122" s="132">
        <v>705.35957700000097</v>
      </c>
      <c r="M122" s="304">
        <v>44.370427800000002</v>
      </c>
      <c r="N122" s="132">
        <v>33.823947100000098</v>
      </c>
      <c r="O122" s="304">
        <v>-44.370427800000002</v>
      </c>
      <c r="P122" s="132">
        <v>45.587242100000601</v>
      </c>
      <c r="Q122" s="304">
        <v>0</v>
      </c>
      <c r="R122" s="132">
        <v>17.869878199998499</v>
      </c>
      <c r="S122" s="304">
        <v>0</v>
      </c>
      <c r="T122" s="132">
        <v>55.752893500000901</v>
      </c>
      <c r="U122" s="304">
        <v>11.2069740000001</v>
      </c>
      <c r="V122" s="132">
        <v>-5.2475775999999401</v>
      </c>
      <c r="W122" s="304">
        <v>-11.206974000000001</v>
      </c>
      <c r="X122" s="132">
        <v>7.8519453000005797</v>
      </c>
      <c r="Y122" s="304">
        <v>0</v>
      </c>
      <c r="Z122" s="132">
        <v>-24.832232200001499</v>
      </c>
      <c r="AA122" s="304">
        <v>0</v>
      </c>
      <c r="AB122" s="132">
        <v>17.418106400001001</v>
      </c>
    </row>
    <row r="123" spans="1:28" hidden="1">
      <c r="A123" s="572">
        <f t="shared" si="15"/>
        <v>0</v>
      </c>
      <c r="D123" s="140">
        <f t="shared" si="16"/>
        <v>0</v>
      </c>
      <c r="E123" s="304">
        <v>0</v>
      </c>
      <c r="F123" s="132">
        <v>0</v>
      </c>
      <c r="G123" s="304">
        <v>0</v>
      </c>
      <c r="H123" s="132">
        <v>0</v>
      </c>
      <c r="I123" s="304">
        <v>0</v>
      </c>
      <c r="J123" s="132">
        <v>0</v>
      </c>
      <c r="K123" s="304">
        <v>0</v>
      </c>
      <c r="L123" s="132">
        <v>0</v>
      </c>
      <c r="M123" s="304">
        <v>0</v>
      </c>
      <c r="N123" s="132">
        <v>0</v>
      </c>
      <c r="O123" s="304">
        <v>0</v>
      </c>
      <c r="P123" s="132">
        <v>0</v>
      </c>
      <c r="Q123" s="304">
        <v>0</v>
      </c>
      <c r="R123" s="132">
        <v>0</v>
      </c>
      <c r="S123" s="304">
        <v>0</v>
      </c>
      <c r="T123" s="132">
        <v>0</v>
      </c>
      <c r="U123" s="304">
        <v>0</v>
      </c>
      <c r="V123" s="132">
        <v>0</v>
      </c>
      <c r="W123" s="304">
        <v>0</v>
      </c>
      <c r="X123" s="132">
        <v>0</v>
      </c>
      <c r="Y123" s="304">
        <v>0</v>
      </c>
      <c r="Z123" s="132">
        <v>0</v>
      </c>
      <c r="AA123" s="304">
        <v>0</v>
      </c>
      <c r="AB123" s="132">
        <v>0</v>
      </c>
    </row>
    <row r="124" spans="1:28" hidden="1">
      <c r="A124" s="572">
        <f t="shared" si="15"/>
        <v>0</v>
      </c>
      <c r="D124" s="140">
        <f t="shared" si="16"/>
        <v>0</v>
      </c>
      <c r="E124" s="304">
        <v>0</v>
      </c>
      <c r="F124" s="132">
        <v>0</v>
      </c>
      <c r="G124" s="304">
        <v>0</v>
      </c>
      <c r="H124" s="132">
        <v>0</v>
      </c>
      <c r="I124" s="304">
        <v>0</v>
      </c>
      <c r="J124" s="132">
        <v>0</v>
      </c>
      <c r="K124" s="304">
        <v>0</v>
      </c>
      <c r="L124" s="132">
        <v>0</v>
      </c>
      <c r="M124" s="304">
        <v>0</v>
      </c>
      <c r="N124" s="132">
        <v>0</v>
      </c>
      <c r="O124" s="304">
        <v>0</v>
      </c>
      <c r="P124" s="132">
        <v>0</v>
      </c>
      <c r="Q124" s="304">
        <v>0</v>
      </c>
      <c r="R124" s="132">
        <v>0</v>
      </c>
      <c r="S124" s="304">
        <v>0</v>
      </c>
      <c r="T124" s="132">
        <v>0</v>
      </c>
      <c r="U124" s="304">
        <v>0</v>
      </c>
      <c r="V124" s="132">
        <v>0</v>
      </c>
      <c r="W124" s="304">
        <v>0</v>
      </c>
      <c r="X124" s="132">
        <v>0</v>
      </c>
      <c r="Y124" s="304">
        <v>0</v>
      </c>
      <c r="Z124" s="132">
        <v>0</v>
      </c>
      <c r="AA124" s="304">
        <v>0</v>
      </c>
      <c r="AB124" s="132">
        <v>0</v>
      </c>
    </row>
    <row r="125" spans="1:28" hidden="1">
      <c r="A125" s="572">
        <f t="shared" si="15"/>
        <v>0</v>
      </c>
      <c r="D125" s="140">
        <f t="shared" si="16"/>
        <v>0</v>
      </c>
      <c r="E125" s="304">
        <v>0</v>
      </c>
      <c r="F125" s="132">
        <v>0</v>
      </c>
      <c r="G125" s="304">
        <v>0</v>
      </c>
      <c r="H125" s="132">
        <v>0</v>
      </c>
      <c r="I125" s="304">
        <v>0</v>
      </c>
      <c r="J125" s="132">
        <v>0</v>
      </c>
      <c r="K125" s="304">
        <v>0</v>
      </c>
      <c r="L125" s="132">
        <v>0</v>
      </c>
      <c r="M125" s="304">
        <v>0</v>
      </c>
      <c r="N125" s="132">
        <v>0</v>
      </c>
      <c r="O125" s="304">
        <v>0</v>
      </c>
      <c r="P125" s="132">
        <v>0</v>
      </c>
      <c r="Q125" s="304">
        <v>0</v>
      </c>
      <c r="R125" s="132">
        <v>0</v>
      </c>
      <c r="S125" s="304">
        <v>0</v>
      </c>
      <c r="T125" s="132">
        <v>0</v>
      </c>
      <c r="U125" s="304">
        <v>0</v>
      </c>
      <c r="V125" s="132">
        <v>0</v>
      </c>
      <c r="W125" s="304">
        <v>0</v>
      </c>
      <c r="X125" s="132">
        <v>0</v>
      </c>
      <c r="Y125" s="304">
        <v>0</v>
      </c>
      <c r="Z125" s="132">
        <v>0</v>
      </c>
      <c r="AA125" s="304">
        <v>0</v>
      </c>
      <c r="AB125" s="132">
        <v>0</v>
      </c>
    </row>
    <row r="126" spans="1:28" hidden="1">
      <c r="A126" s="572">
        <f t="shared" si="15"/>
        <v>0</v>
      </c>
      <c r="D126" s="140">
        <f t="shared" si="16"/>
        <v>0</v>
      </c>
      <c r="E126" s="304">
        <v>0</v>
      </c>
      <c r="F126" s="132">
        <v>0</v>
      </c>
      <c r="G126" s="304">
        <v>0</v>
      </c>
      <c r="H126" s="132">
        <v>0</v>
      </c>
      <c r="I126" s="304">
        <v>0</v>
      </c>
      <c r="J126" s="132">
        <v>0</v>
      </c>
      <c r="K126" s="304">
        <v>0</v>
      </c>
      <c r="L126" s="132">
        <v>0</v>
      </c>
      <c r="M126" s="304">
        <v>0</v>
      </c>
      <c r="N126" s="132">
        <v>0</v>
      </c>
      <c r="O126" s="304">
        <v>0</v>
      </c>
      <c r="P126" s="132">
        <v>0</v>
      </c>
      <c r="Q126" s="304">
        <v>0</v>
      </c>
      <c r="R126" s="132">
        <v>0</v>
      </c>
      <c r="S126" s="304">
        <v>0</v>
      </c>
      <c r="T126" s="132">
        <v>0</v>
      </c>
      <c r="U126" s="304">
        <v>0</v>
      </c>
      <c r="V126" s="132">
        <v>0</v>
      </c>
      <c r="W126" s="304">
        <v>0</v>
      </c>
      <c r="X126" s="132">
        <v>0</v>
      </c>
      <c r="Y126" s="304">
        <v>0</v>
      </c>
      <c r="Z126" s="132">
        <v>0</v>
      </c>
      <c r="AA126" s="304">
        <v>0</v>
      </c>
      <c r="AB126" s="132">
        <v>0</v>
      </c>
    </row>
    <row r="127" spans="1:28" hidden="1">
      <c r="A127" s="572">
        <f t="shared" si="15"/>
        <v>0</v>
      </c>
      <c r="D127" s="140">
        <f t="shared" si="16"/>
        <v>0</v>
      </c>
      <c r="E127" s="304">
        <v>0</v>
      </c>
      <c r="F127" s="132">
        <v>0</v>
      </c>
      <c r="G127" s="304">
        <v>0</v>
      </c>
      <c r="H127" s="132">
        <v>0</v>
      </c>
      <c r="I127" s="304">
        <v>0</v>
      </c>
      <c r="J127" s="132">
        <v>0</v>
      </c>
      <c r="K127" s="304">
        <v>0</v>
      </c>
      <c r="L127" s="132">
        <v>0</v>
      </c>
      <c r="M127" s="304">
        <v>0</v>
      </c>
      <c r="N127" s="132">
        <v>0</v>
      </c>
      <c r="O127" s="304">
        <v>0</v>
      </c>
      <c r="P127" s="132">
        <v>0</v>
      </c>
      <c r="Q127" s="304">
        <v>0</v>
      </c>
      <c r="R127" s="132">
        <v>0</v>
      </c>
      <c r="S127" s="304">
        <v>0</v>
      </c>
      <c r="T127" s="132">
        <v>0</v>
      </c>
      <c r="U127" s="304">
        <v>0</v>
      </c>
      <c r="V127" s="132">
        <v>0</v>
      </c>
      <c r="W127" s="304">
        <v>0</v>
      </c>
      <c r="X127" s="132">
        <v>0</v>
      </c>
      <c r="Y127" s="304">
        <v>0</v>
      </c>
      <c r="Z127" s="132">
        <v>0</v>
      </c>
      <c r="AA127" s="304">
        <v>0</v>
      </c>
      <c r="AB127" s="132">
        <v>0</v>
      </c>
    </row>
    <row r="128" spans="1:28" hidden="1">
      <c r="A128" s="572">
        <f t="shared" si="15"/>
        <v>0</v>
      </c>
      <c r="D128" s="140">
        <f t="shared" si="16"/>
        <v>0</v>
      </c>
      <c r="E128" s="304">
        <v>0</v>
      </c>
      <c r="F128" s="132">
        <v>0</v>
      </c>
      <c r="G128" s="304">
        <v>0</v>
      </c>
      <c r="H128" s="132">
        <v>0</v>
      </c>
      <c r="I128" s="304">
        <v>0</v>
      </c>
      <c r="J128" s="132">
        <v>0</v>
      </c>
      <c r="K128" s="304">
        <v>0</v>
      </c>
      <c r="L128" s="132">
        <v>0</v>
      </c>
      <c r="M128" s="304">
        <v>0</v>
      </c>
      <c r="N128" s="132">
        <v>0</v>
      </c>
      <c r="O128" s="304">
        <v>0</v>
      </c>
      <c r="P128" s="132">
        <v>0</v>
      </c>
      <c r="Q128" s="304">
        <v>0</v>
      </c>
      <c r="R128" s="132">
        <v>0</v>
      </c>
      <c r="S128" s="304">
        <v>0</v>
      </c>
      <c r="T128" s="132">
        <v>0</v>
      </c>
      <c r="U128" s="304">
        <v>0</v>
      </c>
      <c r="V128" s="132">
        <v>0</v>
      </c>
      <c r="W128" s="304">
        <v>0</v>
      </c>
      <c r="X128" s="132">
        <v>0</v>
      </c>
      <c r="Y128" s="304">
        <v>0</v>
      </c>
      <c r="Z128" s="132">
        <v>0</v>
      </c>
      <c r="AA128" s="304">
        <v>0</v>
      </c>
      <c r="AB128" s="132">
        <v>0</v>
      </c>
    </row>
    <row r="129" spans="1:28" hidden="1">
      <c r="A129" s="572">
        <f t="shared" si="15"/>
        <v>0</v>
      </c>
      <c r="D129" s="140">
        <f t="shared" si="16"/>
        <v>0</v>
      </c>
      <c r="E129" s="304">
        <v>0</v>
      </c>
      <c r="F129" s="132">
        <v>0</v>
      </c>
      <c r="G129" s="304">
        <v>0</v>
      </c>
      <c r="H129" s="132">
        <v>0</v>
      </c>
      <c r="I129" s="304">
        <v>0</v>
      </c>
      <c r="J129" s="132">
        <v>0</v>
      </c>
      <c r="K129" s="304">
        <v>0</v>
      </c>
      <c r="L129" s="132">
        <v>0</v>
      </c>
      <c r="M129" s="304">
        <v>0</v>
      </c>
      <c r="N129" s="132">
        <v>0</v>
      </c>
      <c r="O129" s="304">
        <v>0</v>
      </c>
      <c r="P129" s="132">
        <v>0</v>
      </c>
      <c r="Q129" s="304">
        <v>0</v>
      </c>
      <c r="R129" s="132">
        <v>0</v>
      </c>
      <c r="S129" s="304">
        <v>0</v>
      </c>
      <c r="T129" s="132">
        <v>0</v>
      </c>
      <c r="U129" s="304">
        <v>0</v>
      </c>
      <c r="V129" s="132">
        <v>0</v>
      </c>
      <c r="W129" s="304">
        <v>0</v>
      </c>
      <c r="X129" s="132">
        <v>0</v>
      </c>
      <c r="Y129" s="304">
        <v>0</v>
      </c>
      <c r="Z129" s="132">
        <v>0</v>
      </c>
      <c r="AA129" s="304">
        <v>0</v>
      </c>
      <c r="AB129" s="132">
        <v>0</v>
      </c>
    </row>
    <row r="130" spans="1:28" hidden="1">
      <c r="A130" s="572">
        <f t="shared" si="15"/>
        <v>0</v>
      </c>
      <c r="D130" s="140">
        <f t="shared" si="16"/>
        <v>0</v>
      </c>
      <c r="E130" s="304">
        <v>0</v>
      </c>
      <c r="F130" s="132">
        <v>0</v>
      </c>
      <c r="G130" s="304">
        <v>0</v>
      </c>
      <c r="H130" s="132">
        <v>0</v>
      </c>
      <c r="I130" s="304">
        <v>0</v>
      </c>
      <c r="J130" s="132">
        <v>0</v>
      </c>
      <c r="K130" s="304">
        <v>0</v>
      </c>
      <c r="L130" s="132">
        <v>0</v>
      </c>
      <c r="M130" s="304">
        <v>0</v>
      </c>
      <c r="N130" s="132">
        <v>0</v>
      </c>
      <c r="O130" s="304">
        <v>0</v>
      </c>
      <c r="P130" s="132">
        <v>0</v>
      </c>
      <c r="Q130" s="304">
        <v>0</v>
      </c>
      <c r="R130" s="132">
        <v>0</v>
      </c>
      <c r="S130" s="304">
        <v>0</v>
      </c>
      <c r="T130" s="132">
        <v>0</v>
      </c>
      <c r="U130" s="304">
        <v>0</v>
      </c>
      <c r="V130" s="132">
        <v>0</v>
      </c>
      <c r="W130" s="304">
        <v>0</v>
      </c>
      <c r="X130" s="132">
        <v>0</v>
      </c>
      <c r="Y130" s="304">
        <v>0</v>
      </c>
      <c r="Z130" s="132">
        <v>0</v>
      </c>
      <c r="AA130" s="304">
        <v>0</v>
      </c>
      <c r="AB130" s="132">
        <v>0</v>
      </c>
    </row>
    <row r="131" spans="1:28" hidden="1">
      <c r="A131" s="572">
        <f t="shared" si="15"/>
        <v>0</v>
      </c>
      <c r="D131" s="140">
        <f t="shared" si="16"/>
        <v>0</v>
      </c>
      <c r="E131" s="304">
        <v>0</v>
      </c>
      <c r="F131" s="132">
        <v>0</v>
      </c>
      <c r="G131" s="304">
        <v>0</v>
      </c>
      <c r="H131" s="132">
        <v>0</v>
      </c>
      <c r="I131" s="304">
        <v>0</v>
      </c>
      <c r="J131" s="132">
        <v>0</v>
      </c>
      <c r="K131" s="304">
        <v>0</v>
      </c>
      <c r="L131" s="132">
        <v>0</v>
      </c>
      <c r="M131" s="304">
        <v>0</v>
      </c>
      <c r="N131" s="132">
        <v>0</v>
      </c>
      <c r="O131" s="304">
        <v>0</v>
      </c>
      <c r="P131" s="132">
        <v>0</v>
      </c>
      <c r="Q131" s="304">
        <v>0</v>
      </c>
      <c r="R131" s="132">
        <v>0</v>
      </c>
      <c r="S131" s="304">
        <v>0</v>
      </c>
      <c r="T131" s="132">
        <v>0</v>
      </c>
      <c r="U131" s="304">
        <v>0</v>
      </c>
      <c r="V131" s="132">
        <v>0</v>
      </c>
      <c r="W131" s="304">
        <v>0</v>
      </c>
      <c r="X131" s="132">
        <v>0</v>
      </c>
      <c r="Y131" s="304">
        <v>0</v>
      </c>
      <c r="Z131" s="132">
        <v>0</v>
      </c>
      <c r="AA131" s="304">
        <v>0</v>
      </c>
      <c r="AB131" s="132">
        <v>0</v>
      </c>
    </row>
    <row r="132" spans="1:28" hidden="1">
      <c r="A132" s="572">
        <f t="shared" si="15"/>
        <v>0</v>
      </c>
      <c r="D132" s="140">
        <f t="shared" si="16"/>
        <v>0</v>
      </c>
      <c r="E132" s="304">
        <v>0</v>
      </c>
      <c r="F132" s="132">
        <v>0</v>
      </c>
      <c r="G132" s="304">
        <v>0</v>
      </c>
      <c r="H132" s="132">
        <v>0</v>
      </c>
      <c r="I132" s="304">
        <v>0</v>
      </c>
      <c r="J132" s="132">
        <v>0</v>
      </c>
      <c r="K132" s="304">
        <v>0</v>
      </c>
      <c r="L132" s="132">
        <v>0</v>
      </c>
      <c r="M132" s="304">
        <v>0</v>
      </c>
      <c r="N132" s="132">
        <v>0</v>
      </c>
      <c r="O132" s="304">
        <v>0</v>
      </c>
      <c r="P132" s="132">
        <v>0</v>
      </c>
      <c r="Q132" s="304">
        <v>0</v>
      </c>
      <c r="R132" s="132">
        <v>0</v>
      </c>
      <c r="S132" s="304">
        <v>0</v>
      </c>
      <c r="T132" s="132">
        <v>0</v>
      </c>
      <c r="U132" s="304">
        <v>0</v>
      </c>
      <c r="V132" s="132">
        <v>0</v>
      </c>
      <c r="W132" s="304">
        <v>0</v>
      </c>
      <c r="X132" s="132">
        <v>0</v>
      </c>
      <c r="Y132" s="304">
        <v>0</v>
      </c>
      <c r="Z132" s="132">
        <v>0</v>
      </c>
      <c r="AA132" s="304">
        <v>0</v>
      </c>
      <c r="AB132" s="132">
        <v>0</v>
      </c>
    </row>
    <row r="133" spans="1:28" hidden="1">
      <c r="A133" s="572">
        <f t="shared" si="15"/>
        <v>0</v>
      </c>
      <c r="D133" s="140">
        <f t="shared" si="16"/>
        <v>0</v>
      </c>
      <c r="E133" s="304">
        <v>0</v>
      </c>
      <c r="F133" s="132">
        <v>0</v>
      </c>
      <c r="G133" s="304">
        <v>0</v>
      </c>
      <c r="H133" s="132">
        <v>0</v>
      </c>
      <c r="I133" s="304">
        <v>0</v>
      </c>
      <c r="J133" s="132">
        <v>0</v>
      </c>
      <c r="K133" s="304">
        <v>0</v>
      </c>
      <c r="L133" s="132">
        <v>0</v>
      </c>
      <c r="M133" s="304">
        <v>0</v>
      </c>
      <c r="N133" s="132">
        <v>0</v>
      </c>
      <c r="O133" s="304">
        <v>0</v>
      </c>
      <c r="P133" s="132">
        <v>0</v>
      </c>
      <c r="Q133" s="304">
        <v>0</v>
      </c>
      <c r="R133" s="132">
        <v>0</v>
      </c>
      <c r="S133" s="304">
        <v>0</v>
      </c>
      <c r="T133" s="132">
        <v>0</v>
      </c>
      <c r="U133" s="304">
        <v>0</v>
      </c>
      <c r="V133" s="132">
        <v>0</v>
      </c>
      <c r="W133" s="304">
        <v>0</v>
      </c>
      <c r="X133" s="132">
        <v>0</v>
      </c>
      <c r="Y133" s="304">
        <v>0</v>
      </c>
      <c r="Z133" s="132">
        <v>0</v>
      </c>
      <c r="AA133" s="304">
        <v>0</v>
      </c>
      <c r="AB133" s="132">
        <v>0</v>
      </c>
    </row>
    <row r="134" spans="1:28" hidden="1">
      <c r="A134" s="572">
        <f t="shared" si="15"/>
        <v>0</v>
      </c>
      <c r="D134" s="140">
        <f t="shared" si="16"/>
        <v>0</v>
      </c>
      <c r="E134" s="304">
        <v>0</v>
      </c>
      <c r="F134" s="132">
        <v>0</v>
      </c>
      <c r="G134" s="304">
        <v>0</v>
      </c>
      <c r="H134" s="132">
        <v>0</v>
      </c>
      <c r="I134" s="304">
        <v>0</v>
      </c>
      <c r="J134" s="132">
        <v>0</v>
      </c>
      <c r="K134" s="304">
        <v>0</v>
      </c>
      <c r="L134" s="132">
        <v>0</v>
      </c>
      <c r="M134" s="304">
        <v>0</v>
      </c>
      <c r="N134" s="132">
        <v>0</v>
      </c>
      <c r="O134" s="304">
        <v>0</v>
      </c>
      <c r="P134" s="132">
        <v>0</v>
      </c>
      <c r="Q134" s="304">
        <v>0</v>
      </c>
      <c r="R134" s="132">
        <v>0</v>
      </c>
      <c r="S134" s="304">
        <v>0</v>
      </c>
      <c r="T134" s="132">
        <v>0</v>
      </c>
      <c r="U134" s="304">
        <v>0</v>
      </c>
      <c r="V134" s="132">
        <v>0</v>
      </c>
      <c r="W134" s="304">
        <v>0</v>
      </c>
      <c r="X134" s="132">
        <v>0</v>
      </c>
      <c r="Y134" s="304">
        <v>0</v>
      </c>
      <c r="Z134" s="132">
        <v>0</v>
      </c>
      <c r="AA134" s="304">
        <v>0</v>
      </c>
      <c r="AB134" s="132">
        <v>0</v>
      </c>
    </row>
    <row r="135" spans="1:28" hidden="1">
      <c r="A135" s="572">
        <f t="shared" si="15"/>
        <v>0</v>
      </c>
      <c r="D135" s="140">
        <f t="shared" si="16"/>
        <v>0</v>
      </c>
      <c r="E135" s="304">
        <v>0</v>
      </c>
      <c r="F135" s="132">
        <v>0</v>
      </c>
      <c r="G135" s="304">
        <v>0</v>
      </c>
      <c r="H135" s="132">
        <v>0</v>
      </c>
      <c r="I135" s="304">
        <v>0</v>
      </c>
      <c r="J135" s="132">
        <v>0</v>
      </c>
      <c r="K135" s="304">
        <v>0</v>
      </c>
      <c r="L135" s="132">
        <v>0</v>
      </c>
      <c r="M135" s="304">
        <v>0</v>
      </c>
      <c r="N135" s="132">
        <v>0</v>
      </c>
      <c r="O135" s="304">
        <v>0</v>
      </c>
      <c r="P135" s="132">
        <v>0</v>
      </c>
      <c r="Q135" s="304">
        <v>0</v>
      </c>
      <c r="R135" s="132">
        <v>0</v>
      </c>
      <c r="S135" s="304">
        <v>0</v>
      </c>
      <c r="T135" s="132">
        <v>0</v>
      </c>
      <c r="U135" s="304">
        <v>0</v>
      </c>
      <c r="V135" s="132">
        <v>0</v>
      </c>
      <c r="W135" s="304">
        <v>0</v>
      </c>
      <c r="X135" s="132">
        <v>0</v>
      </c>
      <c r="Y135" s="304">
        <v>0</v>
      </c>
      <c r="Z135" s="132">
        <v>0</v>
      </c>
      <c r="AA135" s="304">
        <v>0</v>
      </c>
      <c r="AB135" s="132">
        <v>0</v>
      </c>
    </row>
    <row r="136" spans="1:28" hidden="1">
      <c r="A136" s="572">
        <f t="shared" si="15"/>
        <v>0</v>
      </c>
      <c r="D136" s="140">
        <f t="shared" si="16"/>
        <v>0</v>
      </c>
      <c r="E136" s="304">
        <v>0</v>
      </c>
      <c r="F136" s="132">
        <v>0</v>
      </c>
      <c r="G136" s="304">
        <v>0</v>
      </c>
      <c r="H136" s="132">
        <v>0</v>
      </c>
      <c r="I136" s="304">
        <v>0</v>
      </c>
      <c r="J136" s="132">
        <v>0</v>
      </c>
      <c r="K136" s="304">
        <v>0</v>
      </c>
      <c r="L136" s="132">
        <v>0</v>
      </c>
      <c r="M136" s="304">
        <v>0</v>
      </c>
      <c r="N136" s="132">
        <v>0</v>
      </c>
      <c r="O136" s="304">
        <v>0</v>
      </c>
      <c r="P136" s="132">
        <v>0</v>
      </c>
      <c r="Q136" s="304">
        <v>0</v>
      </c>
      <c r="R136" s="132">
        <v>0</v>
      </c>
      <c r="S136" s="304">
        <v>0</v>
      </c>
      <c r="T136" s="132">
        <v>0</v>
      </c>
      <c r="U136" s="304">
        <v>0</v>
      </c>
      <c r="V136" s="132">
        <v>0</v>
      </c>
      <c r="W136" s="304">
        <v>0</v>
      </c>
      <c r="X136" s="132">
        <v>0</v>
      </c>
      <c r="Y136" s="304">
        <v>0</v>
      </c>
      <c r="Z136" s="132">
        <v>0</v>
      </c>
      <c r="AA136" s="304">
        <v>0</v>
      </c>
      <c r="AB136" s="132">
        <v>0</v>
      </c>
    </row>
    <row r="137" spans="1:28" hidden="1">
      <c r="A137" s="572">
        <f t="shared" si="15"/>
        <v>0</v>
      </c>
      <c r="D137" s="140">
        <f t="shared" si="16"/>
        <v>0</v>
      </c>
      <c r="E137" s="304">
        <v>0</v>
      </c>
      <c r="F137" s="132">
        <v>0</v>
      </c>
      <c r="G137" s="304">
        <v>0</v>
      </c>
      <c r="H137" s="132">
        <v>0</v>
      </c>
      <c r="I137" s="304">
        <v>0</v>
      </c>
      <c r="J137" s="132">
        <v>0</v>
      </c>
      <c r="K137" s="304">
        <v>0</v>
      </c>
      <c r="L137" s="132">
        <v>0</v>
      </c>
      <c r="M137" s="304">
        <v>0</v>
      </c>
      <c r="N137" s="132">
        <v>0</v>
      </c>
      <c r="O137" s="304">
        <v>0</v>
      </c>
      <c r="P137" s="132">
        <v>0</v>
      </c>
      <c r="Q137" s="304">
        <v>0</v>
      </c>
      <c r="R137" s="132">
        <v>0</v>
      </c>
      <c r="S137" s="304">
        <v>0</v>
      </c>
      <c r="T137" s="132">
        <v>0</v>
      </c>
      <c r="U137" s="304">
        <v>0</v>
      </c>
      <c r="V137" s="132">
        <v>0</v>
      </c>
      <c r="W137" s="304">
        <v>0</v>
      </c>
      <c r="X137" s="132">
        <v>0</v>
      </c>
      <c r="Y137" s="304">
        <v>0</v>
      </c>
      <c r="Z137" s="132">
        <v>0</v>
      </c>
      <c r="AA137" s="304">
        <v>0</v>
      </c>
      <c r="AB137" s="132">
        <v>0</v>
      </c>
    </row>
    <row r="138" spans="1:28" hidden="1">
      <c r="A138" s="572">
        <f t="shared" si="15"/>
        <v>0</v>
      </c>
      <c r="D138" s="140">
        <f t="shared" si="16"/>
        <v>0</v>
      </c>
      <c r="E138" s="304">
        <v>0</v>
      </c>
      <c r="F138" s="132">
        <v>0</v>
      </c>
      <c r="G138" s="304">
        <v>0</v>
      </c>
      <c r="H138" s="132">
        <v>0</v>
      </c>
      <c r="I138" s="304">
        <v>0</v>
      </c>
      <c r="J138" s="132">
        <v>0</v>
      </c>
      <c r="K138" s="304">
        <v>0</v>
      </c>
      <c r="L138" s="132">
        <v>0</v>
      </c>
      <c r="M138" s="304">
        <v>0</v>
      </c>
      <c r="N138" s="132">
        <v>0</v>
      </c>
      <c r="O138" s="304">
        <v>0</v>
      </c>
      <c r="P138" s="132">
        <v>0</v>
      </c>
      <c r="Q138" s="304">
        <v>0</v>
      </c>
      <c r="R138" s="132">
        <v>0</v>
      </c>
      <c r="S138" s="304">
        <v>0</v>
      </c>
      <c r="T138" s="132">
        <v>0</v>
      </c>
      <c r="U138" s="304">
        <v>0</v>
      </c>
      <c r="V138" s="132">
        <v>0</v>
      </c>
      <c r="W138" s="304">
        <v>0</v>
      </c>
      <c r="X138" s="132">
        <v>0</v>
      </c>
      <c r="Y138" s="304">
        <v>0</v>
      </c>
      <c r="Z138" s="132">
        <v>0</v>
      </c>
      <c r="AA138" s="304">
        <v>0</v>
      </c>
      <c r="AB138" s="132">
        <v>0</v>
      </c>
    </row>
    <row r="139" spans="1:28" hidden="1">
      <c r="A139" s="572">
        <f t="shared" si="15"/>
        <v>0</v>
      </c>
      <c r="D139" s="140">
        <f t="shared" si="16"/>
        <v>0</v>
      </c>
      <c r="E139" s="304">
        <v>0</v>
      </c>
      <c r="F139" s="132">
        <v>0</v>
      </c>
      <c r="G139" s="304">
        <v>0</v>
      </c>
      <c r="H139" s="132">
        <v>0</v>
      </c>
      <c r="I139" s="304">
        <v>0</v>
      </c>
      <c r="J139" s="132">
        <v>0</v>
      </c>
      <c r="K139" s="304">
        <v>0</v>
      </c>
      <c r="L139" s="132">
        <v>0</v>
      </c>
      <c r="M139" s="304">
        <v>0</v>
      </c>
      <c r="N139" s="132">
        <v>0</v>
      </c>
      <c r="O139" s="304">
        <v>0</v>
      </c>
      <c r="P139" s="132">
        <v>0</v>
      </c>
      <c r="Q139" s="304">
        <v>0</v>
      </c>
      <c r="R139" s="132">
        <v>0</v>
      </c>
      <c r="S139" s="304">
        <v>0</v>
      </c>
      <c r="T139" s="132">
        <v>0</v>
      </c>
      <c r="U139" s="304">
        <v>0</v>
      </c>
      <c r="V139" s="132">
        <v>0</v>
      </c>
      <c r="W139" s="304">
        <v>0</v>
      </c>
      <c r="X139" s="132">
        <v>0</v>
      </c>
      <c r="Y139" s="304">
        <v>0</v>
      </c>
      <c r="Z139" s="132">
        <v>0</v>
      </c>
      <c r="AA139" s="304">
        <v>0</v>
      </c>
      <c r="AB139" s="132">
        <v>0</v>
      </c>
    </row>
    <row r="140" spans="1:28" hidden="1">
      <c r="A140" s="572">
        <f t="shared" si="15"/>
        <v>0</v>
      </c>
      <c r="D140" s="140">
        <f t="shared" si="16"/>
        <v>0</v>
      </c>
      <c r="E140" s="304">
        <v>0</v>
      </c>
      <c r="F140" s="132">
        <v>0</v>
      </c>
      <c r="G140" s="304">
        <v>0</v>
      </c>
      <c r="H140" s="132">
        <v>0</v>
      </c>
      <c r="I140" s="304">
        <v>0</v>
      </c>
      <c r="J140" s="132">
        <v>0</v>
      </c>
      <c r="K140" s="304">
        <v>0</v>
      </c>
      <c r="L140" s="132">
        <v>0</v>
      </c>
      <c r="M140" s="304">
        <v>0</v>
      </c>
      <c r="N140" s="132">
        <v>0</v>
      </c>
      <c r="O140" s="304">
        <v>0</v>
      </c>
      <c r="P140" s="132">
        <v>0</v>
      </c>
      <c r="Q140" s="304">
        <v>0</v>
      </c>
      <c r="R140" s="132">
        <v>0</v>
      </c>
      <c r="S140" s="304">
        <v>0</v>
      </c>
      <c r="T140" s="132">
        <v>0</v>
      </c>
      <c r="U140" s="304">
        <v>0</v>
      </c>
      <c r="V140" s="132">
        <v>0</v>
      </c>
      <c r="W140" s="304">
        <v>0</v>
      </c>
      <c r="X140" s="132">
        <v>0</v>
      </c>
      <c r="Y140" s="304">
        <v>0</v>
      </c>
      <c r="Z140" s="132">
        <v>0</v>
      </c>
      <c r="AA140" s="304">
        <v>0</v>
      </c>
      <c r="AB140" s="132">
        <v>0</v>
      </c>
    </row>
    <row r="141" spans="1:28" hidden="1">
      <c r="A141" s="572">
        <f t="shared" si="15"/>
        <v>0</v>
      </c>
      <c r="D141" s="140">
        <f t="shared" si="16"/>
        <v>0</v>
      </c>
      <c r="E141" s="304">
        <v>0</v>
      </c>
      <c r="F141" s="132">
        <v>0</v>
      </c>
      <c r="G141" s="304">
        <v>0</v>
      </c>
      <c r="H141" s="132">
        <v>0</v>
      </c>
      <c r="I141" s="304">
        <v>0</v>
      </c>
      <c r="J141" s="132">
        <v>0</v>
      </c>
      <c r="K141" s="304">
        <v>0</v>
      </c>
      <c r="L141" s="132">
        <v>0</v>
      </c>
      <c r="M141" s="304">
        <v>0</v>
      </c>
      <c r="N141" s="132">
        <v>0</v>
      </c>
      <c r="O141" s="304">
        <v>0</v>
      </c>
      <c r="P141" s="132">
        <v>0</v>
      </c>
      <c r="Q141" s="304">
        <v>0</v>
      </c>
      <c r="R141" s="132">
        <v>0</v>
      </c>
      <c r="S141" s="304">
        <v>0</v>
      </c>
      <c r="T141" s="132">
        <v>0</v>
      </c>
      <c r="U141" s="304">
        <v>0</v>
      </c>
      <c r="V141" s="132">
        <v>0</v>
      </c>
      <c r="W141" s="304">
        <v>0</v>
      </c>
      <c r="X141" s="132">
        <v>0</v>
      </c>
      <c r="Y141" s="304">
        <v>0</v>
      </c>
      <c r="Z141" s="132">
        <v>0</v>
      </c>
      <c r="AA141" s="304">
        <v>0</v>
      </c>
      <c r="AB141" s="132">
        <v>0</v>
      </c>
    </row>
    <row r="142" spans="1:28" hidden="1">
      <c r="A142" s="572">
        <f t="shared" si="15"/>
        <v>0</v>
      </c>
      <c r="D142" s="140">
        <f t="shared" si="16"/>
        <v>0</v>
      </c>
      <c r="E142" s="304">
        <v>0</v>
      </c>
      <c r="F142" s="132">
        <v>0</v>
      </c>
      <c r="G142" s="304">
        <v>0</v>
      </c>
      <c r="H142" s="132">
        <v>0</v>
      </c>
      <c r="I142" s="304">
        <v>0</v>
      </c>
      <c r="J142" s="132">
        <v>0</v>
      </c>
      <c r="K142" s="304">
        <v>0</v>
      </c>
      <c r="L142" s="132">
        <v>0</v>
      </c>
      <c r="M142" s="304">
        <v>0</v>
      </c>
      <c r="N142" s="132">
        <v>0</v>
      </c>
      <c r="O142" s="304">
        <v>0</v>
      </c>
      <c r="P142" s="132">
        <v>0</v>
      </c>
      <c r="Q142" s="304">
        <v>0</v>
      </c>
      <c r="R142" s="132">
        <v>0</v>
      </c>
      <c r="S142" s="304">
        <v>0</v>
      </c>
      <c r="T142" s="132">
        <v>0</v>
      </c>
      <c r="U142" s="304">
        <v>0</v>
      </c>
      <c r="V142" s="132">
        <v>0</v>
      </c>
      <c r="W142" s="304">
        <v>0</v>
      </c>
      <c r="X142" s="132">
        <v>0</v>
      </c>
      <c r="Y142" s="304">
        <v>0</v>
      </c>
      <c r="Z142" s="132">
        <v>0</v>
      </c>
      <c r="AA142" s="304">
        <v>0</v>
      </c>
      <c r="AB142" s="132">
        <v>0</v>
      </c>
    </row>
    <row r="143" spans="1:28">
      <c r="A143" s="572">
        <f t="shared" si="15"/>
        <v>0</v>
      </c>
      <c r="D143" s="571" t="str">
        <f t="shared" si="16"/>
        <v>Aibel</v>
      </c>
      <c r="E143" s="305">
        <f t="shared" ref="E143:AB143" si="17">SUM(E122:E142)</f>
        <v>602.77693380000005</v>
      </c>
      <c r="F143" s="124">
        <f t="shared" si="17"/>
        <v>822.7496721</v>
      </c>
      <c r="G143" s="305">
        <f t="shared" si="17"/>
        <v>-602.77693380000005</v>
      </c>
      <c r="H143" s="124">
        <f t="shared" si="17"/>
        <v>789.29948709999996</v>
      </c>
      <c r="I143" s="305">
        <f t="shared" si="17"/>
        <v>0</v>
      </c>
      <c r="J143" s="124">
        <f t="shared" si="17"/>
        <v>627.64384159999895</v>
      </c>
      <c r="K143" s="305">
        <f t="shared" si="17"/>
        <v>0</v>
      </c>
      <c r="L143" s="124">
        <f t="shared" si="17"/>
        <v>705.35957700000097</v>
      </c>
      <c r="M143" s="305">
        <f t="shared" si="17"/>
        <v>44.370427800000002</v>
      </c>
      <c r="N143" s="137">
        <f t="shared" si="17"/>
        <v>33.823947100000098</v>
      </c>
      <c r="O143" s="305">
        <f t="shared" si="17"/>
        <v>-44.370427800000002</v>
      </c>
      <c r="P143" s="137">
        <f t="shared" si="17"/>
        <v>45.587242100000601</v>
      </c>
      <c r="Q143" s="305">
        <f t="shared" si="17"/>
        <v>0</v>
      </c>
      <c r="R143" s="137">
        <f t="shared" si="17"/>
        <v>17.869878199998499</v>
      </c>
      <c r="S143" s="305">
        <f t="shared" si="17"/>
        <v>0</v>
      </c>
      <c r="T143" s="137">
        <f t="shared" si="17"/>
        <v>55.752893500000901</v>
      </c>
      <c r="U143" s="305">
        <f t="shared" si="17"/>
        <v>11.2069740000001</v>
      </c>
      <c r="V143" s="124">
        <f t="shared" si="17"/>
        <v>-5.2475775999999401</v>
      </c>
      <c r="W143" s="305">
        <f t="shared" si="17"/>
        <v>-11.206974000000001</v>
      </c>
      <c r="X143" s="124">
        <f t="shared" si="17"/>
        <v>7.8519453000005797</v>
      </c>
      <c r="Y143" s="305">
        <f t="shared" si="17"/>
        <v>0</v>
      </c>
      <c r="Z143" s="124">
        <f t="shared" si="17"/>
        <v>-24.832232200001499</v>
      </c>
      <c r="AA143" s="305">
        <f t="shared" si="17"/>
        <v>0</v>
      </c>
      <c r="AB143" s="124">
        <f t="shared" si="17"/>
        <v>17.418106400001001</v>
      </c>
    </row>
    <row r="144" spans="1:28" hidden="1">
      <c r="A144" s="572">
        <f t="shared" si="15"/>
        <v>0</v>
      </c>
      <c r="D144" s="140">
        <f t="shared" si="16"/>
        <v>0</v>
      </c>
      <c r="E144" s="304">
        <v>0</v>
      </c>
      <c r="F144" s="132">
        <v>0</v>
      </c>
      <c r="G144" s="304">
        <v>0</v>
      </c>
      <c r="H144" s="132">
        <v>0</v>
      </c>
      <c r="I144" s="304">
        <v>0</v>
      </c>
      <c r="J144" s="132">
        <v>0</v>
      </c>
      <c r="K144" s="304">
        <v>0</v>
      </c>
      <c r="L144" s="132">
        <v>0</v>
      </c>
      <c r="M144" s="304">
        <v>0</v>
      </c>
      <c r="N144" s="132">
        <v>0</v>
      </c>
      <c r="O144" s="304">
        <v>0</v>
      </c>
      <c r="P144" s="132">
        <v>0</v>
      </c>
      <c r="Q144" s="304">
        <v>0</v>
      </c>
      <c r="R144" s="132">
        <v>0</v>
      </c>
      <c r="S144" s="304">
        <v>0</v>
      </c>
      <c r="T144" s="132">
        <v>0</v>
      </c>
      <c r="U144" s="304">
        <v>0</v>
      </c>
      <c r="V144" s="132">
        <v>0</v>
      </c>
      <c r="W144" s="304">
        <v>0</v>
      </c>
      <c r="X144" s="132">
        <v>0</v>
      </c>
      <c r="Y144" s="304">
        <v>0</v>
      </c>
      <c r="Z144" s="132">
        <v>0</v>
      </c>
      <c r="AA144" s="304">
        <v>0</v>
      </c>
      <c r="AB144" s="132">
        <v>0</v>
      </c>
    </row>
    <row r="145" spans="1:28" hidden="1">
      <c r="A145" s="572">
        <f t="shared" si="15"/>
        <v>0</v>
      </c>
      <c r="D145" s="140">
        <f t="shared" si="16"/>
        <v>0</v>
      </c>
      <c r="E145" s="304">
        <v>0</v>
      </c>
      <c r="F145" s="132">
        <v>0</v>
      </c>
      <c r="G145" s="304">
        <v>0</v>
      </c>
      <c r="H145" s="132">
        <v>0</v>
      </c>
      <c r="I145" s="304">
        <v>0</v>
      </c>
      <c r="J145" s="132">
        <v>0</v>
      </c>
      <c r="K145" s="304">
        <v>0</v>
      </c>
      <c r="L145" s="132">
        <v>0</v>
      </c>
      <c r="M145" s="304">
        <v>0</v>
      </c>
      <c r="N145" s="132">
        <v>0</v>
      </c>
      <c r="O145" s="304">
        <v>0</v>
      </c>
      <c r="P145" s="132">
        <v>0</v>
      </c>
      <c r="Q145" s="304">
        <v>0</v>
      </c>
      <c r="R145" s="132">
        <v>0</v>
      </c>
      <c r="S145" s="304">
        <v>0</v>
      </c>
      <c r="T145" s="132">
        <v>0</v>
      </c>
      <c r="U145" s="304">
        <v>0</v>
      </c>
      <c r="V145" s="132">
        <v>0</v>
      </c>
      <c r="W145" s="304">
        <v>0</v>
      </c>
      <c r="X145" s="132">
        <v>0</v>
      </c>
      <c r="Y145" s="304">
        <v>0</v>
      </c>
      <c r="Z145" s="132">
        <v>0</v>
      </c>
      <c r="AA145" s="304">
        <v>0</v>
      </c>
      <c r="AB145" s="132">
        <v>0</v>
      </c>
    </row>
    <row r="146" spans="1:28" hidden="1">
      <c r="A146" s="572">
        <f t="shared" si="15"/>
        <v>0</v>
      </c>
      <c r="D146" s="140">
        <f t="shared" si="16"/>
        <v>0</v>
      </c>
      <c r="E146" s="304">
        <v>0</v>
      </c>
      <c r="F146" s="132">
        <v>0</v>
      </c>
      <c r="G146" s="304">
        <v>0</v>
      </c>
      <c r="H146" s="132">
        <v>0</v>
      </c>
      <c r="I146" s="304">
        <v>0</v>
      </c>
      <c r="J146" s="132">
        <v>0</v>
      </c>
      <c r="K146" s="304">
        <v>0</v>
      </c>
      <c r="L146" s="132">
        <v>0</v>
      </c>
      <c r="M146" s="304">
        <v>0</v>
      </c>
      <c r="N146" s="132">
        <v>0</v>
      </c>
      <c r="O146" s="304">
        <v>0</v>
      </c>
      <c r="P146" s="132">
        <v>0</v>
      </c>
      <c r="Q146" s="304">
        <v>0</v>
      </c>
      <c r="R146" s="132">
        <v>0</v>
      </c>
      <c r="S146" s="304">
        <v>0</v>
      </c>
      <c r="T146" s="132">
        <v>0</v>
      </c>
      <c r="U146" s="304">
        <v>0</v>
      </c>
      <c r="V146" s="132">
        <v>0</v>
      </c>
      <c r="W146" s="304">
        <v>0</v>
      </c>
      <c r="X146" s="132">
        <v>0</v>
      </c>
      <c r="Y146" s="304">
        <v>0</v>
      </c>
      <c r="Z146" s="132">
        <v>0</v>
      </c>
      <c r="AA146" s="304">
        <v>0</v>
      </c>
      <c r="AB146" s="132">
        <v>0</v>
      </c>
    </row>
    <row r="147" spans="1:28" hidden="1">
      <c r="A147" s="572">
        <f t="shared" si="15"/>
        <v>0</v>
      </c>
      <c r="D147" s="140">
        <f t="shared" si="16"/>
        <v>0</v>
      </c>
      <c r="E147" s="304">
        <v>0</v>
      </c>
      <c r="F147" s="132">
        <v>0</v>
      </c>
      <c r="G147" s="304">
        <v>0</v>
      </c>
      <c r="H147" s="132">
        <v>0</v>
      </c>
      <c r="I147" s="304">
        <v>0</v>
      </c>
      <c r="J147" s="132">
        <v>0</v>
      </c>
      <c r="K147" s="304">
        <v>0</v>
      </c>
      <c r="L147" s="132">
        <v>0</v>
      </c>
      <c r="M147" s="304">
        <v>0</v>
      </c>
      <c r="N147" s="132">
        <v>0</v>
      </c>
      <c r="O147" s="304">
        <v>0</v>
      </c>
      <c r="P147" s="132">
        <v>0</v>
      </c>
      <c r="Q147" s="304">
        <v>0</v>
      </c>
      <c r="R147" s="132">
        <v>0</v>
      </c>
      <c r="S147" s="304">
        <v>0</v>
      </c>
      <c r="T147" s="132">
        <v>0</v>
      </c>
      <c r="U147" s="304">
        <v>0</v>
      </c>
      <c r="V147" s="132">
        <v>0</v>
      </c>
      <c r="W147" s="304">
        <v>0</v>
      </c>
      <c r="X147" s="132">
        <v>0</v>
      </c>
      <c r="Y147" s="304">
        <v>0</v>
      </c>
      <c r="Z147" s="132">
        <v>0</v>
      </c>
      <c r="AA147" s="304">
        <v>0</v>
      </c>
      <c r="AB147" s="132">
        <v>0</v>
      </c>
    </row>
    <row r="148" spans="1:28" hidden="1">
      <c r="A148" s="572">
        <f t="shared" si="15"/>
        <v>0</v>
      </c>
      <c r="D148" s="140">
        <f t="shared" si="16"/>
        <v>0</v>
      </c>
      <c r="E148" s="304">
        <v>0</v>
      </c>
      <c r="F148" s="132">
        <v>0</v>
      </c>
      <c r="G148" s="304">
        <v>0</v>
      </c>
      <c r="H148" s="132">
        <v>0</v>
      </c>
      <c r="I148" s="304">
        <v>0</v>
      </c>
      <c r="J148" s="132">
        <v>0</v>
      </c>
      <c r="K148" s="304">
        <v>0</v>
      </c>
      <c r="L148" s="132">
        <v>0</v>
      </c>
      <c r="M148" s="304">
        <v>0</v>
      </c>
      <c r="N148" s="132">
        <v>0</v>
      </c>
      <c r="O148" s="304">
        <v>0</v>
      </c>
      <c r="P148" s="132">
        <v>0</v>
      </c>
      <c r="Q148" s="304">
        <v>0</v>
      </c>
      <c r="R148" s="132">
        <v>0</v>
      </c>
      <c r="S148" s="304">
        <v>0</v>
      </c>
      <c r="T148" s="132">
        <v>0</v>
      </c>
      <c r="U148" s="304">
        <v>0</v>
      </c>
      <c r="V148" s="132">
        <v>0</v>
      </c>
      <c r="W148" s="304">
        <v>0</v>
      </c>
      <c r="X148" s="132">
        <v>0</v>
      </c>
      <c r="Y148" s="304">
        <v>0</v>
      </c>
      <c r="Z148" s="132">
        <v>0</v>
      </c>
      <c r="AA148" s="304">
        <v>0</v>
      </c>
      <c r="AB148" s="132">
        <v>0</v>
      </c>
    </row>
    <row r="149" spans="1:28" hidden="1">
      <c r="A149" s="572">
        <f t="shared" si="15"/>
        <v>0</v>
      </c>
      <c r="D149" s="140">
        <f t="shared" si="16"/>
        <v>0</v>
      </c>
      <c r="E149" s="304">
        <v>0</v>
      </c>
      <c r="F149" s="132">
        <v>0</v>
      </c>
      <c r="G149" s="304">
        <v>0</v>
      </c>
      <c r="H149" s="132">
        <v>0</v>
      </c>
      <c r="I149" s="304">
        <v>0</v>
      </c>
      <c r="J149" s="132">
        <v>0</v>
      </c>
      <c r="K149" s="304">
        <v>0</v>
      </c>
      <c r="L149" s="132">
        <v>0</v>
      </c>
      <c r="M149" s="304">
        <v>0</v>
      </c>
      <c r="N149" s="132">
        <v>0</v>
      </c>
      <c r="O149" s="304">
        <v>0</v>
      </c>
      <c r="P149" s="132">
        <v>0</v>
      </c>
      <c r="Q149" s="304">
        <v>0</v>
      </c>
      <c r="R149" s="132">
        <v>0</v>
      </c>
      <c r="S149" s="304">
        <v>0</v>
      </c>
      <c r="T149" s="132">
        <v>0</v>
      </c>
      <c r="U149" s="304">
        <v>0</v>
      </c>
      <c r="V149" s="132">
        <v>0</v>
      </c>
      <c r="W149" s="304">
        <v>0</v>
      </c>
      <c r="X149" s="132">
        <v>0</v>
      </c>
      <c r="Y149" s="304">
        <v>0</v>
      </c>
      <c r="Z149" s="132">
        <v>0</v>
      </c>
      <c r="AA149" s="304">
        <v>0</v>
      </c>
      <c r="AB149" s="132">
        <v>0</v>
      </c>
    </row>
    <row r="150" spans="1:28" hidden="1">
      <c r="A150" s="572">
        <f t="shared" si="15"/>
        <v>0</v>
      </c>
      <c r="D150" s="140">
        <f t="shared" si="16"/>
        <v>0</v>
      </c>
      <c r="E150" s="304">
        <v>0</v>
      </c>
      <c r="F150" s="132">
        <v>0</v>
      </c>
      <c r="G150" s="304">
        <v>0</v>
      </c>
      <c r="H150" s="132">
        <v>0</v>
      </c>
      <c r="I150" s="304">
        <v>0</v>
      </c>
      <c r="J150" s="132">
        <v>0</v>
      </c>
      <c r="K150" s="304">
        <v>0</v>
      </c>
      <c r="L150" s="132">
        <v>0</v>
      </c>
      <c r="M150" s="304">
        <v>0</v>
      </c>
      <c r="N150" s="132">
        <v>0</v>
      </c>
      <c r="O150" s="304">
        <v>0</v>
      </c>
      <c r="P150" s="132">
        <v>0</v>
      </c>
      <c r="Q150" s="304">
        <v>0</v>
      </c>
      <c r="R150" s="132">
        <v>0</v>
      </c>
      <c r="S150" s="304">
        <v>0</v>
      </c>
      <c r="T150" s="132">
        <v>0</v>
      </c>
      <c r="U150" s="304">
        <v>0</v>
      </c>
      <c r="V150" s="132">
        <v>0</v>
      </c>
      <c r="W150" s="304">
        <v>0</v>
      </c>
      <c r="X150" s="132">
        <v>0</v>
      </c>
      <c r="Y150" s="304">
        <v>0</v>
      </c>
      <c r="Z150" s="132">
        <v>0</v>
      </c>
      <c r="AA150" s="304">
        <v>0</v>
      </c>
      <c r="AB150" s="132">
        <v>0</v>
      </c>
    </row>
    <row r="151" spans="1:28" hidden="1">
      <c r="A151" s="572">
        <f t="shared" si="15"/>
        <v>0</v>
      </c>
      <c r="D151" s="140">
        <f t="shared" si="16"/>
        <v>0</v>
      </c>
      <c r="E151" s="304">
        <v>0</v>
      </c>
      <c r="F151" s="132">
        <v>0</v>
      </c>
      <c r="G151" s="304">
        <v>0</v>
      </c>
      <c r="H151" s="132">
        <v>0</v>
      </c>
      <c r="I151" s="304">
        <v>0</v>
      </c>
      <c r="J151" s="132">
        <v>0</v>
      </c>
      <c r="K151" s="304">
        <v>0</v>
      </c>
      <c r="L151" s="132">
        <v>0</v>
      </c>
      <c r="M151" s="304">
        <v>0</v>
      </c>
      <c r="N151" s="132">
        <v>0</v>
      </c>
      <c r="O151" s="304">
        <v>0</v>
      </c>
      <c r="P151" s="132">
        <v>0</v>
      </c>
      <c r="Q151" s="304">
        <v>0</v>
      </c>
      <c r="R151" s="132">
        <v>0</v>
      </c>
      <c r="S151" s="304">
        <v>0</v>
      </c>
      <c r="T151" s="132">
        <v>0</v>
      </c>
      <c r="U151" s="304">
        <v>0</v>
      </c>
      <c r="V151" s="132">
        <v>0</v>
      </c>
      <c r="W151" s="304">
        <v>0</v>
      </c>
      <c r="X151" s="132">
        <v>0</v>
      </c>
      <c r="Y151" s="304">
        <v>0</v>
      </c>
      <c r="Z151" s="132">
        <v>0</v>
      </c>
      <c r="AA151" s="304">
        <v>0</v>
      </c>
      <c r="AB151" s="132">
        <v>0</v>
      </c>
    </row>
    <row r="152" spans="1:28" hidden="1">
      <c r="A152" s="572">
        <f t="shared" si="15"/>
        <v>0</v>
      </c>
      <c r="D152" s="140">
        <f t="shared" si="16"/>
        <v>0</v>
      </c>
      <c r="E152" s="304">
        <v>0</v>
      </c>
      <c r="F152" s="132">
        <v>0</v>
      </c>
      <c r="G152" s="304">
        <v>0</v>
      </c>
      <c r="H152" s="132">
        <v>0</v>
      </c>
      <c r="I152" s="304">
        <v>0</v>
      </c>
      <c r="J152" s="132">
        <v>0</v>
      </c>
      <c r="K152" s="304">
        <v>0</v>
      </c>
      <c r="L152" s="132">
        <v>0</v>
      </c>
      <c r="M152" s="304">
        <v>0</v>
      </c>
      <c r="N152" s="132">
        <v>0</v>
      </c>
      <c r="O152" s="304">
        <v>0</v>
      </c>
      <c r="P152" s="132">
        <v>0</v>
      </c>
      <c r="Q152" s="304">
        <v>0</v>
      </c>
      <c r="R152" s="132">
        <v>0</v>
      </c>
      <c r="S152" s="304">
        <v>0</v>
      </c>
      <c r="T152" s="132">
        <v>0</v>
      </c>
      <c r="U152" s="304">
        <v>0</v>
      </c>
      <c r="V152" s="132">
        <v>0</v>
      </c>
      <c r="W152" s="304">
        <v>0</v>
      </c>
      <c r="X152" s="132">
        <v>0</v>
      </c>
      <c r="Y152" s="304">
        <v>0</v>
      </c>
      <c r="Z152" s="132">
        <v>0</v>
      </c>
      <c r="AA152" s="304">
        <v>0</v>
      </c>
      <c r="AB152" s="132">
        <v>0</v>
      </c>
    </row>
    <row r="153" spans="1:28" hidden="1">
      <c r="A153" s="572">
        <f t="shared" si="15"/>
        <v>0</v>
      </c>
      <c r="D153" s="140">
        <f t="shared" si="16"/>
        <v>0</v>
      </c>
      <c r="E153" s="304">
        <v>0</v>
      </c>
      <c r="F153" s="132">
        <v>0</v>
      </c>
      <c r="G153" s="304">
        <v>0</v>
      </c>
      <c r="H153" s="132">
        <v>0</v>
      </c>
      <c r="I153" s="304">
        <v>0</v>
      </c>
      <c r="J153" s="132">
        <v>0</v>
      </c>
      <c r="K153" s="304">
        <v>0</v>
      </c>
      <c r="L153" s="132">
        <v>0</v>
      </c>
      <c r="M153" s="304">
        <v>0</v>
      </c>
      <c r="N153" s="132">
        <v>0</v>
      </c>
      <c r="O153" s="304">
        <v>0</v>
      </c>
      <c r="P153" s="132">
        <v>0</v>
      </c>
      <c r="Q153" s="304">
        <v>0</v>
      </c>
      <c r="R153" s="132">
        <v>0</v>
      </c>
      <c r="S153" s="304">
        <v>0</v>
      </c>
      <c r="T153" s="132">
        <v>0</v>
      </c>
      <c r="U153" s="304">
        <v>0</v>
      </c>
      <c r="V153" s="132">
        <v>0</v>
      </c>
      <c r="W153" s="304">
        <v>0</v>
      </c>
      <c r="X153" s="132">
        <v>0</v>
      </c>
      <c r="Y153" s="304">
        <v>0</v>
      </c>
      <c r="Z153" s="132">
        <v>0</v>
      </c>
      <c r="AA153" s="304">
        <v>0</v>
      </c>
      <c r="AB153" s="132">
        <v>0</v>
      </c>
    </row>
    <row r="154" spans="1:28" hidden="1">
      <c r="A154" s="572">
        <f t="shared" si="15"/>
        <v>0</v>
      </c>
      <c r="D154" s="140">
        <f t="shared" si="16"/>
        <v>0</v>
      </c>
      <c r="E154" s="304">
        <v>0</v>
      </c>
      <c r="F154" s="132">
        <v>0</v>
      </c>
      <c r="G154" s="304">
        <v>0</v>
      </c>
      <c r="H154" s="132">
        <v>0</v>
      </c>
      <c r="I154" s="304">
        <v>0</v>
      </c>
      <c r="J154" s="132">
        <v>0</v>
      </c>
      <c r="K154" s="304">
        <v>0</v>
      </c>
      <c r="L154" s="132">
        <v>0</v>
      </c>
      <c r="M154" s="304">
        <v>0</v>
      </c>
      <c r="N154" s="132">
        <v>0</v>
      </c>
      <c r="O154" s="304">
        <v>0</v>
      </c>
      <c r="P154" s="132">
        <v>0</v>
      </c>
      <c r="Q154" s="304">
        <v>0</v>
      </c>
      <c r="R154" s="132">
        <v>0</v>
      </c>
      <c r="S154" s="304">
        <v>0</v>
      </c>
      <c r="T154" s="132">
        <v>0</v>
      </c>
      <c r="U154" s="304">
        <v>0</v>
      </c>
      <c r="V154" s="132">
        <v>0</v>
      </c>
      <c r="W154" s="304">
        <v>0</v>
      </c>
      <c r="X154" s="132">
        <v>0</v>
      </c>
      <c r="Y154" s="304">
        <v>0</v>
      </c>
      <c r="Z154" s="132">
        <v>0</v>
      </c>
      <c r="AA154" s="304">
        <v>0</v>
      </c>
      <c r="AB154" s="132">
        <v>0</v>
      </c>
    </row>
    <row r="155" spans="1:28" hidden="1">
      <c r="A155" s="572">
        <f t="shared" si="15"/>
        <v>0</v>
      </c>
      <c r="D155" s="140">
        <f t="shared" si="16"/>
        <v>0</v>
      </c>
      <c r="E155" s="304">
        <v>0</v>
      </c>
      <c r="F155" s="132">
        <v>0</v>
      </c>
      <c r="G155" s="304">
        <v>0</v>
      </c>
      <c r="H155" s="132">
        <v>0</v>
      </c>
      <c r="I155" s="304">
        <v>0</v>
      </c>
      <c r="J155" s="132">
        <v>0</v>
      </c>
      <c r="K155" s="304">
        <v>0</v>
      </c>
      <c r="L155" s="132">
        <v>0</v>
      </c>
      <c r="M155" s="304">
        <v>0</v>
      </c>
      <c r="N155" s="132">
        <v>0</v>
      </c>
      <c r="O155" s="304">
        <v>0</v>
      </c>
      <c r="P155" s="132">
        <v>0</v>
      </c>
      <c r="Q155" s="304">
        <v>0</v>
      </c>
      <c r="R155" s="132">
        <v>0</v>
      </c>
      <c r="S155" s="304">
        <v>0</v>
      </c>
      <c r="T155" s="132">
        <v>0</v>
      </c>
      <c r="U155" s="304">
        <v>0</v>
      </c>
      <c r="V155" s="132">
        <v>0</v>
      </c>
      <c r="W155" s="304">
        <v>0</v>
      </c>
      <c r="X155" s="132">
        <v>0</v>
      </c>
      <c r="Y155" s="304">
        <v>0</v>
      </c>
      <c r="Z155" s="132">
        <v>0</v>
      </c>
      <c r="AA155" s="304">
        <v>0</v>
      </c>
      <c r="AB155" s="132">
        <v>0</v>
      </c>
    </row>
    <row r="156" spans="1:28" hidden="1">
      <c r="A156" s="572">
        <f t="shared" si="15"/>
        <v>0</v>
      </c>
      <c r="D156" s="140">
        <f t="shared" si="16"/>
        <v>0</v>
      </c>
      <c r="E156" s="304">
        <v>0</v>
      </c>
      <c r="F156" s="132">
        <v>0</v>
      </c>
      <c r="G156" s="304">
        <v>0</v>
      </c>
      <c r="H156" s="132">
        <v>0</v>
      </c>
      <c r="I156" s="304">
        <v>0</v>
      </c>
      <c r="J156" s="132">
        <v>0</v>
      </c>
      <c r="K156" s="304">
        <v>0</v>
      </c>
      <c r="L156" s="132">
        <v>0</v>
      </c>
      <c r="M156" s="304">
        <v>0</v>
      </c>
      <c r="N156" s="132">
        <v>0</v>
      </c>
      <c r="O156" s="304">
        <v>0</v>
      </c>
      <c r="P156" s="132">
        <v>0</v>
      </c>
      <c r="Q156" s="304">
        <v>0</v>
      </c>
      <c r="R156" s="132">
        <v>0</v>
      </c>
      <c r="S156" s="304">
        <v>0</v>
      </c>
      <c r="T156" s="132">
        <v>0</v>
      </c>
      <c r="U156" s="304">
        <v>0</v>
      </c>
      <c r="V156" s="132">
        <v>0</v>
      </c>
      <c r="W156" s="304">
        <v>0</v>
      </c>
      <c r="X156" s="132">
        <v>0</v>
      </c>
      <c r="Y156" s="304">
        <v>0</v>
      </c>
      <c r="Z156" s="132">
        <v>0</v>
      </c>
      <c r="AA156" s="304">
        <v>0</v>
      </c>
      <c r="AB156" s="132">
        <v>0</v>
      </c>
    </row>
    <row r="157" spans="1:28" hidden="1">
      <c r="A157" s="572">
        <f t="shared" si="15"/>
        <v>0</v>
      </c>
      <c r="D157" s="140">
        <f t="shared" si="16"/>
        <v>0</v>
      </c>
      <c r="E157" s="304">
        <v>0</v>
      </c>
      <c r="F157" s="132">
        <v>0</v>
      </c>
      <c r="G157" s="304">
        <v>0</v>
      </c>
      <c r="H157" s="132">
        <v>0</v>
      </c>
      <c r="I157" s="304">
        <v>0</v>
      </c>
      <c r="J157" s="132">
        <v>0</v>
      </c>
      <c r="K157" s="304">
        <v>0</v>
      </c>
      <c r="L157" s="132">
        <v>0</v>
      </c>
      <c r="M157" s="304">
        <v>0</v>
      </c>
      <c r="N157" s="132">
        <v>0</v>
      </c>
      <c r="O157" s="304">
        <v>0</v>
      </c>
      <c r="P157" s="132">
        <v>0</v>
      </c>
      <c r="Q157" s="304">
        <v>0</v>
      </c>
      <c r="R157" s="132">
        <v>0</v>
      </c>
      <c r="S157" s="304">
        <v>0</v>
      </c>
      <c r="T157" s="132">
        <v>0</v>
      </c>
      <c r="U157" s="304">
        <v>0</v>
      </c>
      <c r="V157" s="132">
        <v>0</v>
      </c>
      <c r="W157" s="304">
        <v>0</v>
      </c>
      <c r="X157" s="132">
        <v>0</v>
      </c>
      <c r="Y157" s="304">
        <v>0</v>
      </c>
      <c r="Z157" s="132">
        <v>0</v>
      </c>
      <c r="AA157" s="304">
        <v>0</v>
      </c>
      <c r="AB157" s="132">
        <v>0</v>
      </c>
    </row>
    <row r="158" spans="1:28" hidden="1">
      <c r="A158" s="572">
        <f t="shared" si="15"/>
        <v>0</v>
      </c>
      <c r="D158" s="140">
        <f t="shared" si="16"/>
        <v>0</v>
      </c>
      <c r="E158" s="304">
        <v>0</v>
      </c>
      <c r="F158" s="132">
        <v>0</v>
      </c>
      <c r="G158" s="304">
        <v>0</v>
      </c>
      <c r="H158" s="132">
        <v>0</v>
      </c>
      <c r="I158" s="304">
        <v>0</v>
      </c>
      <c r="J158" s="132">
        <v>0</v>
      </c>
      <c r="K158" s="304">
        <v>0</v>
      </c>
      <c r="L158" s="132">
        <v>0</v>
      </c>
      <c r="M158" s="304">
        <v>0</v>
      </c>
      <c r="N158" s="132">
        <v>0</v>
      </c>
      <c r="O158" s="304">
        <v>0</v>
      </c>
      <c r="P158" s="132">
        <v>0</v>
      </c>
      <c r="Q158" s="304">
        <v>0</v>
      </c>
      <c r="R158" s="132">
        <v>0</v>
      </c>
      <c r="S158" s="304">
        <v>0</v>
      </c>
      <c r="T158" s="132">
        <v>0</v>
      </c>
      <c r="U158" s="304">
        <v>0</v>
      </c>
      <c r="V158" s="132">
        <v>0</v>
      </c>
      <c r="W158" s="304">
        <v>0</v>
      </c>
      <c r="X158" s="132">
        <v>0</v>
      </c>
      <c r="Y158" s="304">
        <v>0</v>
      </c>
      <c r="Z158" s="132">
        <v>0</v>
      </c>
      <c r="AA158" s="304">
        <v>0</v>
      </c>
      <c r="AB158" s="132">
        <v>0</v>
      </c>
    </row>
    <row r="159" spans="1:28" hidden="1">
      <c r="A159" s="572">
        <f t="shared" si="15"/>
        <v>0</v>
      </c>
      <c r="D159" s="140">
        <f t="shared" si="16"/>
        <v>0</v>
      </c>
      <c r="E159" s="304">
        <v>0</v>
      </c>
      <c r="F159" s="132">
        <v>0</v>
      </c>
      <c r="G159" s="304">
        <v>0</v>
      </c>
      <c r="H159" s="132">
        <v>0</v>
      </c>
      <c r="I159" s="304">
        <v>0</v>
      </c>
      <c r="J159" s="132">
        <v>0</v>
      </c>
      <c r="K159" s="304">
        <v>0</v>
      </c>
      <c r="L159" s="132">
        <v>0</v>
      </c>
      <c r="M159" s="304">
        <v>0</v>
      </c>
      <c r="N159" s="132">
        <v>0</v>
      </c>
      <c r="O159" s="304">
        <v>0</v>
      </c>
      <c r="P159" s="132">
        <v>0</v>
      </c>
      <c r="Q159" s="304">
        <v>0</v>
      </c>
      <c r="R159" s="132">
        <v>0</v>
      </c>
      <c r="S159" s="304">
        <v>0</v>
      </c>
      <c r="T159" s="132">
        <v>0</v>
      </c>
      <c r="U159" s="304">
        <v>0</v>
      </c>
      <c r="V159" s="132">
        <v>0</v>
      </c>
      <c r="W159" s="304">
        <v>0</v>
      </c>
      <c r="X159" s="132">
        <v>0</v>
      </c>
      <c r="Y159" s="304">
        <v>0</v>
      </c>
      <c r="Z159" s="132">
        <v>0</v>
      </c>
      <c r="AA159" s="304">
        <v>0</v>
      </c>
      <c r="AB159" s="132">
        <v>0</v>
      </c>
    </row>
    <row r="160" spans="1:28" hidden="1">
      <c r="A160" s="572">
        <f t="shared" si="15"/>
        <v>0</v>
      </c>
      <c r="D160" s="140">
        <f t="shared" si="16"/>
        <v>0</v>
      </c>
      <c r="E160" s="304">
        <v>0</v>
      </c>
      <c r="F160" s="132">
        <v>0</v>
      </c>
      <c r="G160" s="304">
        <v>0</v>
      </c>
      <c r="H160" s="132">
        <v>0</v>
      </c>
      <c r="I160" s="304">
        <v>0</v>
      </c>
      <c r="J160" s="132">
        <v>0</v>
      </c>
      <c r="K160" s="304">
        <v>0</v>
      </c>
      <c r="L160" s="132">
        <v>0</v>
      </c>
      <c r="M160" s="304">
        <v>0</v>
      </c>
      <c r="N160" s="132">
        <v>0</v>
      </c>
      <c r="O160" s="304">
        <v>0</v>
      </c>
      <c r="P160" s="132">
        <v>0</v>
      </c>
      <c r="Q160" s="304">
        <v>0</v>
      </c>
      <c r="R160" s="132">
        <v>0</v>
      </c>
      <c r="S160" s="304">
        <v>0</v>
      </c>
      <c r="T160" s="132">
        <v>0</v>
      </c>
      <c r="U160" s="304">
        <v>0</v>
      </c>
      <c r="V160" s="132">
        <v>0</v>
      </c>
      <c r="W160" s="304">
        <v>0</v>
      </c>
      <c r="X160" s="132">
        <v>0</v>
      </c>
      <c r="Y160" s="304">
        <v>0</v>
      </c>
      <c r="Z160" s="132">
        <v>0</v>
      </c>
      <c r="AA160" s="304">
        <v>0</v>
      </c>
      <c r="AB160" s="132">
        <v>0</v>
      </c>
    </row>
    <row r="161" spans="1:28" hidden="1">
      <c r="A161" s="572">
        <f t="shared" si="15"/>
        <v>0</v>
      </c>
      <c r="D161" s="140">
        <f t="shared" si="16"/>
        <v>0</v>
      </c>
      <c r="E161" s="304">
        <v>0</v>
      </c>
      <c r="F161" s="132">
        <v>0</v>
      </c>
      <c r="G161" s="304">
        <v>0</v>
      </c>
      <c r="H161" s="132">
        <v>0</v>
      </c>
      <c r="I161" s="304">
        <v>0</v>
      </c>
      <c r="J161" s="132">
        <v>0</v>
      </c>
      <c r="K161" s="304">
        <v>0</v>
      </c>
      <c r="L161" s="132">
        <v>0</v>
      </c>
      <c r="M161" s="304">
        <v>0</v>
      </c>
      <c r="N161" s="132">
        <v>0</v>
      </c>
      <c r="O161" s="304">
        <v>0</v>
      </c>
      <c r="P161" s="132">
        <v>0</v>
      </c>
      <c r="Q161" s="304">
        <v>0</v>
      </c>
      <c r="R161" s="132">
        <v>0</v>
      </c>
      <c r="S161" s="304">
        <v>0</v>
      </c>
      <c r="T161" s="132">
        <v>0</v>
      </c>
      <c r="U161" s="304">
        <v>0</v>
      </c>
      <c r="V161" s="132">
        <v>0</v>
      </c>
      <c r="W161" s="304">
        <v>0</v>
      </c>
      <c r="X161" s="132">
        <v>0</v>
      </c>
      <c r="Y161" s="304">
        <v>0</v>
      </c>
      <c r="Z161" s="132">
        <v>0</v>
      </c>
      <c r="AA161" s="304">
        <v>0</v>
      </c>
      <c r="AB161" s="132">
        <v>0</v>
      </c>
    </row>
    <row r="162" spans="1:28" hidden="1">
      <c r="A162" s="572">
        <f t="shared" si="15"/>
        <v>0</v>
      </c>
      <c r="D162" s="140">
        <f t="shared" si="16"/>
        <v>0</v>
      </c>
      <c r="E162" s="304">
        <v>0</v>
      </c>
      <c r="F162" s="132">
        <v>0</v>
      </c>
      <c r="G162" s="304">
        <v>0</v>
      </c>
      <c r="H162" s="132">
        <v>0</v>
      </c>
      <c r="I162" s="304">
        <v>0</v>
      </c>
      <c r="J162" s="132">
        <v>0</v>
      </c>
      <c r="K162" s="304">
        <v>0</v>
      </c>
      <c r="L162" s="132">
        <v>0</v>
      </c>
      <c r="M162" s="304">
        <v>0</v>
      </c>
      <c r="N162" s="132">
        <v>0</v>
      </c>
      <c r="O162" s="304">
        <v>0</v>
      </c>
      <c r="P162" s="132">
        <v>0</v>
      </c>
      <c r="Q162" s="304">
        <v>0</v>
      </c>
      <c r="R162" s="132">
        <v>0</v>
      </c>
      <c r="S162" s="304">
        <v>0</v>
      </c>
      <c r="T162" s="132">
        <v>0</v>
      </c>
      <c r="U162" s="304">
        <v>0</v>
      </c>
      <c r="V162" s="132">
        <v>0</v>
      </c>
      <c r="W162" s="304">
        <v>0</v>
      </c>
      <c r="X162" s="132">
        <v>0</v>
      </c>
      <c r="Y162" s="304">
        <v>0</v>
      </c>
      <c r="Z162" s="132">
        <v>0</v>
      </c>
      <c r="AA162" s="304">
        <v>0</v>
      </c>
      <c r="AB162" s="132">
        <v>0</v>
      </c>
    </row>
    <row r="163" spans="1:28" hidden="1">
      <c r="A163" s="572">
        <f t="shared" si="15"/>
        <v>0</v>
      </c>
      <c r="D163" s="140">
        <f t="shared" si="16"/>
        <v>0</v>
      </c>
      <c r="E163" s="304">
        <v>0</v>
      </c>
      <c r="F163" s="132">
        <v>0</v>
      </c>
      <c r="G163" s="304">
        <v>0</v>
      </c>
      <c r="H163" s="132">
        <v>0</v>
      </c>
      <c r="I163" s="304">
        <v>0</v>
      </c>
      <c r="J163" s="132">
        <v>0</v>
      </c>
      <c r="K163" s="304">
        <v>0</v>
      </c>
      <c r="L163" s="132">
        <v>0</v>
      </c>
      <c r="M163" s="304">
        <v>0</v>
      </c>
      <c r="N163" s="132">
        <v>0</v>
      </c>
      <c r="O163" s="304">
        <v>0</v>
      </c>
      <c r="P163" s="132">
        <v>0</v>
      </c>
      <c r="Q163" s="304">
        <v>0</v>
      </c>
      <c r="R163" s="132">
        <v>0</v>
      </c>
      <c r="S163" s="304">
        <v>0</v>
      </c>
      <c r="T163" s="132">
        <v>0</v>
      </c>
      <c r="U163" s="304">
        <v>0</v>
      </c>
      <c r="V163" s="132">
        <v>0</v>
      </c>
      <c r="W163" s="304">
        <v>0</v>
      </c>
      <c r="X163" s="132">
        <v>0</v>
      </c>
      <c r="Y163" s="304">
        <v>0</v>
      </c>
      <c r="Z163" s="132">
        <v>0</v>
      </c>
      <c r="AA163" s="304">
        <v>0</v>
      </c>
      <c r="AB163" s="132">
        <v>0</v>
      </c>
    </row>
    <row r="164" spans="1:28" hidden="1">
      <c r="A164" s="572">
        <f t="shared" si="15"/>
        <v>0</v>
      </c>
      <c r="D164" s="140">
        <f t="shared" si="16"/>
        <v>0</v>
      </c>
      <c r="E164" s="304">
        <v>0</v>
      </c>
      <c r="F164" s="132">
        <v>0</v>
      </c>
      <c r="G164" s="304">
        <v>0</v>
      </c>
      <c r="H164" s="132">
        <v>0</v>
      </c>
      <c r="I164" s="304">
        <v>0</v>
      </c>
      <c r="J164" s="132">
        <v>0</v>
      </c>
      <c r="K164" s="304">
        <v>0</v>
      </c>
      <c r="L164" s="132">
        <v>0</v>
      </c>
      <c r="M164" s="304">
        <v>0</v>
      </c>
      <c r="N164" s="132">
        <v>0</v>
      </c>
      <c r="O164" s="304">
        <v>0</v>
      </c>
      <c r="P164" s="132">
        <v>0</v>
      </c>
      <c r="Q164" s="304">
        <v>0</v>
      </c>
      <c r="R164" s="132">
        <v>0</v>
      </c>
      <c r="S164" s="304">
        <v>0</v>
      </c>
      <c r="T164" s="132">
        <v>0</v>
      </c>
      <c r="U164" s="304">
        <v>0</v>
      </c>
      <c r="V164" s="132">
        <v>0</v>
      </c>
      <c r="W164" s="304">
        <v>0</v>
      </c>
      <c r="X164" s="132">
        <v>0</v>
      </c>
      <c r="Y164" s="304">
        <v>0</v>
      </c>
      <c r="Z164" s="132">
        <v>0</v>
      </c>
      <c r="AA164" s="304">
        <v>0</v>
      </c>
      <c r="AB164" s="132">
        <v>0</v>
      </c>
    </row>
    <row r="165" spans="1:28" hidden="1">
      <c r="A165" s="572">
        <f t="shared" si="15"/>
        <v>0</v>
      </c>
      <c r="D165" s="140">
        <f t="shared" si="16"/>
        <v>0</v>
      </c>
      <c r="E165" s="304">
        <v>0</v>
      </c>
      <c r="F165" s="132">
        <v>0</v>
      </c>
      <c r="G165" s="304">
        <v>0</v>
      </c>
      <c r="H165" s="132">
        <v>0</v>
      </c>
      <c r="I165" s="304">
        <v>0</v>
      </c>
      <c r="J165" s="132">
        <v>0</v>
      </c>
      <c r="K165" s="304">
        <v>0</v>
      </c>
      <c r="L165" s="132">
        <v>0</v>
      </c>
      <c r="M165" s="304">
        <v>0</v>
      </c>
      <c r="N165" s="132">
        <v>0</v>
      </c>
      <c r="O165" s="304">
        <v>0</v>
      </c>
      <c r="P165" s="132">
        <v>0</v>
      </c>
      <c r="Q165" s="304">
        <v>0</v>
      </c>
      <c r="R165" s="132">
        <v>0</v>
      </c>
      <c r="S165" s="304">
        <v>0</v>
      </c>
      <c r="T165" s="132">
        <v>0</v>
      </c>
      <c r="U165" s="304">
        <v>0</v>
      </c>
      <c r="V165" s="132">
        <v>0</v>
      </c>
      <c r="W165" s="304">
        <v>0</v>
      </c>
      <c r="X165" s="132">
        <v>0</v>
      </c>
      <c r="Y165" s="304">
        <v>0</v>
      </c>
      <c r="Z165" s="132">
        <v>0</v>
      </c>
      <c r="AA165" s="304">
        <v>0</v>
      </c>
      <c r="AB165" s="132">
        <v>0</v>
      </c>
    </row>
    <row r="166" spans="1:28" hidden="1">
      <c r="A166" s="572">
        <f t="shared" si="15"/>
        <v>0</v>
      </c>
      <c r="D166" s="140" t="str">
        <f t="shared" si="16"/>
        <v>SUMMA FRÅGETECKEN</v>
      </c>
      <c r="E166" s="564">
        <f t="shared" ref="E166:AB166" si="18">SUM(E148:E165)</f>
        <v>0</v>
      </c>
      <c r="F166" s="563">
        <f t="shared" si="18"/>
        <v>0</v>
      </c>
      <c r="G166" s="564">
        <f t="shared" si="18"/>
        <v>0</v>
      </c>
      <c r="H166" s="563">
        <f t="shared" si="18"/>
        <v>0</v>
      </c>
      <c r="I166" s="563">
        <f t="shared" si="18"/>
        <v>0</v>
      </c>
      <c r="J166" s="563">
        <f t="shared" si="18"/>
        <v>0</v>
      </c>
      <c r="K166" s="563">
        <f t="shared" si="18"/>
        <v>0</v>
      </c>
      <c r="L166" s="563">
        <f t="shared" si="18"/>
        <v>0</v>
      </c>
      <c r="M166" s="564">
        <f t="shared" si="18"/>
        <v>0</v>
      </c>
      <c r="N166" s="562">
        <f t="shared" si="18"/>
        <v>0</v>
      </c>
      <c r="O166" s="564">
        <f t="shared" si="18"/>
        <v>0</v>
      </c>
      <c r="P166" s="562">
        <f t="shared" si="18"/>
        <v>0</v>
      </c>
      <c r="Q166" s="562">
        <f t="shared" si="18"/>
        <v>0</v>
      </c>
      <c r="R166" s="562">
        <f t="shared" si="18"/>
        <v>0</v>
      </c>
      <c r="S166" s="562">
        <f t="shared" si="18"/>
        <v>0</v>
      </c>
      <c r="T166" s="562">
        <f t="shared" si="18"/>
        <v>0</v>
      </c>
      <c r="U166" s="564">
        <f t="shared" si="18"/>
        <v>0</v>
      </c>
      <c r="V166" s="563">
        <f t="shared" si="18"/>
        <v>0</v>
      </c>
      <c r="W166" s="564">
        <f t="shared" si="18"/>
        <v>0</v>
      </c>
      <c r="X166" s="563">
        <f t="shared" si="18"/>
        <v>0</v>
      </c>
      <c r="Y166" s="563">
        <f t="shared" si="18"/>
        <v>0</v>
      </c>
      <c r="Z166" s="563">
        <f t="shared" si="18"/>
        <v>0</v>
      </c>
      <c r="AA166" s="563">
        <f t="shared" si="18"/>
        <v>0</v>
      </c>
      <c r="AB166" s="563">
        <f t="shared" si="18"/>
        <v>0</v>
      </c>
    </row>
    <row r="167" spans="1:28" hidden="1">
      <c r="A167" s="572">
        <f t="shared" si="15"/>
        <v>0</v>
      </c>
      <c r="D167" s="140">
        <f t="shared" si="16"/>
        <v>0</v>
      </c>
      <c r="E167" s="557"/>
      <c r="F167" s="573"/>
      <c r="G167" s="557"/>
      <c r="H167" s="573"/>
      <c r="I167" s="573"/>
      <c r="J167" s="573"/>
      <c r="K167" s="573"/>
      <c r="L167" s="573"/>
      <c r="M167" s="557"/>
      <c r="N167" s="573"/>
      <c r="O167" s="557"/>
      <c r="P167" s="573"/>
      <c r="Q167" s="573"/>
      <c r="R167" s="573"/>
      <c r="S167" s="573"/>
      <c r="T167" s="573"/>
      <c r="U167" s="557"/>
      <c r="V167" s="573"/>
      <c r="W167" s="557"/>
      <c r="X167" s="573"/>
      <c r="Y167" s="573"/>
      <c r="Z167" s="573"/>
      <c r="AA167" s="573"/>
      <c r="AB167" s="573"/>
    </row>
    <row r="168" spans="1:28">
      <c r="A168" s="572">
        <f t="shared" si="15"/>
        <v>0</v>
      </c>
      <c r="D168" s="1014" t="str">
        <f t="shared" si="16"/>
        <v>Summa totalt</v>
      </c>
      <c r="E168" s="305">
        <f t="shared" ref="E168:AB168" si="19">E120+E143+E166</f>
        <v>5921.3065789000011</v>
      </c>
      <c r="F168" s="124">
        <f t="shared" si="19"/>
        <v>5675.9184670000013</v>
      </c>
      <c r="G168" s="305">
        <f t="shared" si="19"/>
        <v>-5921.3065789000011</v>
      </c>
      <c r="H168" s="124">
        <f t="shared" si="19"/>
        <v>5961.6471829999991</v>
      </c>
      <c r="I168" s="305">
        <f t="shared" si="19"/>
        <v>0</v>
      </c>
      <c r="J168" s="124">
        <f t="shared" si="19"/>
        <v>5654.548850799998</v>
      </c>
      <c r="K168" s="305">
        <f t="shared" si="19"/>
        <v>0</v>
      </c>
      <c r="L168" s="124">
        <f t="shared" si="19"/>
        <v>6529.2738214000019</v>
      </c>
      <c r="M168" s="305">
        <f t="shared" si="19"/>
        <v>324.21611520000044</v>
      </c>
      <c r="N168" s="137">
        <f t="shared" si="19"/>
        <v>239.93577210000029</v>
      </c>
      <c r="O168" s="305">
        <f t="shared" si="19"/>
        <v>-324.21611520000056</v>
      </c>
      <c r="P168" s="137">
        <f t="shared" si="19"/>
        <v>349.78783900000036</v>
      </c>
      <c r="Q168" s="305">
        <f t="shared" si="19"/>
        <v>0</v>
      </c>
      <c r="R168" s="137">
        <f t="shared" si="19"/>
        <v>427.48944859999881</v>
      </c>
      <c r="S168" s="305">
        <f t="shared" si="19"/>
        <v>0</v>
      </c>
      <c r="T168" s="137">
        <f t="shared" si="19"/>
        <v>627.45807350000132</v>
      </c>
      <c r="U168" s="305">
        <f t="shared" si="19"/>
        <v>144.27389700000026</v>
      </c>
      <c r="V168" s="124">
        <f t="shared" si="19"/>
        <v>69.941501200000175</v>
      </c>
      <c r="W168" s="305">
        <f t="shared" si="19"/>
        <v>-144.2738970000004</v>
      </c>
      <c r="X168" s="124">
        <f t="shared" si="19"/>
        <v>128.54506110000034</v>
      </c>
      <c r="Y168" s="305">
        <f t="shared" si="19"/>
        <v>0</v>
      </c>
      <c r="Z168" s="124">
        <f t="shared" si="19"/>
        <v>231.79592119999882</v>
      </c>
      <c r="AA168" s="305">
        <f t="shared" si="19"/>
        <v>0</v>
      </c>
      <c r="AB168" s="124">
        <f t="shared" si="19"/>
        <v>328.03542740000154</v>
      </c>
    </row>
    <row r="169" spans="1:28" ht="13.5" customHeight="1">
      <c r="A169" s="572"/>
      <c r="D169" s="140"/>
      <c r="E169" s="304"/>
      <c r="F169" s="138">
        <f>E168/F168-1</f>
        <v>4.3233198878154244E-2</v>
      </c>
      <c r="G169" s="306"/>
      <c r="H169" s="138">
        <f>+G168/H168-1</f>
        <v>-1.9932333123947636</v>
      </c>
      <c r="I169" s="306"/>
      <c r="J169" s="138">
        <f>I168/J168-1</f>
        <v>-1</v>
      </c>
      <c r="K169" s="306"/>
      <c r="L169" s="138">
        <f>K168/L168-1</f>
        <v>-1</v>
      </c>
      <c r="M169" s="306"/>
      <c r="N169" s="139">
        <f>M168/N168-1</f>
        <v>0.35126209969588795</v>
      </c>
      <c r="O169" s="306"/>
      <c r="P169" s="139">
        <f>O168/P168-1</f>
        <v>-1.9268936167903774</v>
      </c>
      <c r="Q169" s="306"/>
      <c r="R169" s="139">
        <f>Q168/R168-1</f>
        <v>-1</v>
      </c>
      <c r="S169" s="306"/>
      <c r="T169" s="139">
        <f>S168/T168-1</f>
        <v>-1</v>
      </c>
      <c r="U169" s="306"/>
      <c r="V169" s="138">
        <f>U168/V168-1</f>
        <v>1.0627795303884597</v>
      </c>
      <c r="W169" s="306"/>
      <c r="X169" s="138">
        <f>W168/X168-1</f>
        <v>-2.1223604840621917</v>
      </c>
      <c r="Y169" s="306"/>
      <c r="Z169" s="138">
        <f>Y168/Z168-1</f>
        <v>-1</v>
      </c>
      <c r="AA169" s="306"/>
      <c r="AB169" s="138">
        <f>AA168/AB168-1</f>
        <v>-1</v>
      </c>
    </row>
    <row r="170" spans="1:28">
      <c r="D170" s="33" t="s">
        <v>20</v>
      </c>
      <c r="F170" s="104"/>
      <c r="G170" s="104"/>
      <c r="O170" s="104"/>
      <c r="V170" s="104"/>
    </row>
    <row r="171" spans="1:28">
      <c r="F171" s="104"/>
      <c r="O171" s="104"/>
      <c r="V171" s="104"/>
    </row>
    <row r="172" spans="1:28">
      <c r="F172" s="104"/>
      <c r="O172" s="104"/>
      <c r="V172" s="104"/>
    </row>
    <row r="173" spans="1:28">
      <c r="F173" s="104"/>
      <c r="O173" s="104"/>
      <c r="V173" s="104"/>
    </row>
    <row r="174" spans="1:28">
      <c r="F174" s="104"/>
      <c r="O174" s="104"/>
      <c r="V174" s="104"/>
    </row>
    <row r="175" spans="1:28">
      <c r="F175" s="104"/>
      <c r="O175" s="104"/>
      <c r="V175" s="104"/>
    </row>
    <row r="176" spans="1:28">
      <c r="F176" s="104"/>
      <c r="O176" s="104"/>
      <c r="V176" s="104"/>
    </row>
    <row r="177" spans="6:22">
      <c r="F177" s="104"/>
      <c r="O177" s="104"/>
      <c r="V177" s="104"/>
    </row>
    <row r="178" spans="6:22">
      <c r="F178" s="104"/>
      <c r="O178" s="104"/>
      <c r="V178" s="104"/>
    </row>
    <row r="179" spans="6:22">
      <c r="F179" s="104"/>
      <c r="O179" s="104"/>
      <c r="V179" s="104"/>
    </row>
    <row r="180" spans="6:22">
      <c r="F180" s="104"/>
      <c r="O180" s="104"/>
      <c r="V180" s="104"/>
    </row>
    <row r="181" spans="6:22">
      <c r="F181" s="104"/>
      <c r="O181" s="104"/>
      <c r="V181" s="104"/>
    </row>
    <row r="182" spans="6:22">
      <c r="F182" s="104"/>
      <c r="O182" s="104"/>
      <c r="V182" s="104"/>
    </row>
    <row r="183" spans="6:22">
      <c r="F183" s="104"/>
      <c r="O183" s="104"/>
      <c r="V183" s="104"/>
    </row>
    <row r="184" spans="6:22">
      <c r="F184" s="104"/>
      <c r="O184" s="104"/>
      <c r="V184" s="104"/>
    </row>
  </sheetData>
  <mergeCells count="6">
    <mergeCell ref="E7:L7"/>
    <mergeCell ref="M7:T7"/>
    <mergeCell ref="U7:AB7"/>
    <mergeCell ref="E89:L89"/>
    <mergeCell ref="M89:T89"/>
    <mergeCell ref="U89:AB89"/>
  </mergeCells>
  <pageMargins left="0.31496062992125984" right="0" top="0.55118110236220474" bottom="0.55118110236220474" header="0.31496062992125984" footer="0.31496062992125984"/>
  <pageSetup paperSize="9" scale="5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P106"/>
  <sheetViews>
    <sheetView showGridLines="0" showZeros="0" view="pageBreakPreview" topLeftCell="C5" zoomScale="80" zoomScaleNormal="81" zoomScaleSheetLayoutView="80" workbookViewId="0"/>
  </sheetViews>
  <sheetFormatPr defaultColWidth="9.109375" defaultRowHeight="13.8" outlineLevelRow="1" outlineLevelCol="1"/>
  <cols>
    <col min="1" max="1" width="18" style="6" hidden="1" customWidth="1" outlineLevel="1"/>
    <col min="2" max="2" width="9.5546875" style="6" hidden="1" customWidth="1" outlineLevel="1"/>
    <col min="3" max="3" width="4.33203125" style="6" customWidth="1" collapsed="1"/>
    <col min="4" max="4" width="32.6640625" style="6" customWidth="1"/>
    <col min="5" max="11" width="10.33203125" style="22" customWidth="1"/>
    <col min="12" max="12" width="12.5546875" style="22" customWidth="1"/>
    <col min="13" max="17" width="10.33203125" style="22" customWidth="1"/>
    <col min="18" max="18" width="11.33203125" style="22" customWidth="1"/>
    <col min="19" max="19" width="12.33203125" style="22" customWidth="1"/>
    <col min="20" max="20" width="11.6640625" style="22" customWidth="1"/>
    <col min="21" max="21" width="13.5546875" style="22" customWidth="1"/>
    <col min="22" max="22" width="10.33203125" style="22" hidden="1" customWidth="1"/>
    <col min="23" max="26" width="11" style="22" hidden="1" customWidth="1"/>
    <col min="27" max="27" width="11" style="22" customWidth="1"/>
    <col min="28" max="28" width="0.88671875" style="134" customWidth="1"/>
    <col min="29" max="29" width="11" style="22" customWidth="1"/>
    <col min="30" max="39" width="11" style="22" hidden="1" customWidth="1"/>
    <col min="40" max="40" width="1" style="134" customWidth="1"/>
    <col min="41" max="41" width="11" style="22" customWidth="1"/>
    <col min="42" max="42" width="9.109375" style="9" customWidth="1"/>
    <col min="43" max="16384" width="9.109375" style="6"/>
  </cols>
  <sheetData>
    <row r="1" spans="1:42" hidden="1" outlineLevel="1">
      <c r="B1" s="546"/>
      <c r="C1" s="33"/>
      <c r="D1" s="33"/>
      <c r="E1" s="22" t="str">
        <f>'Aaro Inställningar'!K5</f>
        <v>AHIAS</v>
      </c>
      <c r="F1" s="22" t="str">
        <f>'Aaro Inställningar'!L5</f>
        <v>ARCUS</v>
      </c>
      <c r="G1" s="22" t="str">
        <f>'Aaro Inställningar'!M5</f>
        <v>BIOLIN</v>
      </c>
      <c r="H1" s="22" t="str">
        <f>'Aaro Inställningar'!N5</f>
        <v>BISNODE</v>
      </c>
      <c r="I1" s="22" t="str">
        <f>'Aaro Inställningar'!O5</f>
        <v>DIAB</v>
      </c>
      <c r="J1" s="22" t="str">
        <f>'Aaro Inställningar'!P5</f>
        <v>EMGR</v>
      </c>
      <c r="K1" s="22" t="str">
        <f>'Aaro Inställningar'!Q5</f>
        <v>GSHYDRO</v>
      </c>
      <c r="L1" s="22" t="str">
        <f>'Aaro Inställningar'!R5</f>
        <v>HAFA</v>
      </c>
      <c r="M1" s="22" t="str">
        <f>'Aaro Inställningar'!S5</f>
        <v>HENT</v>
      </c>
      <c r="N1" s="22" t="str">
        <f>'Aaro Inställningar'!T5</f>
        <v>HLDISP</v>
      </c>
      <c r="O1" s="22" t="str">
        <f>'Aaro Inställningar'!U5</f>
        <v>INWIDO</v>
      </c>
      <c r="P1" s="22" t="str">
        <f>'Aaro Inställningar'!V5</f>
        <v>JOTUL</v>
      </c>
      <c r="Q1" s="22" t="str">
        <f>'Aaro Inställningar'!W5</f>
        <v>KVD</v>
      </c>
      <c r="R1" s="22" t="str">
        <f>'Aaro Inställningar'!X5</f>
        <v>LEDIL</v>
      </c>
      <c r="S1" s="22" t="str">
        <f>'Aaro Inställningar'!Y5</f>
        <v>MCC</v>
      </c>
      <c r="T1" s="22" t="str">
        <f>'Aaro Inställningar'!Z5</f>
        <v>NEBULA</v>
      </c>
      <c r="U1" s="22" t="str">
        <f>'Aaro Inställningar'!AA5</f>
        <v>NCGHO</v>
      </c>
      <c r="V1" s="22">
        <f>'Aaro Inställningar'!AB5</f>
        <v>0</v>
      </c>
      <c r="W1" s="22">
        <f>'Aaro Inställningar'!AC5</f>
        <v>0</v>
      </c>
      <c r="X1" s="22">
        <f>'Aaro Inställningar'!AD5</f>
        <v>0</v>
      </c>
      <c r="Y1" s="22">
        <f>'Aaro Inställningar'!AE5</f>
        <v>0</v>
      </c>
      <c r="Z1" s="22">
        <f>'Aaro Inställningar'!AF5</f>
        <v>0</v>
      </c>
      <c r="AA1" s="22" t="str">
        <f>'Aaro Inställningar'!AG5</f>
        <v>X</v>
      </c>
      <c r="AC1" s="22" t="str">
        <f>'Aaro Inställningar'!AH5</f>
        <v>AIBEL</v>
      </c>
      <c r="AD1" s="22">
        <f>'Aaro Inställningar'!AI5</f>
        <v>0</v>
      </c>
      <c r="AE1" s="22">
        <f>'Aaro Inställningar'!AJ5</f>
        <v>0</v>
      </c>
      <c r="AF1" s="22">
        <f>'Aaro Inställningar'!AK5</f>
        <v>0</v>
      </c>
      <c r="AG1" s="22">
        <f>'Aaro Inställningar'!AL5</f>
        <v>0</v>
      </c>
      <c r="AH1" s="22">
        <f>'Aaro Inställningar'!AM5</f>
        <v>0</v>
      </c>
      <c r="AI1" s="22" t="str">
        <f>'Aaro Inställningar'!AN5</f>
        <v>X</v>
      </c>
      <c r="AJ1" s="22">
        <f>'Aaro Inställningar'!AO5</f>
        <v>0</v>
      </c>
      <c r="AK1" s="22">
        <f>'Aaro Inställningar'!AP5</f>
        <v>0</v>
      </c>
      <c r="AL1" s="22">
        <f>'Aaro Inställningar'!AQ5</f>
        <v>0</v>
      </c>
      <c r="AM1" s="22" t="str">
        <f>'Aaro Inställningar'!AR5</f>
        <v>X</v>
      </c>
      <c r="AO1" s="22" t="str">
        <f>'Aaro Inställningar'!AS5</f>
        <v>X</v>
      </c>
      <c r="AP1" s="22">
        <f>'Aaro Inställningar'!BB5</f>
        <v>0</v>
      </c>
    </row>
    <row r="2" spans="1:42" ht="14.4" hidden="1" outlineLevel="1" thickBot="1">
      <c r="B2" s="39"/>
      <c r="C2" s="33"/>
      <c r="D2" s="33"/>
      <c r="E2" s="535" t="s">
        <v>246</v>
      </c>
      <c r="F2" s="535" t="s">
        <v>246</v>
      </c>
      <c r="G2" s="535" t="s">
        <v>246</v>
      </c>
      <c r="H2" s="535" t="s">
        <v>246</v>
      </c>
      <c r="I2" s="535" t="s">
        <v>246</v>
      </c>
      <c r="J2" s="535" t="s">
        <v>246</v>
      </c>
      <c r="K2" s="535" t="s">
        <v>246</v>
      </c>
      <c r="L2" s="535" t="s">
        <v>246</v>
      </c>
      <c r="M2" s="535" t="s">
        <v>246</v>
      </c>
      <c r="N2" s="535" t="s">
        <v>246</v>
      </c>
      <c r="O2" s="535" t="s">
        <v>246</v>
      </c>
      <c r="P2" s="535" t="s">
        <v>246</v>
      </c>
      <c r="Q2" s="535" t="s">
        <v>246</v>
      </c>
      <c r="R2" s="535" t="s">
        <v>246</v>
      </c>
      <c r="S2" s="535" t="s">
        <v>246</v>
      </c>
      <c r="T2" s="535" t="s">
        <v>246</v>
      </c>
      <c r="U2" s="535" t="s">
        <v>246</v>
      </c>
      <c r="V2" s="535" t="s">
        <v>246</v>
      </c>
      <c r="W2" s="535" t="s">
        <v>246</v>
      </c>
      <c r="X2" s="535" t="s">
        <v>246</v>
      </c>
      <c r="Y2" s="535" t="s">
        <v>246</v>
      </c>
      <c r="Z2" s="535" t="s">
        <v>246</v>
      </c>
      <c r="AA2" s="535" t="s">
        <v>246</v>
      </c>
      <c r="AB2" s="644"/>
      <c r="AC2" s="535" t="s">
        <v>246</v>
      </c>
      <c r="AD2" s="535" t="s">
        <v>246</v>
      </c>
      <c r="AE2" s="535" t="s">
        <v>246</v>
      </c>
      <c r="AF2" s="535" t="s">
        <v>246</v>
      </c>
      <c r="AG2" s="535" t="s">
        <v>246</v>
      </c>
      <c r="AH2" s="535" t="s">
        <v>246</v>
      </c>
      <c r="AI2" s="535" t="s">
        <v>246</v>
      </c>
      <c r="AJ2" s="535" t="s">
        <v>246</v>
      </c>
      <c r="AK2" s="535" t="s">
        <v>246</v>
      </c>
      <c r="AL2" s="535" t="s">
        <v>246</v>
      </c>
      <c r="AM2" s="535" t="s">
        <v>246</v>
      </c>
      <c r="AN2" s="644"/>
      <c r="AO2" s="535" t="s">
        <v>246</v>
      </c>
    </row>
    <row r="3" spans="1:42" customFormat="1" ht="15" hidden="1" outlineLevel="1" thickTop="1">
      <c r="A3" t="str">
        <f>'Meny Aaro'!D11</f>
        <v>MSEK</v>
      </c>
      <c r="B3" s="6"/>
      <c r="E3" s="652" t="s">
        <v>402</v>
      </c>
      <c r="AB3" s="645"/>
      <c r="AN3" s="645"/>
    </row>
    <row r="4" spans="1:42" customFormat="1" ht="14.4" hidden="1" outlineLevel="1">
      <c r="A4" s="1" t="s">
        <v>299</v>
      </c>
      <c r="B4" s="6"/>
      <c r="AB4" s="645"/>
      <c r="AN4" s="645"/>
    </row>
    <row r="5" spans="1:42" collapsed="1">
      <c r="A5" s="492">
        <v>100</v>
      </c>
      <c r="Q5" s="569"/>
    </row>
    <row r="6" spans="1:42" ht="28.2">
      <c r="B6" s="2"/>
      <c r="D6" s="141" t="str">
        <f>"Resultatanalys kvartal "&amp;VÅR&amp;" - jämförelse "&amp;VFGÅR</f>
        <v>Resultatanalys kvartal 2015 - jämförelse 2014</v>
      </c>
    </row>
    <row r="7" spans="1:42" s="643" customFormat="1" ht="73.5" customHeight="1">
      <c r="A7" s="640" t="s">
        <v>539</v>
      </c>
      <c r="B7" s="641"/>
      <c r="C7" s="642"/>
      <c r="D7" s="355" t="str">
        <f>'Aaro Inställningar'!H13&amp;" "&amp;VÅR</f>
        <v>kvartal 1 2015</v>
      </c>
      <c r="E7" s="734" t="str">
        <f>'Aaro Inställningar'!K6</f>
        <v>AH</v>
      </c>
      <c r="F7" s="734" t="str">
        <f>'Aaro Inställningar'!L6</f>
        <v>Arcus</v>
      </c>
      <c r="G7" s="734" t="str">
        <f>'Aaro Inställningar'!M6</f>
        <v xml:space="preserve">Biolin </v>
      </c>
      <c r="H7" s="734" t="str">
        <f>'Aaro Inställningar'!N6</f>
        <v>Bisnode</v>
      </c>
      <c r="I7" s="734" t="str">
        <f>'Aaro Inställningar'!O6</f>
        <v>DIAB</v>
      </c>
      <c r="J7" s="734" t="str">
        <f>'Aaro Inställningar'!P6</f>
        <v>Eurom</v>
      </c>
      <c r="K7" s="734" t="str">
        <f>'Aaro Inställningar'!Q6</f>
        <v>GS-Hydro</v>
      </c>
      <c r="L7" s="734" t="str">
        <f>'Aaro Inställningar'!R6</f>
        <v>Hafa</v>
      </c>
      <c r="M7" s="734" t="str">
        <f>'Aaro Inställningar'!S6</f>
        <v>HENT</v>
      </c>
      <c r="N7" s="734" t="str">
        <f>'Aaro Inställningar'!T6</f>
        <v xml:space="preserve">HL Disp </v>
      </c>
      <c r="O7" s="734" t="str">
        <f>'Aaro Inställningar'!U6</f>
        <v>Inwido</v>
      </c>
      <c r="P7" s="734" t="str">
        <f>'Aaro Inställningar'!V6</f>
        <v>Jøtul</v>
      </c>
      <c r="Q7" s="734" t="str">
        <f>'Aaro Inställningar'!W6</f>
        <v xml:space="preserve">KVD </v>
      </c>
      <c r="R7" s="734" t="str">
        <f>'Aaro Inställningar'!X6</f>
        <v>Ledil</v>
      </c>
      <c r="S7" s="734" t="str">
        <f>'Aaro Inställningar'!Y6</f>
        <v>MCC</v>
      </c>
      <c r="T7" s="734" t="str">
        <f>'Aaro Inställningar'!Z6</f>
        <v>Nebula</v>
      </c>
      <c r="U7" s="734" t="str">
        <f>'Aaro Inställningar'!AA6</f>
        <v>NCG</v>
      </c>
      <c r="V7" s="734">
        <f>'Aaro Inställningar'!AB6</f>
        <v>0</v>
      </c>
      <c r="W7" s="734">
        <f>'Aaro Inställningar'!AC6</f>
        <v>0</v>
      </c>
      <c r="X7" s="734">
        <f>'Aaro Inställningar'!AD6</f>
        <v>0</v>
      </c>
      <c r="Y7" s="734">
        <f>'Aaro Inställningar'!AE6</f>
        <v>0</v>
      </c>
      <c r="Z7" s="734">
        <f>'Aaro Inställningar'!AF6</f>
        <v>0</v>
      </c>
      <c r="AA7" s="734" t="str">
        <f>'Aaro Inställningar'!AG6</f>
        <v>Sum ex Aibel</v>
      </c>
      <c r="AB7" s="735"/>
      <c r="AC7" s="734" t="str">
        <f>'Aaro Inställningar'!AH6</f>
        <v>Aibel</v>
      </c>
      <c r="AD7" s="734">
        <f>'Aaro Inställningar'!AI6</f>
        <v>0</v>
      </c>
      <c r="AE7" s="734">
        <f>'Aaro Inställningar'!AJ6</f>
        <v>0</v>
      </c>
      <c r="AF7" s="734">
        <f>'Aaro Inställningar'!AK6</f>
        <v>0</v>
      </c>
      <c r="AG7" s="734">
        <f>'Aaro Inställningar'!AL6</f>
        <v>0</v>
      </c>
      <c r="AH7" s="734">
        <f>'Aaro Inställningar'!AM6</f>
        <v>0</v>
      </c>
      <c r="AI7" s="734" t="str">
        <f>'Aaro Inställningar'!AN6</f>
        <v>Sum Aibel</v>
      </c>
      <c r="AJ7" s="734">
        <f>'Aaro Inställningar'!AO6</f>
        <v>0</v>
      </c>
      <c r="AK7" s="734">
        <f>'Aaro Inställningar'!AP6</f>
        <v>0</v>
      </c>
      <c r="AL7" s="734">
        <f>'Aaro Inställningar'!AQ6</f>
        <v>0</v>
      </c>
      <c r="AM7" s="734" t="str">
        <f>'Aaro Inställningar'!AR6</f>
        <v>SUMMA FRÅGETECKEN</v>
      </c>
      <c r="AN7" s="735"/>
      <c r="AO7" s="734" t="str">
        <f>'Aaro Inställningar'!AS6</f>
        <v>Totalt</v>
      </c>
      <c r="AP7" s="642"/>
    </row>
    <row r="8" spans="1:42" s="56" customFormat="1" ht="14.4">
      <c r="A8" s="146"/>
      <c r="B8" s="2"/>
      <c r="C8" s="146"/>
      <c r="D8" s="147"/>
      <c r="E8" s="147"/>
      <c r="F8" s="149"/>
      <c r="G8" s="149"/>
      <c r="H8" s="148"/>
      <c r="I8" s="148"/>
      <c r="J8" s="148"/>
      <c r="K8" s="148"/>
      <c r="L8" s="148"/>
      <c r="M8" s="148"/>
      <c r="N8" s="148"/>
      <c r="O8" s="148"/>
      <c r="P8" s="148"/>
      <c r="Q8" s="149"/>
      <c r="R8" s="148"/>
      <c r="S8" s="148"/>
      <c r="T8" s="148"/>
      <c r="U8" s="149"/>
      <c r="V8" s="148"/>
      <c r="W8" s="148"/>
      <c r="X8" s="148"/>
      <c r="Y8" s="148"/>
      <c r="Z8" s="148"/>
      <c r="AA8" s="148"/>
      <c r="AB8" s="322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322"/>
      <c r="AO8" s="148"/>
    </row>
    <row r="9" spans="1:42" s="15" customFormat="1" ht="15">
      <c r="A9" s="549" t="s">
        <v>297</v>
      </c>
      <c r="B9" s="2"/>
      <c r="C9" s="11"/>
      <c r="D9" s="307" t="s">
        <v>32</v>
      </c>
      <c r="E9" s="633">
        <v>238.62254730000001</v>
      </c>
      <c r="F9" s="633">
        <v>548.6865239</v>
      </c>
      <c r="G9" s="633">
        <v>52.325530000000001</v>
      </c>
      <c r="H9" s="633">
        <v>873.49547629999995</v>
      </c>
      <c r="I9" s="633">
        <v>369.01600000000002</v>
      </c>
      <c r="J9" s="633">
        <v>593.44200000000001</v>
      </c>
      <c r="K9" s="633">
        <v>319.61327749999998</v>
      </c>
      <c r="L9" s="633">
        <v>52.296999999999997</v>
      </c>
      <c r="M9" s="633">
        <v>1284.0456196</v>
      </c>
      <c r="N9" s="633">
        <v>337.32799999999997</v>
      </c>
      <c r="O9" s="633">
        <v>1047.434</v>
      </c>
      <c r="P9" s="633">
        <v>208.51561219999999</v>
      </c>
      <c r="Q9" s="633">
        <v>75.858000000000004</v>
      </c>
      <c r="R9" s="633">
        <v>69.916283800000002</v>
      </c>
      <c r="S9" s="633">
        <v>290.10500000000002</v>
      </c>
      <c r="T9" s="633">
        <v>66.413453599999997</v>
      </c>
      <c r="U9" s="633">
        <v>791.15413999999998</v>
      </c>
      <c r="V9" s="633">
        <v>0</v>
      </c>
      <c r="W9" s="633">
        <v>0</v>
      </c>
      <c r="X9" s="633">
        <v>0</v>
      </c>
      <c r="Y9" s="633">
        <v>0</v>
      </c>
      <c r="Z9" s="633">
        <v>0</v>
      </c>
      <c r="AA9" s="633">
        <f t="shared" ref="AA9:AA36" si="0">SUM(E9:Z9)</f>
        <v>7218.2684642000013</v>
      </c>
      <c r="AB9" s="646"/>
      <c r="AC9" s="633">
        <v>1907.3287952000001</v>
      </c>
      <c r="AD9" s="633">
        <v>0</v>
      </c>
      <c r="AE9" s="633">
        <v>0</v>
      </c>
      <c r="AF9" s="633">
        <v>0</v>
      </c>
      <c r="AG9" s="633">
        <v>0</v>
      </c>
      <c r="AH9" s="633">
        <v>0</v>
      </c>
      <c r="AI9" s="633">
        <f t="shared" ref="AI9:AI36" si="1">SUM(AC9:AH9)</f>
        <v>1907.3287952000001</v>
      </c>
      <c r="AJ9" s="633">
        <v>0</v>
      </c>
      <c r="AK9" s="633">
        <v>0</v>
      </c>
      <c r="AL9" s="633">
        <v>0</v>
      </c>
      <c r="AM9" s="633">
        <f t="shared" ref="AM9:AM36" si="2">SUM(AJ9:AL9)</f>
        <v>0</v>
      </c>
      <c r="AN9" s="646"/>
      <c r="AO9" s="633">
        <f t="shared" ref="AO9:AO36" si="3">AA9+AI9+AM9</f>
        <v>9125.5972594000013</v>
      </c>
      <c r="AP9" s="31"/>
    </row>
    <row r="10" spans="1:42" s="15" customFormat="1" ht="15">
      <c r="A10" s="549" t="s">
        <v>341</v>
      </c>
      <c r="B10" s="2"/>
      <c r="C10" s="11"/>
      <c r="D10" s="150" t="s">
        <v>205</v>
      </c>
      <c r="E10" s="32">
        <v>-222.25564940000001</v>
      </c>
      <c r="F10" s="32">
        <v>-550.4014512</v>
      </c>
      <c r="G10" s="32">
        <v>-51.453899999999997</v>
      </c>
      <c r="H10" s="32">
        <v>-819.80893349999997</v>
      </c>
      <c r="I10" s="32">
        <v>-318.00599999999997</v>
      </c>
      <c r="J10" s="32">
        <v>-582.73800000000006</v>
      </c>
      <c r="K10" s="32">
        <v>-306.05023130000001</v>
      </c>
      <c r="L10" s="32">
        <v>-49.466999999999999</v>
      </c>
      <c r="M10" s="32">
        <v>-1211.5859154</v>
      </c>
      <c r="N10" s="32">
        <v>-338.541</v>
      </c>
      <c r="O10" s="32">
        <v>-991.13800000000003</v>
      </c>
      <c r="P10" s="32">
        <v>-212.2493643</v>
      </c>
      <c r="Q10" s="32">
        <v>-66.861000000000004</v>
      </c>
      <c r="R10" s="32">
        <v>-41.533311599999998</v>
      </c>
      <c r="S10" s="32">
        <v>-257.80700000000002</v>
      </c>
      <c r="T10" s="32">
        <v>-44.193432100000003</v>
      </c>
      <c r="U10" s="32">
        <v>-612.08352000000002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f t="shared" si="0"/>
        <v>-6676.1737088</v>
      </c>
      <c r="AB10" s="646"/>
      <c r="AC10" s="32">
        <v>-1747.9511648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f t="shared" si="1"/>
        <v>-1747.9511648</v>
      </c>
      <c r="AJ10" s="32">
        <v>0</v>
      </c>
      <c r="AK10" s="32">
        <v>0</v>
      </c>
      <c r="AL10" s="32">
        <v>0</v>
      </c>
      <c r="AM10" s="32">
        <f t="shared" si="2"/>
        <v>0</v>
      </c>
      <c r="AN10" s="646"/>
      <c r="AO10" s="32">
        <f t="shared" si="3"/>
        <v>-8424.1248735999998</v>
      </c>
      <c r="AP10" s="31"/>
    </row>
    <row r="11" spans="1:42" s="15" customFormat="1" ht="15">
      <c r="A11" s="549" t="s">
        <v>359</v>
      </c>
      <c r="B11" s="2"/>
      <c r="C11" s="11"/>
      <c r="D11" s="150" t="s">
        <v>206</v>
      </c>
      <c r="E11" s="32">
        <v>-8.8137000000000007E-3</v>
      </c>
      <c r="F11" s="32">
        <v>0</v>
      </c>
      <c r="G11" s="32">
        <v>1.5006299999999999</v>
      </c>
      <c r="H11" s="32">
        <v>16.811988400000001</v>
      </c>
      <c r="I11" s="32">
        <v>1.266</v>
      </c>
      <c r="J11" s="32">
        <v>6.4109999999999996</v>
      </c>
      <c r="K11" s="32">
        <v>0.25325189999999997</v>
      </c>
      <c r="L11" s="32">
        <v>0</v>
      </c>
      <c r="M11" s="32">
        <v>0.44027559999999999</v>
      </c>
      <c r="N11" s="32">
        <v>2.0499999999999998</v>
      </c>
      <c r="O11" s="32">
        <v>1.512</v>
      </c>
      <c r="P11" s="32">
        <v>2.2013782000000002</v>
      </c>
      <c r="Q11" s="32">
        <v>0.161</v>
      </c>
      <c r="R11" s="32">
        <v>0</v>
      </c>
      <c r="S11" s="32">
        <v>0.25600000000000001</v>
      </c>
      <c r="T11" s="32">
        <v>0.48614049999999998</v>
      </c>
      <c r="U11" s="32">
        <v>3.6999999999999998E-2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f t="shared" si="0"/>
        <v>33.377850899999999</v>
      </c>
      <c r="AB11" s="646"/>
      <c r="AC11" s="32">
        <v>1.4260634999999999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f t="shared" si="1"/>
        <v>1.4260634999999999</v>
      </c>
      <c r="AJ11" s="32">
        <v>0</v>
      </c>
      <c r="AK11" s="32">
        <v>0</v>
      </c>
      <c r="AL11" s="32">
        <v>0</v>
      </c>
      <c r="AM11" s="32">
        <f t="shared" si="2"/>
        <v>0</v>
      </c>
      <c r="AN11" s="646"/>
      <c r="AO11" s="32">
        <f t="shared" si="3"/>
        <v>34.803914399999996</v>
      </c>
      <c r="AP11" s="31"/>
    </row>
    <row r="12" spans="1:42" s="15" customFormat="1" ht="15">
      <c r="A12" s="549" t="s">
        <v>342</v>
      </c>
      <c r="B12" s="2"/>
      <c r="C12" s="11"/>
      <c r="D12" s="150" t="s">
        <v>207</v>
      </c>
      <c r="E12" s="101">
        <v>0</v>
      </c>
      <c r="F12" s="101">
        <v>0</v>
      </c>
      <c r="G12" s="101">
        <v>-0.45787</v>
      </c>
      <c r="H12" s="101">
        <v>-1.3065283000000001</v>
      </c>
      <c r="I12" s="101">
        <v>0</v>
      </c>
      <c r="J12" s="101">
        <v>-0.04</v>
      </c>
      <c r="K12" s="101">
        <v>0</v>
      </c>
      <c r="L12" s="101">
        <v>0</v>
      </c>
      <c r="M12" s="101">
        <v>-19.9734798</v>
      </c>
      <c r="N12" s="101">
        <v>-2.0779999999999998</v>
      </c>
      <c r="O12" s="101">
        <v>-1.6779999999999999</v>
      </c>
      <c r="P12" s="101">
        <v>0</v>
      </c>
      <c r="Q12" s="101">
        <v>-0.02</v>
      </c>
      <c r="R12" s="101">
        <v>0</v>
      </c>
      <c r="S12" s="101">
        <v>0</v>
      </c>
      <c r="T12" s="101">
        <v>0</v>
      </c>
      <c r="U12" s="101">
        <v>0</v>
      </c>
      <c r="V12" s="101">
        <v>0</v>
      </c>
      <c r="W12" s="101">
        <v>0</v>
      </c>
      <c r="X12" s="101">
        <v>0</v>
      </c>
      <c r="Y12" s="101">
        <v>0</v>
      </c>
      <c r="Z12" s="101">
        <v>0</v>
      </c>
      <c r="AA12" s="101">
        <f t="shared" si="0"/>
        <v>-25.553878099999999</v>
      </c>
      <c r="AB12" s="646"/>
      <c r="AC12" s="101">
        <v>-2.1477000000000002E-3</v>
      </c>
      <c r="AD12" s="101">
        <v>0</v>
      </c>
      <c r="AE12" s="101">
        <v>0</v>
      </c>
      <c r="AF12" s="101">
        <v>0</v>
      </c>
      <c r="AG12" s="101">
        <v>0</v>
      </c>
      <c r="AH12" s="101">
        <v>0</v>
      </c>
      <c r="AI12" s="101">
        <f t="shared" si="1"/>
        <v>-2.1477000000000002E-3</v>
      </c>
      <c r="AJ12" s="101">
        <v>0</v>
      </c>
      <c r="AK12" s="101">
        <v>0</v>
      </c>
      <c r="AL12" s="101">
        <v>0</v>
      </c>
      <c r="AM12" s="101">
        <f t="shared" si="2"/>
        <v>0</v>
      </c>
      <c r="AN12" s="646"/>
      <c r="AO12" s="101">
        <f t="shared" si="3"/>
        <v>-25.556025799999997</v>
      </c>
      <c r="AP12" s="31"/>
    </row>
    <row r="13" spans="1:42" s="15" customFormat="1" ht="15">
      <c r="A13" s="549" t="s">
        <v>343</v>
      </c>
      <c r="B13" s="2"/>
      <c r="C13" s="11"/>
      <c r="D13" s="150" t="s">
        <v>214</v>
      </c>
      <c r="E13" s="32">
        <v>0</v>
      </c>
      <c r="F13" s="32">
        <v>0.11597499999999999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-5.3692000000000002E-3</v>
      </c>
      <c r="N13" s="32">
        <v>0</v>
      </c>
      <c r="O13" s="32">
        <v>0.25700000000000001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13.513999999999999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f t="shared" si="0"/>
        <v>13.881605799999999</v>
      </c>
      <c r="AB13" s="646"/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f t="shared" si="1"/>
        <v>0</v>
      </c>
      <c r="AJ13" s="32">
        <v>0</v>
      </c>
      <c r="AK13" s="32">
        <v>0</v>
      </c>
      <c r="AL13" s="32">
        <v>0</v>
      </c>
      <c r="AM13" s="32">
        <f t="shared" si="2"/>
        <v>0</v>
      </c>
      <c r="AN13" s="646"/>
      <c r="AO13" s="32">
        <f t="shared" si="3"/>
        <v>13.881605799999999</v>
      </c>
      <c r="AP13" s="31"/>
    </row>
    <row r="14" spans="1:42" s="15" customFormat="1" ht="15">
      <c r="A14" s="549" t="s">
        <v>344</v>
      </c>
      <c r="B14" s="2"/>
      <c r="C14" s="11"/>
      <c r="D14" s="152" t="s">
        <v>215</v>
      </c>
      <c r="E14" s="634">
        <v>0</v>
      </c>
      <c r="F14" s="634">
        <v>0</v>
      </c>
      <c r="G14" s="634">
        <v>0</v>
      </c>
      <c r="H14" s="634">
        <v>-1.7278738</v>
      </c>
      <c r="I14" s="634">
        <v>0</v>
      </c>
      <c r="J14" s="634">
        <v>0</v>
      </c>
      <c r="K14" s="634">
        <v>0</v>
      </c>
      <c r="L14" s="634">
        <v>0</v>
      </c>
      <c r="M14" s="634">
        <v>0</v>
      </c>
      <c r="N14" s="634">
        <v>0</v>
      </c>
      <c r="O14" s="634">
        <v>0</v>
      </c>
      <c r="P14" s="634">
        <v>0</v>
      </c>
      <c r="Q14" s="634">
        <v>0</v>
      </c>
      <c r="R14" s="634">
        <v>0</v>
      </c>
      <c r="S14" s="634">
        <v>0</v>
      </c>
      <c r="T14" s="634">
        <v>0</v>
      </c>
      <c r="U14" s="634">
        <v>0</v>
      </c>
      <c r="V14" s="634">
        <v>0</v>
      </c>
      <c r="W14" s="634">
        <v>0</v>
      </c>
      <c r="X14" s="634">
        <v>0</v>
      </c>
      <c r="Y14" s="634">
        <v>0</v>
      </c>
      <c r="Z14" s="634">
        <v>0</v>
      </c>
      <c r="AA14" s="634">
        <f t="shared" si="0"/>
        <v>-1.7278738</v>
      </c>
      <c r="AB14" s="491"/>
      <c r="AC14" s="634">
        <v>0</v>
      </c>
      <c r="AD14" s="634">
        <v>0</v>
      </c>
      <c r="AE14" s="634">
        <v>0</v>
      </c>
      <c r="AF14" s="634">
        <v>0</v>
      </c>
      <c r="AG14" s="634">
        <v>0</v>
      </c>
      <c r="AH14" s="634">
        <v>0</v>
      </c>
      <c r="AI14" s="634">
        <f t="shared" si="1"/>
        <v>0</v>
      </c>
      <c r="AJ14" s="634">
        <v>0</v>
      </c>
      <c r="AK14" s="634">
        <v>0</v>
      </c>
      <c r="AL14" s="634">
        <v>0</v>
      </c>
      <c r="AM14" s="634">
        <f t="shared" si="2"/>
        <v>0</v>
      </c>
      <c r="AN14" s="491"/>
      <c r="AO14" s="634">
        <f t="shared" si="3"/>
        <v>-1.7278738</v>
      </c>
      <c r="AP14" s="31"/>
    </row>
    <row r="15" spans="1:42" s="15" customFormat="1" ht="15">
      <c r="A15" s="534" t="s">
        <v>345</v>
      </c>
      <c r="B15" s="2"/>
      <c r="C15" s="11"/>
      <c r="D15" s="153" t="s">
        <v>46</v>
      </c>
      <c r="E15" s="635">
        <v>16.3580842</v>
      </c>
      <c r="F15" s="635">
        <v>-1.5989522999999799</v>
      </c>
      <c r="G15" s="635">
        <v>1.91438999999999</v>
      </c>
      <c r="H15" s="635">
        <v>67.464129099999994</v>
      </c>
      <c r="I15" s="635">
        <v>52.276000000000003</v>
      </c>
      <c r="J15" s="635">
        <v>17.074999999999999</v>
      </c>
      <c r="K15" s="635">
        <v>13.816298099999999</v>
      </c>
      <c r="L15" s="635">
        <v>2.83</v>
      </c>
      <c r="M15" s="635">
        <v>52.921130800000398</v>
      </c>
      <c r="N15" s="635">
        <v>-1.2410000000000201</v>
      </c>
      <c r="O15" s="635">
        <v>56.387</v>
      </c>
      <c r="P15" s="635">
        <v>-1.5323739000000201</v>
      </c>
      <c r="Q15" s="635">
        <v>9.1380000000000194</v>
      </c>
      <c r="R15" s="635">
        <v>22.8583289</v>
      </c>
      <c r="S15" s="635">
        <v>32.554000000000002</v>
      </c>
      <c r="T15" s="635">
        <v>22.706161999999999</v>
      </c>
      <c r="U15" s="635">
        <v>192.62162000000001</v>
      </c>
      <c r="V15" s="635">
        <v>0</v>
      </c>
      <c r="W15" s="635">
        <v>0</v>
      </c>
      <c r="X15" s="635">
        <v>0</v>
      </c>
      <c r="Y15" s="635">
        <v>0</v>
      </c>
      <c r="Z15" s="635">
        <v>0</v>
      </c>
      <c r="AA15" s="635">
        <f t="shared" si="0"/>
        <v>556.5478169000005</v>
      </c>
      <c r="AB15" s="490"/>
      <c r="AC15" s="635">
        <v>160.80154619999999</v>
      </c>
      <c r="AD15" s="635">
        <v>0</v>
      </c>
      <c r="AE15" s="635">
        <v>0</v>
      </c>
      <c r="AF15" s="635">
        <v>0</v>
      </c>
      <c r="AG15" s="635">
        <v>0</v>
      </c>
      <c r="AH15" s="635">
        <v>0</v>
      </c>
      <c r="AI15" s="635">
        <f t="shared" si="1"/>
        <v>160.80154619999999</v>
      </c>
      <c r="AJ15" s="635">
        <v>0</v>
      </c>
      <c r="AK15" s="635">
        <v>0</v>
      </c>
      <c r="AL15" s="635">
        <v>0</v>
      </c>
      <c r="AM15" s="635">
        <f t="shared" si="2"/>
        <v>0</v>
      </c>
      <c r="AN15" s="490"/>
      <c r="AO15" s="635">
        <f t="shared" si="3"/>
        <v>717.34936310000046</v>
      </c>
      <c r="AP15" s="31"/>
    </row>
    <row r="16" spans="1:42" s="15" customFormat="1" ht="15">
      <c r="A16" s="547" t="s">
        <v>346</v>
      </c>
      <c r="B16" s="2"/>
      <c r="C16" s="11"/>
      <c r="D16" s="150" t="s">
        <v>122</v>
      </c>
      <c r="E16" s="32">
        <v>-7.7673199999999998</v>
      </c>
      <c r="F16" s="32">
        <v>-13.468139000000001</v>
      </c>
      <c r="G16" s="32">
        <v>-3.7122700000000002</v>
      </c>
      <c r="H16" s="32">
        <v>-29.590187</v>
      </c>
      <c r="I16" s="32">
        <v>-15.234</v>
      </c>
      <c r="J16" s="32">
        <v>-8.4870000000000001</v>
      </c>
      <c r="K16" s="32">
        <v>-6.0592861999999998</v>
      </c>
      <c r="L16" s="32">
        <v>-0.49399999999999999</v>
      </c>
      <c r="M16" s="32">
        <v>-1.2327717</v>
      </c>
      <c r="N16" s="32">
        <v>-9.9580000000000002</v>
      </c>
      <c r="O16" s="32">
        <v>-27.661999999999999</v>
      </c>
      <c r="P16" s="32">
        <v>-13.0933677</v>
      </c>
      <c r="Q16" s="32">
        <v>-0.97499999999999998</v>
      </c>
      <c r="R16" s="32">
        <v>0</v>
      </c>
      <c r="S16" s="32">
        <v>-3.3010000000000002</v>
      </c>
      <c r="T16" s="32">
        <v>-4.6400813000000003</v>
      </c>
      <c r="U16" s="32">
        <v>-39.285173999999998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f t="shared" si="0"/>
        <v>-184.95959689999995</v>
      </c>
      <c r="AB16" s="646"/>
      <c r="AC16" s="32">
        <v>-35.436819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f t="shared" si="1"/>
        <v>-35.436819</v>
      </c>
      <c r="AJ16" s="32">
        <v>0</v>
      </c>
      <c r="AK16" s="32">
        <v>0</v>
      </c>
      <c r="AL16" s="32">
        <v>0</v>
      </c>
      <c r="AM16" s="32">
        <f t="shared" si="2"/>
        <v>0</v>
      </c>
      <c r="AN16" s="646"/>
      <c r="AO16" s="32">
        <f t="shared" si="3"/>
        <v>-220.39641589999997</v>
      </c>
      <c r="AP16" s="31"/>
    </row>
    <row r="17" spans="1:42" s="15" customFormat="1" ht="15">
      <c r="A17" s="547" t="s">
        <v>347</v>
      </c>
      <c r="B17" s="2"/>
      <c r="C17" s="11"/>
      <c r="D17" s="152" t="s">
        <v>151</v>
      </c>
      <c r="E17" s="634">
        <v>0</v>
      </c>
      <c r="F17" s="634">
        <v>-2.25507E-2</v>
      </c>
      <c r="G17" s="634">
        <v>0</v>
      </c>
      <c r="H17" s="634">
        <v>-0.1118002</v>
      </c>
      <c r="I17" s="634">
        <v>-5.7000000000000002E-2</v>
      </c>
      <c r="J17" s="634">
        <v>0</v>
      </c>
      <c r="K17" s="634">
        <v>0</v>
      </c>
      <c r="L17" s="634">
        <v>0</v>
      </c>
      <c r="M17" s="634">
        <v>0</v>
      </c>
      <c r="N17" s="634">
        <v>0</v>
      </c>
      <c r="O17" s="634">
        <v>0</v>
      </c>
      <c r="P17" s="634">
        <v>0</v>
      </c>
      <c r="Q17" s="634">
        <v>0</v>
      </c>
      <c r="R17" s="634">
        <v>0</v>
      </c>
      <c r="S17" s="634">
        <v>0</v>
      </c>
      <c r="T17" s="634">
        <v>0</v>
      </c>
      <c r="U17" s="634">
        <v>0</v>
      </c>
      <c r="V17" s="634">
        <v>0</v>
      </c>
      <c r="W17" s="634">
        <v>0</v>
      </c>
      <c r="X17" s="634">
        <v>0</v>
      </c>
      <c r="Y17" s="634">
        <v>0</v>
      </c>
      <c r="Z17" s="634">
        <v>0</v>
      </c>
      <c r="AA17" s="634">
        <f t="shared" si="0"/>
        <v>-0.19135089999999999</v>
      </c>
      <c r="AB17" s="491"/>
      <c r="AC17" s="634">
        <v>0</v>
      </c>
      <c r="AD17" s="634">
        <v>0</v>
      </c>
      <c r="AE17" s="634">
        <v>0</v>
      </c>
      <c r="AF17" s="634">
        <v>0</v>
      </c>
      <c r="AG17" s="634">
        <v>0</v>
      </c>
      <c r="AH17" s="634">
        <v>0</v>
      </c>
      <c r="AI17" s="634">
        <f t="shared" si="1"/>
        <v>0</v>
      </c>
      <c r="AJ17" s="634">
        <v>0</v>
      </c>
      <c r="AK17" s="634">
        <v>0</v>
      </c>
      <c r="AL17" s="634">
        <v>0</v>
      </c>
      <c r="AM17" s="634">
        <f t="shared" si="2"/>
        <v>0</v>
      </c>
      <c r="AN17" s="491"/>
      <c r="AO17" s="634">
        <f t="shared" si="3"/>
        <v>-0.19135089999999999</v>
      </c>
      <c r="AP17" s="31"/>
    </row>
    <row r="18" spans="1:42" s="15" customFormat="1" ht="15">
      <c r="A18" s="534" t="s">
        <v>300</v>
      </c>
      <c r="B18" s="2"/>
      <c r="C18" s="11"/>
      <c r="D18" s="308" t="s">
        <v>47</v>
      </c>
      <c r="E18" s="108">
        <v>8.5907642000000006</v>
      </c>
      <c r="F18" s="108">
        <v>-15.089642</v>
      </c>
      <c r="G18" s="108">
        <v>-1.7978799999999999</v>
      </c>
      <c r="H18" s="108">
        <v>37.762141900000003</v>
      </c>
      <c r="I18" s="108">
        <v>36.984999999999999</v>
      </c>
      <c r="J18" s="108">
        <v>8.5879999999999406</v>
      </c>
      <c r="K18" s="108">
        <v>7.7570119000000401</v>
      </c>
      <c r="L18" s="108">
        <v>2.3359999999999999</v>
      </c>
      <c r="M18" s="108">
        <v>51.688359100000298</v>
      </c>
      <c r="N18" s="108">
        <v>-11.199</v>
      </c>
      <c r="O18" s="108">
        <v>28.724999999999898</v>
      </c>
      <c r="P18" s="108">
        <v>-14.6257416</v>
      </c>
      <c r="Q18" s="108">
        <v>8.1630000000000198</v>
      </c>
      <c r="R18" s="108">
        <v>22.633216099999999</v>
      </c>
      <c r="S18" s="108">
        <v>29.253</v>
      </c>
      <c r="T18" s="108">
        <v>18.066080700000001</v>
      </c>
      <c r="U18" s="108">
        <v>153.336446</v>
      </c>
      <c r="V18" s="108">
        <v>0</v>
      </c>
      <c r="W18" s="108">
        <v>0</v>
      </c>
      <c r="X18" s="108">
        <v>0</v>
      </c>
      <c r="Y18" s="108">
        <v>0</v>
      </c>
      <c r="Z18" s="108">
        <v>0</v>
      </c>
      <c r="AA18" s="108">
        <f t="shared" si="0"/>
        <v>371.1717563000002</v>
      </c>
      <c r="AB18" s="490"/>
      <c r="AC18" s="108">
        <v>125.3647272</v>
      </c>
      <c r="AD18" s="108">
        <v>0</v>
      </c>
      <c r="AE18" s="108">
        <v>0</v>
      </c>
      <c r="AF18" s="108">
        <v>0</v>
      </c>
      <c r="AG18" s="108">
        <v>0</v>
      </c>
      <c r="AH18" s="108">
        <v>0</v>
      </c>
      <c r="AI18" s="108">
        <f t="shared" si="1"/>
        <v>125.3647272</v>
      </c>
      <c r="AJ18" s="108">
        <v>0</v>
      </c>
      <c r="AK18" s="108">
        <v>0</v>
      </c>
      <c r="AL18" s="108">
        <v>0</v>
      </c>
      <c r="AM18" s="108">
        <f t="shared" si="2"/>
        <v>0</v>
      </c>
      <c r="AN18" s="490"/>
      <c r="AO18" s="108">
        <f t="shared" si="3"/>
        <v>496.5364835000002</v>
      </c>
      <c r="AP18" s="31"/>
    </row>
    <row r="19" spans="1:42" s="15" customFormat="1" ht="15">
      <c r="A19" s="547">
        <v>7815</v>
      </c>
      <c r="B19" s="2"/>
      <c r="C19" s="11"/>
      <c r="D19" s="150" t="s">
        <v>122</v>
      </c>
      <c r="E19" s="32">
        <v>0</v>
      </c>
      <c r="F19" s="32">
        <v>-1.2639132</v>
      </c>
      <c r="G19" s="32">
        <v>0</v>
      </c>
      <c r="H19" s="32">
        <v>-8.7513479000000007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-7.0999999999999994E-2</v>
      </c>
      <c r="O19" s="32">
        <v>0</v>
      </c>
      <c r="P19" s="32">
        <v>0</v>
      </c>
      <c r="Q19" s="32">
        <v>0</v>
      </c>
      <c r="R19" s="32">
        <v>0</v>
      </c>
      <c r="S19" s="32">
        <v>-0.442</v>
      </c>
      <c r="T19" s="32">
        <v>-1.3506799999999999E-2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f t="shared" si="0"/>
        <v>-10.5417679</v>
      </c>
      <c r="AB19" s="646"/>
      <c r="AC19" s="32">
        <v>-23.929517400000002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f t="shared" si="1"/>
        <v>-23.929517400000002</v>
      </c>
      <c r="AJ19" s="32">
        <v>0</v>
      </c>
      <c r="AK19" s="32">
        <v>0</v>
      </c>
      <c r="AL19" s="32">
        <v>0</v>
      </c>
      <c r="AM19" s="32">
        <f t="shared" si="2"/>
        <v>0</v>
      </c>
      <c r="AN19" s="646"/>
      <c r="AO19" s="32">
        <f t="shared" si="3"/>
        <v>-34.471285300000005</v>
      </c>
      <c r="AP19" s="31"/>
    </row>
    <row r="20" spans="1:42" s="15" customFormat="1" ht="15">
      <c r="A20" s="547" t="s">
        <v>348</v>
      </c>
      <c r="B20" s="2"/>
      <c r="C20" s="11"/>
      <c r="D20" s="150" t="s">
        <v>216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-0.94099999999999995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f t="shared" si="0"/>
        <v>-0.94099999999999995</v>
      </c>
      <c r="AB20" s="646"/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f t="shared" si="1"/>
        <v>0</v>
      </c>
      <c r="AJ20" s="32">
        <v>0</v>
      </c>
      <c r="AK20" s="32">
        <v>0</v>
      </c>
      <c r="AL20" s="32">
        <v>0</v>
      </c>
      <c r="AM20" s="32">
        <f t="shared" si="2"/>
        <v>0</v>
      </c>
      <c r="AN20" s="646"/>
      <c r="AO20" s="32">
        <f t="shared" si="3"/>
        <v>-0.94099999999999995</v>
      </c>
      <c r="AP20" s="31"/>
    </row>
    <row r="21" spans="1:42" s="15" customFormat="1" ht="15">
      <c r="A21" s="547">
        <v>7711</v>
      </c>
      <c r="B21" s="2"/>
      <c r="C21" s="11"/>
      <c r="D21" s="152" t="s">
        <v>217</v>
      </c>
      <c r="E21" s="634">
        <v>0</v>
      </c>
      <c r="F21" s="634">
        <v>0</v>
      </c>
      <c r="G21" s="634">
        <v>0</v>
      </c>
      <c r="H21" s="634">
        <v>0</v>
      </c>
      <c r="I21" s="634">
        <v>0</v>
      </c>
      <c r="J21" s="634">
        <v>0</v>
      </c>
      <c r="K21" s="634">
        <v>0</v>
      </c>
      <c r="L21" s="634">
        <v>0</v>
      </c>
      <c r="M21" s="634">
        <v>0</v>
      </c>
      <c r="N21" s="634">
        <v>0</v>
      </c>
      <c r="O21" s="634">
        <v>0</v>
      </c>
      <c r="P21" s="634">
        <v>0</v>
      </c>
      <c r="Q21" s="634">
        <v>0</v>
      </c>
      <c r="R21" s="634">
        <v>0</v>
      </c>
      <c r="S21" s="634">
        <v>0</v>
      </c>
      <c r="T21" s="634">
        <v>0</v>
      </c>
      <c r="U21" s="634">
        <v>0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f t="shared" si="0"/>
        <v>0</v>
      </c>
      <c r="AB21" s="491"/>
      <c r="AC21" s="634">
        <v>0</v>
      </c>
      <c r="AD21" s="634">
        <v>0</v>
      </c>
      <c r="AE21" s="634">
        <v>0</v>
      </c>
      <c r="AF21" s="634">
        <v>0</v>
      </c>
      <c r="AG21" s="634">
        <v>0</v>
      </c>
      <c r="AH21" s="634">
        <v>0</v>
      </c>
      <c r="AI21" s="634">
        <f t="shared" si="1"/>
        <v>0</v>
      </c>
      <c r="AJ21" s="634">
        <v>0</v>
      </c>
      <c r="AK21" s="634">
        <v>0</v>
      </c>
      <c r="AL21" s="634">
        <v>0</v>
      </c>
      <c r="AM21" s="634">
        <f t="shared" si="2"/>
        <v>0</v>
      </c>
      <c r="AN21" s="491"/>
      <c r="AO21" s="634">
        <f t="shared" si="3"/>
        <v>0</v>
      </c>
      <c r="AP21" s="31"/>
    </row>
    <row r="22" spans="1:42" s="15" customFormat="1" ht="15">
      <c r="A22" s="534" t="s">
        <v>349</v>
      </c>
      <c r="B22" s="2"/>
      <c r="C22" s="11"/>
      <c r="D22" s="153" t="s">
        <v>48</v>
      </c>
      <c r="E22" s="635">
        <v>8.5907642000000006</v>
      </c>
      <c r="F22" s="635">
        <v>-16.353555199999999</v>
      </c>
      <c r="G22" s="635">
        <v>-1.7978799999999999</v>
      </c>
      <c r="H22" s="635">
        <v>29.010794000000001</v>
      </c>
      <c r="I22" s="635">
        <v>36.984999999999999</v>
      </c>
      <c r="J22" s="635">
        <v>8.5879999999999406</v>
      </c>
      <c r="K22" s="635">
        <v>7.7570119000000401</v>
      </c>
      <c r="L22" s="635">
        <v>2.3359999999999999</v>
      </c>
      <c r="M22" s="635">
        <v>51.688359100000298</v>
      </c>
      <c r="N22" s="635">
        <v>-11.27</v>
      </c>
      <c r="O22" s="635">
        <v>27.783999999999899</v>
      </c>
      <c r="P22" s="635">
        <v>-14.6257416</v>
      </c>
      <c r="Q22" s="635">
        <v>8.1630000000000198</v>
      </c>
      <c r="R22" s="635">
        <v>0</v>
      </c>
      <c r="S22" s="635">
        <v>28.811</v>
      </c>
      <c r="T22" s="635">
        <v>18.052573899999999</v>
      </c>
      <c r="U22" s="635">
        <v>153.336446</v>
      </c>
      <c r="V22" s="635">
        <v>0</v>
      </c>
      <c r="W22" s="635">
        <v>0</v>
      </c>
      <c r="X22" s="635">
        <v>0</v>
      </c>
      <c r="Y22" s="635">
        <v>0</v>
      </c>
      <c r="Z22" s="635">
        <v>0</v>
      </c>
      <c r="AA22" s="635">
        <f t="shared" si="0"/>
        <v>337.05577230000017</v>
      </c>
      <c r="AB22" s="490"/>
      <c r="AC22" s="635">
        <v>101.4352098</v>
      </c>
      <c r="AD22" s="635">
        <v>0</v>
      </c>
      <c r="AE22" s="635">
        <v>0</v>
      </c>
      <c r="AF22" s="635">
        <v>0</v>
      </c>
      <c r="AG22" s="635">
        <v>0</v>
      </c>
      <c r="AH22" s="635">
        <v>0</v>
      </c>
      <c r="AI22" s="635">
        <f t="shared" si="1"/>
        <v>101.4352098</v>
      </c>
      <c r="AJ22" s="635">
        <v>0</v>
      </c>
      <c r="AK22" s="635">
        <v>0</v>
      </c>
      <c r="AL22" s="635">
        <v>0</v>
      </c>
      <c r="AM22" s="635">
        <f t="shared" si="2"/>
        <v>0</v>
      </c>
      <c r="AN22" s="490"/>
      <c r="AO22" s="635">
        <f t="shared" si="3"/>
        <v>438.49098210000017</v>
      </c>
      <c r="AP22" s="31"/>
    </row>
    <row r="23" spans="1:42" s="15" customFormat="1" ht="15">
      <c r="A23" s="547" t="s">
        <v>350</v>
      </c>
      <c r="B23" s="2"/>
      <c r="C23" s="11"/>
      <c r="D23" s="150" t="s">
        <v>218</v>
      </c>
      <c r="E23" s="32">
        <v>2.4892189999999998</v>
      </c>
      <c r="F23" s="32">
        <v>2.7060843999999999</v>
      </c>
      <c r="G23" s="32">
        <v>-4.5830000000000003E-2</v>
      </c>
      <c r="H23" s="32">
        <v>0.63790659999999999</v>
      </c>
      <c r="I23" s="32">
        <v>0.26900000000000002</v>
      </c>
      <c r="J23" s="32">
        <v>3.3000000000000002E-2</v>
      </c>
      <c r="K23" s="32">
        <v>0.24387220000000001</v>
      </c>
      <c r="L23" s="32">
        <v>2E-3</v>
      </c>
      <c r="M23" s="32">
        <v>2.3946698999999998</v>
      </c>
      <c r="N23" s="32">
        <v>0.11</v>
      </c>
      <c r="O23" s="32">
        <v>0.23</v>
      </c>
      <c r="P23" s="32">
        <v>0.1181227</v>
      </c>
      <c r="Q23" s="32">
        <v>4.0000000000000001E-3</v>
      </c>
      <c r="R23" s="32">
        <v>9.3796999999999995E-3</v>
      </c>
      <c r="S23" s="32">
        <v>2E-3</v>
      </c>
      <c r="T23" s="32">
        <v>4.5876100000000003E-2</v>
      </c>
      <c r="U23" s="32">
        <v>6.8183999999999995E-2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f t="shared" si="0"/>
        <v>9.317484600000002</v>
      </c>
      <c r="AB23" s="646"/>
      <c r="AC23" s="32">
        <v>2.6846100000000001E-2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f t="shared" si="1"/>
        <v>2.6846100000000001E-2</v>
      </c>
      <c r="AJ23" s="32">
        <v>0</v>
      </c>
      <c r="AK23" s="32">
        <v>0</v>
      </c>
      <c r="AL23" s="32">
        <v>0</v>
      </c>
      <c r="AM23" s="32">
        <f t="shared" si="2"/>
        <v>0</v>
      </c>
      <c r="AN23" s="646"/>
      <c r="AO23" s="32">
        <f t="shared" si="3"/>
        <v>9.3443307000000022</v>
      </c>
      <c r="AP23" s="31"/>
    </row>
    <row r="24" spans="1:42" s="15" customFormat="1" ht="15">
      <c r="A24" s="547" t="s">
        <v>351</v>
      </c>
      <c r="B24" s="2"/>
      <c r="C24" s="142"/>
      <c r="D24" s="150" t="s">
        <v>219</v>
      </c>
      <c r="E24" s="32">
        <v>0</v>
      </c>
      <c r="F24" s="32">
        <v>4.2954000000000004E-3</v>
      </c>
      <c r="G24" s="32">
        <v>0</v>
      </c>
      <c r="H24" s="32">
        <v>-0.95158509999999996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0.57299999999999995</v>
      </c>
      <c r="P24" s="32">
        <v>7.5169E-3</v>
      </c>
      <c r="Q24" s="32">
        <v>0</v>
      </c>
      <c r="R24" s="32">
        <v>0</v>
      </c>
      <c r="S24" s="32">
        <v>0</v>
      </c>
      <c r="T24" s="32">
        <v>0</v>
      </c>
      <c r="U24" s="32">
        <v>2.0579E-2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f t="shared" si="0"/>
        <v>-0.34619380000000005</v>
      </c>
      <c r="AB24" s="646"/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f t="shared" si="1"/>
        <v>0</v>
      </c>
      <c r="AJ24" s="32">
        <v>0</v>
      </c>
      <c r="AK24" s="32">
        <v>0</v>
      </c>
      <c r="AL24" s="32">
        <v>0</v>
      </c>
      <c r="AM24" s="32">
        <f t="shared" si="2"/>
        <v>0</v>
      </c>
      <c r="AN24" s="646"/>
      <c r="AO24" s="32">
        <f t="shared" si="3"/>
        <v>-0.34619380000000005</v>
      </c>
      <c r="AP24" s="31"/>
    </row>
    <row r="25" spans="1:42" s="15" customFormat="1" ht="15">
      <c r="A25" s="547" t="s">
        <v>352</v>
      </c>
      <c r="B25" s="2"/>
      <c r="C25" s="142"/>
      <c r="D25" s="150" t="s">
        <v>220</v>
      </c>
      <c r="E25" s="32">
        <v>-6.6278445000000001</v>
      </c>
      <c r="F25" s="32">
        <v>-20.695102299999999</v>
      </c>
      <c r="G25" s="32">
        <v>-1.6358200000000001</v>
      </c>
      <c r="H25" s="32">
        <v>-21.159946699999999</v>
      </c>
      <c r="I25" s="32">
        <v>-10.587999999999999</v>
      </c>
      <c r="J25" s="32">
        <v>-6.2949999999999999</v>
      </c>
      <c r="K25" s="32">
        <v>-3.1234400999999998</v>
      </c>
      <c r="L25" s="32">
        <v>-0.33500000000000002</v>
      </c>
      <c r="M25" s="32">
        <v>-3.3256918</v>
      </c>
      <c r="N25" s="32">
        <v>-10.021000000000001</v>
      </c>
      <c r="O25" s="32">
        <v>-7.9290000000000003</v>
      </c>
      <c r="P25" s="32">
        <v>-9.3929047000000008</v>
      </c>
      <c r="Q25" s="32">
        <v>-1.6719999999999999</v>
      </c>
      <c r="R25" s="32">
        <v>0</v>
      </c>
      <c r="S25" s="32">
        <v>-7.1890000000000001</v>
      </c>
      <c r="T25" s="32">
        <v>-4.4868639000000003</v>
      </c>
      <c r="U25" s="32">
        <v>-30.693110999999998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f t="shared" si="0"/>
        <v>-145.16972499999997</v>
      </c>
      <c r="AB25" s="646"/>
      <c r="AC25" s="32">
        <v>-77.383274299999997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f t="shared" si="1"/>
        <v>-77.383274299999997</v>
      </c>
      <c r="AJ25" s="32">
        <v>0</v>
      </c>
      <c r="AK25" s="32">
        <v>0</v>
      </c>
      <c r="AL25" s="32">
        <v>0</v>
      </c>
      <c r="AM25" s="32">
        <f t="shared" si="2"/>
        <v>0</v>
      </c>
      <c r="AN25" s="646"/>
      <c r="AO25" s="32">
        <f t="shared" si="3"/>
        <v>-222.55299929999995</v>
      </c>
      <c r="AP25" s="31"/>
    </row>
    <row r="26" spans="1:42" s="15" customFormat="1" ht="15">
      <c r="A26" s="547" t="s">
        <v>353</v>
      </c>
      <c r="B26" s="2"/>
      <c r="C26" s="145"/>
      <c r="D26" s="150" t="s">
        <v>360</v>
      </c>
      <c r="E26" s="32">
        <v>0</v>
      </c>
      <c r="F26" s="32">
        <v>0</v>
      </c>
      <c r="G26" s="32">
        <v>0</v>
      </c>
      <c r="H26" s="32">
        <v>-1.9312366999999999</v>
      </c>
      <c r="I26" s="32">
        <v>0</v>
      </c>
      <c r="J26" s="32">
        <v>0</v>
      </c>
      <c r="K26" s="32">
        <v>0</v>
      </c>
      <c r="L26" s="32">
        <v>0</v>
      </c>
      <c r="M26" s="32">
        <v>-2.25507E-2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f t="shared" si="0"/>
        <v>-1.9537874</v>
      </c>
      <c r="AB26" s="646"/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f t="shared" si="1"/>
        <v>0</v>
      </c>
      <c r="AJ26" s="32">
        <v>0</v>
      </c>
      <c r="AK26" s="32">
        <v>0</v>
      </c>
      <c r="AL26" s="32">
        <v>0</v>
      </c>
      <c r="AM26" s="32">
        <f t="shared" si="2"/>
        <v>0</v>
      </c>
      <c r="AN26" s="646"/>
      <c r="AO26" s="32">
        <f t="shared" si="3"/>
        <v>-1.9537874</v>
      </c>
      <c r="AP26" s="31"/>
    </row>
    <row r="27" spans="1:42" s="15" customFormat="1" ht="15">
      <c r="A27" s="547" t="s">
        <v>354</v>
      </c>
      <c r="B27" s="2"/>
      <c r="C27" s="145"/>
      <c r="D27" s="150" t="s">
        <v>221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f t="shared" si="0"/>
        <v>0</v>
      </c>
      <c r="AB27" s="646"/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f t="shared" si="1"/>
        <v>0</v>
      </c>
      <c r="AJ27" s="32">
        <v>0</v>
      </c>
      <c r="AK27" s="32">
        <v>0</v>
      </c>
      <c r="AL27" s="32">
        <v>0</v>
      </c>
      <c r="AM27" s="32">
        <f t="shared" si="2"/>
        <v>0</v>
      </c>
      <c r="AN27" s="646"/>
      <c r="AO27" s="32">
        <f t="shared" si="3"/>
        <v>0</v>
      </c>
      <c r="AP27" s="31"/>
    </row>
    <row r="28" spans="1:42" s="15" customFormat="1" ht="15">
      <c r="A28" s="547" t="s">
        <v>355</v>
      </c>
      <c r="B28" s="2"/>
      <c r="C28" s="31"/>
      <c r="D28" s="150" t="s">
        <v>222</v>
      </c>
      <c r="E28" s="32">
        <v>0</v>
      </c>
      <c r="F28" s="32">
        <v>-4.6089342000000002</v>
      </c>
      <c r="G28" s="32">
        <v>0.11771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-2.3334608999999999</v>
      </c>
      <c r="N28" s="32">
        <v>1.194</v>
      </c>
      <c r="O28" s="32">
        <v>-1.2569999999999999</v>
      </c>
      <c r="P28" s="32">
        <v>0.51544460000000003</v>
      </c>
      <c r="Q28" s="32">
        <v>0</v>
      </c>
      <c r="R28" s="32">
        <v>0</v>
      </c>
      <c r="S28" s="32">
        <v>0</v>
      </c>
      <c r="T28" s="32">
        <v>0</v>
      </c>
      <c r="U28" s="32">
        <v>0.60299999999999998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f t="shared" si="0"/>
        <v>-5.7692404999999995</v>
      </c>
      <c r="AB28" s="646"/>
      <c r="AC28" s="32">
        <v>-5.9308348999999998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f t="shared" si="1"/>
        <v>-5.9308348999999998</v>
      </c>
      <c r="AJ28" s="32">
        <v>0</v>
      </c>
      <c r="AK28" s="32">
        <v>0</v>
      </c>
      <c r="AL28" s="32">
        <v>0</v>
      </c>
      <c r="AM28" s="32">
        <f t="shared" si="2"/>
        <v>0</v>
      </c>
      <c r="AN28" s="646"/>
      <c r="AO28" s="32">
        <f t="shared" si="3"/>
        <v>-11.700075399999999</v>
      </c>
      <c r="AP28" s="31"/>
    </row>
    <row r="29" spans="1:42" s="15" customFormat="1" ht="15">
      <c r="A29" s="547" t="s">
        <v>356</v>
      </c>
      <c r="B29" s="2"/>
      <c r="C29" s="31"/>
      <c r="D29" s="150" t="s">
        <v>223</v>
      </c>
      <c r="E29" s="32">
        <v>-7.2397618000000001</v>
      </c>
      <c r="F29" s="32">
        <v>18.270364799999999</v>
      </c>
      <c r="G29" s="32">
        <v>-0.39404</v>
      </c>
      <c r="H29" s="32">
        <v>-3.9579309</v>
      </c>
      <c r="I29" s="32">
        <v>2.198</v>
      </c>
      <c r="J29" s="32">
        <v>0</v>
      </c>
      <c r="K29" s="32">
        <v>0.1969737</v>
      </c>
      <c r="L29" s="32">
        <v>0</v>
      </c>
      <c r="M29" s="32">
        <v>1.5570724</v>
      </c>
      <c r="N29" s="32">
        <v>-2.5419999999999998</v>
      </c>
      <c r="O29" s="32">
        <v>8.3450000000000006</v>
      </c>
      <c r="P29" s="32">
        <v>-7.7939524999999996</v>
      </c>
      <c r="Q29" s="32">
        <v>0</v>
      </c>
      <c r="R29" s="32">
        <v>0</v>
      </c>
      <c r="S29" s="32">
        <v>-15.804</v>
      </c>
      <c r="T29" s="32">
        <v>0</v>
      </c>
      <c r="U29" s="32">
        <v>11.076000000000001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f t="shared" si="0"/>
        <v>3.9117256999999999</v>
      </c>
      <c r="AB29" s="646"/>
      <c r="AC29" s="32">
        <v>21.924652500000001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f t="shared" si="1"/>
        <v>21.924652500000001</v>
      </c>
      <c r="AJ29" s="32">
        <v>0</v>
      </c>
      <c r="AK29" s="32">
        <v>0</v>
      </c>
      <c r="AL29" s="32">
        <v>0</v>
      </c>
      <c r="AM29" s="32">
        <f t="shared" si="2"/>
        <v>0</v>
      </c>
      <c r="AN29" s="646"/>
      <c r="AO29" s="32">
        <f t="shared" si="3"/>
        <v>25.836378199999999</v>
      </c>
      <c r="AP29" s="31"/>
    </row>
    <row r="30" spans="1:42" s="15" customFormat="1" ht="15">
      <c r="A30" s="549" t="s">
        <v>357</v>
      </c>
      <c r="B30" s="2"/>
      <c r="C30" s="31"/>
      <c r="D30" s="150" t="s">
        <v>224</v>
      </c>
      <c r="E30" s="32">
        <v>-0.1599043</v>
      </c>
      <c r="F30" s="32">
        <v>-5.6301588000000002</v>
      </c>
      <c r="G30" s="32">
        <v>-0.23111000000000001</v>
      </c>
      <c r="H30" s="32">
        <v>-1.4291362000000001</v>
      </c>
      <c r="I30" s="32">
        <v>-1.101</v>
      </c>
      <c r="J30" s="32">
        <v>-1.8320000000000001</v>
      </c>
      <c r="K30" s="32">
        <v>-1.0036278999999999</v>
      </c>
      <c r="L30" s="32">
        <v>0</v>
      </c>
      <c r="M30" s="32">
        <v>-1.1930396000000001</v>
      </c>
      <c r="N30" s="32">
        <v>0.249</v>
      </c>
      <c r="O30" s="32">
        <v>-1.649</v>
      </c>
      <c r="P30" s="32">
        <v>-0.42953720000000001</v>
      </c>
      <c r="Q30" s="32">
        <v>-0.47399999999999998</v>
      </c>
      <c r="R30" s="32">
        <v>0</v>
      </c>
      <c r="S30" s="32">
        <v>-0.67400000000000004</v>
      </c>
      <c r="T30" s="32">
        <v>0</v>
      </c>
      <c r="U30" s="32">
        <v>-2.1680999999999999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f t="shared" si="0"/>
        <v>-17.725614</v>
      </c>
      <c r="AB30" s="646"/>
      <c r="AC30" s="32">
        <v>-19.6448839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f t="shared" si="1"/>
        <v>-19.6448839</v>
      </c>
      <c r="AJ30" s="32">
        <v>0</v>
      </c>
      <c r="AK30" s="32">
        <v>0</v>
      </c>
      <c r="AL30" s="32">
        <v>0</v>
      </c>
      <c r="AM30" s="32">
        <f t="shared" si="2"/>
        <v>0</v>
      </c>
      <c r="AN30" s="646"/>
      <c r="AO30" s="32">
        <f t="shared" si="3"/>
        <v>-37.370497900000004</v>
      </c>
      <c r="AP30" s="31"/>
    </row>
    <row r="31" spans="1:42" s="15" customFormat="1" ht="14.4">
      <c r="A31" s="726" t="s">
        <v>358</v>
      </c>
      <c r="B31" s="2"/>
      <c r="C31" s="31"/>
      <c r="D31" s="362" t="s">
        <v>225</v>
      </c>
      <c r="E31" s="636">
        <v>-11.538291600000001</v>
      </c>
      <c r="F31" s="636">
        <v>-9.9534506999999994</v>
      </c>
      <c r="G31" s="636">
        <v>-2.1890900000000002</v>
      </c>
      <c r="H31" s="636">
        <v>-28.791929</v>
      </c>
      <c r="I31" s="636">
        <v>-9.2219999999999995</v>
      </c>
      <c r="J31" s="636">
        <v>-8.0939999999999994</v>
      </c>
      <c r="K31" s="636">
        <v>-3.6862221000000002</v>
      </c>
      <c r="L31" s="636">
        <v>-0.33300000000000002</v>
      </c>
      <c r="M31" s="636">
        <v>-3.8475795000000002</v>
      </c>
      <c r="N31" s="636">
        <v>-11.01</v>
      </c>
      <c r="O31" s="636">
        <v>-1.6870000000000001</v>
      </c>
      <c r="P31" s="636">
        <v>-16.975310199999999</v>
      </c>
      <c r="Q31" s="636">
        <v>-2.1419999999999999</v>
      </c>
      <c r="R31" s="636">
        <v>-14.819926000000001</v>
      </c>
      <c r="S31" s="636">
        <v>-23.664999999999999</v>
      </c>
      <c r="T31" s="636">
        <v>-4.4409878000000003</v>
      </c>
      <c r="U31" s="636">
        <v>-21.093447999999999</v>
      </c>
      <c r="V31" s="636">
        <v>0</v>
      </c>
      <c r="W31" s="636">
        <v>0</v>
      </c>
      <c r="X31" s="636">
        <v>0</v>
      </c>
      <c r="Y31" s="636">
        <v>0</v>
      </c>
      <c r="Z31" s="636">
        <v>0</v>
      </c>
      <c r="AA31" s="636">
        <f t="shared" si="0"/>
        <v>-173.48923489999996</v>
      </c>
      <c r="AB31" s="647"/>
      <c r="AC31" s="636">
        <v>-81.007494500000007</v>
      </c>
      <c r="AD31" s="636">
        <v>0</v>
      </c>
      <c r="AE31" s="636">
        <v>0</v>
      </c>
      <c r="AF31" s="636">
        <v>0</v>
      </c>
      <c r="AG31" s="636">
        <v>0</v>
      </c>
      <c r="AH31" s="636">
        <v>0</v>
      </c>
      <c r="AI31" s="636">
        <f t="shared" si="1"/>
        <v>-81.007494500000007</v>
      </c>
      <c r="AJ31" s="636">
        <v>0</v>
      </c>
      <c r="AK31" s="636">
        <v>0</v>
      </c>
      <c r="AL31" s="636">
        <v>0</v>
      </c>
      <c r="AM31" s="636">
        <f t="shared" si="2"/>
        <v>0</v>
      </c>
      <c r="AN31" s="647"/>
      <c r="AO31" s="636">
        <f t="shared" si="3"/>
        <v>-254.49672939999996</v>
      </c>
      <c r="AP31" s="31"/>
    </row>
    <row r="32" spans="1:42" s="15" customFormat="1" ht="14.4">
      <c r="A32" s="548" t="s">
        <v>310</v>
      </c>
      <c r="B32" s="2"/>
      <c r="C32" s="31"/>
      <c r="D32" s="309" t="s">
        <v>1</v>
      </c>
      <c r="E32" s="637">
        <v>-2.94752739999999</v>
      </c>
      <c r="F32" s="637">
        <v>-26.307005899999901</v>
      </c>
      <c r="G32" s="637">
        <v>-3.9869699999999999</v>
      </c>
      <c r="H32" s="637">
        <v>0.218864999999934</v>
      </c>
      <c r="I32" s="637">
        <v>27.763000000000002</v>
      </c>
      <c r="J32" s="637">
        <v>0.49399999999995697</v>
      </c>
      <c r="K32" s="637">
        <v>4.07078980000004</v>
      </c>
      <c r="L32" s="637">
        <v>2.0029999999999899</v>
      </c>
      <c r="M32" s="637">
        <v>47.840779600000197</v>
      </c>
      <c r="N32" s="637">
        <v>-22.280000000000101</v>
      </c>
      <c r="O32" s="637">
        <v>26.097000000000001</v>
      </c>
      <c r="P32" s="637">
        <v>-31.6010518</v>
      </c>
      <c r="Q32" s="637">
        <v>6.0210000000000097</v>
      </c>
      <c r="R32" s="637">
        <v>0</v>
      </c>
      <c r="S32" s="637">
        <v>5.1460000000000203</v>
      </c>
      <c r="T32" s="637">
        <v>13.6115861</v>
      </c>
      <c r="U32" s="637">
        <v>132.242998</v>
      </c>
      <c r="V32" s="637">
        <v>0</v>
      </c>
      <c r="W32" s="637">
        <v>0</v>
      </c>
      <c r="X32" s="637">
        <v>0</v>
      </c>
      <c r="Y32" s="637">
        <v>0</v>
      </c>
      <c r="Z32" s="637">
        <v>0</v>
      </c>
      <c r="AA32" s="637">
        <f t="shared" si="0"/>
        <v>178.38646340000017</v>
      </c>
      <c r="AB32" s="648"/>
      <c r="AC32" s="637">
        <v>20.4277152999999</v>
      </c>
      <c r="AD32" s="637">
        <v>0</v>
      </c>
      <c r="AE32" s="637">
        <v>0</v>
      </c>
      <c r="AF32" s="637">
        <v>0</v>
      </c>
      <c r="AG32" s="637">
        <v>0</v>
      </c>
      <c r="AH32" s="637">
        <v>0</v>
      </c>
      <c r="AI32" s="637">
        <f t="shared" si="1"/>
        <v>20.4277152999999</v>
      </c>
      <c r="AJ32" s="637">
        <v>0</v>
      </c>
      <c r="AK32" s="637">
        <v>0</v>
      </c>
      <c r="AL32" s="637">
        <v>0</v>
      </c>
      <c r="AM32" s="637">
        <f t="shared" si="2"/>
        <v>0</v>
      </c>
      <c r="AN32" s="648"/>
      <c r="AO32" s="637">
        <f t="shared" si="3"/>
        <v>198.81417870000007</v>
      </c>
      <c r="AP32" s="31"/>
    </row>
    <row r="33" spans="1:42" s="9" customFormat="1" ht="15">
      <c r="A33" s="549" t="s">
        <v>306</v>
      </c>
      <c r="B33" s="2"/>
      <c r="D33" s="18" t="s">
        <v>117</v>
      </c>
      <c r="E33" s="638">
        <v>0</v>
      </c>
      <c r="F33" s="638">
        <v>-0.82578530000000006</v>
      </c>
      <c r="G33" s="638">
        <v>-0.499</v>
      </c>
      <c r="H33" s="638">
        <v>-11.7</v>
      </c>
      <c r="I33" s="638">
        <v>0</v>
      </c>
      <c r="J33" s="638">
        <v>0</v>
      </c>
      <c r="K33" s="638">
        <v>-2.5231393</v>
      </c>
      <c r="L33" s="638">
        <v>0.9</v>
      </c>
      <c r="M33" s="638">
        <v>0</v>
      </c>
      <c r="N33" s="638">
        <v>-12.1</v>
      </c>
      <c r="O33" s="638">
        <v>0</v>
      </c>
      <c r="P33" s="638">
        <v>-1.3959959</v>
      </c>
      <c r="Q33" s="638">
        <v>-1.3129999999999999</v>
      </c>
      <c r="R33" s="638">
        <v>0</v>
      </c>
      <c r="S33" s="638">
        <v>-0.82199999999999995</v>
      </c>
      <c r="T33" s="638">
        <v>-0.1031767</v>
      </c>
      <c r="U33" s="638">
        <v>-7.4619999999999997</v>
      </c>
      <c r="V33" s="638">
        <v>0</v>
      </c>
      <c r="W33" s="638">
        <v>0</v>
      </c>
      <c r="X33" s="638">
        <v>0</v>
      </c>
      <c r="Y33" s="638">
        <v>0</v>
      </c>
      <c r="Z33" s="638">
        <v>0</v>
      </c>
      <c r="AA33" s="638">
        <f t="shared" si="0"/>
        <v>-37.844097199999993</v>
      </c>
      <c r="AB33" s="649"/>
      <c r="AC33" s="638">
        <v>-15.033802</v>
      </c>
      <c r="AD33" s="638">
        <v>0</v>
      </c>
      <c r="AE33" s="638">
        <v>0</v>
      </c>
      <c r="AF33" s="638">
        <v>0</v>
      </c>
      <c r="AG33" s="638">
        <v>0</v>
      </c>
      <c r="AH33" s="638">
        <v>0</v>
      </c>
      <c r="AI33" s="638">
        <f t="shared" si="1"/>
        <v>-15.033802</v>
      </c>
      <c r="AJ33" s="638">
        <v>0</v>
      </c>
      <c r="AK33" s="638">
        <v>0</v>
      </c>
      <c r="AL33" s="638">
        <v>0</v>
      </c>
      <c r="AM33" s="638">
        <f t="shared" si="2"/>
        <v>0</v>
      </c>
      <c r="AN33" s="649"/>
      <c r="AO33" s="638">
        <f t="shared" si="3"/>
        <v>-52.877899199999995</v>
      </c>
    </row>
    <row r="34" spans="1:42" s="9" customFormat="1" ht="16.5" customHeight="1">
      <c r="A34" s="549" t="s">
        <v>301</v>
      </c>
      <c r="B34" s="2"/>
      <c r="D34" s="100" t="s">
        <v>118</v>
      </c>
      <c r="E34" s="102">
        <v>8.5907642000000006</v>
      </c>
      <c r="F34" s="102">
        <v>-14.2638567</v>
      </c>
      <c r="G34" s="102">
        <v>-1.29888</v>
      </c>
      <c r="H34" s="102">
        <v>49.462141899999999</v>
      </c>
      <c r="I34" s="102">
        <v>36.984999999999999</v>
      </c>
      <c r="J34" s="102">
        <v>8.5879999999999406</v>
      </c>
      <c r="K34" s="102">
        <v>10.280151200000001</v>
      </c>
      <c r="L34" s="102">
        <v>1.4359999999999999</v>
      </c>
      <c r="M34" s="102">
        <v>51.688359100000298</v>
      </c>
      <c r="N34" s="102">
        <v>0.90099999999997404</v>
      </c>
      <c r="O34" s="102">
        <v>28.724999999999898</v>
      </c>
      <c r="P34" s="102">
        <v>-13.2297457</v>
      </c>
      <c r="Q34" s="102">
        <v>9.4760000000000204</v>
      </c>
      <c r="R34" s="102">
        <v>0</v>
      </c>
      <c r="S34" s="102">
        <v>30.074999999999999</v>
      </c>
      <c r="T34" s="102">
        <v>18.169257399999999</v>
      </c>
      <c r="U34" s="102">
        <v>160.79844600000001</v>
      </c>
      <c r="V34" s="102">
        <v>0</v>
      </c>
      <c r="W34" s="102">
        <v>0</v>
      </c>
      <c r="X34" s="102">
        <v>0</v>
      </c>
      <c r="Y34" s="102">
        <v>0</v>
      </c>
      <c r="Z34" s="102">
        <v>0</v>
      </c>
      <c r="AA34" s="102">
        <f t="shared" si="0"/>
        <v>386.38263740000014</v>
      </c>
      <c r="AB34" s="491"/>
      <c r="AC34" s="102">
        <v>140.39852920000001</v>
      </c>
      <c r="AD34" s="102">
        <v>0</v>
      </c>
      <c r="AE34" s="102">
        <v>0</v>
      </c>
      <c r="AF34" s="102">
        <v>0</v>
      </c>
      <c r="AG34" s="102">
        <v>0</v>
      </c>
      <c r="AH34" s="102">
        <v>0</v>
      </c>
      <c r="AI34" s="102">
        <f t="shared" si="1"/>
        <v>140.39852920000001</v>
      </c>
      <c r="AJ34" s="102">
        <v>0</v>
      </c>
      <c r="AK34" s="102">
        <v>0</v>
      </c>
      <c r="AL34" s="102">
        <v>0</v>
      </c>
      <c r="AM34" s="102">
        <f t="shared" si="2"/>
        <v>0</v>
      </c>
      <c r="AN34" s="491"/>
      <c r="AO34" s="102">
        <f t="shared" si="3"/>
        <v>526.78116660000012</v>
      </c>
    </row>
    <row r="35" spans="1:42" s="31" customFormat="1" ht="15">
      <c r="A35" s="549" t="s">
        <v>307</v>
      </c>
      <c r="B35" s="2"/>
      <c r="D35" s="310" t="s">
        <v>112</v>
      </c>
      <c r="E35" s="633">
        <v>0</v>
      </c>
      <c r="F35" s="633">
        <v>-1.5033802000000001</v>
      </c>
      <c r="G35" s="633">
        <v>0</v>
      </c>
      <c r="H35" s="633">
        <v>0</v>
      </c>
      <c r="I35" s="633">
        <v>0</v>
      </c>
      <c r="J35" s="633">
        <v>0</v>
      </c>
      <c r="K35" s="633">
        <v>0</v>
      </c>
      <c r="L35" s="633">
        <v>0</v>
      </c>
      <c r="M35" s="633">
        <v>0</v>
      </c>
      <c r="N35" s="633">
        <v>0</v>
      </c>
      <c r="O35" s="633">
        <v>0</v>
      </c>
      <c r="P35" s="633">
        <v>0</v>
      </c>
      <c r="Q35" s="633">
        <v>0</v>
      </c>
      <c r="R35" s="633">
        <v>0</v>
      </c>
      <c r="S35" s="633">
        <v>0</v>
      </c>
      <c r="T35" s="633">
        <v>0</v>
      </c>
      <c r="U35" s="633">
        <v>0</v>
      </c>
      <c r="V35" s="633">
        <v>0</v>
      </c>
      <c r="W35" s="633">
        <v>0</v>
      </c>
      <c r="X35" s="633">
        <v>0</v>
      </c>
      <c r="Y35" s="633">
        <v>0</v>
      </c>
      <c r="Z35" s="633">
        <v>0</v>
      </c>
      <c r="AA35" s="633">
        <f t="shared" si="0"/>
        <v>-1.5033802000000001</v>
      </c>
      <c r="AB35" s="646"/>
      <c r="AC35" s="633">
        <v>0</v>
      </c>
      <c r="AD35" s="633">
        <v>0</v>
      </c>
      <c r="AE35" s="633">
        <v>0</v>
      </c>
      <c r="AF35" s="633">
        <v>0</v>
      </c>
      <c r="AG35" s="633">
        <v>0</v>
      </c>
      <c r="AH35" s="633">
        <v>0</v>
      </c>
      <c r="AI35" s="633">
        <f t="shared" si="1"/>
        <v>0</v>
      </c>
      <c r="AJ35" s="633">
        <v>0</v>
      </c>
      <c r="AK35" s="633">
        <v>0</v>
      </c>
      <c r="AL35" s="633">
        <v>0</v>
      </c>
      <c r="AM35" s="633">
        <f t="shared" si="2"/>
        <v>0</v>
      </c>
      <c r="AN35" s="646"/>
      <c r="AO35" s="633">
        <f t="shared" si="3"/>
        <v>-1.5033802000000001</v>
      </c>
    </row>
    <row r="36" spans="1:42" s="15" customFormat="1" ht="14.4">
      <c r="A36" s="549" t="s">
        <v>303</v>
      </c>
      <c r="B36" s="2"/>
      <c r="C36" s="31"/>
      <c r="D36" s="18" t="s">
        <v>119</v>
      </c>
      <c r="E36" s="639">
        <v>-2.94752739999999</v>
      </c>
      <c r="F36" s="639">
        <v>-23.977840400000002</v>
      </c>
      <c r="G36" s="639">
        <v>-3.4879699999999998</v>
      </c>
      <c r="H36" s="639">
        <v>11.918864999999901</v>
      </c>
      <c r="I36" s="639">
        <v>27.763000000000002</v>
      </c>
      <c r="J36" s="639">
        <v>0.49399999999995697</v>
      </c>
      <c r="K36" s="639">
        <v>6.5939291000000404</v>
      </c>
      <c r="L36" s="639">
        <v>1.103</v>
      </c>
      <c r="M36" s="639">
        <v>48.765358400000302</v>
      </c>
      <c r="N36" s="639">
        <v>-10.18</v>
      </c>
      <c r="O36" s="639">
        <v>26.097000000000001</v>
      </c>
      <c r="P36" s="639">
        <v>-30.205055900000001</v>
      </c>
      <c r="Q36" s="639">
        <v>7.3340000000000103</v>
      </c>
      <c r="R36" s="639">
        <v>0</v>
      </c>
      <c r="S36" s="639">
        <v>5.9680000000000204</v>
      </c>
      <c r="T36" s="639">
        <v>13.714762800000001</v>
      </c>
      <c r="U36" s="639">
        <v>139.70499799999999</v>
      </c>
      <c r="V36" s="639">
        <v>0</v>
      </c>
      <c r="W36" s="639">
        <v>0</v>
      </c>
      <c r="X36" s="639">
        <v>0</v>
      </c>
      <c r="Y36" s="639">
        <v>0</v>
      </c>
      <c r="Z36" s="639">
        <v>0</v>
      </c>
      <c r="AA36" s="639">
        <f t="shared" si="0"/>
        <v>218.65851960000023</v>
      </c>
      <c r="AB36" s="649"/>
      <c r="AC36" s="639">
        <v>35.461517299999798</v>
      </c>
      <c r="AD36" s="639">
        <v>0</v>
      </c>
      <c r="AE36" s="639">
        <v>0</v>
      </c>
      <c r="AF36" s="639">
        <v>0</v>
      </c>
      <c r="AG36" s="639">
        <v>0</v>
      </c>
      <c r="AH36" s="639">
        <v>0</v>
      </c>
      <c r="AI36" s="639">
        <f t="shared" si="1"/>
        <v>35.461517299999798</v>
      </c>
      <c r="AJ36" s="639">
        <v>0</v>
      </c>
      <c r="AK36" s="639">
        <v>0</v>
      </c>
      <c r="AL36" s="639">
        <v>0</v>
      </c>
      <c r="AM36" s="639">
        <f t="shared" si="2"/>
        <v>0</v>
      </c>
      <c r="AN36" s="649"/>
      <c r="AO36" s="639">
        <f t="shared" si="3"/>
        <v>254.12003690000003</v>
      </c>
      <c r="AP36" s="31"/>
    </row>
    <row r="37" spans="1:42" s="15" customFormat="1">
      <c r="B37" s="85"/>
      <c r="C37" s="31"/>
      <c r="D37" s="31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4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4"/>
      <c r="AO37" s="143"/>
      <c r="AP37" s="31"/>
    </row>
    <row r="38" spans="1:42" s="15" customFormat="1" ht="14.25" customHeight="1">
      <c r="A38" s="135"/>
      <c r="B38" s="85"/>
      <c r="C38" s="31"/>
      <c r="D38" s="31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4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4"/>
      <c r="AO38" s="143"/>
      <c r="AP38" s="31"/>
    </row>
    <row r="39" spans="1:42" s="643" customFormat="1" ht="73.5" customHeight="1">
      <c r="A39" s="640" t="s">
        <v>540</v>
      </c>
      <c r="B39" s="641"/>
      <c r="C39" s="642"/>
      <c r="D39" s="355" t="str">
        <f>'Aaro Inställningar'!H13&amp;" "&amp;VFGÅR</f>
        <v>kvartal 1 2014</v>
      </c>
      <c r="E39" s="734" t="str">
        <f t="shared" ref="E39:AA39" si="4">E7</f>
        <v>AH</v>
      </c>
      <c r="F39" s="734" t="str">
        <f t="shared" si="4"/>
        <v>Arcus</v>
      </c>
      <c r="G39" s="734" t="str">
        <f t="shared" si="4"/>
        <v xml:space="preserve">Biolin </v>
      </c>
      <c r="H39" s="734" t="str">
        <f t="shared" si="4"/>
        <v>Bisnode</v>
      </c>
      <c r="I39" s="734" t="str">
        <f t="shared" si="4"/>
        <v>DIAB</v>
      </c>
      <c r="J39" s="734" t="str">
        <f t="shared" si="4"/>
        <v>Eurom</v>
      </c>
      <c r="K39" s="734" t="str">
        <f t="shared" si="4"/>
        <v>GS-Hydro</v>
      </c>
      <c r="L39" s="734" t="str">
        <f t="shared" si="4"/>
        <v>Hafa</v>
      </c>
      <c r="M39" s="734" t="str">
        <f t="shared" si="4"/>
        <v>HENT</v>
      </c>
      <c r="N39" s="734" t="str">
        <f t="shared" si="4"/>
        <v xml:space="preserve">HL Disp </v>
      </c>
      <c r="O39" s="734" t="str">
        <f t="shared" si="4"/>
        <v>Inwido</v>
      </c>
      <c r="P39" s="734" t="str">
        <f t="shared" si="4"/>
        <v>Jøtul</v>
      </c>
      <c r="Q39" s="734" t="str">
        <f t="shared" si="4"/>
        <v xml:space="preserve">KVD </v>
      </c>
      <c r="R39" s="734" t="str">
        <f t="shared" si="4"/>
        <v>Ledil</v>
      </c>
      <c r="S39" s="734" t="str">
        <f t="shared" si="4"/>
        <v>MCC</v>
      </c>
      <c r="T39" s="734" t="str">
        <f t="shared" si="4"/>
        <v>Nebula</v>
      </c>
      <c r="U39" s="734" t="str">
        <f t="shared" si="4"/>
        <v>NCG</v>
      </c>
      <c r="V39" s="734">
        <f t="shared" si="4"/>
        <v>0</v>
      </c>
      <c r="W39" s="734">
        <f t="shared" si="4"/>
        <v>0</v>
      </c>
      <c r="X39" s="734">
        <f t="shared" si="4"/>
        <v>0</v>
      </c>
      <c r="Y39" s="734">
        <f t="shared" si="4"/>
        <v>0</v>
      </c>
      <c r="Z39" s="734">
        <f t="shared" si="4"/>
        <v>0</v>
      </c>
      <c r="AA39" s="734" t="str">
        <f t="shared" si="4"/>
        <v>Sum ex Aibel</v>
      </c>
      <c r="AB39" s="735"/>
      <c r="AC39" s="734" t="str">
        <f t="shared" ref="AC39:AM39" si="5">AC7</f>
        <v>Aibel</v>
      </c>
      <c r="AD39" s="734">
        <f t="shared" si="5"/>
        <v>0</v>
      </c>
      <c r="AE39" s="734">
        <f t="shared" si="5"/>
        <v>0</v>
      </c>
      <c r="AF39" s="734">
        <f t="shared" si="5"/>
        <v>0</v>
      </c>
      <c r="AG39" s="734">
        <f t="shared" si="5"/>
        <v>0</v>
      </c>
      <c r="AH39" s="734">
        <f t="shared" si="5"/>
        <v>0</v>
      </c>
      <c r="AI39" s="734" t="str">
        <f t="shared" si="5"/>
        <v>Sum Aibel</v>
      </c>
      <c r="AJ39" s="734">
        <f t="shared" si="5"/>
        <v>0</v>
      </c>
      <c r="AK39" s="734">
        <f t="shared" si="5"/>
        <v>0</v>
      </c>
      <c r="AL39" s="734">
        <f t="shared" si="5"/>
        <v>0</v>
      </c>
      <c r="AM39" s="734" t="str">
        <f t="shared" si="5"/>
        <v>SUMMA FRÅGETECKEN</v>
      </c>
      <c r="AN39" s="735"/>
      <c r="AO39" s="734" t="str">
        <f>AO7</f>
        <v>Totalt</v>
      </c>
      <c r="AP39" s="642"/>
    </row>
    <row r="40" spans="1:42" s="15" customFormat="1">
      <c r="A40" s="135"/>
      <c r="B40" s="85"/>
      <c r="C40" s="31"/>
      <c r="D40" s="147"/>
      <c r="E40" s="147"/>
      <c r="F40" s="149"/>
      <c r="G40" s="149"/>
      <c r="H40" s="148"/>
      <c r="I40" s="148"/>
      <c r="J40" s="148"/>
      <c r="K40" s="148"/>
      <c r="L40" s="148"/>
      <c r="M40" s="148"/>
      <c r="N40" s="148"/>
      <c r="O40" s="148"/>
      <c r="P40" s="148"/>
      <c r="Q40" s="149"/>
      <c r="R40" s="148"/>
      <c r="S40" s="148"/>
      <c r="T40" s="148"/>
      <c r="U40" s="149"/>
      <c r="V40" s="148"/>
      <c r="W40" s="148"/>
      <c r="X40" s="148"/>
      <c r="Y40" s="148"/>
      <c r="Z40" s="148"/>
      <c r="AA40" s="148"/>
      <c r="AB40" s="322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322"/>
      <c r="AO40" s="148"/>
      <c r="AP40" s="31"/>
    </row>
    <row r="41" spans="1:42" s="15" customFormat="1" ht="15">
      <c r="A41" s="549" t="s">
        <v>297</v>
      </c>
      <c r="B41" s="85"/>
      <c r="C41" s="31"/>
      <c r="D41" s="307" t="s">
        <v>32</v>
      </c>
      <c r="E41" s="633">
        <v>190.19103809999999</v>
      </c>
      <c r="F41" s="633">
        <v>499.96951480000001</v>
      </c>
      <c r="G41" s="633">
        <v>42.481999999999999</v>
      </c>
      <c r="H41" s="633">
        <v>865.28</v>
      </c>
      <c r="I41" s="633">
        <v>238.16399999999999</v>
      </c>
      <c r="J41" s="633">
        <v>581.61199999999997</v>
      </c>
      <c r="K41" s="633">
        <v>285.36915160000001</v>
      </c>
      <c r="L41" s="633">
        <v>58.457999999999998</v>
      </c>
      <c r="M41" s="633">
        <v>1232.8859883</v>
      </c>
      <c r="N41" s="633">
        <v>363.72899999999998</v>
      </c>
      <c r="O41" s="633">
        <v>907.27599999999995</v>
      </c>
      <c r="P41" s="633">
        <v>196.09894639999999</v>
      </c>
      <c r="Q41" s="633">
        <v>75.2</v>
      </c>
      <c r="R41" s="633">
        <v>48.220542299999998</v>
      </c>
      <c r="S41" s="633">
        <v>211.64500000000001</v>
      </c>
      <c r="T41" s="633">
        <v>58.611142700000002</v>
      </c>
      <c r="U41" s="633">
        <v>715.71299999999997</v>
      </c>
      <c r="V41" s="633">
        <v>0</v>
      </c>
      <c r="W41" s="633">
        <v>0</v>
      </c>
      <c r="X41" s="633">
        <v>0</v>
      </c>
      <c r="Y41" s="633">
        <v>0</v>
      </c>
      <c r="Z41" s="633">
        <v>0</v>
      </c>
      <c r="AA41" s="633">
        <f t="shared" ref="AA41:AA68" si="6">SUM(E41:Z41)</f>
        <v>6570.9053241999991</v>
      </c>
      <c r="AB41" s="646"/>
      <c r="AC41" s="633">
        <v>2603.3745699000001</v>
      </c>
      <c r="AD41" s="633">
        <v>0</v>
      </c>
      <c r="AE41" s="633">
        <v>0</v>
      </c>
      <c r="AF41" s="633">
        <v>0</v>
      </c>
      <c r="AG41" s="633">
        <v>0</v>
      </c>
      <c r="AH41" s="633">
        <v>0</v>
      </c>
      <c r="AI41" s="633">
        <f t="shared" ref="AI41:AI68" si="7">SUM(AC41:AH41)</f>
        <v>2603.3745699000001</v>
      </c>
      <c r="AJ41" s="633">
        <v>0</v>
      </c>
      <c r="AK41" s="633">
        <v>0</v>
      </c>
      <c r="AL41" s="633">
        <v>0</v>
      </c>
      <c r="AM41" s="633">
        <f t="shared" ref="AM41:AM68" si="8">SUM(AJ41:AL41)</f>
        <v>0</v>
      </c>
      <c r="AN41" s="646"/>
      <c r="AO41" s="633">
        <f t="shared" ref="AO41:AO68" si="9">AA41+AI41+AM41</f>
        <v>9174.2798941000001</v>
      </c>
      <c r="AP41" s="31"/>
    </row>
    <row r="42" spans="1:42" s="15" customFormat="1" ht="15">
      <c r="A42" s="549" t="s">
        <v>341</v>
      </c>
      <c r="B42" s="85"/>
      <c r="C42" s="31"/>
      <c r="D42" s="150" t="s">
        <v>205</v>
      </c>
      <c r="E42" s="32">
        <v>-180.0332454</v>
      </c>
      <c r="F42" s="32">
        <v>-508.30171689999997</v>
      </c>
      <c r="G42" s="32">
        <v>-44.554000000000002</v>
      </c>
      <c r="H42" s="32">
        <v>-792.97199999999998</v>
      </c>
      <c r="I42" s="32">
        <v>-223.51400000000001</v>
      </c>
      <c r="J42" s="32">
        <v>-572.49400000000003</v>
      </c>
      <c r="K42" s="32">
        <v>-268.55091870000001</v>
      </c>
      <c r="L42" s="32">
        <v>-55.043999999999997</v>
      </c>
      <c r="M42" s="32">
        <v>-1171.7689286</v>
      </c>
      <c r="N42" s="32">
        <v>-337.36200000000002</v>
      </c>
      <c r="O42" s="32">
        <v>-934.17100000000005</v>
      </c>
      <c r="P42" s="32">
        <v>-198.8200798</v>
      </c>
      <c r="Q42" s="32">
        <v>-66.435000000000002</v>
      </c>
      <c r="R42" s="32">
        <v>-29.416392599999998</v>
      </c>
      <c r="S42" s="32">
        <v>-192.11099999999999</v>
      </c>
      <c r="T42" s="32">
        <v>-36.287310099999999</v>
      </c>
      <c r="U42" s="32">
        <v>-560.10900000000004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f t="shared" si="6"/>
        <v>-6171.9445920999997</v>
      </c>
      <c r="AB42" s="646"/>
      <c r="AC42" s="32">
        <v>-2520.4211365000001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f t="shared" si="7"/>
        <v>-2520.4211365000001</v>
      </c>
      <c r="AJ42" s="32">
        <v>0</v>
      </c>
      <c r="AK42" s="32">
        <v>0</v>
      </c>
      <c r="AL42" s="32">
        <v>0</v>
      </c>
      <c r="AM42" s="32">
        <f t="shared" si="8"/>
        <v>0</v>
      </c>
      <c r="AN42" s="646"/>
      <c r="AO42" s="32">
        <f t="shared" si="9"/>
        <v>-8692.3657285999998</v>
      </c>
      <c r="AP42" s="31"/>
    </row>
    <row r="43" spans="1:42" s="15" customFormat="1" ht="15">
      <c r="A43" s="547" t="s">
        <v>359</v>
      </c>
      <c r="B43" s="85"/>
      <c r="C43" s="31"/>
      <c r="D43" s="150" t="s">
        <v>206</v>
      </c>
      <c r="E43" s="32">
        <v>0.31954700000000003</v>
      </c>
      <c r="F43" s="32">
        <v>3.31194E-2</v>
      </c>
      <c r="G43" s="32">
        <v>1.6040000000000001</v>
      </c>
      <c r="H43" s="32">
        <v>8.6690000000000005</v>
      </c>
      <c r="I43" s="32">
        <v>1E-3</v>
      </c>
      <c r="J43" s="32">
        <v>5.7389999999999999</v>
      </c>
      <c r="K43" s="32">
        <v>0.43441930000000001</v>
      </c>
      <c r="L43" s="32">
        <v>0</v>
      </c>
      <c r="M43" s="32">
        <v>0.55020950000000002</v>
      </c>
      <c r="N43" s="32">
        <v>1.6020000000000001</v>
      </c>
      <c r="O43" s="32">
        <v>5.1079999999999997</v>
      </c>
      <c r="P43" s="32">
        <v>1.6110989</v>
      </c>
      <c r="Q43" s="32">
        <v>0.501</v>
      </c>
      <c r="R43" s="32">
        <v>-0.1861797</v>
      </c>
      <c r="S43" s="32">
        <v>-0.23200000000000001</v>
      </c>
      <c r="T43" s="32">
        <v>0.10638839999999999</v>
      </c>
      <c r="U43" s="32">
        <v>-9.4E-2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f t="shared" si="6"/>
        <v>25.766602800000001</v>
      </c>
      <c r="AB43" s="646"/>
      <c r="AC43" s="32">
        <v>1.9380195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f t="shared" si="7"/>
        <v>1.9380195</v>
      </c>
      <c r="AJ43" s="32">
        <v>0</v>
      </c>
      <c r="AK43" s="32">
        <v>0</v>
      </c>
      <c r="AL43" s="32">
        <v>0</v>
      </c>
      <c r="AM43" s="32">
        <f t="shared" si="8"/>
        <v>0</v>
      </c>
      <c r="AN43" s="646"/>
      <c r="AO43" s="32">
        <f t="shared" si="9"/>
        <v>27.7046223</v>
      </c>
      <c r="AP43" s="31"/>
    </row>
    <row r="44" spans="1:42" s="15" customFormat="1" ht="15">
      <c r="A44" s="547" t="s">
        <v>342</v>
      </c>
      <c r="B44" s="85"/>
      <c r="C44" s="31"/>
      <c r="D44" s="150" t="s">
        <v>207</v>
      </c>
      <c r="E44" s="101">
        <v>0</v>
      </c>
      <c r="F44" s="101">
        <v>0</v>
      </c>
      <c r="G44" s="101">
        <v>0</v>
      </c>
      <c r="H44" s="101">
        <v>-5.0000000000000001E-3</v>
      </c>
      <c r="I44" s="101">
        <v>-3.7999999999999999E-2</v>
      </c>
      <c r="J44" s="101">
        <v>-0.222</v>
      </c>
      <c r="K44" s="101">
        <v>0</v>
      </c>
      <c r="L44" s="101">
        <v>0</v>
      </c>
      <c r="M44" s="101">
        <v>-17.5490128</v>
      </c>
      <c r="N44" s="101">
        <v>-4.2210000000000001</v>
      </c>
      <c r="O44" s="101">
        <v>-4.8769999999999998</v>
      </c>
      <c r="P44" s="101">
        <v>0</v>
      </c>
      <c r="Q44" s="101">
        <v>0</v>
      </c>
      <c r="R44" s="101">
        <v>-8.3160266000000007</v>
      </c>
      <c r="S44" s="101">
        <v>0</v>
      </c>
      <c r="T44" s="101">
        <v>0</v>
      </c>
      <c r="U44" s="101">
        <v>0</v>
      </c>
      <c r="V44" s="101">
        <v>0</v>
      </c>
      <c r="W44" s="101">
        <v>0</v>
      </c>
      <c r="X44" s="101">
        <v>0</v>
      </c>
      <c r="Y44" s="101">
        <v>0</v>
      </c>
      <c r="Z44" s="101">
        <v>0</v>
      </c>
      <c r="AA44" s="101">
        <f t="shared" si="6"/>
        <v>-35.2280394</v>
      </c>
      <c r="AB44" s="646"/>
      <c r="AC44" s="101">
        <v>0</v>
      </c>
      <c r="AD44" s="101">
        <v>0</v>
      </c>
      <c r="AE44" s="101">
        <v>0</v>
      </c>
      <c r="AF44" s="101">
        <v>0</v>
      </c>
      <c r="AG44" s="101">
        <v>0</v>
      </c>
      <c r="AH44" s="101">
        <v>0</v>
      </c>
      <c r="AI44" s="101">
        <f t="shared" si="7"/>
        <v>0</v>
      </c>
      <c r="AJ44" s="101">
        <v>0</v>
      </c>
      <c r="AK44" s="101">
        <v>0</v>
      </c>
      <c r="AL44" s="101">
        <v>0</v>
      </c>
      <c r="AM44" s="101">
        <f t="shared" si="8"/>
        <v>0</v>
      </c>
      <c r="AN44" s="646"/>
      <c r="AO44" s="101">
        <f t="shared" si="9"/>
        <v>-35.2280394</v>
      </c>
      <c r="AP44" s="31"/>
    </row>
    <row r="45" spans="1:42" s="15" customFormat="1" ht="15">
      <c r="A45" s="547" t="s">
        <v>343</v>
      </c>
      <c r="B45" s="85"/>
      <c r="C45" s="31"/>
      <c r="D45" s="150" t="s">
        <v>214</v>
      </c>
      <c r="E45" s="32">
        <v>0</v>
      </c>
      <c r="F45" s="32">
        <v>1.4935784999999999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-7.4786000000000002E-3</v>
      </c>
      <c r="N45" s="32">
        <v>0</v>
      </c>
      <c r="O45" s="32">
        <v>0.17599999999999999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11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f t="shared" si="6"/>
        <v>12.662099899999999</v>
      </c>
      <c r="AB45" s="646"/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f t="shared" si="7"/>
        <v>0</v>
      </c>
      <c r="AJ45" s="32">
        <v>0</v>
      </c>
      <c r="AK45" s="32">
        <v>0</v>
      </c>
      <c r="AL45" s="32">
        <v>0</v>
      </c>
      <c r="AM45" s="32">
        <f t="shared" si="8"/>
        <v>0</v>
      </c>
      <c r="AN45" s="646"/>
      <c r="AO45" s="32">
        <f t="shared" si="9"/>
        <v>12.662099899999999</v>
      </c>
      <c r="AP45" s="31"/>
    </row>
    <row r="46" spans="1:42" s="15" customFormat="1" ht="15">
      <c r="A46" s="547" t="s">
        <v>344</v>
      </c>
      <c r="B46" s="85"/>
      <c r="C46" s="31"/>
      <c r="D46" s="152" t="s">
        <v>215</v>
      </c>
      <c r="E46" s="634">
        <v>0</v>
      </c>
      <c r="F46" s="634">
        <v>0</v>
      </c>
      <c r="G46" s="634">
        <v>0</v>
      </c>
      <c r="H46" s="634">
        <v>6.0170000000000003</v>
      </c>
      <c r="I46" s="634">
        <v>0</v>
      </c>
      <c r="J46" s="634">
        <v>0</v>
      </c>
      <c r="K46" s="634">
        <v>0</v>
      </c>
      <c r="L46" s="634">
        <v>0</v>
      </c>
      <c r="M46" s="634">
        <v>10.6815433</v>
      </c>
      <c r="N46" s="634">
        <v>0</v>
      </c>
      <c r="O46" s="634">
        <v>0</v>
      </c>
      <c r="P46" s="634">
        <v>0</v>
      </c>
      <c r="Q46" s="634">
        <v>0</v>
      </c>
      <c r="R46" s="634">
        <v>0</v>
      </c>
      <c r="S46" s="634">
        <v>0</v>
      </c>
      <c r="T46" s="634">
        <v>0</v>
      </c>
      <c r="U46" s="634">
        <v>0</v>
      </c>
      <c r="V46" s="634">
        <v>0</v>
      </c>
      <c r="W46" s="634">
        <v>0</v>
      </c>
      <c r="X46" s="634">
        <v>0</v>
      </c>
      <c r="Y46" s="634">
        <v>0</v>
      </c>
      <c r="Z46" s="634">
        <v>0</v>
      </c>
      <c r="AA46" s="634">
        <f t="shared" si="6"/>
        <v>16.698543300000001</v>
      </c>
      <c r="AB46" s="491"/>
      <c r="AC46" s="634">
        <v>0</v>
      </c>
      <c r="AD46" s="634">
        <v>0</v>
      </c>
      <c r="AE46" s="634">
        <v>0</v>
      </c>
      <c r="AF46" s="634">
        <v>0</v>
      </c>
      <c r="AG46" s="634">
        <v>0</v>
      </c>
      <c r="AH46" s="634">
        <v>0</v>
      </c>
      <c r="AI46" s="634">
        <f t="shared" si="7"/>
        <v>0</v>
      </c>
      <c r="AJ46" s="634">
        <v>0</v>
      </c>
      <c r="AK46" s="634">
        <v>0</v>
      </c>
      <c r="AL46" s="634">
        <v>0</v>
      </c>
      <c r="AM46" s="634">
        <f t="shared" si="8"/>
        <v>0</v>
      </c>
      <c r="AN46" s="491"/>
      <c r="AO46" s="634">
        <f t="shared" si="9"/>
        <v>16.698543300000001</v>
      </c>
      <c r="AP46" s="31"/>
    </row>
    <row r="47" spans="1:42" s="15" customFormat="1" ht="15">
      <c r="A47" s="534" t="s">
        <v>345</v>
      </c>
      <c r="B47" s="85"/>
      <c r="C47" s="31"/>
      <c r="D47" s="153" t="s">
        <v>46</v>
      </c>
      <c r="E47" s="635">
        <v>10.4773397</v>
      </c>
      <c r="F47" s="635">
        <v>-6.8055041999999801</v>
      </c>
      <c r="G47" s="635">
        <v>-0.46800000000000302</v>
      </c>
      <c r="H47" s="635">
        <v>86.988999999999905</v>
      </c>
      <c r="I47" s="635">
        <v>14.613</v>
      </c>
      <c r="J47" s="635">
        <v>14.635</v>
      </c>
      <c r="K47" s="635">
        <v>17.2526522</v>
      </c>
      <c r="L47" s="635">
        <v>3.4140000000000001</v>
      </c>
      <c r="M47" s="635">
        <v>54.792321099999803</v>
      </c>
      <c r="N47" s="635">
        <v>23.748000000000001</v>
      </c>
      <c r="O47" s="635">
        <v>-26.4879999999999</v>
      </c>
      <c r="P47" s="635">
        <v>-1.11003450000004</v>
      </c>
      <c r="Q47" s="635">
        <v>9.2660000000000107</v>
      </c>
      <c r="R47" s="635">
        <v>10.301943400000001</v>
      </c>
      <c r="S47" s="635">
        <v>19.302</v>
      </c>
      <c r="T47" s="635">
        <v>22.430221</v>
      </c>
      <c r="U47" s="635">
        <v>166.51</v>
      </c>
      <c r="V47" s="635">
        <v>0</v>
      </c>
      <c r="W47" s="635">
        <v>0</v>
      </c>
      <c r="X47" s="635">
        <v>0</v>
      </c>
      <c r="Y47" s="635">
        <v>0</v>
      </c>
      <c r="Z47" s="635">
        <v>0</v>
      </c>
      <c r="AA47" s="635">
        <f t="shared" si="6"/>
        <v>418.85993869999982</v>
      </c>
      <c r="AB47" s="490"/>
      <c r="AC47" s="635">
        <v>84.891452900000104</v>
      </c>
      <c r="AD47" s="635">
        <v>0</v>
      </c>
      <c r="AE47" s="635">
        <v>0</v>
      </c>
      <c r="AF47" s="635">
        <v>0</v>
      </c>
      <c r="AG47" s="635">
        <v>0</v>
      </c>
      <c r="AH47" s="635">
        <v>0</v>
      </c>
      <c r="AI47" s="635">
        <f t="shared" si="7"/>
        <v>84.891452900000104</v>
      </c>
      <c r="AJ47" s="635">
        <v>0</v>
      </c>
      <c r="AK47" s="635">
        <v>0</v>
      </c>
      <c r="AL47" s="635">
        <v>0</v>
      </c>
      <c r="AM47" s="635">
        <f t="shared" si="8"/>
        <v>0</v>
      </c>
      <c r="AN47" s="490"/>
      <c r="AO47" s="635">
        <f t="shared" si="9"/>
        <v>503.75139159999992</v>
      </c>
      <c r="AP47" s="31"/>
    </row>
    <row r="48" spans="1:42" s="15" customFormat="1" ht="15">
      <c r="A48" s="547" t="s">
        <v>346</v>
      </c>
      <c r="B48" s="85"/>
      <c r="C48" s="31"/>
      <c r="D48" s="150" t="s">
        <v>122</v>
      </c>
      <c r="E48" s="32">
        <v>-10.0675119</v>
      </c>
      <c r="F48" s="32">
        <v>-12.825757899999999</v>
      </c>
      <c r="G48" s="32">
        <v>-1.716</v>
      </c>
      <c r="H48" s="32">
        <v>-27.684000000000001</v>
      </c>
      <c r="I48" s="32">
        <v>-14.803000000000001</v>
      </c>
      <c r="J48" s="32">
        <v>-10.073</v>
      </c>
      <c r="K48" s="32">
        <v>-4.7608809000000001</v>
      </c>
      <c r="L48" s="32">
        <v>-0.71199999999999997</v>
      </c>
      <c r="M48" s="32">
        <v>-1.1239231000000001</v>
      </c>
      <c r="N48" s="32">
        <v>-10.521000000000001</v>
      </c>
      <c r="O48" s="32">
        <v>-24.8</v>
      </c>
      <c r="P48" s="32">
        <v>-13.928313599999999</v>
      </c>
      <c r="Q48" s="32">
        <v>-0.65100000000000002</v>
      </c>
      <c r="R48" s="32">
        <v>-0.22164249999999999</v>
      </c>
      <c r="S48" s="32">
        <v>-3.5379999999999998</v>
      </c>
      <c r="T48" s="32">
        <v>-4.1491476</v>
      </c>
      <c r="U48" s="32">
        <v>-40.725000000000001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f t="shared" si="6"/>
        <v>-182.30017750000002</v>
      </c>
      <c r="AB48" s="646"/>
      <c r="AC48" s="32">
        <v>-41.966563399999998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f t="shared" si="7"/>
        <v>-41.966563399999998</v>
      </c>
      <c r="AJ48" s="32">
        <v>0</v>
      </c>
      <c r="AK48" s="32">
        <v>0</v>
      </c>
      <c r="AL48" s="32">
        <v>0</v>
      </c>
      <c r="AM48" s="32">
        <f t="shared" si="8"/>
        <v>0</v>
      </c>
      <c r="AN48" s="646"/>
      <c r="AO48" s="32">
        <f t="shared" si="9"/>
        <v>-224.2667409</v>
      </c>
      <c r="AP48" s="31"/>
    </row>
    <row r="49" spans="1:42" s="15" customFormat="1" ht="15">
      <c r="A49" s="547" t="s">
        <v>347</v>
      </c>
      <c r="B49" s="85"/>
      <c r="C49" s="31"/>
      <c r="D49" s="152" t="s">
        <v>151</v>
      </c>
      <c r="E49" s="634">
        <v>0</v>
      </c>
      <c r="F49" s="634">
        <v>0</v>
      </c>
      <c r="G49" s="634">
        <v>0</v>
      </c>
      <c r="H49" s="634">
        <v>-1.2170000000000001</v>
      </c>
      <c r="I49" s="634">
        <v>0</v>
      </c>
      <c r="J49" s="634">
        <v>0</v>
      </c>
      <c r="K49" s="634">
        <v>0</v>
      </c>
      <c r="L49" s="634">
        <v>0</v>
      </c>
      <c r="M49" s="634">
        <v>0</v>
      </c>
      <c r="N49" s="634">
        <v>0</v>
      </c>
      <c r="O49" s="634">
        <v>-19.29</v>
      </c>
      <c r="P49" s="634">
        <v>0</v>
      </c>
      <c r="Q49" s="634">
        <v>0</v>
      </c>
      <c r="R49" s="634">
        <v>0</v>
      </c>
      <c r="S49" s="634">
        <v>0</v>
      </c>
      <c r="T49" s="634">
        <v>0</v>
      </c>
      <c r="U49" s="634">
        <v>0</v>
      </c>
      <c r="V49" s="634">
        <v>0</v>
      </c>
      <c r="W49" s="634">
        <v>0</v>
      </c>
      <c r="X49" s="634">
        <v>0</v>
      </c>
      <c r="Y49" s="634">
        <v>0</v>
      </c>
      <c r="Z49" s="634">
        <v>0</v>
      </c>
      <c r="AA49" s="634">
        <f t="shared" si="6"/>
        <v>-20.506999999999998</v>
      </c>
      <c r="AB49" s="491"/>
      <c r="AC49" s="634">
        <v>0</v>
      </c>
      <c r="AD49" s="634">
        <v>0</v>
      </c>
      <c r="AE49" s="634">
        <v>0</v>
      </c>
      <c r="AF49" s="634">
        <v>0</v>
      </c>
      <c r="AG49" s="634">
        <v>0</v>
      </c>
      <c r="AH49" s="634">
        <v>0</v>
      </c>
      <c r="AI49" s="634">
        <f t="shared" si="7"/>
        <v>0</v>
      </c>
      <c r="AJ49" s="634">
        <v>0</v>
      </c>
      <c r="AK49" s="634">
        <v>0</v>
      </c>
      <c r="AL49" s="634">
        <v>0</v>
      </c>
      <c r="AM49" s="634">
        <f t="shared" si="8"/>
        <v>0</v>
      </c>
      <c r="AN49" s="491"/>
      <c r="AO49" s="634">
        <f t="shared" si="9"/>
        <v>-20.506999999999998</v>
      </c>
      <c r="AP49" s="31"/>
    </row>
    <row r="50" spans="1:42" s="15" customFormat="1" ht="15">
      <c r="A50" s="534" t="s">
        <v>300</v>
      </c>
      <c r="B50" s="85"/>
      <c r="C50" s="31"/>
      <c r="D50" s="308" t="s">
        <v>47</v>
      </c>
      <c r="E50" s="108">
        <v>0.40982779999998098</v>
      </c>
      <c r="F50" s="108">
        <v>-19.631262100000001</v>
      </c>
      <c r="G50" s="108">
        <v>-2.1840000000000002</v>
      </c>
      <c r="H50" s="108">
        <v>58.088000000000001</v>
      </c>
      <c r="I50" s="108">
        <v>-0.18999999999999601</v>
      </c>
      <c r="J50" s="108">
        <v>4.56200000000001</v>
      </c>
      <c r="K50" s="108">
        <v>12.4917713</v>
      </c>
      <c r="L50" s="108">
        <v>2.702</v>
      </c>
      <c r="M50" s="108">
        <v>53.668397999999797</v>
      </c>
      <c r="N50" s="108">
        <v>13.227</v>
      </c>
      <c r="O50" s="108">
        <v>-70.577999999999903</v>
      </c>
      <c r="P50" s="108">
        <v>-15.0383481</v>
      </c>
      <c r="Q50" s="108">
        <v>8.6149999999999896</v>
      </c>
      <c r="R50" s="108">
        <v>10.080300899999999</v>
      </c>
      <c r="S50" s="108">
        <v>15.763999999999999</v>
      </c>
      <c r="T50" s="108">
        <v>18.2810734</v>
      </c>
      <c r="U50" s="108">
        <v>125.785</v>
      </c>
      <c r="V50" s="108">
        <v>0</v>
      </c>
      <c r="W50" s="108">
        <v>0</v>
      </c>
      <c r="X50" s="108">
        <v>0</v>
      </c>
      <c r="Y50" s="108">
        <v>0</v>
      </c>
      <c r="Z50" s="108">
        <v>0</v>
      </c>
      <c r="AA50" s="108">
        <f t="shared" si="6"/>
        <v>216.05276119999985</v>
      </c>
      <c r="AB50" s="490"/>
      <c r="AC50" s="108">
        <v>42.924889500000297</v>
      </c>
      <c r="AD50" s="108">
        <v>0</v>
      </c>
      <c r="AE50" s="108">
        <v>0</v>
      </c>
      <c r="AF50" s="108">
        <v>0</v>
      </c>
      <c r="AG50" s="108">
        <v>0</v>
      </c>
      <c r="AH50" s="108">
        <v>0</v>
      </c>
      <c r="AI50" s="108">
        <f t="shared" si="7"/>
        <v>42.924889500000297</v>
      </c>
      <c r="AJ50" s="108">
        <v>0</v>
      </c>
      <c r="AK50" s="108">
        <v>0</v>
      </c>
      <c r="AL50" s="108">
        <v>0</v>
      </c>
      <c r="AM50" s="108">
        <f t="shared" si="8"/>
        <v>0</v>
      </c>
      <c r="AN50" s="490"/>
      <c r="AO50" s="108">
        <f t="shared" si="9"/>
        <v>258.97765070000014</v>
      </c>
      <c r="AP50" s="31"/>
    </row>
    <row r="51" spans="1:42" s="15" customFormat="1" ht="15">
      <c r="A51" s="547">
        <v>7815</v>
      </c>
      <c r="B51" s="85"/>
      <c r="C51" s="31"/>
      <c r="D51" s="150" t="s">
        <v>122</v>
      </c>
      <c r="E51" s="32">
        <v>0</v>
      </c>
      <c r="F51" s="32">
        <v>-1.2125976999999999</v>
      </c>
      <c r="G51" s="32">
        <v>0</v>
      </c>
      <c r="H51" s="32">
        <v>-12.507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-7.8E-2</v>
      </c>
      <c r="O51" s="32">
        <v>0</v>
      </c>
      <c r="P51" s="32">
        <v>0</v>
      </c>
      <c r="Q51" s="32">
        <v>0</v>
      </c>
      <c r="R51" s="32">
        <v>0</v>
      </c>
      <c r="S51" s="32">
        <v>-0.41</v>
      </c>
      <c r="T51" s="32">
        <v>-0.90430140000000003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f t="shared" si="6"/>
        <v>-15.111899099999999</v>
      </c>
      <c r="AB51" s="646"/>
      <c r="AC51" s="32">
        <v>-21.217788500000001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f t="shared" si="7"/>
        <v>-21.217788500000001</v>
      </c>
      <c r="AJ51" s="32">
        <v>0</v>
      </c>
      <c r="AK51" s="32">
        <v>0</v>
      </c>
      <c r="AL51" s="32">
        <v>0</v>
      </c>
      <c r="AM51" s="32">
        <f t="shared" si="8"/>
        <v>0</v>
      </c>
      <c r="AN51" s="646"/>
      <c r="AO51" s="32">
        <f t="shared" si="9"/>
        <v>-36.3296876</v>
      </c>
      <c r="AP51" s="31"/>
    </row>
    <row r="52" spans="1:42" s="15" customFormat="1" ht="15">
      <c r="A52" s="547" t="s">
        <v>348</v>
      </c>
      <c r="B52" s="85"/>
      <c r="C52" s="31"/>
      <c r="D52" s="150" t="s">
        <v>216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f t="shared" si="6"/>
        <v>0</v>
      </c>
      <c r="AB52" s="646"/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f t="shared" si="7"/>
        <v>0</v>
      </c>
      <c r="AJ52" s="32">
        <v>0</v>
      </c>
      <c r="AK52" s="32">
        <v>0</v>
      </c>
      <c r="AL52" s="32">
        <v>0</v>
      </c>
      <c r="AM52" s="32">
        <f t="shared" si="8"/>
        <v>0</v>
      </c>
      <c r="AN52" s="646"/>
      <c r="AO52" s="32">
        <f t="shared" si="9"/>
        <v>0</v>
      </c>
      <c r="AP52" s="31"/>
    </row>
    <row r="53" spans="1:42" s="15" customFormat="1" ht="15">
      <c r="A53" s="547">
        <v>7711</v>
      </c>
      <c r="B53" s="85"/>
      <c r="C53" s="31"/>
      <c r="D53" s="152" t="s">
        <v>217</v>
      </c>
      <c r="E53" s="634">
        <v>0</v>
      </c>
      <c r="F53" s="634">
        <v>0</v>
      </c>
      <c r="G53" s="634">
        <v>0</v>
      </c>
      <c r="H53" s="634">
        <v>0</v>
      </c>
      <c r="I53" s="634">
        <v>0</v>
      </c>
      <c r="J53" s="634">
        <v>0</v>
      </c>
      <c r="K53" s="634">
        <v>0</v>
      </c>
      <c r="L53" s="634">
        <v>0</v>
      </c>
      <c r="M53" s="634">
        <v>0</v>
      </c>
      <c r="N53" s="634">
        <v>0</v>
      </c>
      <c r="O53" s="634">
        <v>0</v>
      </c>
      <c r="P53" s="634">
        <v>0</v>
      </c>
      <c r="Q53" s="634">
        <v>0</v>
      </c>
      <c r="R53" s="634">
        <v>0</v>
      </c>
      <c r="S53" s="634">
        <v>0</v>
      </c>
      <c r="T53" s="634">
        <v>0</v>
      </c>
      <c r="U53" s="634">
        <v>0</v>
      </c>
      <c r="V53" s="634">
        <v>0</v>
      </c>
      <c r="W53" s="634">
        <v>0</v>
      </c>
      <c r="X53" s="634">
        <v>0</v>
      </c>
      <c r="Y53" s="634">
        <v>0</v>
      </c>
      <c r="Z53" s="634">
        <v>0</v>
      </c>
      <c r="AA53" s="634">
        <f t="shared" si="6"/>
        <v>0</v>
      </c>
      <c r="AB53" s="491"/>
      <c r="AC53" s="634">
        <v>0</v>
      </c>
      <c r="AD53" s="634">
        <v>0</v>
      </c>
      <c r="AE53" s="634">
        <v>0</v>
      </c>
      <c r="AF53" s="634">
        <v>0</v>
      </c>
      <c r="AG53" s="634">
        <v>0</v>
      </c>
      <c r="AH53" s="634">
        <v>0</v>
      </c>
      <c r="AI53" s="634">
        <f t="shared" si="7"/>
        <v>0</v>
      </c>
      <c r="AJ53" s="634">
        <v>0</v>
      </c>
      <c r="AK53" s="634">
        <v>0</v>
      </c>
      <c r="AL53" s="634">
        <v>0</v>
      </c>
      <c r="AM53" s="634">
        <f t="shared" si="8"/>
        <v>0</v>
      </c>
      <c r="AN53" s="491"/>
      <c r="AO53" s="634">
        <f t="shared" si="9"/>
        <v>0</v>
      </c>
      <c r="AP53" s="31"/>
    </row>
    <row r="54" spans="1:42" s="15" customFormat="1" ht="15">
      <c r="A54" s="534" t="s">
        <v>349</v>
      </c>
      <c r="B54" s="85"/>
      <c r="C54" s="31"/>
      <c r="D54" s="153" t="s">
        <v>48</v>
      </c>
      <c r="E54" s="635">
        <v>0.40982779999998098</v>
      </c>
      <c r="F54" s="635">
        <v>-20.843859800000001</v>
      </c>
      <c r="G54" s="635">
        <v>-2.1840000000000002</v>
      </c>
      <c r="H54" s="635">
        <v>45.581000000000003</v>
      </c>
      <c r="I54" s="635">
        <v>-0.18999999999999601</v>
      </c>
      <c r="J54" s="635">
        <v>4.56200000000001</v>
      </c>
      <c r="K54" s="635">
        <v>12.4917713</v>
      </c>
      <c r="L54" s="635">
        <v>2.702</v>
      </c>
      <c r="M54" s="635">
        <v>53.668397999999797</v>
      </c>
      <c r="N54" s="635">
        <v>13.148999999999999</v>
      </c>
      <c r="O54" s="635">
        <v>-70.577999999999903</v>
      </c>
      <c r="P54" s="635">
        <v>-15.0383481</v>
      </c>
      <c r="Q54" s="635">
        <v>8.6149999999999896</v>
      </c>
      <c r="R54" s="635">
        <v>10.080300899999999</v>
      </c>
      <c r="S54" s="635">
        <v>15.353999999999999</v>
      </c>
      <c r="T54" s="635">
        <v>17.376771999999999</v>
      </c>
      <c r="U54" s="635">
        <v>125.785</v>
      </c>
      <c r="V54" s="635">
        <v>0</v>
      </c>
      <c r="W54" s="635">
        <v>0</v>
      </c>
      <c r="X54" s="635">
        <v>0</v>
      </c>
      <c r="Y54" s="635">
        <v>0</v>
      </c>
      <c r="Z54" s="635">
        <v>0</v>
      </c>
      <c r="AA54" s="635">
        <f t="shared" si="6"/>
        <v>200.94086209999989</v>
      </c>
      <c r="AB54" s="490"/>
      <c r="AC54" s="635">
        <v>21.7071010000002</v>
      </c>
      <c r="AD54" s="635">
        <v>0</v>
      </c>
      <c r="AE54" s="635">
        <v>0</v>
      </c>
      <c r="AF54" s="635">
        <v>0</v>
      </c>
      <c r="AG54" s="635">
        <v>0</v>
      </c>
      <c r="AH54" s="635">
        <v>0</v>
      </c>
      <c r="AI54" s="635">
        <f t="shared" si="7"/>
        <v>21.7071010000002</v>
      </c>
      <c r="AJ54" s="635">
        <v>0</v>
      </c>
      <c r="AK54" s="635">
        <v>0</v>
      </c>
      <c r="AL54" s="635">
        <v>0</v>
      </c>
      <c r="AM54" s="635">
        <f t="shared" si="8"/>
        <v>0</v>
      </c>
      <c r="AN54" s="490"/>
      <c r="AO54" s="635">
        <f t="shared" si="9"/>
        <v>222.64796310000008</v>
      </c>
      <c r="AP54" s="31"/>
    </row>
    <row r="55" spans="1:42" s="15" customFormat="1" ht="15">
      <c r="A55" s="547" t="s">
        <v>350</v>
      </c>
      <c r="B55" s="85"/>
      <c r="C55" s="31"/>
      <c r="D55" s="150" t="s">
        <v>218</v>
      </c>
      <c r="E55" s="32">
        <v>1.3565898000000001</v>
      </c>
      <c r="F55" s="32">
        <v>3.6880063000000001</v>
      </c>
      <c r="G55" s="32">
        <v>1E-3</v>
      </c>
      <c r="H55" s="32">
        <v>0.33300000000000002</v>
      </c>
      <c r="I55" s="32">
        <v>0.14699999999999999</v>
      </c>
      <c r="J55" s="32">
        <v>0.09</v>
      </c>
      <c r="K55" s="32">
        <v>0.177314</v>
      </c>
      <c r="L55" s="32">
        <v>4.0000000000000001E-3</v>
      </c>
      <c r="M55" s="32">
        <v>4.6698364999999997</v>
      </c>
      <c r="N55" s="32">
        <v>0.161</v>
      </c>
      <c r="O55" s="32">
        <v>0.94899999999999995</v>
      </c>
      <c r="P55" s="32">
        <v>0.1047001</v>
      </c>
      <c r="Q55" s="32">
        <v>7.8E-2</v>
      </c>
      <c r="R55" s="32">
        <v>0</v>
      </c>
      <c r="S55" s="32">
        <v>6.0000000000000001E-3</v>
      </c>
      <c r="T55" s="32">
        <v>-5.3194199999999997E-2</v>
      </c>
      <c r="U55" s="32">
        <v>6.9000000000000006E-2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f t="shared" si="6"/>
        <v>11.781252500000001</v>
      </c>
      <c r="AB55" s="646"/>
      <c r="AC55" s="32">
        <v>2.1367000000000001E-3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f t="shared" si="7"/>
        <v>2.1367000000000001E-3</v>
      </c>
      <c r="AJ55" s="32">
        <v>0</v>
      </c>
      <c r="AK55" s="32">
        <v>0</v>
      </c>
      <c r="AL55" s="32">
        <v>0</v>
      </c>
      <c r="AM55" s="32">
        <f t="shared" si="8"/>
        <v>0</v>
      </c>
      <c r="AN55" s="646"/>
      <c r="AO55" s="32">
        <f t="shared" si="9"/>
        <v>11.7833892</v>
      </c>
      <c r="AP55" s="31"/>
    </row>
    <row r="56" spans="1:42" s="15" customFormat="1" ht="15">
      <c r="A56" s="547" t="s">
        <v>351</v>
      </c>
      <c r="B56" s="85"/>
      <c r="C56" s="31"/>
      <c r="D56" s="150" t="s">
        <v>219</v>
      </c>
      <c r="E56" s="32">
        <v>0</v>
      </c>
      <c r="F56" s="32">
        <v>0</v>
      </c>
      <c r="G56" s="32">
        <v>0</v>
      </c>
      <c r="H56" s="32">
        <v>5.7000000000000002E-2</v>
      </c>
      <c r="I56" s="32">
        <v>0</v>
      </c>
      <c r="J56" s="32">
        <v>0</v>
      </c>
      <c r="K56" s="32">
        <v>0.10638839999999999</v>
      </c>
      <c r="L56" s="32">
        <v>0</v>
      </c>
      <c r="M56" s="32">
        <v>0</v>
      </c>
      <c r="N56" s="32">
        <v>0.26</v>
      </c>
      <c r="O56" s="32">
        <v>5.6000000000000001E-2</v>
      </c>
      <c r="P56" s="32">
        <v>0</v>
      </c>
      <c r="Q56" s="32">
        <v>0</v>
      </c>
      <c r="R56" s="32">
        <v>0</v>
      </c>
      <c r="S56" s="32">
        <v>2.4E-2</v>
      </c>
      <c r="T56" s="32">
        <v>0</v>
      </c>
      <c r="U56" s="32">
        <v>2E-3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f t="shared" si="6"/>
        <v>0.50538839999999996</v>
      </c>
      <c r="AB56" s="646"/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f t="shared" si="7"/>
        <v>0</v>
      </c>
      <c r="AJ56" s="32">
        <v>0</v>
      </c>
      <c r="AK56" s="32">
        <v>0</v>
      </c>
      <c r="AL56" s="32">
        <v>0</v>
      </c>
      <c r="AM56" s="32">
        <f t="shared" si="8"/>
        <v>0</v>
      </c>
      <c r="AN56" s="646"/>
      <c r="AO56" s="32">
        <f t="shared" si="9"/>
        <v>0.50538839999999996</v>
      </c>
      <c r="AP56" s="31"/>
    </row>
    <row r="57" spans="1:42" s="15" customFormat="1" ht="15">
      <c r="A57" s="547" t="s">
        <v>352</v>
      </c>
      <c r="B57" s="85"/>
      <c r="C57" s="31"/>
      <c r="D57" s="150" t="s">
        <v>220</v>
      </c>
      <c r="E57" s="32">
        <v>-5.4132921999999999</v>
      </c>
      <c r="F57" s="32">
        <v>-25.825659699999999</v>
      </c>
      <c r="G57" s="32">
        <v>-2.1179999999999999</v>
      </c>
      <c r="H57" s="32">
        <v>-22.555</v>
      </c>
      <c r="I57" s="32">
        <v>-10.515000000000001</v>
      </c>
      <c r="J57" s="32">
        <v>-7.8460000000000001</v>
      </c>
      <c r="K57" s="32">
        <v>-4.2998645</v>
      </c>
      <c r="L57" s="32">
        <v>-0.55200000000000005</v>
      </c>
      <c r="M57" s="32">
        <v>-6.1869190999999999</v>
      </c>
      <c r="N57" s="32">
        <v>-8.4589999999999996</v>
      </c>
      <c r="O57" s="32">
        <v>-11.849</v>
      </c>
      <c r="P57" s="32">
        <v>-10.1185133</v>
      </c>
      <c r="Q57" s="32">
        <v>-2.5960000000000001</v>
      </c>
      <c r="R57" s="32">
        <v>-2.482396</v>
      </c>
      <c r="S57" s="32">
        <v>-6.5679999999999996</v>
      </c>
      <c r="T57" s="32">
        <v>-5.1155089</v>
      </c>
      <c r="U57" s="32">
        <v>-35.073999999999998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f t="shared" si="6"/>
        <v>-167.57415370000001</v>
      </c>
      <c r="AB57" s="646"/>
      <c r="AC57" s="32">
        <v>-75.566737000000003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f t="shared" si="7"/>
        <v>-75.566737000000003</v>
      </c>
      <c r="AJ57" s="32">
        <v>0</v>
      </c>
      <c r="AK57" s="32">
        <v>0</v>
      </c>
      <c r="AL57" s="32">
        <v>0</v>
      </c>
      <c r="AM57" s="32">
        <f t="shared" si="8"/>
        <v>0</v>
      </c>
      <c r="AN57" s="646"/>
      <c r="AO57" s="32">
        <f t="shared" si="9"/>
        <v>-243.1408907</v>
      </c>
      <c r="AP57" s="31"/>
    </row>
    <row r="58" spans="1:42" s="15" customFormat="1" ht="15">
      <c r="A58" s="547" t="s">
        <v>353</v>
      </c>
      <c r="B58" s="85"/>
      <c r="C58" s="31"/>
      <c r="D58" s="150" t="s">
        <v>360</v>
      </c>
      <c r="E58" s="32">
        <v>0</v>
      </c>
      <c r="F58" s="32">
        <v>0</v>
      </c>
      <c r="G58" s="32">
        <v>0</v>
      </c>
      <c r="H58" s="32">
        <v>-1.7669999999999999</v>
      </c>
      <c r="I58" s="32">
        <v>0</v>
      </c>
      <c r="J58" s="32">
        <v>0</v>
      </c>
      <c r="K58" s="32">
        <v>-6.2059900000000001E-2</v>
      </c>
      <c r="L58" s="32">
        <v>0</v>
      </c>
      <c r="M58" s="32">
        <v>-3.4187799999999997E-2</v>
      </c>
      <c r="N58" s="32">
        <v>-1.9E-2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-0.63300000000000001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f t="shared" si="6"/>
        <v>-2.5152476999999998</v>
      </c>
      <c r="AB58" s="646"/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f t="shared" si="7"/>
        <v>0</v>
      </c>
      <c r="AJ58" s="32">
        <v>0</v>
      </c>
      <c r="AK58" s="32">
        <v>0</v>
      </c>
      <c r="AL58" s="32">
        <v>0</v>
      </c>
      <c r="AM58" s="32">
        <f t="shared" si="8"/>
        <v>0</v>
      </c>
      <c r="AN58" s="646"/>
      <c r="AO58" s="32">
        <f t="shared" si="9"/>
        <v>-2.5152476999999998</v>
      </c>
      <c r="AP58" s="31"/>
    </row>
    <row r="59" spans="1:42" s="15" customFormat="1" ht="15">
      <c r="A59" s="547" t="s">
        <v>354</v>
      </c>
      <c r="B59" s="85"/>
      <c r="C59" s="31"/>
      <c r="D59" s="150" t="s">
        <v>221</v>
      </c>
      <c r="E59" s="32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f t="shared" si="6"/>
        <v>0</v>
      </c>
      <c r="AB59" s="646"/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f t="shared" si="7"/>
        <v>0</v>
      </c>
      <c r="AJ59" s="32">
        <v>0</v>
      </c>
      <c r="AK59" s="32">
        <v>0</v>
      </c>
      <c r="AL59" s="32">
        <v>0</v>
      </c>
      <c r="AM59" s="32">
        <f t="shared" si="8"/>
        <v>0</v>
      </c>
      <c r="AN59" s="646"/>
      <c r="AO59" s="32">
        <f t="shared" si="9"/>
        <v>0</v>
      </c>
      <c r="AP59" s="31"/>
    </row>
    <row r="60" spans="1:42" s="15" customFormat="1" ht="15">
      <c r="A60" s="547" t="s">
        <v>355</v>
      </c>
      <c r="B60" s="85"/>
      <c r="C60" s="31"/>
      <c r="D60" s="150" t="s">
        <v>222</v>
      </c>
      <c r="E60" s="32">
        <v>0</v>
      </c>
      <c r="F60" s="32">
        <v>-9.2520669000000009</v>
      </c>
      <c r="G60" s="32">
        <v>-6.3E-2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-2.6495525999999998</v>
      </c>
      <c r="N60" s="32">
        <v>0</v>
      </c>
      <c r="O60" s="32">
        <v>1.5569999999999999</v>
      </c>
      <c r="P60" s="32">
        <v>0.1175205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f t="shared" si="6"/>
        <v>-10.290099000000001</v>
      </c>
      <c r="AB60" s="646"/>
      <c r="AC60" s="32">
        <v>4.0117218000000001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f t="shared" si="7"/>
        <v>4.0117218000000001</v>
      </c>
      <c r="AJ60" s="32">
        <v>0</v>
      </c>
      <c r="AK60" s="32">
        <v>0</v>
      </c>
      <c r="AL60" s="32">
        <v>0</v>
      </c>
      <c r="AM60" s="32">
        <f t="shared" si="8"/>
        <v>0</v>
      </c>
      <c r="AN60" s="646"/>
      <c r="AO60" s="32">
        <f t="shared" si="9"/>
        <v>-6.2783772000000013</v>
      </c>
      <c r="AP60" s="31"/>
    </row>
    <row r="61" spans="1:42" s="15" customFormat="1" ht="15">
      <c r="A61" s="547" t="s">
        <v>356</v>
      </c>
      <c r="B61" s="85"/>
      <c r="C61" s="31"/>
      <c r="D61" s="150" t="s">
        <v>223</v>
      </c>
      <c r="E61" s="32">
        <v>-0.3278623</v>
      </c>
      <c r="F61" s="32">
        <v>12.030892</v>
      </c>
      <c r="G61" s="32">
        <v>-0.438</v>
      </c>
      <c r="H61" s="32">
        <v>1.7589999999999999</v>
      </c>
      <c r="I61" s="32">
        <v>0.59799999999999998</v>
      </c>
      <c r="J61" s="32">
        <v>0</v>
      </c>
      <c r="K61" s="32">
        <v>-0.92203279999999999</v>
      </c>
      <c r="L61" s="32">
        <v>0</v>
      </c>
      <c r="M61" s="32">
        <v>0.8440107</v>
      </c>
      <c r="N61" s="32">
        <v>-1.1519999999999999</v>
      </c>
      <c r="O61" s="32">
        <v>3.4750000000000001</v>
      </c>
      <c r="P61" s="32">
        <v>5.0950470000000001</v>
      </c>
      <c r="Q61" s="32">
        <v>0</v>
      </c>
      <c r="R61" s="32">
        <v>-7.9791299999999996E-2</v>
      </c>
      <c r="S61" s="32">
        <v>0.503</v>
      </c>
      <c r="T61" s="32">
        <v>0</v>
      </c>
      <c r="U61" s="32">
        <v>5.4829999999999997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f t="shared" si="6"/>
        <v>26.868263300000002</v>
      </c>
      <c r="AB61" s="646"/>
      <c r="AC61" s="32">
        <v>-6.6121296000000003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f t="shared" si="7"/>
        <v>-6.6121296000000003</v>
      </c>
      <c r="AJ61" s="32">
        <v>0</v>
      </c>
      <c r="AK61" s="32">
        <v>0</v>
      </c>
      <c r="AL61" s="32">
        <v>0</v>
      </c>
      <c r="AM61" s="32">
        <f t="shared" si="8"/>
        <v>0</v>
      </c>
      <c r="AN61" s="646"/>
      <c r="AO61" s="32">
        <f t="shared" si="9"/>
        <v>20.256133700000003</v>
      </c>
      <c r="AP61" s="31"/>
    </row>
    <row r="62" spans="1:42" s="15" customFormat="1" ht="15">
      <c r="A62" s="547" t="s">
        <v>357</v>
      </c>
      <c r="B62" s="85"/>
      <c r="C62" s="31"/>
      <c r="D62" s="150" t="s">
        <v>224</v>
      </c>
      <c r="E62" s="32">
        <v>5.5831600000000002E-2</v>
      </c>
      <c r="F62" s="32">
        <v>-0.50533810000000001</v>
      </c>
      <c r="G62" s="32">
        <v>-0.34300000000000003</v>
      </c>
      <c r="H62" s="32">
        <v>-3.71</v>
      </c>
      <c r="I62" s="32">
        <v>-0.83299999999999996</v>
      </c>
      <c r="J62" s="32">
        <v>-1.286</v>
      </c>
      <c r="K62" s="32">
        <v>-0.88656999999999997</v>
      </c>
      <c r="L62" s="32">
        <v>0</v>
      </c>
      <c r="M62" s="32">
        <v>-1.7104572</v>
      </c>
      <c r="N62" s="32">
        <v>-0.14399999999999999</v>
      </c>
      <c r="O62" s="32">
        <v>-2.3340000000000001</v>
      </c>
      <c r="P62" s="32">
        <v>-0.29593789999999998</v>
      </c>
      <c r="Q62" s="32">
        <v>-0.35299999999999998</v>
      </c>
      <c r="R62" s="32">
        <v>-0.36349369999999998</v>
      </c>
      <c r="S62" s="32">
        <v>-0.83699999999999997</v>
      </c>
      <c r="T62" s="32">
        <v>0</v>
      </c>
      <c r="U62" s="32">
        <v>-5.7549999999999999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f t="shared" si="6"/>
        <v>-19.300965299999998</v>
      </c>
      <c r="AB62" s="646"/>
      <c r="AC62" s="32">
        <v>-24.248748500000001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f t="shared" si="7"/>
        <v>-24.248748500000001</v>
      </c>
      <c r="AJ62" s="32">
        <v>0</v>
      </c>
      <c r="AK62" s="32">
        <v>0</v>
      </c>
      <c r="AL62" s="32">
        <v>0</v>
      </c>
      <c r="AM62" s="32">
        <f t="shared" si="8"/>
        <v>0</v>
      </c>
      <c r="AN62" s="646"/>
      <c r="AO62" s="32">
        <f t="shared" si="9"/>
        <v>-43.549713799999999</v>
      </c>
      <c r="AP62" s="31"/>
    </row>
    <row r="63" spans="1:42" s="15" customFormat="1" ht="15">
      <c r="A63" s="727" t="s">
        <v>358</v>
      </c>
      <c r="B63" s="85"/>
      <c r="C63" s="31"/>
      <c r="D63" s="362" t="s">
        <v>225</v>
      </c>
      <c r="E63" s="636">
        <v>-5.1757108000000001</v>
      </c>
      <c r="F63" s="636">
        <v>-19.864166399999998</v>
      </c>
      <c r="G63" s="636">
        <v>-2.9609999999999999</v>
      </c>
      <c r="H63" s="636">
        <v>-54.386000000000003</v>
      </c>
      <c r="I63" s="636">
        <v>-15.55</v>
      </c>
      <c r="J63" s="636">
        <v>-9.0419999999999998</v>
      </c>
      <c r="K63" s="636">
        <v>-5.9134219000000003</v>
      </c>
      <c r="L63" s="636">
        <v>-0.54800000000000004</v>
      </c>
      <c r="M63" s="636">
        <v>-6.1740987000000001</v>
      </c>
      <c r="N63" s="636">
        <v>-9.3529999999999998</v>
      </c>
      <c r="O63" s="636">
        <v>-8.1460000000000008</v>
      </c>
      <c r="P63" s="636">
        <v>-6.0042280999999997</v>
      </c>
      <c r="Q63" s="636">
        <v>-2.871</v>
      </c>
      <c r="R63" s="636">
        <v>-2.925681</v>
      </c>
      <c r="S63" s="636">
        <v>-6.8719999999999999</v>
      </c>
      <c r="T63" s="636">
        <v>-5.1687031000000001</v>
      </c>
      <c r="U63" s="636">
        <v>-35.908000000000001</v>
      </c>
      <c r="V63" s="636">
        <v>0</v>
      </c>
      <c r="W63" s="636">
        <v>0</v>
      </c>
      <c r="X63" s="636">
        <v>0</v>
      </c>
      <c r="Y63" s="636">
        <v>0</v>
      </c>
      <c r="Z63" s="636">
        <v>0</v>
      </c>
      <c r="AA63" s="636">
        <f t="shared" si="6"/>
        <v>-196.86301000000003</v>
      </c>
      <c r="AB63" s="647"/>
      <c r="AC63" s="636">
        <v>-102.4137566</v>
      </c>
      <c r="AD63" s="636">
        <v>0</v>
      </c>
      <c r="AE63" s="636">
        <v>0</v>
      </c>
      <c r="AF63" s="636">
        <v>0</v>
      </c>
      <c r="AG63" s="636">
        <v>0</v>
      </c>
      <c r="AH63" s="636">
        <v>0</v>
      </c>
      <c r="AI63" s="636">
        <f t="shared" si="7"/>
        <v>-102.4137566</v>
      </c>
      <c r="AJ63" s="636">
        <v>0</v>
      </c>
      <c r="AK63" s="636">
        <v>0</v>
      </c>
      <c r="AL63" s="636">
        <v>0</v>
      </c>
      <c r="AM63" s="636">
        <f t="shared" si="8"/>
        <v>0</v>
      </c>
      <c r="AN63" s="647"/>
      <c r="AO63" s="636">
        <f t="shared" si="9"/>
        <v>-299.27676660000003</v>
      </c>
      <c r="AP63" s="31"/>
    </row>
    <row r="64" spans="1:42" s="15" customFormat="1" ht="15">
      <c r="A64" s="534" t="s">
        <v>310</v>
      </c>
      <c r="B64" s="85"/>
      <c r="C64" s="31"/>
      <c r="D64" s="309" t="s">
        <v>1</v>
      </c>
      <c r="E64" s="637">
        <v>-4.7658830000000103</v>
      </c>
      <c r="F64" s="637">
        <v>-40.708026199999999</v>
      </c>
      <c r="G64" s="637">
        <v>-5.1449999999999996</v>
      </c>
      <c r="H64" s="637">
        <v>-8.8049999999999908</v>
      </c>
      <c r="I64" s="637">
        <v>-15.74</v>
      </c>
      <c r="J64" s="637">
        <v>-4.4799999999999898</v>
      </c>
      <c r="K64" s="637">
        <v>6.5783494000000102</v>
      </c>
      <c r="L64" s="637">
        <v>2.1539999999999999</v>
      </c>
      <c r="M64" s="637">
        <v>47.494299299999803</v>
      </c>
      <c r="N64" s="637">
        <v>3.7959999999999599</v>
      </c>
      <c r="O64" s="637">
        <v>-78.723999999999805</v>
      </c>
      <c r="P64" s="637">
        <v>-21.042576199999999</v>
      </c>
      <c r="Q64" s="637">
        <v>5.74399999999999</v>
      </c>
      <c r="R64" s="637">
        <v>7.1546199000000001</v>
      </c>
      <c r="S64" s="637">
        <v>8.4820000000000295</v>
      </c>
      <c r="T64" s="637">
        <v>12.208068900000001</v>
      </c>
      <c r="U64" s="637">
        <v>89.877000000000095</v>
      </c>
      <c r="V64" s="637">
        <v>0</v>
      </c>
      <c r="W64" s="637">
        <v>0</v>
      </c>
      <c r="X64" s="637">
        <v>0</v>
      </c>
      <c r="Y64" s="637">
        <v>0</v>
      </c>
      <c r="Z64" s="637">
        <v>0</v>
      </c>
      <c r="AA64" s="637">
        <f t="shared" si="6"/>
        <v>4.0778521000000865</v>
      </c>
      <c r="AB64" s="648"/>
      <c r="AC64" s="637">
        <v>-80.706655599999706</v>
      </c>
      <c r="AD64" s="637">
        <v>0</v>
      </c>
      <c r="AE64" s="637">
        <v>0</v>
      </c>
      <c r="AF64" s="637">
        <v>0</v>
      </c>
      <c r="AG64" s="637">
        <v>0</v>
      </c>
      <c r="AH64" s="637">
        <v>0</v>
      </c>
      <c r="AI64" s="637">
        <f t="shared" si="7"/>
        <v>-80.706655599999706</v>
      </c>
      <c r="AJ64" s="637">
        <v>0</v>
      </c>
      <c r="AK64" s="637">
        <v>0</v>
      </c>
      <c r="AL64" s="637">
        <v>0</v>
      </c>
      <c r="AM64" s="637">
        <f t="shared" si="8"/>
        <v>0</v>
      </c>
      <c r="AN64" s="648"/>
      <c r="AO64" s="637">
        <f t="shared" si="9"/>
        <v>-76.62880349999962</v>
      </c>
      <c r="AP64" s="31"/>
    </row>
    <row r="65" spans="1:42" ht="18" customHeight="1">
      <c r="A65" s="547" t="s">
        <v>306</v>
      </c>
      <c r="B65" s="85"/>
      <c r="D65" s="18" t="s">
        <v>117</v>
      </c>
      <c r="E65" s="638">
        <v>0</v>
      </c>
      <c r="F65" s="638">
        <v>-2.6004076999999999</v>
      </c>
      <c r="G65" s="638">
        <v>0</v>
      </c>
      <c r="H65" s="638">
        <v>-0.8</v>
      </c>
      <c r="I65" s="638">
        <v>0</v>
      </c>
      <c r="J65" s="638">
        <v>-8.4</v>
      </c>
      <c r="K65" s="638">
        <v>0</v>
      </c>
      <c r="L65" s="638">
        <v>0</v>
      </c>
      <c r="M65" s="638">
        <v>10.6815433</v>
      </c>
      <c r="N65" s="638">
        <v>-3.2</v>
      </c>
      <c r="O65" s="638">
        <v>-74.86</v>
      </c>
      <c r="P65" s="638">
        <v>0</v>
      </c>
      <c r="Q65" s="638">
        <v>-0.26400000000000001</v>
      </c>
      <c r="R65" s="638">
        <v>0</v>
      </c>
      <c r="S65" s="638">
        <v>0</v>
      </c>
      <c r="T65" s="638">
        <v>-0.44328499999999998</v>
      </c>
      <c r="U65" s="638">
        <v>0</v>
      </c>
      <c r="V65" s="638">
        <v>0</v>
      </c>
      <c r="W65" s="638">
        <v>0</v>
      </c>
      <c r="X65" s="638">
        <v>0</v>
      </c>
      <c r="Y65" s="638">
        <v>0</v>
      </c>
      <c r="Z65" s="638">
        <v>0</v>
      </c>
      <c r="AA65" s="638">
        <f t="shared" si="6"/>
        <v>-79.886149399999994</v>
      </c>
      <c r="AB65" s="649"/>
      <c r="AC65" s="638">
        <v>-64.102080000000001</v>
      </c>
      <c r="AD65" s="638">
        <v>0</v>
      </c>
      <c r="AE65" s="638">
        <v>0</v>
      </c>
      <c r="AF65" s="638">
        <v>0</v>
      </c>
      <c r="AG65" s="638">
        <v>0</v>
      </c>
      <c r="AH65" s="638">
        <v>0</v>
      </c>
      <c r="AI65" s="638">
        <f t="shared" si="7"/>
        <v>-64.102080000000001</v>
      </c>
      <c r="AJ65" s="638">
        <v>0</v>
      </c>
      <c r="AK65" s="638">
        <v>0</v>
      </c>
      <c r="AL65" s="638">
        <v>0</v>
      </c>
      <c r="AM65" s="638">
        <f t="shared" si="8"/>
        <v>0</v>
      </c>
      <c r="AN65" s="649"/>
      <c r="AO65" s="638">
        <f t="shared" si="9"/>
        <v>-143.98822939999999</v>
      </c>
    </row>
    <row r="66" spans="1:42" ht="15">
      <c r="A66" s="547" t="s">
        <v>301</v>
      </c>
      <c r="B66" s="85"/>
      <c r="D66" s="100" t="s">
        <v>118</v>
      </c>
      <c r="E66" s="102">
        <v>0.40982779999998098</v>
      </c>
      <c r="F66" s="102">
        <v>-17.030854399999999</v>
      </c>
      <c r="G66" s="102">
        <v>-2.1840000000000002</v>
      </c>
      <c r="H66" s="102">
        <v>58.887999999999899</v>
      </c>
      <c r="I66" s="102">
        <v>-0.18999999999999601</v>
      </c>
      <c r="J66" s="102">
        <v>12.962</v>
      </c>
      <c r="K66" s="102">
        <v>12.4917713</v>
      </c>
      <c r="L66" s="102">
        <v>2.702</v>
      </c>
      <c r="M66" s="102">
        <v>42.986854699999903</v>
      </c>
      <c r="N66" s="102">
        <v>16.427</v>
      </c>
      <c r="O66" s="102">
        <v>4.2819999999999796</v>
      </c>
      <c r="P66" s="102">
        <v>-15.0383481</v>
      </c>
      <c r="Q66" s="102">
        <v>8.8789999999999907</v>
      </c>
      <c r="R66" s="102">
        <v>10.080300899999999</v>
      </c>
      <c r="S66" s="102">
        <v>15.763999999999999</v>
      </c>
      <c r="T66" s="102">
        <v>18.7243584</v>
      </c>
      <c r="U66" s="102">
        <v>125.785</v>
      </c>
      <c r="V66" s="102">
        <v>0</v>
      </c>
      <c r="W66" s="102">
        <v>0</v>
      </c>
      <c r="X66" s="102">
        <v>0</v>
      </c>
      <c r="Y66" s="102">
        <v>0</v>
      </c>
      <c r="Z66" s="102">
        <v>0</v>
      </c>
      <c r="AA66" s="102">
        <f t="shared" si="6"/>
        <v>295.93891059999976</v>
      </c>
      <c r="AB66" s="491"/>
      <c r="AC66" s="102">
        <v>107.02696950000001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f t="shared" si="7"/>
        <v>107.02696950000001</v>
      </c>
      <c r="AJ66" s="102">
        <v>0</v>
      </c>
      <c r="AK66" s="102">
        <v>0</v>
      </c>
      <c r="AL66" s="102">
        <v>0</v>
      </c>
      <c r="AM66" s="102">
        <f t="shared" si="8"/>
        <v>0</v>
      </c>
      <c r="AN66" s="491"/>
      <c r="AO66" s="102">
        <f t="shared" si="9"/>
        <v>402.96588009999977</v>
      </c>
    </row>
    <row r="67" spans="1:42" ht="15">
      <c r="A67" s="547" t="s">
        <v>307</v>
      </c>
      <c r="B67" s="85"/>
      <c r="C67" s="31"/>
      <c r="D67" s="310" t="s">
        <v>112</v>
      </c>
      <c r="E67" s="633">
        <v>0</v>
      </c>
      <c r="F67" s="633">
        <v>1.068368</v>
      </c>
      <c r="G67" s="633">
        <v>0</v>
      </c>
      <c r="H67" s="633">
        <v>0</v>
      </c>
      <c r="I67" s="633">
        <v>0</v>
      </c>
      <c r="J67" s="633">
        <v>0</v>
      </c>
      <c r="K67" s="633">
        <v>0</v>
      </c>
      <c r="L67" s="633">
        <v>0</v>
      </c>
      <c r="M67" s="633">
        <v>0</v>
      </c>
      <c r="N67" s="633">
        <v>-3.8</v>
      </c>
      <c r="O67" s="633">
        <v>0</v>
      </c>
      <c r="P67" s="633">
        <v>0</v>
      </c>
      <c r="Q67" s="633">
        <v>0</v>
      </c>
      <c r="R67" s="633">
        <v>0</v>
      </c>
      <c r="S67" s="633">
        <v>0</v>
      </c>
      <c r="T67" s="633">
        <v>0</v>
      </c>
      <c r="U67" s="633">
        <v>0</v>
      </c>
      <c r="V67" s="633">
        <v>0</v>
      </c>
      <c r="W67" s="633">
        <v>0</v>
      </c>
      <c r="X67" s="633">
        <v>0</v>
      </c>
      <c r="Y67" s="633">
        <v>0</v>
      </c>
      <c r="Z67" s="633">
        <v>0</v>
      </c>
      <c r="AA67" s="633">
        <f t="shared" si="6"/>
        <v>-2.7316319999999998</v>
      </c>
      <c r="AB67" s="646"/>
      <c r="AC67" s="633">
        <v>0</v>
      </c>
      <c r="AD67" s="633">
        <v>0</v>
      </c>
      <c r="AE67" s="633">
        <v>0</v>
      </c>
      <c r="AF67" s="633">
        <v>0</v>
      </c>
      <c r="AG67" s="633">
        <v>0</v>
      </c>
      <c r="AH67" s="633">
        <v>0</v>
      </c>
      <c r="AI67" s="633">
        <f t="shared" si="7"/>
        <v>0</v>
      </c>
      <c r="AJ67" s="633">
        <v>0</v>
      </c>
      <c r="AK67" s="633">
        <v>0</v>
      </c>
      <c r="AL67" s="633">
        <v>0</v>
      </c>
      <c r="AM67" s="633">
        <f t="shared" si="8"/>
        <v>0</v>
      </c>
      <c r="AN67" s="646"/>
      <c r="AO67" s="633">
        <f t="shared" si="9"/>
        <v>-2.7316319999999998</v>
      </c>
    </row>
    <row r="68" spans="1:42" s="28" customFormat="1" ht="15">
      <c r="A68" s="549" t="s">
        <v>303</v>
      </c>
      <c r="B68" s="31"/>
      <c r="C68" s="31"/>
      <c r="D68" s="18" t="s">
        <v>119</v>
      </c>
      <c r="E68" s="639">
        <v>-3.9189053000000098</v>
      </c>
      <c r="F68" s="639">
        <v>-39.1759865</v>
      </c>
      <c r="G68" s="639">
        <v>-5.1449999999999996</v>
      </c>
      <c r="H68" s="639">
        <v>20.498000000000001</v>
      </c>
      <c r="I68" s="639">
        <v>-10.792999999999999</v>
      </c>
      <c r="J68" s="639">
        <v>3.9200000000000101</v>
      </c>
      <c r="K68" s="639">
        <v>6.5783494000000102</v>
      </c>
      <c r="L68" s="639">
        <v>2.1539999999999999</v>
      </c>
      <c r="M68" s="639">
        <v>37.919585199999901</v>
      </c>
      <c r="N68" s="639">
        <v>10.795999999999999</v>
      </c>
      <c r="O68" s="639">
        <v>-3.8639999999998098</v>
      </c>
      <c r="P68" s="639">
        <v>-20.135531700000001</v>
      </c>
      <c r="Q68" s="639">
        <v>6.0079999999999902</v>
      </c>
      <c r="R68" s="639">
        <v>7.1546199000000001</v>
      </c>
      <c r="S68" s="639">
        <v>8.4820000000000295</v>
      </c>
      <c r="T68" s="639">
        <v>12.6513539</v>
      </c>
      <c r="U68" s="639">
        <v>89.877000000000095</v>
      </c>
      <c r="V68" s="639">
        <v>0</v>
      </c>
      <c r="W68" s="639">
        <v>0</v>
      </c>
      <c r="X68" s="639">
        <v>0</v>
      </c>
      <c r="Y68" s="639">
        <v>0</v>
      </c>
      <c r="Z68" s="639">
        <v>0</v>
      </c>
      <c r="AA68" s="639">
        <f t="shared" si="6"/>
        <v>123.00648490000022</v>
      </c>
      <c r="AB68" s="649"/>
      <c r="AC68" s="639">
        <v>-16.6045756</v>
      </c>
      <c r="AD68" s="639">
        <v>0</v>
      </c>
      <c r="AE68" s="639">
        <v>0</v>
      </c>
      <c r="AF68" s="639">
        <v>0</v>
      </c>
      <c r="AG68" s="639">
        <v>0</v>
      </c>
      <c r="AH68" s="639">
        <v>0</v>
      </c>
      <c r="AI68" s="639">
        <f t="shared" si="7"/>
        <v>-16.6045756</v>
      </c>
      <c r="AJ68" s="639">
        <v>0</v>
      </c>
      <c r="AK68" s="639">
        <v>0</v>
      </c>
      <c r="AL68" s="639">
        <v>0</v>
      </c>
      <c r="AM68" s="639">
        <f t="shared" si="8"/>
        <v>0</v>
      </c>
      <c r="AN68" s="649"/>
      <c r="AO68" s="639">
        <f t="shared" si="9"/>
        <v>106.40190930000021</v>
      </c>
      <c r="AP68" s="9"/>
    </row>
    <row r="69" spans="1:42" s="28" customFormat="1">
      <c r="A69" s="31"/>
      <c r="B69" s="31"/>
      <c r="C69" s="31"/>
      <c r="D69" s="31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60"/>
      <c r="W69" s="160"/>
      <c r="X69" s="160"/>
      <c r="Y69" s="160"/>
      <c r="Z69" s="160"/>
      <c r="AA69" s="160"/>
      <c r="AB69" s="65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650"/>
      <c r="AO69" s="160"/>
      <c r="AP69" s="9"/>
    </row>
    <row r="70" spans="1:42" s="28" customFormat="1">
      <c r="A70" s="31"/>
      <c r="B70" s="31"/>
      <c r="C70" s="31"/>
      <c r="D70" s="31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323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323"/>
      <c r="AO70" s="72"/>
      <c r="AP70" s="9"/>
    </row>
    <row r="71" spans="1:42" s="643" customFormat="1" ht="73.5" customHeight="1">
      <c r="A71" s="640" t="s">
        <v>533</v>
      </c>
      <c r="B71" s="641"/>
      <c r="C71" s="642"/>
      <c r="D71" s="355" t="str">
        <f>VÅR&amp;" jämfört med "&amp;VFGÅR</f>
        <v>2015 jämfört med 2014</v>
      </c>
      <c r="E71" s="734" t="str">
        <f t="shared" ref="E71:AA71" si="10">E39</f>
        <v>AH</v>
      </c>
      <c r="F71" s="734" t="str">
        <f t="shared" si="10"/>
        <v>Arcus</v>
      </c>
      <c r="G71" s="734" t="str">
        <f t="shared" si="10"/>
        <v xml:space="preserve">Biolin </v>
      </c>
      <c r="H71" s="734" t="str">
        <f t="shared" si="10"/>
        <v>Bisnode</v>
      </c>
      <c r="I71" s="734" t="str">
        <f t="shared" si="10"/>
        <v>DIAB</v>
      </c>
      <c r="J71" s="734" t="str">
        <f t="shared" si="10"/>
        <v>Eurom</v>
      </c>
      <c r="K71" s="734" t="str">
        <f t="shared" si="10"/>
        <v>GS-Hydro</v>
      </c>
      <c r="L71" s="734" t="str">
        <f t="shared" si="10"/>
        <v>Hafa</v>
      </c>
      <c r="M71" s="734" t="str">
        <f t="shared" si="10"/>
        <v>HENT</v>
      </c>
      <c r="N71" s="734" t="str">
        <f t="shared" si="10"/>
        <v xml:space="preserve">HL Disp </v>
      </c>
      <c r="O71" s="734" t="str">
        <f t="shared" si="10"/>
        <v>Inwido</v>
      </c>
      <c r="P71" s="734" t="str">
        <f t="shared" si="10"/>
        <v>Jøtul</v>
      </c>
      <c r="Q71" s="734" t="str">
        <f t="shared" si="10"/>
        <v xml:space="preserve">KVD </v>
      </c>
      <c r="R71" s="734" t="str">
        <f t="shared" si="10"/>
        <v>Ledil</v>
      </c>
      <c r="S71" s="734" t="str">
        <f t="shared" si="10"/>
        <v>MCC</v>
      </c>
      <c r="T71" s="734" t="str">
        <f t="shared" si="10"/>
        <v>Nebula</v>
      </c>
      <c r="U71" s="734" t="str">
        <f t="shared" si="10"/>
        <v>NCG</v>
      </c>
      <c r="V71" s="734">
        <f t="shared" si="10"/>
        <v>0</v>
      </c>
      <c r="W71" s="734">
        <f t="shared" si="10"/>
        <v>0</v>
      </c>
      <c r="X71" s="734">
        <f t="shared" si="10"/>
        <v>0</v>
      </c>
      <c r="Y71" s="734">
        <f t="shared" si="10"/>
        <v>0</v>
      </c>
      <c r="Z71" s="734">
        <f t="shared" si="10"/>
        <v>0</v>
      </c>
      <c r="AA71" s="734" t="str">
        <f t="shared" si="10"/>
        <v>Sum ex Aibel</v>
      </c>
      <c r="AB71" s="735"/>
      <c r="AC71" s="734" t="str">
        <f t="shared" ref="AC71:AM71" si="11">AC39</f>
        <v>Aibel</v>
      </c>
      <c r="AD71" s="734">
        <f t="shared" si="11"/>
        <v>0</v>
      </c>
      <c r="AE71" s="734">
        <f t="shared" si="11"/>
        <v>0</v>
      </c>
      <c r="AF71" s="734">
        <f t="shared" si="11"/>
        <v>0</v>
      </c>
      <c r="AG71" s="734">
        <f t="shared" si="11"/>
        <v>0</v>
      </c>
      <c r="AH71" s="734">
        <f t="shared" si="11"/>
        <v>0</v>
      </c>
      <c r="AI71" s="734" t="str">
        <f t="shared" si="11"/>
        <v>Sum Aibel</v>
      </c>
      <c r="AJ71" s="734">
        <f t="shared" si="11"/>
        <v>0</v>
      </c>
      <c r="AK71" s="734">
        <f t="shared" si="11"/>
        <v>0</v>
      </c>
      <c r="AL71" s="734">
        <f t="shared" si="11"/>
        <v>0</v>
      </c>
      <c r="AM71" s="734" t="str">
        <f t="shared" si="11"/>
        <v>SUMMA FRÅGETECKEN</v>
      </c>
      <c r="AN71" s="735"/>
      <c r="AO71" s="734" t="str">
        <f>AO39</f>
        <v>Totalt</v>
      </c>
      <c r="AP71" s="642"/>
    </row>
    <row r="72" spans="1:42" s="12" customFormat="1">
      <c r="A72" s="37"/>
      <c r="B72" s="31"/>
      <c r="C72" s="31"/>
      <c r="D72" s="147"/>
      <c r="E72" s="147"/>
      <c r="F72" s="149"/>
      <c r="G72" s="149"/>
      <c r="H72" s="148"/>
      <c r="I72" s="148"/>
      <c r="J72" s="148"/>
      <c r="K72" s="148"/>
      <c r="L72" s="148"/>
      <c r="M72" s="148"/>
      <c r="N72" s="148"/>
      <c r="O72" s="148"/>
      <c r="P72" s="148"/>
      <c r="Q72" s="149"/>
      <c r="R72" s="148"/>
      <c r="S72" s="148"/>
      <c r="T72" s="148"/>
      <c r="U72" s="149"/>
      <c r="V72" s="148"/>
      <c r="W72" s="148"/>
      <c r="X72" s="148"/>
      <c r="Y72" s="148"/>
      <c r="Z72" s="148"/>
      <c r="AA72" s="148"/>
      <c r="AB72" s="322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322"/>
      <c r="AO72" s="148"/>
      <c r="AP72" s="9"/>
    </row>
    <row r="73" spans="1:42" s="28" customFormat="1">
      <c r="A73" s="157"/>
      <c r="B73" s="31"/>
      <c r="C73" s="31"/>
      <c r="D73" s="307" t="s">
        <v>32</v>
      </c>
      <c r="E73" s="633">
        <f t="shared" ref="E73:AA73" si="12">E9-E41</f>
        <v>48.431509200000022</v>
      </c>
      <c r="F73" s="633">
        <f t="shared" si="12"/>
        <v>48.717009099999984</v>
      </c>
      <c r="G73" s="633">
        <f t="shared" si="12"/>
        <v>9.8435300000000012</v>
      </c>
      <c r="H73" s="633">
        <f t="shared" si="12"/>
        <v>8.2154762999999775</v>
      </c>
      <c r="I73" s="633">
        <f t="shared" si="12"/>
        <v>130.85200000000003</v>
      </c>
      <c r="J73" s="633">
        <f t="shared" si="12"/>
        <v>11.830000000000041</v>
      </c>
      <c r="K73" s="633">
        <f t="shared" si="12"/>
        <v>34.244125899999972</v>
      </c>
      <c r="L73" s="633">
        <f t="shared" si="12"/>
        <v>-6.1610000000000014</v>
      </c>
      <c r="M73" s="633">
        <f t="shared" si="12"/>
        <v>51.159631300000001</v>
      </c>
      <c r="N73" s="633">
        <f t="shared" si="12"/>
        <v>-26.40100000000001</v>
      </c>
      <c r="O73" s="633">
        <f t="shared" si="12"/>
        <v>140.15800000000002</v>
      </c>
      <c r="P73" s="633">
        <f t="shared" si="12"/>
        <v>12.416665800000004</v>
      </c>
      <c r="Q73" s="633">
        <f t="shared" si="12"/>
        <v>0.65800000000000125</v>
      </c>
      <c r="R73" s="633">
        <f t="shared" si="12"/>
        <v>21.695741500000004</v>
      </c>
      <c r="S73" s="633">
        <f t="shared" si="12"/>
        <v>78.460000000000008</v>
      </c>
      <c r="T73" s="633">
        <f t="shared" si="12"/>
        <v>7.8023108999999948</v>
      </c>
      <c r="U73" s="633">
        <f t="shared" si="12"/>
        <v>75.441140000000019</v>
      </c>
      <c r="V73" s="633">
        <f t="shared" si="12"/>
        <v>0</v>
      </c>
      <c r="W73" s="633">
        <f t="shared" si="12"/>
        <v>0</v>
      </c>
      <c r="X73" s="633">
        <f t="shared" si="12"/>
        <v>0</v>
      </c>
      <c r="Y73" s="633">
        <f t="shared" si="12"/>
        <v>0</v>
      </c>
      <c r="Z73" s="633">
        <f t="shared" si="12"/>
        <v>0</v>
      </c>
      <c r="AA73" s="633">
        <f t="shared" si="12"/>
        <v>647.3631400000022</v>
      </c>
      <c r="AB73" s="646"/>
      <c r="AC73" s="633">
        <f t="shared" ref="AC73:AM73" si="13">AC9-AC41</f>
        <v>-696.04577470000004</v>
      </c>
      <c r="AD73" s="633">
        <f t="shared" si="13"/>
        <v>0</v>
      </c>
      <c r="AE73" s="633">
        <f t="shared" si="13"/>
        <v>0</v>
      </c>
      <c r="AF73" s="633">
        <f t="shared" si="13"/>
        <v>0</v>
      </c>
      <c r="AG73" s="633">
        <f t="shared" si="13"/>
        <v>0</v>
      </c>
      <c r="AH73" s="633">
        <f t="shared" si="13"/>
        <v>0</v>
      </c>
      <c r="AI73" s="633">
        <f t="shared" si="13"/>
        <v>-696.04577470000004</v>
      </c>
      <c r="AJ73" s="633">
        <f t="shared" si="13"/>
        <v>0</v>
      </c>
      <c r="AK73" s="633">
        <f t="shared" si="13"/>
        <v>0</v>
      </c>
      <c r="AL73" s="633">
        <f t="shared" si="13"/>
        <v>0</v>
      </c>
      <c r="AM73" s="633">
        <f t="shared" si="13"/>
        <v>0</v>
      </c>
      <c r="AN73" s="646"/>
      <c r="AO73" s="633">
        <f t="shared" ref="AO73:AO78" si="14">AO9-AO41</f>
        <v>-48.682634699998744</v>
      </c>
      <c r="AP73" s="9"/>
    </row>
    <row r="74" spans="1:42">
      <c r="A74" s="9"/>
      <c r="B74" s="9"/>
      <c r="C74" s="9"/>
      <c r="D74" s="150" t="s">
        <v>205</v>
      </c>
      <c r="E74" s="32">
        <f t="shared" ref="E74:AA74" si="15">E10-E42</f>
        <v>-42.222404000000012</v>
      </c>
      <c r="F74" s="32">
        <f t="shared" si="15"/>
        <v>-42.099734300000023</v>
      </c>
      <c r="G74" s="32">
        <f t="shared" si="15"/>
        <v>-6.8998999999999953</v>
      </c>
      <c r="H74" s="32">
        <f t="shared" si="15"/>
        <v>-26.836933499999986</v>
      </c>
      <c r="I74" s="32">
        <f t="shared" si="15"/>
        <v>-94.491999999999962</v>
      </c>
      <c r="J74" s="32">
        <f t="shared" si="15"/>
        <v>-10.244000000000028</v>
      </c>
      <c r="K74" s="32">
        <f t="shared" si="15"/>
        <v>-37.499312599999996</v>
      </c>
      <c r="L74" s="32">
        <f t="shared" si="15"/>
        <v>5.5769999999999982</v>
      </c>
      <c r="M74" s="32">
        <f t="shared" si="15"/>
        <v>-39.816986799999995</v>
      </c>
      <c r="N74" s="32">
        <f t="shared" si="15"/>
        <v>-1.1789999999999736</v>
      </c>
      <c r="O74" s="32">
        <f t="shared" si="15"/>
        <v>-56.966999999999985</v>
      </c>
      <c r="P74" s="32">
        <f t="shared" si="15"/>
        <v>-13.429284499999994</v>
      </c>
      <c r="Q74" s="32">
        <f t="shared" si="15"/>
        <v>-0.42600000000000193</v>
      </c>
      <c r="R74" s="32">
        <f t="shared" si="15"/>
        <v>-12.116918999999999</v>
      </c>
      <c r="S74" s="32">
        <f t="shared" si="15"/>
        <v>-65.696000000000026</v>
      </c>
      <c r="T74" s="32">
        <f t="shared" si="15"/>
        <v>-7.9061220000000034</v>
      </c>
      <c r="U74" s="32">
        <f t="shared" si="15"/>
        <v>-51.974519999999984</v>
      </c>
      <c r="V74" s="32">
        <f t="shared" si="15"/>
        <v>0</v>
      </c>
      <c r="W74" s="32">
        <f t="shared" si="15"/>
        <v>0</v>
      </c>
      <c r="X74" s="32">
        <f t="shared" si="15"/>
        <v>0</v>
      </c>
      <c r="Y74" s="32">
        <f t="shared" si="15"/>
        <v>0</v>
      </c>
      <c r="Z74" s="32">
        <f t="shared" si="15"/>
        <v>0</v>
      </c>
      <c r="AA74" s="32">
        <f t="shared" si="15"/>
        <v>-504.2291167000003</v>
      </c>
      <c r="AB74" s="646"/>
      <c r="AC74" s="32">
        <f t="shared" ref="AC74:AM74" si="16">AC10-AC42</f>
        <v>772.46997170000009</v>
      </c>
      <c r="AD74" s="32">
        <f t="shared" si="16"/>
        <v>0</v>
      </c>
      <c r="AE74" s="32">
        <f t="shared" si="16"/>
        <v>0</v>
      </c>
      <c r="AF74" s="32">
        <f t="shared" si="16"/>
        <v>0</v>
      </c>
      <c r="AG74" s="32">
        <f t="shared" si="16"/>
        <v>0</v>
      </c>
      <c r="AH74" s="32">
        <f t="shared" si="16"/>
        <v>0</v>
      </c>
      <c r="AI74" s="32">
        <f t="shared" si="16"/>
        <v>772.46997170000009</v>
      </c>
      <c r="AJ74" s="32">
        <f t="shared" si="16"/>
        <v>0</v>
      </c>
      <c r="AK74" s="32">
        <f t="shared" si="16"/>
        <v>0</v>
      </c>
      <c r="AL74" s="32">
        <f t="shared" si="16"/>
        <v>0</v>
      </c>
      <c r="AM74" s="32">
        <f t="shared" si="16"/>
        <v>0</v>
      </c>
      <c r="AN74" s="646"/>
      <c r="AO74" s="32">
        <f t="shared" si="14"/>
        <v>268.24085500000001</v>
      </c>
    </row>
    <row r="75" spans="1:42">
      <c r="D75" s="150" t="s">
        <v>206</v>
      </c>
      <c r="E75" s="32">
        <f t="shared" ref="E75:AA75" si="17">E11-E43</f>
        <v>-0.32836070000000001</v>
      </c>
      <c r="F75" s="32">
        <f t="shared" si="17"/>
        <v>-3.31194E-2</v>
      </c>
      <c r="G75" s="32">
        <f t="shared" si="17"/>
        <v>-0.10337000000000018</v>
      </c>
      <c r="H75" s="32">
        <f t="shared" si="17"/>
        <v>8.1429884000000001</v>
      </c>
      <c r="I75" s="32">
        <f t="shared" si="17"/>
        <v>1.2650000000000001</v>
      </c>
      <c r="J75" s="32">
        <f t="shared" si="17"/>
        <v>0.67199999999999971</v>
      </c>
      <c r="K75" s="32">
        <f t="shared" si="17"/>
        <v>-0.18116740000000003</v>
      </c>
      <c r="L75" s="32">
        <f t="shared" si="17"/>
        <v>0</v>
      </c>
      <c r="M75" s="32">
        <f t="shared" si="17"/>
        <v>-0.10993390000000003</v>
      </c>
      <c r="N75" s="32">
        <f t="shared" si="17"/>
        <v>0.44799999999999973</v>
      </c>
      <c r="O75" s="32">
        <f t="shared" si="17"/>
        <v>-3.5959999999999996</v>
      </c>
      <c r="P75" s="32">
        <f t="shared" si="17"/>
        <v>0.59027930000000017</v>
      </c>
      <c r="Q75" s="32">
        <f t="shared" si="17"/>
        <v>-0.33999999999999997</v>
      </c>
      <c r="R75" s="32">
        <f t="shared" si="17"/>
        <v>0.1861797</v>
      </c>
      <c r="S75" s="32">
        <f t="shared" si="17"/>
        <v>0.48799999999999999</v>
      </c>
      <c r="T75" s="32">
        <f t="shared" si="17"/>
        <v>0.37975209999999998</v>
      </c>
      <c r="U75" s="32">
        <f t="shared" si="17"/>
        <v>0.13100000000000001</v>
      </c>
      <c r="V75" s="32">
        <f t="shared" si="17"/>
        <v>0</v>
      </c>
      <c r="W75" s="32">
        <f t="shared" si="17"/>
        <v>0</v>
      </c>
      <c r="X75" s="32">
        <f t="shared" si="17"/>
        <v>0</v>
      </c>
      <c r="Y75" s="32">
        <f t="shared" si="17"/>
        <v>0</v>
      </c>
      <c r="Z75" s="32">
        <f t="shared" si="17"/>
        <v>0</v>
      </c>
      <c r="AA75" s="32">
        <f t="shared" si="17"/>
        <v>7.6112480999999974</v>
      </c>
      <c r="AB75" s="646"/>
      <c r="AC75" s="32">
        <f t="shared" ref="AC75:AM75" si="18">AC11-AC43</f>
        <v>-0.51195600000000008</v>
      </c>
      <c r="AD75" s="32">
        <f t="shared" si="18"/>
        <v>0</v>
      </c>
      <c r="AE75" s="32">
        <f t="shared" si="18"/>
        <v>0</v>
      </c>
      <c r="AF75" s="32">
        <f t="shared" si="18"/>
        <v>0</v>
      </c>
      <c r="AG75" s="32">
        <f t="shared" si="18"/>
        <v>0</v>
      </c>
      <c r="AH75" s="32">
        <f t="shared" si="18"/>
        <v>0</v>
      </c>
      <c r="AI75" s="32">
        <f t="shared" si="18"/>
        <v>-0.51195600000000008</v>
      </c>
      <c r="AJ75" s="32">
        <f t="shared" si="18"/>
        <v>0</v>
      </c>
      <c r="AK75" s="32">
        <f t="shared" si="18"/>
        <v>0</v>
      </c>
      <c r="AL75" s="32">
        <f t="shared" si="18"/>
        <v>0</v>
      </c>
      <c r="AM75" s="32">
        <f t="shared" si="18"/>
        <v>0</v>
      </c>
      <c r="AN75" s="646"/>
      <c r="AO75" s="32">
        <f t="shared" si="14"/>
        <v>7.099292099999996</v>
      </c>
    </row>
    <row r="76" spans="1:42">
      <c r="D76" s="150" t="s">
        <v>207</v>
      </c>
      <c r="E76" s="32">
        <f t="shared" ref="E76:AA76" si="19">E12-E44</f>
        <v>0</v>
      </c>
      <c r="F76" s="101">
        <f t="shared" si="19"/>
        <v>0</v>
      </c>
      <c r="G76" s="32">
        <f t="shared" si="19"/>
        <v>-0.45787</v>
      </c>
      <c r="H76" s="32">
        <f t="shared" si="19"/>
        <v>-1.3015283000000002</v>
      </c>
      <c r="I76" s="32">
        <f t="shared" si="19"/>
        <v>3.7999999999999999E-2</v>
      </c>
      <c r="J76" s="32">
        <f t="shared" si="19"/>
        <v>0.182</v>
      </c>
      <c r="K76" s="32">
        <f t="shared" si="19"/>
        <v>0</v>
      </c>
      <c r="L76" s="32">
        <f t="shared" si="19"/>
        <v>0</v>
      </c>
      <c r="M76" s="32">
        <f t="shared" si="19"/>
        <v>-2.4244669999999999</v>
      </c>
      <c r="N76" s="32">
        <f t="shared" si="19"/>
        <v>2.1430000000000002</v>
      </c>
      <c r="O76" s="32">
        <f t="shared" si="19"/>
        <v>3.1989999999999998</v>
      </c>
      <c r="P76" s="32">
        <f t="shared" si="19"/>
        <v>0</v>
      </c>
      <c r="Q76" s="32">
        <f t="shared" si="19"/>
        <v>-0.02</v>
      </c>
      <c r="R76" s="32">
        <f t="shared" si="19"/>
        <v>8.3160266000000007</v>
      </c>
      <c r="S76" s="32">
        <f t="shared" si="19"/>
        <v>0</v>
      </c>
      <c r="T76" s="32">
        <f t="shared" si="19"/>
        <v>0</v>
      </c>
      <c r="U76" s="32">
        <f t="shared" si="19"/>
        <v>0</v>
      </c>
      <c r="V76" s="32">
        <f t="shared" si="19"/>
        <v>0</v>
      </c>
      <c r="W76" s="32">
        <f t="shared" si="19"/>
        <v>0</v>
      </c>
      <c r="X76" s="32">
        <f t="shared" si="19"/>
        <v>0</v>
      </c>
      <c r="Y76" s="32">
        <f t="shared" si="19"/>
        <v>0</v>
      </c>
      <c r="Z76" s="32">
        <f t="shared" si="19"/>
        <v>0</v>
      </c>
      <c r="AA76" s="32">
        <f t="shared" si="19"/>
        <v>9.6741613000000015</v>
      </c>
      <c r="AB76" s="646"/>
      <c r="AC76" s="32">
        <f t="shared" ref="AC76:AM76" si="20">AC12-AC44</f>
        <v>-2.1477000000000002E-3</v>
      </c>
      <c r="AD76" s="32">
        <f t="shared" si="20"/>
        <v>0</v>
      </c>
      <c r="AE76" s="32">
        <f t="shared" si="20"/>
        <v>0</v>
      </c>
      <c r="AF76" s="32">
        <f t="shared" si="20"/>
        <v>0</v>
      </c>
      <c r="AG76" s="32">
        <f t="shared" si="20"/>
        <v>0</v>
      </c>
      <c r="AH76" s="32">
        <f t="shared" si="20"/>
        <v>0</v>
      </c>
      <c r="AI76" s="32">
        <f t="shared" si="20"/>
        <v>-2.1477000000000002E-3</v>
      </c>
      <c r="AJ76" s="32">
        <f t="shared" si="20"/>
        <v>0</v>
      </c>
      <c r="AK76" s="32">
        <f t="shared" si="20"/>
        <v>0</v>
      </c>
      <c r="AL76" s="32">
        <f t="shared" si="20"/>
        <v>0</v>
      </c>
      <c r="AM76" s="32">
        <f t="shared" si="20"/>
        <v>0</v>
      </c>
      <c r="AN76" s="646"/>
      <c r="AO76" s="32">
        <f t="shared" si="14"/>
        <v>9.6720136000000032</v>
      </c>
    </row>
    <row r="77" spans="1:42">
      <c r="D77" s="150" t="s">
        <v>214</v>
      </c>
      <c r="E77" s="32">
        <f t="shared" ref="E77:AA77" si="21">E13-E45</f>
        <v>0</v>
      </c>
      <c r="F77" s="32">
        <f t="shared" si="21"/>
        <v>-1.3776035</v>
      </c>
      <c r="G77" s="32">
        <f t="shared" si="21"/>
        <v>0</v>
      </c>
      <c r="H77" s="32">
        <f t="shared" si="21"/>
        <v>0</v>
      </c>
      <c r="I77" s="32">
        <f t="shared" si="21"/>
        <v>0</v>
      </c>
      <c r="J77" s="32">
        <f t="shared" si="21"/>
        <v>0</v>
      </c>
      <c r="K77" s="32">
        <f t="shared" si="21"/>
        <v>0</v>
      </c>
      <c r="L77" s="32">
        <f t="shared" si="21"/>
        <v>0</v>
      </c>
      <c r="M77" s="32">
        <f t="shared" si="21"/>
        <v>2.1094E-3</v>
      </c>
      <c r="N77" s="32">
        <f t="shared" si="21"/>
        <v>0</v>
      </c>
      <c r="O77" s="32">
        <f t="shared" si="21"/>
        <v>8.1000000000000016E-2</v>
      </c>
      <c r="P77" s="32">
        <f t="shared" si="21"/>
        <v>0</v>
      </c>
      <c r="Q77" s="32">
        <f t="shared" si="21"/>
        <v>0</v>
      </c>
      <c r="R77" s="32">
        <f t="shared" si="21"/>
        <v>0</v>
      </c>
      <c r="S77" s="32">
        <f t="shared" si="21"/>
        <v>0</v>
      </c>
      <c r="T77" s="32">
        <f t="shared" si="21"/>
        <v>0</v>
      </c>
      <c r="U77" s="32">
        <f t="shared" si="21"/>
        <v>2.5139999999999993</v>
      </c>
      <c r="V77" s="32">
        <f t="shared" si="21"/>
        <v>0</v>
      </c>
      <c r="W77" s="32">
        <f t="shared" si="21"/>
        <v>0</v>
      </c>
      <c r="X77" s="32">
        <f t="shared" si="21"/>
        <v>0</v>
      </c>
      <c r="Y77" s="32">
        <f t="shared" si="21"/>
        <v>0</v>
      </c>
      <c r="Z77" s="32">
        <f t="shared" si="21"/>
        <v>0</v>
      </c>
      <c r="AA77" s="32">
        <f t="shared" si="21"/>
        <v>1.2195058999999997</v>
      </c>
      <c r="AB77" s="646"/>
      <c r="AC77" s="32">
        <f t="shared" ref="AC77:AM77" si="22">AC13-AC45</f>
        <v>0</v>
      </c>
      <c r="AD77" s="32">
        <f t="shared" si="22"/>
        <v>0</v>
      </c>
      <c r="AE77" s="32">
        <f t="shared" si="22"/>
        <v>0</v>
      </c>
      <c r="AF77" s="32">
        <f t="shared" si="22"/>
        <v>0</v>
      </c>
      <c r="AG77" s="32">
        <f t="shared" si="22"/>
        <v>0</v>
      </c>
      <c r="AH77" s="32">
        <f t="shared" si="22"/>
        <v>0</v>
      </c>
      <c r="AI77" s="32">
        <f t="shared" si="22"/>
        <v>0</v>
      </c>
      <c r="AJ77" s="32">
        <f t="shared" si="22"/>
        <v>0</v>
      </c>
      <c r="AK77" s="32">
        <f t="shared" si="22"/>
        <v>0</v>
      </c>
      <c r="AL77" s="32">
        <f t="shared" si="22"/>
        <v>0</v>
      </c>
      <c r="AM77" s="32">
        <f t="shared" si="22"/>
        <v>0</v>
      </c>
      <c r="AN77" s="646"/>
      <c r="AO77" s="32">
        <f t="shared" si="14"/>
        <v>1.2195058999999997</v>
      </c>
    </row>
    <row r="78" spans="1:42">
      <c r="D78" s="152" t="s">
        <v>215</v>
      </c>
      <c r="E78" s="634">
        <f t="shared" ref="E78:AA78" si="23">E14-E46</f>
        <v>0</v>
      </c>
      <c r="F78" s="634">
        <f t="shared" si="23"/>
        <v>0</v>
      </c>
      <c r="G78" s="634">
        <f t="shared" si="23"/>
        <v>0</v>
      </c>
      <c r="H78" s="634">
        <f t="shared" si="23"/>
        <v>-7.7448738000000006</v>
      </c>
      <c r="I78" s="634">
        <f t="shared" si="23"/>
        <v>0</v>
      </c>
      <c r="J78" s="634">
        <f t="shared" si="23"/>
        <v>0</v>
      </c>
      <c r="K78" s="634">
        <f t="shared" si="23"/>
        <v>0</v>
      </c>
      <c r="L78" s="634">
        <f t="shared" si="23"/>
        <v>0</v>
      </c>
      <c r="M78" s="634">
        <f t="shared" si="23"/>
        <v>-10.6815433</v>
      </c>
      <c r="N78" s="634">
        <f t="shared" si="23"/>
        <v>0</v>
      </c>
      <c r="O78" s="634">
        <f t="shared" si="23"/>
        <v>0</v>
      </c>
      <c r="P78" s="634">
        <f t="shared" si="23"/>
        <v>0</v>
      </c>
      <c r="Q78" s="634">
        <f t="shared" si="23"/>
        <v>0</v>
      </c>
      <c r="R78" s="634">
        <f t="shared" si="23"/>
        <v>0</v>
      </c>
      <c r="S78" s="634">
        <f t="shared" si="23"/>
        <v>0</v>
      </c>
      <c r="T78" s="634">
        <f t="shared" si="23"/>
        <v>0</v>
      </c>
      <c r="U78" s="634">
        <f t="shared" si="23"/>
        <v>0</v>
      </c>
      <c r="V78" s="634">
        <f t="shared" si="23"/>
        <v>0</v>
      </c>
      <c r="W78" s="634">
        <f t="shared" si="23"/>
        <v>0</v>
      </c>
      <c r="X78" s="634">
        <f t="shared" si="23"/>
        <v>0</v>
      </c>
      <c r="Y78" s="634">
        <f t="shared" si="23"/>
        <v>0</v>
      </c>
      <c r="Z78" s="634">
        <f t="shared" si="23"/>
        <v>0</v>
      </c>
      <c r="AA78" s="634">
        <f t="shared" si="23"/>
        <v>-18.426417100000002</v>
      </c>
      <c r="AB78" s="491"/>
      <c r="AC78" s="634">
        <f t="shared" ref="AC78:AM78" si="24">AC14-AC46</f>
        <v>0</v>
      </c>
      <c r="AD78" s="634">
        <f t="shared" si="24"/>
        <v>0</v>
      </c>
      <c r="AE78" s="634">
        <f t="shared" si="24"/>
        <v>0</v>
      </c>
      <c r="AF78" s="634">
        <f t="shared" si="24"/>
        <v>0</v>
      </c>
      <c r="AG78" s="634">
        <f t="shared" si="24"/>
        <v>0</v>
      </c>
      <c r="AH78" s="634">
        <f t="shared" si="24"/>
        <v>0</v>
      </c>
      <c r="AI78" s="634">
        <f t="shared" si="24"/>
        <v>0</v>
      </c>
      <c r="AJ78" s="634">
        <f t="shared" si="24"/>
        <v>0</v>
      </c>
      <c r="AK78" s="634">
        <f t="shared" si="24"/>
        <v>0</v>
      </c>
      <c r="AL78" s="634">
        <f t="shared" si="24"/>
        <v>0</v>
      </c>
      <c r="AM78" s="634">
        <f t="shared" si="24"/>
        <v>0</v>
      </c>
      <c r="AN78" s="491"/>
      <c r="AO78" s="634">
        <f t="shared" si="14"/>
        <v>-18.426417100000002</v>
      </c>
    </row>
    <row r="79" spans="1:42">
      <c r="B79" s="28"/>
      <c r="C79" s="28"/>
      <c r="D79" s="153" t="s">
        <v>46</v>
      </c>
      <c r="E79" s="635">
        <f t="shared" ref="E79:AA79" si="25">SUM(E73:E78)</f>
        <v>5.8807445000000103</v>
      </c>
      <c r="F79" s="635">
        <f t="shared" si="25"/>
        <v>5.2065518999999609</v>
      </c>
      <c r="G79" s="635">
        <f t="shared" si="25"/>
        <v>2.3823900000000062</v>
      </c>
      <c r="H79" s="635">
        <f t="shared" si="25"/>
        <v>-19.52487090000001</v>
      </c>
      <c r="I79" s="635">
        <f t="shared" si="25"/>
        <v>37.663000000000068</v>
      </c>
      <c r="J79" s="635">
        <f t="shared" si="25"/>
        <v>2.4400000000000124</v>
      </c>
      <c r="K79" s="635">
        <f t="shared" si="25"/>
        <v>-3.4363541000000244</v>
      </c>
      <c r="L79" s="635">
        <f t="shared" si="25"/>
        <v>-0.58400000000000318</v>
      </c>
      <c r="M79" s="635">
        <f t="shared" si="25"/>
        <v>-1.8711902999999932</v>
      </c>
      <c r="N79" s="635">
        <f t="shared" si="25"/>
        <v>-24.988999999999983</v>
      </c>
      <c r="O79" s="635">
        <f t="shared" si="25"/>
        <v>82.875000000000028</v>
      </c>
      <c r="P79" s="635">
        <f t="shared" si="25"/>
        <v>-0.42233939999999004</v>
      </c>
      <c r="Q79" s="635">
        <f t="shared" si="25"/>
        <v>-0.12800000000000064</v>
      </c>
      <c r="R79" s="635">
        <f t="shared" si="25"/>
        <v>18.081028800000006</v>
      </c>
      <c r="S79" s="635">
        <f t="shared" si="25"/>
        <v>13.251999999999981</v>
      </c>
      <c r="T79" s="635">
        <f t="shared" si="25"/>
        <v>0.27594099999999139</v>
      </c>
      <c r="U79" s="635">
        <f t="shared" si="25"/>
        <v>26.111620000000034</v>
      </c>
      <c r="V79" s="635">
        <f t="shared" si="25"/>
        <v>0</v>
      </c>
      <c r="W79" s="635">
        <f t="shared" si="25"/>
        <v>0</v>
      </c>
      <c r="X79" s="635">
        <f t="shared" si="25"/>
        <v>0</v>
      </c>
      <c r="Y79" s="635">
        <f t="shared" si="25"/>
        <v>0</v>
      </c>
      <c r="Z79" s="635">
        <f t="shared" si="25"/>
        <v>0</v>
      </c>
      <c r="AA79" s="635">
        <f t="shared" si="25"/>
        <v>143.21252150000191</v>
      </c>
      <c r="AB79" s="490"/>
      <c r="AC79" s="635">
        <f t="shared" ref="AC79:AM79" si="26">SUM(AC73:AC78)</f>
        <v>75.910093300000057</v>
      </c>
      <c r="AD79" s="635">
        <f t="shared" si="26"/>
        <v>0</v>
      </c>
      <c r="AE79" s="635">
        <f t="shared" si="26"/>
        <v>0</v>
      </c>
      <c r="AF79" s="635">
        <f t="shared" si="26"/>
        <v>0</v>
      </c>
      <c r="AG79" s="635">
        <f t="shared" si="26"/>
        <v>0</v>
      </c>
      <c r="AH79" s="635">
        <f t="shared" si="26"/>
        <v>0</v>
      </c>
      <c r="AI79" s="635">
        <f t="shared" si="26"/>
        <v>75.910093300000057</v>
      </c>
      <c r="AJ79" s="635">
        <f t="shared" si="26"/>
        <v>0</v>
      </c>
      <c r="AK79" s="635">
        <f t="shared" si="26"/>
        <v>0</v>
      </c>
      <c r="AL79" s="635">
        <f t="shared" si="26"/>
        <v>0</v>
      </c>
      <c r="AM79" s="635">
        <f t="shared" si="26"/>
        <v>0</v>
      </c>
      <c r="AN79" s="490"/>
      <c r="AO79" s="635">
        <f>SUM(AO73:AO78)</f>
        <v>219.12261480000126</v>
      </c>
    </row>
    <row r="80" spans="1:42">
      <c r="B80" s="28"/>
      <c r="C80" s="28"/>
      <c r="D80" s="150" t="s">
        <v>122</v>
      </c>
      <c r="E80" s="32">
        <f t="shared" ref="E80:AA80" si="27">E16-E48</f>
        <v>2.3001918999999997</v>
      </c>
      <c r="F80" s="32">
        <f t="shared" si="27"/>
        <v>-0.64238110000000148</v>
      </c>
      <c r="G80" s="32">
        <f t="shared" si="27"/>
        <v>-1.9962700000000002</v>
      </c>
      <c r="H80" s="32">
        <f t="shared" si="27"/>
        <v>-1.9061869999999992</v>
      </c>
      <c r="I80" s="32">
        <f t="shared" si="27"/>
        <v>-0.43099999999999916</v>
      </c>
      <c r="J80" s="32">
        <f t="shared" si="27"/>
        <v>1.5860000000000003</v>
      </c>
      <c r="K80" s="32">
        <f t="shared" si="27"/>
        <v>-1.2984052999999998</v>
      </c>
      <c r="L80" s="32">
        <f t="shared" si="27"/>
        <v>0.21799999999999997</v>
      </c>
      <c r="M80" s="32">
        <f t="shared" si="27"/>
        <v>-0.10884859999999996</v>
      </c>
      <c r="N80" s="32">
        <f t="shared" si="27"/>
        <v>0.56300000000000061</v>
      </c>
      <c r="O80" s="32">
        <f t="shared" si="27"/>
        <v>-2.8619999999999983</v>
      </c>
      <c r="P80" s="32">
        <f t="shared" si="27"/>
        <v>0.83494589999999924</v>
      </c>
      <c r="Q80" s="32">
        <f t="shared" si="27"/>
        <v>-0.32399999999999995</v>
      </c>
      <c r="R80" s="32">
        <f t="shared" si="27"/>
        <v>0.22164249999999999</v>
      </c>
      <c r="S80" s="32">
        <f t="shared" si="27"/>
        <v>0.23699999999999966</v>
      </c>
      <c r="T80" s="32">
        <f t="shared" si="27"/>
        <v>-0.49093370000000025</v>
      </c>
      <c r="U80" s="32">
        <f t="shared" si="27"/>
        <v>1.4398260000000036</v>
      </c>
      <c r="V80" s="32">
        <f t="shared" si="27"/>
        <v>0</v>
      </c>
      <c r="W80" s="32">
        <f t="shared" si="27"/>
        <v>0</v>
      </c>
      <c r="X80" s="32">
        <f t="shared" si="27"/>
        <v>0</v>
      </c>
      <c r="Y80" s="32">
        <f t="shared" si="27"/>
        <v>0</v>
      </c>
      <c r="Z80" s="32">
        <f t="shared" si="27"/>
        <v>0</v>
      </c>
      <c r="AA80" s="32">
        <f t="shared" si="27"/>
        <v>-2.6594193999999334</v>
      </c>
      <c r="AB80" s="646"/>
      <c r="AC80" s="32">
        <f t="shared" ref="AC80:AM80" si="28">AC16-AC48</f>
        <v>6.5297443999999984</v>
      </c>
      <c r="AD80" s="32">
        <f t="shared" si="28"/>
        <v>0</v>
      </c>
      <c r="AE80" s="32">
        <f t="shared" si="28"/>
        <v>0</v>
      </c>
      <c r="AF80" s="32">
        <f t="shared" si="28"/>
        <v>0</v>
      </c>
      <c r="AG80" s="32">
        <f t="shared" si="28"/>
        <v>0</v>
      </c>
      <c r="AH80" s="32">
        <f t="shared" si="28"/>
        <v>0</v>
      </c>
      <c r="AI80" s="32">
        <f t="shared" si="28"/>
        <v>6.5297443999999984</v>
      </c>
      <c r="AJ80" s="32">
        <f t="shared" si="28"/>
        <v>0</v>
      </c>
      <c r="AK80" s="32">
        <f t="shared" si="28"/>
        <v>0</v>
      </c>
      <c r="AL80" s="32">
        <f t="shared" si="28"/>
        <v>0</v>
      </c>
      <c r="AM80" s="32">
        <f t="shared" si="28"/>
        <v>0</v>
      </c>
      <c r="AN80" s="646"/>
      <c r="AO80" s="32">
        <f>AO16-AO48</f>
        <v>3.8703250000000367</v>
      </c>
    </row>
    <row r="81" spans="2:41">
      <c r="B81" s="28"/>
      <c r="C81" s="28"/>
      <c r="D81" s="152" t="s">
        <v>151</v>
      </c>
      <c r="E81" s="634">
        <f t="shared" ref="E81:AA81" si="29">E17-E49</f>
        <v>0</v>
      </c>
      <c r="F81" s="634">
        <f t="shared" si="29"/>
        <v>-2.25507E-2</v>
      </c>
      <c r="G81" s="634">
        <f t="shared" si="29"/>
        <v>0</v>
      </c>
      <c r="H81" s="634">
        <f t="shared" si="29"/>
        <v>1.1051998000000001</v>
      </c>
      <c r="I81" s="634">
        <f t="shared" si="29"/>
        <v>-5.7000000000000002E-2</v>
      </c>
      <c r="J81" s="634">
        <f t="shared" si="29"/>
        <v>0</v>
      </c>
      <c r="K81" s="634">
        <f t="shared" si="29"/>
        <v>0</v>
      </c>
      <c r="L81" s="634">
        <f t="shared" si="29"/>
        <v>0</v>
      </c>
      <c r="M81" s="634">
        <f t="shared" si="29"/>
        <v>0</v>
      </c>
      <c r="N81" s="634">
        <f t="shared" si="29"/>
        <v>0</v>
      </c>
      <c r="O81" s="634">
        <f t="shared" si="29"/>
        <v>19.29</v>
      </c>
      <c r="P81" s="634">
        <f t="shared" si="29"/>
        <v>0</v>
      </c>
      <c r="Q81" s="634">
        <f t="shared" si="29"/>
        <v>0</v>
      </c>
      <c r="R81" s="634">
        <f t="shared" si="29"/>
        <v>0</v>
      </c>
      <c r="S81" s="634">
        <f t="shared" si="29"/>
        <v>0</v>
      </c>
      <c r="T81" s="634">
        <f t="shared" si="29"/>
        <v>0</v>
      </c>
      <c r="U81" s="634">
        <f t="shared" si="29"/>
        <v>0</v>
      </c>
      <c r="V81" s="634">
        <f t="shared" si="29"/>
        <v>0</v>
      </c>
      <c r="W81" s="634">
        <f t="shared" si="29"/>
        <v>0</v>
      </c>
      <c r="X81" s="634">
        <f t="shared" si="29"/>
        <v>0</v>
      </c>
      <c r="Y81" s="634">
        <f t="shared" si="29"/>
        <v>0</v>
      </c>
      <c r="Z81" s="634">
        <f t="shared" si="29"/>
        <v>0</v>
      </c>
      <c r="AA81" s="634">
        <f t="shared" si="29"/>
        <v>20.315649099999998</v>
      </c>
      <c r="AB81" s="491"/>
      <c r="AC81" s="634">
        <f t="shared" ref="AC81:AM81" si="30">AC17-AC49</f>
        <v>0</v>
      </c>
      <c r="AD81" s="634">
        <f t="shared" si="30"/>
        <v>0</v>
      </c>
      <c r="AE81" s="634">
        <f t="shared" si="30"/>
        <v>0</v>
      </c>
      <c r="AF81" s="634">
        <f t="shared" si="30"/>
        <v>0</v>
      </c>
      <c r="AG81" s="634">
        <f t="shared" si="30"/>
        <v>0</v>
      </c>
      <c r="AH81" s="634">
        <f t="shared" si="30"/>
        <v>0</v>
      </c>
      <c r="AI81" s="634">
        <f t="shared" si="30"/>
        <v>0</v>
      </c>
      <c r="AJ81" s="634">
        <f t="shared" si="30"/>
        <v>0</v>
      </c>
      <c r="AK81" s="634">
        <f t="shared" si="30"/>
        <v>0</v>
      </c>
      <c r="AL81" s="634">
        <f t="shared" si="30"/>
        <v>0</v>
      </c>
      <c r="AM81" s="634">
        <f t="shared" si="30"/>
        <v>0</v>
      </c>
      <c r="AN81" s="491"/>
      <c r="AO81" s="634">
        <f>AO17-AO49</f>
        <v>20.315649099999998</v>
      </c>
    </row>
    <row r="82" spans="2:41">
      <c r="B82" s="28"/>
      <c r="C82" s="28"/>
      <c r="D82" s="308" t="s">
        <v>47</v>
      </c>
      <c r="E82" s="108">
        <f t="shared" ref="E82:AA82" si="31">SUM(E79:E81)</f>
        <v>8.1809364000000109</v>
      </c>
      <c r="F82" s="108">
        <f t="shared" si="31"/>
        <v>4.5416200999999594</v>
      </c>
      <c r="G82" s="108">
        <f t="shared" si="31"/>
        <v>0.38612000000000601</v>
      </c>
      <c r="H82" s="108">
        <f t="shared" si="31"/>
        <v>-20.325858100000008</v>
      </c>
      <c r="I82" s="108">
        <f t="shared" si="31"/>
        <v>37.175000000000068</v>
      </c>
      <c r="J82" s="108">
        <f t="shared" si="31"/>
        <v>4.0260000000000122</v>
      </c>
      <c r="K82" s="108">
        <f t="shared" si="31"/>
        <v>-4.7347594000000246</v>
      </c>
      <c r="L82" s="108">
        <f t="shared" si="31"/>
        <v>-0.36600000000000321</v>
      </c>
      <c r="M82" s="108">
        <f t="shared" si="31"/>
        <v>-1.9800388999999932</v>
      </c>
      <c r="N82" s="108">
        <f t="shared" si="31"/>
        <v>-24.425999999999981</v>
      </c>
      <c r="O82" s="108">
        <f t="shared" si="31"/>
        <v>99.303000000000026</v>
      </c>
      <c r="P82" s="108">
        <f t="shared" si="31"/>
        <v>0.4126065000000092</v>
      </c>
      <c r="Q82" s="108">
        <f t="shared" si="31"/>
        <v>-0.45200000000000062</v>
      </c>
      <c r="R82" s="108">
        <f t="shared" si="31"/>
        <v>18.302671300000007</v>
      </c>
      <c r="S82" s="108">
        <f t="shared" si="31"/>
        <v>13.488999999999981</v>
      </c>
      <c r="T82" s="108">
        <f t="shared" si="31"/>
        <v>-0.21499270000000886</v>
      </c>
      <c r="U82" s="108">
        <f t="shared" si="31"/>
        <v>27.551446000000038</v>
      </c>
      <c r="V82" s="108">
        <f t="shared" si="31"/>
        <v>0</v>
      </c>
      <c r="W82" s="108">
        <f t="shared" si="31"/>
        <v>0</v>
      </c>
      <c r="X82" s="108">
        <f t="shared" si="31"/>
        <v>0</v>
      </c>
      <c r="Y82" s="108">
        <f t="shared" si="31"/>
        <v>0</v>
      </c>
      <c r="Z82" s="108">
        <f t="shared" si="31"/>
        <v>0</v>
      </c>
      <c r="AA82" s="108">
        <f t="shared" si="31"/>
        <v>160.86875120000198</v>
      </c>
      <c r="AB82" s="490"/>
      <c r="AC82" s="108">
        <f t="shared" ref="AC82:AM82" si="32">SUM(AC79:AC81)</f>
        <v>82.439837700000055</v>
      </c>
      <c r="AD82" s="108">
        <f t="shared" si="32"/>
        <v>0</v>
      </c>
      <c r="AE82" s="108">
        <f t="shared" si="32"/>
        <v>0</v>
      </c>
      <c r="AF82" s="108">
        <f t="shared" si="32"/>
        <v>0</v>
      </c>
      <c r="AG82" s="108">
        <f t="shared" si="32"/>
        <v>0</v>
      </c>
      <c r="AH82" s="108">
        <f t="shared" si="32"/>
        <v>0</v>
      </c>
      <c r="AI82" s="108">
        <f t="shared" si="32"/>
        <v>82.439837700000055</v>
      </c>
      <c r="AJ82" s="108">
        <f t="shared" si="32"/>
        <v>0</v>
      </c>
      <c r="AK82" s="108">
        <f t="shared" si="32"/>
        <v>0</v>
      </c>
      <c r="AL82" s="108">
        <f t="shared" si="32"/>
        <v>0</v>
      </c>
      <c r="AM82" s="108">
        <f t="shared" si="32"/>
        <v>0</v>
      </c>
      <c r="AN82" s="490"/>
      <c r="AO82" s="108">
        <f>SUM(AO79:AO81)</f>
        <v>243.3085889000013</v>
      </c>
    </row>
    <row r="83" spans="2:41">
      <c r="B83" s="12"/>
      <c r="C83" s="12"/>
      <c r="D83" s="150" t="s">
        <v>122</v>
      </c>
      <c r="E83" s="32">
        <f t="shared" ref="E83:AA83" si="33">E19-E51</f>
        <v>0</v>
      </c>
      <c r="F83" s="32">
        <f t="shared" si="33"/>
        <v>-5.1315500000000069E-2</v>
      </c>
      <c r="G83" s="32">
        <f t="shared" si="33"/>
        <v>0</v>
      </c>
      <c r="H83" s="32">
        <f t="shared" si="33"/>
        <v>3.7556520999999989</v>
      </c>
      <c r="I83" s="32">
        <f t="shared" si="33"/>
        <v>0</v>
      </c>
      <c r="J83" s="32">
        <f t="shared" si="33"/>
        <v>0</v>
      </c>
      <c r="K83" s="32">
        <f t="shared" si="33"/>
        <v>0</v>
      </c>
      <c r="L83" s="32">
        <f t="shared" si="33"/>
        <v>0</v>
      </c>
      <c r="M83" s="32">
        <f t="shared" si="33"/>
        <v>0</v>
      </c>
      <c r="N83" s="32">
        <f t="shared" si="33"/>
        <v>7.0000000000000062E-3</v>
      </c>
      <c r="O83" s="32">
        <f t="shared" si="33"/>
        <v>0</v>
      </c>
      <c r="P83" s="32">
        <f t="shared" si="33"/>
        <v>0</v>
      </c>
      <c r="Q83" s="32">
        <f t="shared" si="33"/>
        <v>0</v>
      </c>
      <c r="R83" s="32">
        <f t="shared" si="33"/>
        <v>0</v>
      </c>
      <c r="S83" s="32">
        <f t="shared" si="33"/>
        <v>-3.2000000000000028E-2</v>
      </c>
      <c r="T83" s="32">
        <f t="shared" si="33"/>
        <v>0.89079459999999999</v>
      </c>
      <c r="U83" s="32">
        <f t="shared" si="33"/>
        <v>0</v>
      </c>
      <c r="V83" s="32">
        <f t="shared" si="33"/>
        <v>0</v>
      </c>
      <c r="W83" s="32">
        <f t="shared" si="33"/>
        <v>0</v>
      </c>
      <c r="X83" s="32">
        <f t="shared" si="33"/>
        <v>0</v>
      </c>
      <c r="Y83" s="32">
        <f t="shared" si="33"/>
        <v>0</v>
      </c>
      <c r="Z83" s="32">
        <f t="shared" si="33"/>
        <v>0</v>
      </c>
      <c r="AA83" s="32">
        <f t="shared" si="33"/>
        <v>4.5701311999999987</v>
      </c>
      <c r="AB83" s="646"/>
      <c r="AC83" s="32">
        <f t="shared" ref="AC83:AM83" si="34">AC19-AC51</f>
        <v>-2.7117289000000007</v>
      </c>
      <c r="AD83" s="32">
        <f t="shared" si="34"/>
        <v>0</v>
      </c>
      <c r="AE83" s="32">
        <f t="shared" si="34"/>
        <v>0</v>
      </c>
      <c r="AF83" s="32">
        <f t="shared" si="34"/>
        <v>0</v>
      </c>
      <c r="AG83" s="32">
        <f t="shared" si="34"/>
        <v>0</v>
      </c>
      <c r="AH83" s="32">
        <f t="shared" si="34"/>
        <v>0</v>
      </c>
      <c r="AI83" s="32">
        <f t="shared" si="34"/>
        <v>-2.7117289000000007</v>
      </c>
      <c r="AJ83" s="32">
        <f t="shared" si="34"/>
        <v>0</v>
      </c>
      <c r="AK83" s="32">
        <f t="shared" si="34"/>
        <v>0</v>
      </c>
      <c r="AL83" s="32">
        <f t="shared" si="34"/>
        <v>0</v>
      </c>
      <c r="AM83" s="32">
        <f t="shared" si="34"/>
        <v>0</v>
      </c>
      <c r="AN83" s="646"/>
      <c r="AO83" s="32">
        <f>AO19-AO51</f>
        <v>1.8584022999999945</v>
      </c>
    </row>
    <row r="84" spans="2:41">
      <c r="B84" s="12"/>
      <c r="C84" s="12"/>
      <c r="D84" s="150" t="s">
        <v>216</v>
      </c>
      <c r="E84" s="32">
        <f t="shared" ref="E84:AA84" si="35">E20-E52</f>
        <v>0</v>
      </c>
      <c r="F84" s="32">
        <f t="shared" si="35"/>
        <v>0</v>
      </c>
      <c r="G84" s="32">
        <f t="shared" si="35"/>
        <v>0</v>
      </c>
      <c r="H84" s="32">
        <f t="shared" si="35"/>
        <v>0</v>
      </c>
      <c r="I84" s="32">
        <f t="shared" si="35"/>
        <v>0</v>
      </c>
      <c r="J84" s="32">
        <f t="shared" si="35"/>
        <v>0</v>
      </c>
      <c r="K84" s="32">
        <f t="shared" si="35"/>
        <v>0</v>
      </c>
      <c r="L84" s="32">
        <f t="shared" si="35"/>
        <v>0</v>
      </c>
      <c r="M84" s="32">
        <f t="shared" si="35"/>
        <v>0</v>
      </c>
      <c r="N84" s="32">
        <f t="shared" si="35"/>
        <v>0</v>
      </c>
      <c r="O84" s="32">
        <f t="shared" si="35"/>
        <v>-0.94099999999999995</v>
      </c>
      <c r="P84" s="32">
        <f t="shared" si="35"/>
        <v>0</v>
      </c>
      <c r="Q84" s="32">
        <f t="shared" si="35"/>
        <v>0</v>
      </c>
      <c r="R84" s="32">
        <f t="shared" si="35"/>
        <v>0</v>
      </c>
      <c r="S84" s="32">
        <f t="shared" si="35"/>
        <v>0</v>
      </c>
      <c r="T84" s="32">
        <f t="shared" si="35"/>
        <v>0</v>
      </c>
      <c r="U84" s="32">
        <f t="shared" si="35"/>
        <v>0</v>
      </c>
      <c r="V84" s="32">
        <f t="shared" si="35"/>
        <v>0</v>
      </c>
      <c r="W84" s="32">
        <f t="shared" si="35"/>
        <v>0</v>
      </c>
      <c r="X84" s="32">
        <f t="shared" si="35"/>
        <v>0</v>
      </c>
      <c r="Y84" s="32">
        <f t="shared" si="35"/>
        <v>0</v>
      </c>
      <c r="Z84" s="32">
        <f t="shared" si="35"/>
        <v>0</v>
      </c>
      <c r="AA84" s="32">
        <f t="shared" si="35"/>
        <v>-0.94099999999999995</v>
      </c>
      <c r="AB84" s="646"/>
      <c r="AC84" s="32">
        <f t="shared" ref="AC84:AM84" si="36">AC20-AC52</f>
        <v>0</v>
      </c>
      <c r="AD84" s="32">
        <f t="shared" si="36"/>
        <v>0</v>
      </c>
      <c r="AE84" s="32">
        <f t="shared" si="36"/>
        <v>0</v>
      </c>
      <c r="AF84" s="32">
        <f t="shared" si="36"/>
        <v>0</v>
      </c>
      <c r="AG84" s="32">
        <f t="shared" si="36"/>
        <v>0</v>
      </c>
      <c r="AH84" s="32">
        <f t="shared" si="36"/>
        <v>0</v>
      </c>
      <c r="AI84" s="32">
        <f t="shared" si="36"/>
        <v>0</v>
      </c>
      <c r="AJ84" s="32">
        <f t="shared" si="36"/>
        <v>0</v>
      </c>
      <c r="AK84" s="32">
        <f t="shared" si="36"/>
        <v>0</v>
      </c>
      <c r="AL84" s="32">
        <f t="shared" si="36"/>
        <v>0</v>
      </c>
      <c r="AM84" s="32">
        <f t="shared" si="36"/>
        <v>0</v>
      </c>
      <c r="AN84" s="646"/>
      <c r="AO84" s="32">
        <f>AO20-AO52</f>
        <v>-0.94099999999999995</v>
      </c>
    </row>
    <row r="85" spans="2:41">
      <c r="B85" s="28"/>
      <c r="C85" s="28"/>
      <c r="D85" s="152" t="s">
        <v>217</v>
      </c>
      <c r="E85" s="634">
        <f t="shared" ref="E85:AA85" si="37">E21-E53</f>
        <v>0</v>
      </c>
      <c r="F85" s="634">
        <f t="shared" si="37"/>
        <v>0</v>
      </c>
      <c r="G85" s="634">
        <f t="shared" si="37"/>
        <v>0</v>
      </c>
      <c r="H85" s="634">
        <f t="shared" si="37"/>
        <v>0</v>
      </c>
      <c r="I85" s="634">
        <f t="shared" si="37"/>
        <v>0</v>
      </c>
      <c r="J85" s="634">
        <f t="shared" si="37"/>
        <v>0</v>
      </c>
      <c r="K85" s="634">
        <f t="shared" si="37"/>
        <v>0</v>
      </c>
      <c r="L85" s="634">
        <f t="shared" si="37"/>
        <v>0</v>
      </c>
      <c r="M85" s="634">
        <f t="shared" si="37"/>
        <v>0</v>
      </c>
      <c r="N85" s="634">
        <f t="shared" si="37"/>
        <v>0</v>
      </c>
      <c r="O85" s="634">
        <f t="shared" si="37"/>
        <v>0</v>
      </c>
      <c r="P85" s="634">
        <f t="shared" si="37"/>
        <v>0</v>
      </c>
      <c r="Q85" s="634">
        <f t="shared" si="37"/>
        <v>0</v>
      </c>
      <c r="R85" s="634">
        <f t="shared" si="37"/>
        <v>0</v>
      </c>
      <c r="S85" s="634">
        <f t="shared" si="37"/>
        <v>0</v>
      </c>
      <c r="T85" s="634">
        <f t="shared" si="37"/>
        <v>0</v>
      </c>
      <c r="U85" s="634">
        <f t="shared" si="37"/>
        <v>0</v>
      </c>
      <c r="V85" s="634">
        <f t="shared" si="37"/>
        <v>0</v>
      </c>
      <c r="W85" s="634">
        <f t="shared" si="37"/>
        <v>0</v>
      </c>
      <c r="X85" s="634">
        <f t="shared" si="37"/>
        <v>0</v>
      </c>
      <c r="Y85" s="634">
        <f t="shared" si="37"/>
        <v>0</v>
      </c>
      <c r="Z85" s="634">
        <f t="shared" si="37"/>
        <v>0</v>
      </c>
      <c r="AA85" s="634">
        <f t="shared" si="37"/>
        <v>0</v>
      </c>
      <c r="AB85" s="491"/>
      <c r="AC85" s="634">
        <f t="shared" ref="AC85:AM85" si="38">AC21-AC53</f>
        <v>0</v>
      </c>
      <c r="AD85" s="634">
        <f t="shared" si="38"/>
        <v>0</v>
      </c>
      <c r="AE85" s="634">
        <f t="shared" si="38"/>
        <v>0</v>
      </c>
      <c r="AF85" s="634">
        <f t="shared" si="38"/>
        <v>0</v>
      </c>
      <c r="AG85" s="634">
        <f t="shared" si="38"/>
        <v>0</v>
      </c>
      <c r="AH85" s="634">
        <f t="shared" si="38"/>
        <v>0</v>
      </c>
      <c r="AI85" s="634">
        <f t="shared" si="38"/>
        <v>0</v>
      </c>
      <c r="AJ85" s="634">
        <f t="shared" si="38"/>
        <v>0</v>
      </c>
      <c r="AK85" s="634">
        <f t="shared" si="38"/>
        <v>0</v>
      </c>
      <c r="AL85" s="634">
        <f t="shared" si="38"/>
        <v>0</v>
      </c>
      <c r="AM85" s="634">
        <f t="shared" si="38"/>
        <v>0</v>
      </c>
      <c r="AN85" s="491"/>
      <c r="AO85" s="634">
        <f>AO21-AO53</f>
        <v>0</v>
      </c>
    </row>
    <row r="86" spans="2:41">
      <c r="D86" s="153" t="s">
        <v>48</v>
      </c>
      <c r="E86" s="635">
        <f t="shared" ref="E86:AA86" si="39">SUM(E82:E85)</f>
        <v>8.1809364000000109</v>
      </c>
      <c r="F86" s="635">
        <f t="shared" si="39"/>
        <v>4.4903045999999591</v>
      </c>
      <c r="G86" s="635">
        <f t="shared" si="39"/>
        <v>0.38612000000000601</v>
      </c>
      <c r="H86" s="635">
        <f t="shared" si="39"/>
        <v>-16.57020600000001</v>
      </c>
      <c r="I86" s="635">
        <f t="shared" si="39"/>
        <v>37.175000000000068</v>
      </c>
      <c r="J86" s="635">
        <f t="shared" si="39"/>
        <v>4.0260000000000122</v>
      </c>
      <c r="K86" s="635">
        <f t="shared" si="39"/>
        <v>-4.7347594000000246</v>
      </c>
      <c r="L86" s="635">
        <f t="shared" si="39"/>
        <v>-0.36600000000000321</v>
      </c>
      <c r="M86" s="635">
        <f t="shared" si="39"/>
        <v>-1.9800388999999932</v>
      </c>
      <c r="N86" s="635">
        <f t="shared" si="39"/>
        <v>-24.418999999999979</v>
      </c>
      <c r="O86" s="635">
        <f t="shared" si="39"/>
        <v>98.362000000000023</v>
      </c>
      <c r="P86" s="635">
        <f t="shared" si="39"/>
        <v>0.4126065000000092</v>
      </c>
      <c r="Q86" s="635">
        <f t="shared" si="39"/>
        <v>-0.45200000000000062</v>
      </c>
      <c r="R86" s="635">
        <f t="shared" si="39"/>
        <v>18.302671300000007</v>
      </c>
      <c r="S86" s="635">
        <f t="shared" si="39"/>
        <v>13.456999999999981</v>
      </c>
      <c r="T86" s="635">
        <f t="shared" si="39"/>
        <v>0.67580189999999107</v>
      </c>
      <c r="U86" s="635">
        <f t="shared" si="39"/>
        <v>27.551446000000038</v>
      </c>
      <c r="V86" s="635">
        <f t="shared" si="39"/>
        <v>0</v>
      </c>
      <c r="W86" s="635">
        <f t="shared" si="39"/>
        <v>0</v>
      </c>
      <c r="X86" s="635">
        <f t="shared" si="39"/>
        <v>0</v>
      </c>
      <c r="Y86" s="635">
        <f t="shared" si="39"/>
        <v>0</v>
      </c>
      <c r="Z86" s="635">
        <f t="shared" si="39"/>
        <v>0</v>
      </c>
      <c r="AA86" s="635">
        <f t="shared" si="39"/>
        <v>164.49788240000197</v>
      </c>
      <c r="AB86" s="490"/>
      <c r="AC86" s="635">
        <f t="shared" ref="AC86:AM86" si="40">SUM(AC82:AC85)</f>
        <v>79.728108800000058</v>
      </c>
      <c r="AD86" s="635">
        <f t="shared" si="40"/>
        <v>0</v>
      </c>
      <c r="AE86" s="635">
        <f t="shared" si="40"/>
        <v>0</v>
      </c>
      <c r="AF86" s="635">
        <f t="shared" si="40"/>
        <v>0</v>
      </c>
      <c r="AG86" s="635">
        <f t="shared" si="40"/>
        <v>0</v>
      </c>
      <c r="AH86" s="635">
        <f t="shared" si="40"/>
        <v>0</v>
      </c>
      <c r="AI86" s="635">
        <f t="shared" si="40"/>
        <v>79.728108800000058</v>
      </c>
      <c r="AJ86" s="635">
        <f t="shared" si="40"/>
        <v>0</v>
      </c>
      <c r="AK86" s="635">
        <f t="shared" si="40"/>
        <v>0</v>
      </c>
      <c r="AL86" s="635">
        <f t="shared" si="40"/>
        <v>0</v>
      </c>
      <c r="AM86" s="635">
        <f t="shared" si="40"/>
        <v>0</v>
      </c>
      <c r="AN86" s="490"/>
      <c r="AO86" s="635">
        <f>SUM(AO82:AO85)</f>
        <v>244.22599120000129</v>
      </c>
    </row>
    <row r="87" spans="2:41">
      <c r="D87" s="150" t="s">
        <v>218</v>
      </c>
      <c r="E87" s="32">
        <f t="shared" ref="E87:AA87" si="41">E23-E55</f>
        <v>1.1326291999999998</v>
      </c>
      <c r="F87" s="32">
        <f t="shared" si="41"/>
        <v>-0.98192190000000013</v>
      </c>
      <c r="G87" s="32">
        <f t="shared" si="41"/>
        <v>-4.6830000000000004E-2</v>
      </c>
      <c r="H87" s="32">
        <f t="shared" si="41"/>
        <v>0.30490659999999997</v>
      </c>
      <c r="I87" s="32">
        <f t="shared" si="41"/>
        <v>0.12200000000000003</v>
      </c>
      <c r="J87" s="32">
        <f t="shared" si="41"/>
        <v>-5.6999999999999995E-2</v>
      </c>
      <c r="K87" s="32">
        <f t="shared" si="41"/>
        <v>6.6558200000000012E-2</v>
      </c>
      <c r="L87" s="32">
        <f t="shared" si="41"/>
        <v>-2E-3</v>
      </c>
      <c r="M87" s="32">
        <f t="shared" si="41"/>
        <v>-2.2751665999999999</v>
      </c>
      <c r="N87" s="32">
        <f t="shared" si="41"/>
        <v>-5.1000000000000004E-2</v>
      </c>
      <c r="O87" s="32">
        <f t="shared" si="41"/>
        <v>-0.71899999999999997</v>
      </c>
      <c r="P87" s="32">
        <f t="shared" si="41"/>
        <v>1.3422599999999993E-2</v>
      </c>
      <c r="Q87" s="32">
        <f t="shared" si="41"/>
        <v>-7.3999999999999996E-2</v>
      </c>
      <c r="R87" s="32">
        <f t="shared" si="41"/>
        <v>9.3796999999999995E-3</v>
      </c>
      <c r="S87" s="32">
        <f t="shared" si="41"/>
        <v>-4.0000000000000001E-3</v>
      </c>
      <c r="T87" s="32">
        <f t="shared" si="41"/>
        <v>9.90703E-2</v>
      </c>
      <c r="U87" s="32">
        <f t="shared" si="41"/>
        <v>-8.1600000000001116E-4</v>
      </c>
      <c r="V87" s="32">
        <f t="shared" si="41"/>
        <v>0</v>
      </c>
      <c r="W87" s="32">
        <f t="shared" si="41"/>
        <v>0</v>
      </c>
      <c r="X87" s="32">
        <f t="shared" si="41"/>
        <v>0</v>
      </c>
      <c r="Y87" s="32">
        <f t="shared" si="41"/>
        <v>0</v>
      </c>
      <c r="Z87" s="32">
        <f t="shared" si="41"/>
        <v>0</v>
      </c>
      <c r="AA87" s="32">
        <f t="shared" si="41"/>
        <v>-2.4637678999999988</v>
      </c>
      <c r="AB87" s="646"/>
      <c r="AC87" s="32">
        <f t="shared" ref="AC87:AM87" si="42">AC23-AC55</f>
        <v>2.4709399999999999E-2</v>
      </c>
      <c r="AD87" s="32">
        <f t="shared" si="42"/>
        <v>0</v>
      </c>
      <c r="AE87" s="32">
        <f t="shared" si="42"/>
        <v>0</v>
      </c>
      <c r="AF87" s="32">
        <f t="shared" si="42"/>
        <v>0</v>
      </c>
      <c r="AG87" s="32">
        <f t="shared" si="42"/>
        <v>0</v>
      </c>
      <c r="AH87" s="32">
        <f t="shared" si="42"/>
        <v>0</v>
      </c>
      <c r="AI87" s="32">
        <f t="shared" si="42"/>
        <v>2.4709399999999999E-2</v>
      </c>
      <c r="AJ87" s="32">
        <f t="shared" si="42"/>
        <v>0</v>
      </c>
      <c r="AK87" s="32">
        <f t="shared" si="42"/>
        <v>0</v>
      </c>
      <c r="AL87" s="32">
        <f t="shared" si="42"/>
        <v>0</v>
      </c>
      <c r="AM87" s="32">
        <f t="shared" si="42"/>
        <v>0</v>
      </c>
      <c r="AN87" s="646"/>
      <c r="AO87" s="32">
        <f t="shared" ref="AO87:AO94" si="43">AO23-AO55</f>
        <v>-2.439058499999998</v>
      </c>
    </row>
    <row r="88" spans="2:41">
      <c r="D88" s="150" t="s">
        <v>219</v>
      </c>
      <c r="E88" s="32">
        <f t="shared" ref="E88:AA88" si="44">E24-E56</f>
        <v>0</v>
      </c>
      <c r="F88" s="32">
        <f t="shared" si="44"/>
        <v>4.2954000000000004E-3</v>
      </c>
      <c r="G88" s="32">
        <f t="shared" si="44"/>
        <v>0</v>
      </c>
      <c r="H88" s="32">
        <f t="shared" si="44"/>
        <v>-1.0085850999999999</v>
      </c>
      <c r="I88" s="32">
        <f t="shared" si="44"/>
        <v>0</v>
      </c>
      <c r="J88" s="32">
        <f t="shared" si="44"/>
        <v>0</v>
      </c>
      <c r="K88" s="32">
        <f t="shared" si="44"/>
        <v>-0.10638839999999999</v>
      </c>
      <c r="L88" s="32">
        <f t="shared" si="44"/>
        <v>0</v>
      </c>
      <c r="M88" s="32">
        <f t="shared" si="44"/>
        <v>0</v>
      </c>
      <c r="N88" s="32">
        <f t="shared" si="44"/>
        <v>-0.26</v>
      </c>
      <c r="O88" s="32">
        <f t="shared" si="44"/>
        <v>0.5169999999999999</v>
      </c>
      <c r="P88" s="32">
        <f t="shared" si="44"/>
        <v>7.5169E-3</v>
      </c>
      <c r="Q88" s="32">
        <f t="shared" si="44"/>
        <v>0</v>
      </c>
      <c r="R88" s="32">
        <f t="shared" si="44"/>
        <v>0</v>
      </c>
      <c r="S88" s="32">
        <f t="shared" si="44"/>
        <v>-2.4E-2</v>
      </c>
      <c r="T88" s="32">
        <f t="shared" si="44"/>
        <v>0</v>
      </c>
      <c r="U88" s="32">
        <f t="shared" si="44"/>
        <v>1.8578999999999998E-2</v>
      </c>
      <c r="V88" s="32">
        <f t="shared" si="44"/>
        <v>0</v>
      </c>
      <c r="W88" s="32">
        <f t="shared" si="44"/>
        <v>0</v>
      </c>
      <c r="X88" s="32">
        <f t="shared" si="44"/>
        <v>0</v>
      </c>
      <c r="Y88" s="32">
        <f t="shared" si="44"/>
        <v>0</v>
      </c>
      <c r="Z88" s="32">
        <f t="shared" si="44"/>
        <v>0</v>
      </c>
      <c r="AA88" s="32">
        <f t="shared" si="44"/>
        <v>-0.85158219999999996</v>
      </c>
      <c r="AB88" s="646"/>
      <c r="AC88" s="32">
        <f t="shared" ref="AC88:AM88" si="45">AC24-AC56</f>
        <v>0</v>
      </c>
      <c r="AD88" s="32">
        <f t="shared" si="45"/>
        <v>0</v>
      </c>
      <c r="AE88" s="32">
        <f t="shared" si="45"/>
        <v>0</v>
      </c>
      <c r="AF88" s="32">
        <f t="shared" si="45"/>
        <v>0</v>
      </c>
      <c r="AG88" s="32">
        <f t="shared" si="45"/>
        <v>0</v>
      </c>
      <c r="AH88" s="32">
        <f t="shared" si="45"/>
        <v>0</v>
      </c>
      <c r="AI88" s="32">
        <f t="shared" si="45"/>
        <v>0</v>
      </c>
      <c r="AJ88" s="32">
        <f t="shared" si="45"/>
        <v>0</v>
      </c>
      <c r="AK88" s="32">
        <f t="shared" si="45"/>
        <v>0</v>
      </c>
      <c r="AL88" s="32">
        <f t="shared" si="45"/>
        <v>0</v>
      </c>
      <c r="AM88" s="32">
        <f t="shared" si="45"/>
        <v>0</v>
      </c>
      <c r="AN88" s="646"/>
      <c r="AO88" s="32">
        <f t="shared" si="43"/>
        <v>-0.85158219999999996</v>
      </c>
    </row>
    <row r="89" spans="2:41">
      <c r="D89" s="150" t="s">
        <v>220</v>
      </c>
      <c r="E89" s="32">
        <f t="shared" ref="E89:AA89" si="46">E25-E57</f>
        <v>-1.2145523000000003</v>
      </c>
      <c r="F89" s="32">
        <f t="shared" si="46"/>
        <v>5.1305574000000007</v>
      </c>
      <c r="G89" s="32">
        <f t="shared" si="46"/>
        <v>0.48217999999999983</v>
      </c>
      <c r="H89" s="32">
        <f t="shared" si="46"/>
        <v>1.3950533000000007</v>
      </c>
      <c r="I89" s="32">
        <f t="shared" si="46"/>
        <v>-7.2999999999998622E-2</v>
      </c>
      <c r="J89" s="32">
        <f t="shared" si="46"/>
        <v>1.5510000000000002</v>
      </c>
      <c r="K89" s="32">
        <f t="shared" si="46"/>
        <v>1.1764244000000001</v>
      </c>
      <c r="L89" s="32">
        <f t="shared" si="46"/>
        <v>0.21700000000000003</v>
      </c>
      <c r="M89" s="32">
        <f t="shared" si="46"/>
        <v>2.8612272999999999</v>
      </c>
      <c r="N89" s="32">
        <f t="shared" si="46"/>
        <v>-1.5620000000000012</v>
      </c>
      <c r="O89" s="32">
        <f t="shared" si="46"/>
        <v>3.92</v>
      </c>
      <c r="P89" s="32">
        <f t="shared" si="46"/>
        <v>0.72560859999999927</v>
      </c>
      <c r="Q89" s="32">
        <f t="shared" si="46"/>
        <v>0.92400000000000015</v>
      </c>
      <c r="R89" s="32">
        <f t="shared" si="46"/>
        <v>2.482396</v>
      </c>
      <c r="S89" s="32">
        <f t="shared" si="46"/>
        <v>-0.62100000000000044</v>
      </c>
      <c r="T89" s="32">
        <f t="shared" si="46"/>
        <v>0.62864499999999968</v>
      </c>
      <c r="U89" s="32">
        <f t="shared" si="46"/>
        <v>4.3808889999999998</v>
      </c>
      <c r="V89" s="32">
        <f t="shared" si="46"/>
        <v>0</v>
      </c>
      <c r="W89" s="32">
        <f t="shared" si="46"/>
        <v>0</v>
      </c>
      <c r="X89" s="32">
        <f t="shared" si="46"/>
        <v>0</v>
      </c>
      <c r="Y89" s="32">
        <f t="shared" si="46"/>
        <v>0</v>
      </c>
      <c r="Z89" s="32">
        <f t="shared" si="46"/>
        <v>0</v>
      </c>
      <c r="AA89" s="32">
        <f t="shared" si="46"/>
        <v>22.404428700000039</v>
      </c>
      <c r="AB89" s="646"/>
      <c r="AC89" s="32">
        <f t="shared" ref="AC89:AM89" si="47">AC25-AC57</f>
        <v>-1.8165372999999931</v>
      </c>
      <c r="AD89" s="32">
        <f t="shared" si="47"/>
        <v>0</v>
      </c>
      <c r="AE89" s="32">
        <f t="shared" si="47"/>
        <v>0</v>
      </c>
      <c r="AF89" s="32">
        <f t="shared" si="47"/>
        <v>0</v>
      </c>
      <c r="AG89" s="32">
        <f t="shared" si="47"/>
        <v>0</v>
      </c>
      <c r="AH89" s="32">
        <f t="shared" si="47"/>
        <v>0</v>
      </c>
      <c r="AI89" s="32">
        <f t="shared" si="47"/>
        <v>-1.8165372999999931</v>
      </c>
      <c r="AJ89" s="32">
        <f t="shared" si="47"/>
        <v>0</v>
      </c>
      <c r="AK89" s="32">
        <f t="shared" si="47"/>
        <v>0</v>
      </c>
      <c r="AL89" s="32">
        <f t="shared" si="47"/>
        <v>0</v>
      </c>
      <c r="AM89" s="32">
        <f t="shared" si="47"/>
        <v>0</v>
      </c>
      <c r="AN89" s="646"/>
      <c r="AO89" s="32">
        <f t="shared" si="43"/>
        <v>20.587891400000046</v>
      </c>
    </row>
    <row r="90" spans="2:41">
      <c r="D90" s="150" t="s">
        <v>360</v>
      </c>
      <c r="E90" s="32">
        <f t="shared" ref="E90:AA90" si="48">E26-E58</f>
        <v>0</v>
      </c>
      <c r="F90" s="32">
        <f t="shared" si="48"/>
        <v>0</v>
      </c>
      <c r="G90" s="32">
        <f t="shared" si="48"/>
        <v>0</v>
      </c>
      <c r="H90" s="32">
        <f t="shared" si="48"/>
        <v>-0.16423670000000001</v>
      </c>
      <c r="I90" s="32">
        <f t="shared" si="48"/>
        <v>0</v>
      </c>
      <c r="J90" s="32">
        <f t="shared" si="48"/>
        <v>0</v>
      </c>
      <c r="K90" s="32">
        <f t="shared" si="48"/>
        <v>6.2059900000000001E-2</v>
      </c>
      <c r="L90" s="32">
        <f t="shared" si="48"/>
        <v>0</v>
      </c>
      <c r="M90" s="32">
        <f t="shared" si="48"/>
        <v>1.1637099999999997E-2</v>
      </c>
      <c r="N90" s="32">
        <f t="shared" si="48"/>
        <v>1.9E-2</v>
      </c>
      <c r="O90" s="32">
        <f t="shared" si="48"/>
        <v>0</v>
      </c>
      <c r="P90" s="32">
        <f t="shared" si="48"/>
        <v>0</v>
      </c>
      <c r="Q90" s="32">
        <f t="shared" si="48"/>
        <v>0</v>
      </c>
      <c r="R90" s="32">
        <f t="shared" si="48"/>
        <v>0</v>
      </c>
      <c r="S90" s="32">
        <f t="shared" si="48"/>
        <v>0</v>
      </c>
      <c r="T90" s="32">
        <f t="shared" si="48"/>
        <v>0</v>
      </c>
      <c r="U90" s="32">
        <f t="shared" si="48"/>
        <v>0.63300000000000001</v>
      </c>
      <c r="V90" s="32">
        <f t="shared" si="48"/>
        <v>0</v>
      </c>
      <c r="W90" s="32">
        <f t="shared" si="48"/>
        <v>0</v>
      </c>
      <c r="X90" s="32">
        <f t="shared" si="48"/>
        <v>0</v>
      </c>
      <c r="Y90" s="32">
        <f t="shared" si="48"/>
        <v>0</v>
      </c>
      <c r="Z90" s="32">
        <f t="shared" si="48"/>
        <v>0</v>
      </c>
      <c r="AA90" s="32">
        <f t="shared" si="48"/>
        <v>0.5614602999999998</v>
      </c>
      <c r="AB90" s="646"/>
      <c r="AC90" s="32">
        <f t="shared" ref="AC90:AM90" si="49">AC26-AC58</f>
        <v>0</v>
      </c>
      <c r="AD90" s="32">
        <f t="shared" si="49"/>
        <v>0</v>
      </c>
      <c r="AE90" s="32">
        <f t="shared" si="49"/>
        <v>0</v>
      </c>
      <c r="AF90" s="32">
        <f t="shared" si="49"/>
        <v>0</v>
      </c>
      <c r="AG90" s="32">
        <f t="shared" si="49"/>
        <v>0</v>
      </c>
      <c r="AH90" s="32">
        <f t="shared" si="49"/>
        <v>0</v>
      </c>
      <c r="AI90" s="32">
        <f t="shared" si="49"/>
        <v>0</v>
      </c>
      <c r="AJ90" s="32">
        <f t="shared" si="49"/>
        <v>0</v>
      </c>
      <c r="AK90" s="32">
        <f t="shared" si="49"/>
        <v>0</v>
      </c>
      <c r="AL90" s="32">
        <f t="shared" si="49"/>
        <v>0</v>
      </c>
      <c r="AM90" s="32">
        <f t="shared" si="49"/>
        <v>0</v>
      </c>
      <c r="AN90" s="646"/>
      <c r="AO90" s="32">
        <f t="shared" si="43"/>
        <v>0.5614602999999998</v>
      </c>
    </row>
    <row r="91" spans="2:41">
      <c r="D91" s="150" t="s">
        <v>221</v>
      </c>
      <c r="E91" s="32">
        <f t="shared" ref="E91:AA91" si="50">E27-E59</f>
        <v>0</v>
      </c>
      <c r="F91" s="32">
        <f t="shared" si="50"/>
        <v>0</v>
      </c>
      <c r="G91" s="32">
        <f t="shared" si="50"/>
        <v>0</v>
      </c>
      <c r="H91" s="32">
        <f t="shared" si="50"/>
        <v>0</v>
      </c>
      <c r="I91" s="32">
        <f t="shared" si="50"/>
        <v>0</v>
      </c>
      <c r="J91" s="32">
        <f t="shared" si="50"/>
        <v>0</v>
      </c>
      <c r="K91" s="32">
        <f t="shared" si="50"/>
        <v>0</v>
      </c>
      <c r="L91" s="32">
        <f t="shared" si="50"/>
        <v>0</v>
      </c>
      <c r="M91" s="32">
        <f t="shared" si="50"/>
        <v>0</v>
      </c>
      <c r="N91" s="32">
        <f t="shared" si="50"/>
        <v>0</v>
      </c>
      <c r="O91" s="32">
        <f t="shared" si="50"/>
        <v>0</v>
      </c>
      <c r="P91" s="32">
        <f t="shared" si="50"/>
        <v>0</v>
      </c>
      <c r="Q91" s="32">
        <f t="shared" si="50"/>
        <v>0</v>
      </c>
      <c r="R91" s="32">
        <f t="shared" si="50"/>
        <v>0</v>
      </c>
      <c r="S91" s="32">
        <f t="shared" si="50"/>
        <v>0</v>
      </c>
      <c r="T91" s="32">
        <f t="shared" si="50"/>
        <v>0</v>
      </c>
      <c r="U91" s="32">
        <f t="shared" si="50"/>
        <v>0</v>
      </c>
      <c r="V91" s="32">
        <f t="shared" si="50"/>
        <v>0</v>
      </c>
      <c r="W91" s="32">
        <f t="shared" si="50"/>
        <v>0</v>
      </c>
      <c r="X91" s="32">
        <f t="shared" si="50"/>
        <v>0</v>
      </c>
      <c r="Y91" s="32">
        <f t="shared" si="50"/>
        <v>0</v>
      </c>
      <c r="Z91" s="32">
        <f t="shared" si="50"/>
        <v>0</v>
      </c>
      <c r="AA91" s="32">
        <f t="shared" si="50"/>
        <v>0</v>
      </c>
      <c r="AB91" s="646"/>
      <c r="AC91" s="32">
        <f t="shared" ref="AC91:AM91" si="51">AC27-AC59</f>
        <v>0</v>
      </c>
      <c r="AD91" s="32">
        <f t="shared" si="51"/>
        <v>0</v>
      </c>
      <c r="AE91" s="32">
        <f t="shared" si="51"/>
        <v>0</v>
      </c>
      <c r="AF91" s="32">
        <f t="shared" si="51"/>
        <v>0</v>
      </c>
      <c r="AG91" s="32">
        <f t="shared" si="51"/>
        <v>0</v>
      </c>
      <c r="AH91" s="32">
        <f t="shared" si="51"/>
        <v>0</v>
      </c>
      <c r="AI91" s="32">
        <f t="shared" si="51"/>
        <v>0</v>
      </c>
      <c r="AJ91" s="32">
        <f t="shared" si="51"/>
        <v>0</v>
      </c>
      <c r="AK91" s="32">
        <f t="shared" si="51"/>
        <v>0</v>
      </c>
      <c r="AL91" s="32">
        <f t="shared" si="51"/>
        <v>0</v>
      </c>
      <c r="AM91" s="32">
        <f t="shared" si="51"/>
        <v>0</v>
      </c>
      <c r="AN91" s="646"/>
      <c r="AO91" s="32">
        <f t="shared" si="43"/>
        <v>0</v>
      </c>
    </row>
    <row r="92" spans="2:41">
      <c r="D92" s="150" t="s">
        <v>222</v>
      </c>
      <c r="E92" s="32">
        <f t="shared" ref="E92:AA92" si="52">E28-E60</f>
        <v>0</v>
      </c>
      <c r="F92" s="32">
        <f t="shared" si="52"/>
        <v>4.6431327000000007</v>
      </c>
      <c r="G92" s="32">
        <f t="shared" si="52"/>
        <v>0.18070999999999998</v>
      </c>
      <c r="H92" s="32">
        <f t="shared" si="52"/>
        <v>0</v>
      </c>
      <c r="I92" s="32">
        <f t="shared" si="52"/>
        <v>0</v>
      </c>
      <c r="J92" s="32">
        <f t="shared" si="52"/>
        <v>0</v>
      </c>
      <c r="K92" s="32">
        <f t="shared" si="52"/>
        <v>0</v>
      </c>
      <c r="L92" s="32">
        <f t="shared" si="52"/>
        <v>0</v>
      </c>
      <c r="M92" s="32">
        <f t="shared" si="52"/>
        <v>0.31609169999999986</v>
      </c>
      <c r="N92" s="32">
        <f t="shared" si="52"/>
        <v>1.194</v>
      </c>
      <c r="O92" s="32">
        <f t="shared" si="52"/>
        <v>-2.8140000000000001</v>
      </c>
      <c r="P92" s="32">
        <f t="shared" si="52"/>
        <v>0.3979241</v>
      </c>
      <c r="Q92" s="32">
        <f t="shared" si="52"/>
        <v>0</v>
      </c>
      <c r="R92" s="32">
        <f t="shared" si="52"/>
        <v>0</v>
      </c>
      <c r="S92" s="32">
        <f t="shared" si="52"/>
        <v>0</v>
      </c>
      <c r="T92" s="32">
        <f t="shared" si="52"/>
        <v>0</v>
      </c>
      <c r="U92" s="32">
        <f t="shared" si="52"/>
        <v>0.60299999999999998</v>
      </c>
      <c r="V92" s="32">
        <f t="shared" si="52"/>
        <v>0</v>
      </c>
      <c r="W92" s="32">
        <f t="shared" si="52"/>
        <v>0</v>
      </c>
      <c r="X92" s="32">
        <f t="shared" si="52"/>
        <v>0</v>
      </c>
      <c r="Y92" s="32">
        <f t="shared" si="52"/>
        <v>0</v>
      </c>
      <c r="Z92" s="32">
        <f t="shared" si="52"/>
        <v>0</v>
      </c>
      <c r="AA92" s="32">
        <f t="shared" si="52"/>
        <v>4.5208585000000019</v>
      </c>
      <c r="AB92" s="646"/>
      <c r="AC92" s="32">
        <f t="shared" ref="AC92:AM92" si="53">AC28-AC60</f>
        <v>-9.9425567000000008</v>
      </c>
      <c r="AD92" s="32">
        <f t="shared" si="53"/>
        <v>0</v>
      </c>
      <c r="AE92" s="32">
        <f t="shared" si="53"/>
        <v>0</v>
      </c>
      <c r="AF92" s="32">
        <f t="shared" si="53"/>
        <v>0</v>
      </c>
      <c r="AG92" s="32">
        <f t="shared" si="53"/>
        <v>0</v>
      </c>
      <c r="AH92" s="32">
        <f t="shared" si="53"/>
        <v>0</v>
      </c>
      <c r="AI92" s="32">
        <f t="shared" si="53"/>
        <v>-9.9425567000000008</v>
      </c>
      <c r="AJ92" s="32">
        <f t="shared" si="53"/>
        <v>0</v>
      </c>
      <c r="AK92" s="32">
        <f t="shared" si="53"/>
        <v>0</v>
      </c>
      <c r="AL92" s="32">
        <f t="shared" si="53"/>
        <v>0</v>
      </c>
      <c r="AM92" s="32">
        <f t="shared" si="53"/>
        <v>0</v>
      </c>
      <c r="AN92" s="646"/>
      <c r="AO92" s="32">
        <f t="shared" si="43"/>
        <v>-5.421698199999998</v>
      </c>
    </row>
    <row r="93" spans="2:41">
      <c r="D93" s="150" t="s">
        <v>223</v>
      </c>
      <c r="E93" s="32">
        <f t="shared" ref="E93:AA93" si="54">E29-E61</f>
        <v>-6.9118995000000005</v>
      </c>
      <c r="F93" s="32">
        <f t="shared" si="54"/>
        <v>6.2394727999999997</v>
      </c>
      <c r="G93" s="32">
        <f t="shared" si="54"/>
        <v>4.3959999999999999E-2</v>
      </c>
      <c r="H93" s="32">
        <f t="shared" si="54"/>
        <v>-5.7169308999999995</v>
      </c>
      <c r="I93" s="32">
        <f t="shared" si="54"/>
        <v>1.6</v>
      </c>
      <c r="J93" s="32">
        <f t="shared" si="54"/>
        <v>0</v>
      </c>
      <c r="K93" s="32">
        <f t="shared" si="54"/>
        <v>1.1190065</v>
      </c>
      <c r="L93" s="32">
        <f t="shared" si="54"/>
        <v>0</v>
      </c>
      <c r="M93" s="32">
        <f t="shared" si="54"/>
        <v>0.71306170000000002</v>
      </c>
      <c r="N93" s="32">
        <f t="shared" si="54"/>
        <v>-1.39</v>
      </c>
      <c r="O93" s="32">
        <f t="shared" si="54"/>
        <v>4.870000000000001</v>
      </c>
      <c r="P93" s="32">
        <f t="shared" si="54"/>
        <v>-12.888999500000001</v>
      </c>
      <c r="Q93" s="32">
        <f t="shared" si="54"/>
        <v>0</v>
      </c>
      <c r="R93" s="32">
        <f t="shared" si="54"/>
        <v>7.9791299999999996E-2</v>
      </c>
      <c r="S93" s="32">
        <f t="shared" si="54"/>
        <v>-16.306999999999999</v>
      </c>
      <c r="T93" s="32">
        <f t="shared" si="54"/>
        <v>0</v>
      </c>
      <c r="U93" s="32">
        <f t="shared" si="54"/>
        <v>5.5930000000000009</v>
      </c>
      <c r="V93" s="32">
        <f t="shared" si="54"/>
        <v>0</v>
      </c>
      <c r="W93" s="32">
        <f t="shared" si="54"/>
        <v>0</v>
      </c>
      <c r="X93" s="32">
        <f t="shared" si="54"/>
        <v>0</v>
      </c>
      <c r="Y93" s="32">
        <f t="shared" si="54"/>
        <v>0</v>
      </c>
      <c r="Z93" s="32">
        <f t="shared" si="54"/>
        <v>0</v>
      </c>
      <c r="AA93" s="32">
        <f t="shared" si="54"/>
        <v>-22.956537600000004</v>
      </c>
      <c r="AB93" s="646"/>
      <c r="AC93" s="32">
        <f t="shared" ref="AC93:AM93" si="55">AC29-AC61</f>
        <v>28.5367821</v>
      </c>
      <c r="AD93" s="32">
        <f t="shared" si="55"/>
        <v>0</v>
      </c>
      <c r="AE93" s="32">
        <f t="shared" si="55"/>
        <v>0</v>
      </c>
      <c r="AF93" s="32">
        <f t="shared" si="55"/>
        <v>0</v>
      </c>
      <c r="AG93" s="32">
        <f t="shared" si="55"/>
        <v>0</v>
      </c>
      <c r="AH93" s="32">
        <f t="shared" si="55"/>
        <v>0</v>
      </c>
      <c r="AI93" s="32">
        <f t="shared" si="55"/>
        <v>28.5367821</v>
      </c>
      <c r="AJ93" s="32">
        <f t="shared" si="55"/>
        <v>0</v>
      </c>
      <c r="AK93" s="32">
        <f t="shared" si="55"/>
        <v>0</v>
      </c>
      <c r="AL93" s="32">
        <f t="shared" si="55"/>
        <v>0</v>
      </c>
      <c r="AM93" s="32">
        <f t="shared" si="55"/>
        <v>0</v>
      </c>
      <c r="AN93" s="646"/>
      <c r="AO93" s="32">
        <f t="shared" si="43"/>
        <v>5.5802444999999956</v>
      </c>
    </row>
    <row r="94" spans="2:41">
      <c r="D94" s="150" t="s">
        <v>224</v>
      </c>
      <c r="E94" s="32">
        <f t="shared" ref="E94:AA94" si="56">E30-E62</f>
        <v>-0.21573590000000001</v>
      </c>
      <c r="F94" s="32">
        <f t="shared" si="56"/>
        <v>-5.1248206999999999</v>
      </c>
      <c r="G94" s="32">
        <f t="shared" si="56"/>
        <v>0.11189000000000002</v>
      </c>
      <c r="H94" s="32">
        <f t="shared" si="56"/>
        <v>2.2808637999999997</v>
      </c>
      <c r="I94" s="32">
        <f t="shared" si="56"/>
        <v>-0.26800000000000002</v>
      </c>
      <c r="J94" s="32">
        <f t="shared" si="56"/>
        <v>-0.54600000000000004</v>
      </c>
      <c r="K94" s="32">
        <f t="shared" si="56"/>
        <v>-0.11705789999999994</v>
      </c>
      <c r="L94" s="32">
        <f t="shared" si="56"/>
        <v>0</v>
      </c>
      <c r="M94" s="32">
        <f t="shared" si="56"/>
        <v>0.51741759999999992</v>
      </c>
      <c r="N94" s="32">
        <f t="shared" si="56"/>
        <v>0.39300000000000002</v>
      </c>
      <c r="O94" s="32">
        <f t="shared" si="56"/>
        <v>0.68500000000000005</v>
      </c>
      <c r="P94" s="32">
        <f t="shared" si="56"/>
        <v>-0.13359930000000003</v>
      </c>
      <c r="Q94" s="32">
        <f t="shared" si="56"/>
        <v>-0.121</v>
      </c>
      <c r="R94" s="32">
        <f t="shared" si="56"/>
        <v>0.36349369999999998</v>
      </c>
      <c r="S94" s="32">
        <f t="shared" si="56"/>
        <v>0.16299999999999992</v>
      </c>
      <c r="T94" s="32">
        <f t="shared" si="56"/>
        <v>0</v>
      </c>
      <c r="U94" s="32">
        <f t="shared" si="56"/>
        <v>3.5869</v>
      </c>
      <c r="V94" s="32">
        <f t="shared" si="56"/>
        <v>0</v>
      </c>
      <c r="W94" s="32">
        <f t="shared" si="56"/>
        <v>0</v>
      </c>
      <c r="X94" s="32">
        <f t="shared" si="56"/>
        <v>0</v>
      </c>
      <c r="Y94" s="32">
        <f t="shared" si="56"/>
        <v>0</v>
      </c>
      <c r="Z94" s="32">
        <f t="shared" si="56"/>
        <v>0</v>
      </c>
      <c r="AA94" s="32">
        <f t="shared" si="56"/>
        <v>1.5753512999999977</v>
      </c>
      <c r="AB94" s="646"/>
      <c r="AC94" s="32">
        <f t="shared" ref="AC94:AM94" si="57">AC30-AC62</f>
        <v>4.6038646000000014</v>
      </c>
      <c r="AD94" s="32">
        <f t="shared" si="57"/>
        <v>0</v>
      </c>
      <c r="AE94" s="32">
        <f t="shared" si="57"/>
        <v>0</v>
      </c>
      <c r="AF94" s="32">
        <f t="shared" si="57"/>
        <v>0</v>
      </c>
      <c r="AG94" s="32">
        <f t="shared" si="57"/>
        <v>0</v>
      </c>
      <c r="AH94" s="32">
        <f t="shared" si="57"/>
        <v>0</v>
      </c>
      <c r="AI94" s="32">
        <f t="shared" si="57"/>
        <v>4.6038646000000014</v>
      </c>
      <c r="AJ94" s="32">
        <f t="shared" si="57"/>
        <v>0</v>
      </c>
      <c r="AK94" s="32">
        <f t="shared" si="57"/>
        <v>0</v>
      </c>
      <c r="AL94" s="32">
        <f t="shared" si="57"/>
        <v>0</v>
      </c>
      <c r="AM94" s="32">
        <f t="shared" si="57"/>
        <v>0</v>
      </c>
      <c r="AN94" s="646"/>
      <c r="AO94" s="32">
        <f t="shared" si="43"/>
        <v>6.1792158999999955</v>
      </c>
    </row>
    <row r="95" spans="2:41">
      <c r="D95" s="362" t="s">
        <v>225</v>
      </c>
      <c r="E95" s="636">
        <f t="shared" ref="E95:AA95" si="58">SUM(E87:E94)</f>
        <v>-7.2095585000000018</v>
      </c>
      <c r="F95" s="636">
        <f t="shared" si="58"/>
        <v>9.9107157000000008</v>
      </c>
      <c r="G95" s="636">
        <f t="shared" si="58"/>
        <v>0.77190999999999987</v>
      </c>
      <c r="H95" s="636">
        <f t="shared" si="58"/>
        <v>-2.9089289999999988</v>
      </c>
      <c r="I95" s="636">
        <f t="shared" si="58"/>
        <v>1.3810000000000016</v>
      </c>
      <c r="J95" s="636">
        <f t="shared" si="58"/>
        <v>0.94800000000000018</v>
      </c>
      <c r="K95" s="636">
        <f t="shared" si="58"/>
        <v>2.2006027000000001</v>
      </c>
      <c r="L95" s="636">
        <f t="shared" si="58"/>
        <v>0.21500000000000002</v>
      </c>
      <c r="M95" s="636">
        <f t="shared" si="58"/>
        <v>2.1442687999999999</v>
      </c>
      <c r="N95" s="636">
        <f t="shared" si="58"/>
        <v>-1.6570000000000011</v>
      </c>
      <c r="O95" s="636">
        <f t="shared" si="58"/>
        <v>6.4590000000000014</v>
      </c>
      <c r="P95" s="636">
        <f t="shared" si="58"/>
        <v>-11.878126600000002</v>
      </c>
      <c r="Q95" s="636">
        <f t="shared" si="58"/>
        <v>0.7290000000000002</v>
      </c>
      <c r="R95" s="636">
        <f t="shared" si="58"/>
        <v>2.9350607000000002</v>
      </c>
      <c r="S95" s="636">
        <f t="shared" si="58"/>
        <v>-16.792999999999999</v>
      </c>
      <c r="T95" s="636">
        <f t="shared" si="58"/>
        <v>0.72771529999999962</v>
      </c>
      <c r="U95" s="636">
        <f t="shared" si="58"/>
        <v>14.814552000000001</v>
      </c>
      <c r="V95" s="636">
        <f t="shared" si="58"/>
        <v>0</v>
      </c>
      <c r="W95" s="636">
        <f t="shared" si="58"/>
        <v>0</v>
      </c>
      <c r="X95" s="636">
        <f t="shared" si="58"/>
        <v>0</v>
      </c>
      <c r="Y95" s="636">
        <f t="shared" si="58"/>
        <v>0</v>
      </c>
      <c r="Z95" s="636">
        <f t="shared" si="58"/>
        <v>0</v>
      </c>
      <c r="AA95" s="636">
        <f t="shared" si="58"/>
        <v>2.790211100000036</v>
      </c>
      <c r="AB95" s="647"/>
      <c r="AC95" s="636">
        <f t="shared" ref="AC95:AM95" si="59">SUM(AC87:AC94)</f>
        <v>21.406262100000006</v>
      </c>
      <c r="AD95" s="636">
        <f t="shared" si="59"/>
        <v>0</v>
      </c>
      <c r="AE95" s="636">
        <f t="shared" si="59"/>
        <v>0</v>
      </c>
      <c r="AF95" s="636">
        <f t="shared" si="59"/>
        <v>0</v>
      </c>
      <c r="AG95" s="636">
        <f t="shared" si="59"/>
        <v>0</v>
      </c>
      <c r="AH95" s="636">
        <f t="shared" si="59"/>
        <v>0</v>
      </c>
      <c r="AI95" s="636">
        <f t="shared" si="59"/>
        <v>21.406262100000006</v>
      </c>
      <c r="AJ95" s="636">
        <f t="shared" si="59"/>
        <v>0</v>
      </c>
      <c r="AK95" s="636">
        <f t="shared" si="59"/>
        <v>0</v>
      </c>
      <c r="AL95" s="636">
        <f t="shared" si="59"/>
        <v>0</v>
      </c>
      <c r="AM95" s="636">
        <f t="shared" si="59"/>
        <v>0</v>
      </c>
      <c r="AN95" s="647"/>
      <c r="AO95" s="636">
        <f>SUM(AO87:AO94)</f>
        <v>24.196473200000042</v>
      </c>
    </row>
    <row r="96" spans="2:41">
      <c r="D96" s="309" t="s">
        <v>1</v>
      </c>
      <c r="E96" s="637">
        <f t="shared" ref="E96:AA96" si="60">E86+E95</f>
        <v>0.97137790000000912</v>
      </c>
      <c r="F96" s="637">
        <f t="shared" si="60"/>
        <v>14.40102029999996</v>
      </c>
      <c r="G96" s="637">
        <f t="shared" si="60"/>
        <v>1.1580300000000059</v>
      </c>
      <c r="H96" s="637">
        <f t="shared" si="60"/>
        <v>-19.479135000000007</v>
      </c>
      <c r="I96" s="637">
        <f t="shared" si="60"/>
        <v>38.556000000000068</v>
      </c>
      <c r="J96" s="637">
        <f t="shared" si="60"/>
        <v>4.9740000000000126</v>
      </c>
      <c r="K96" s="637">
        <f t="shared" si="60"/>
        <v>-2.5341567000000245</v>
      </c>
      <c r="L96" s="637">
        <f t="shared" si="60"/>
        <v>-0.15100000000000319</v>
      </c>
      <c r="M96" s="637">
        <f t="shared" si="60"/>
        <v>0.1642299000000067</v>
      </c>
      <c r="N96" s="637">
        <f t="shared" si="60"/>
        <v>-26.075999999999979</v>
      </c>
      <c r="O96" s="637">
        <f t="shared" si="60"/>
        <v>104.82100000000003</v>
      </c>
      <c r="P96" s="637">
        <f t="shared" si="60"/>
        <v>-11.465520099999992</v>
      </c>
      <c r="Q96" s="637">
        <f t="shared" si="60"/>
        <v>0.27699999999999958</v>
      </c>
      <c r="R96" s="637">
        <f t="shared" si="60"/>
        <v>21.237732000000008</v>
      </c>
      <c r="S96" s="637">
        <f t="shared" si="60"/>
        <v>-3.3360000000000181</v>
      </c>
      <c r="T96" s="637">
        <f t="shared" si="60"/>
        <v>1.4035171999999907</v>
      </c>
      <c r="U96" s="637">
        <f t="shared" si="60"/>
        <v>42.36599800000004</v>
      </c>
      <c r="V96" s="637">
        <f t="shared" si="60"/>
        <v>0</v>
      </c>
      <c r="W96" s="637">
        <f t="shared" si="60"/>
        <v>0</v>
      </c>
      <c r="X96" s="637">
        <f t="shared" si="60"/>
        <v>0</v>
      </c>
      <c r="Y96" s="637">
        <f t="shared" si="60"/>
        <v>0</v>
      </c>
      <c r="Z96" s="637">
        <f t="shared" si="60"/>
        <v>0</v>
      </c>
      <c r="AA96" s="637">
        <f t="shared" si="60"/>
        <v>167.28809350000199</v>
      </c>
      <c r="AB96" s="648"/>
      <c r="AC96" s="637">
        <f t="shared" ref="AC96:AM96" si="61">AC86+AC95</f>
        <v>101.13437090000006</v>
      </c>
      <c r="AD96" s="637">
        <f t="shared" si="61"/>
        <v>0</v>
      </c>
      <c r="AE96" s="637">
        <f t="shared" si="61"/>
        <v>0</v>
      </c>
      <c r="AF96" s="637">
        <f t="shared" si="61"/>
        <v>0</v>
      </c>
      <c r="AG96" s="637">
        <f t="shared" si="61"/>
        <v>0</v>
      </c>
      <c r="AH96" s="637">
        <f t="shared" si="61"/>
        <v>0</v>
      </c>
      <c r="AI96" s="637">
        <f t="shared" si="61"/>
        <v>101.13437090000006</v>
      </c>
      <c r="AJ96" s="637">
        <f t="shared" si="61"/>
        <v>0</v>
      </c>
      <c r="AK96" s="637">
        <f t="shared" si="61"/>
        <v>0</v>
      </c>
      <c r="AL96" s="637">
        <f t="shared" si="61"/>
        <v>0</v>
      </c>
      <c r="AM96" s="637">
        <f t="shared" si="61"/>
        <v>0</v>
      </c>
      <c r="AN96" s="648"/>
      <c r="AO96" s="637">
        <f>AO86+AO95</f>
        <v>268.42246440000133</v>
      </c>
    </row>
    <row r="97" spans="4:41">
      <c r="D97" s="18" t="s">
        <v>117</v>
      </c>
      <c r="E97" s="638">
        <f t="shared" ref="E97:AA97" si="62">E33-E65</f>
        <v>0</v>
      </c>
      <c r="F97" s="638">
        <f t="shared" si="62"/>
        <v>1.7746223999999997</v>
      </c>
      <c r="G97" s="638">
        <f t="shared" si="62"/>
        <v>-0.499</v>
      </c>
      <c r="H97" s="638">
        <f t="shared" si="62"/>
        <v>-10.899999999999999</v>
      </c>
      <c r="I97" s="638">
        <f t="shared" si="62"/>
        <v>0</v>
      </c>
      <c r="J97" s="638">
        <f t="shared" si="62"/>
        <v>8.4</v>
      </c>
      <c r="K97" s="638">
        <f t="shared" si="62"/>
        <v>-2.5231393</v>
      </c>
      <c r="L97" s="638">
        <f t="shared" si="62"/>
        <v>0.9</v>
      </c>
      <c r="M97" s="638">
        <f t="shared" si="62"/>
        <v>-10.6815433</v>
      </c>
      <c r="N97" s="638">
        <f t="shared" si="62"/>
        <v>-8.8999999999999986</v>
      </c>
      <c r="O97" s="638">
        <f t="shared" si="62"/>
        <v>74.86</v>
      </c>
      <c r="P97" s="638">
        <f t="shared" si="62"/>
        <v>-1.3959959</v>
      </c>
      <c r="Q97" s="638">
        <f t="shared" si="62"/>
        <v>-1.0489999999999999</v>
      </c>
      <c r="R97" s="638">
        <f t="shared" si="62"/>
        <v>0</v>
      </c>
      <c r="S97" s="638">
        <f t="shared" si="62"/>
        <v>-0.82199999999999995</v>
      </c>
      <c r="T97" s="638">
        <f t="shared" si="62"/>
        <v>0.34010829999999997</v>
      </c>
      <c r="U97" s="638">
        <f t="shared" si="62"/>
        <v>-7.4619999999999997</v>
      </c>
      <c r="V97" s="638">
        <f t="shared" si="62"/>
        <v>0</v>
      </c>
      <c r="W97" s="638">
        <f t="shared" si="62"/>
        <v>0</v>
      </c>
      <c r="X97" s="638">
        <f t="shared" si="62"/>
        <v>0</v>
      </c>
      <c r="Y97" s="638">
        <f t="shared" si="62"/>
        <v>0</v>
      </c>
      <c r="Z97" s="638">
        <f t="shared" si="62"/>
        <v>0</v>
      </c>
      <c r="AA97" s="638">
        <f t="shared" si="62"/>
        <v>42.042052200000001</v>
      </c>
      <c r="AB97" s="649"/>
      <c r="AC97" s="638">
        <f t="shared" ref="AC97:AM97" si="63">AC33-AC65</f>
        <v>49.068277999999999</v>
      </c>
      <c r="AD97" s="638">
        <f t="shared" si="63"/>
        <v>0</v>
      </c>
      <c r="AE97" s="638">
        <f t="shared" si="63"/>
        <v>0</v>
      </c>
      <c r="AF97" s="638">
        <f t="shared" si="63"/>
        <v>0</v>
      </c>
      <c r="AG97" s="638">
        <f t="shared" si="63"/>
        <v>0</v>
      </c>
      <c r="AH97" s="638">
        <f t="shared" si="63"/>
        <v>0</v>
      </c>
      <c r="AI97" s="638">
        <f t="shared" si="63"/>
        <v>49.068277999999999</v>
      </c>
      <c r="AJ97" s="638">
        <f t="shared" si="63"/>
        <v>0</v>
      </c>
      <c r="AK97" s="638">
        <f t="shared" si="63"/>
        <v>0</v>
      </c>
      <c r="AL97" s="638">
        <f t="shared" si="63"/>
        <v>0</v>
      </c>
      <c r="AM97" s="638">
        <f t="shared" si="63"/>
        <v>0</v>
      </c>
      <c r="AN97" s="649"/>
      <c r="AO97" s="638">
        <f>AO33-AO65</f>
        <v>91.110330199999993</v>
      </c>
    </row>
    <row r="98" spans="4:41">
      <c r="D98" s="100" t="s">
        <v>118</v>
      </c>
      <c r="E98" s="102">
        <f t="shared" ref="E98:AA98" si="64">E34-E66</f>
        <v>8.1809364000000198</v>
      </c>
      <c r="F98" s="102">
        <f t="shared" si="64"/>
        <v>2.7669976999999992</v>
      </c>
      <c r="G98" s="102">
        <f t="shared" si="64"/>
        <v>0.88512000000000013</v>
      </c>
      <c r="H98" s="102">
        <f t="shared" si="64"/>
        <v>-9.4258580999998998</v>
      </c>
      <c r="I98" s="102">
        <f t="shared" si="64"/>
        <v>37.174999999999997</v>
      </c>
      <c r="J98" s="102">
        <f t="shared" si="64"/>
        <v>-4.3740000000000592</v>
      </c>
      <c r="K98" s="102">
        <f t="shared" si="64"/>
        <v>-2.2116200999999993</v>
      </c>
      <c r="L98" s="102">
        <f t="shared" si="64"/>
        <v>-1.266</v>
      </c>
      <c r="M98" s="102">
        <f t="shared" si="64"/>
        <v>8.7015044000003954</v>
      </c>
      <c r="N98" s="102">
        <f t="shared" si="64"/>
        <v>-15.526000000000025</v>
      </c>
      <c r="O98" s="102">
        <f t="shared" si="64"/>
        <v>24.44299999999992</v>
      </c>
      <c r="P98" s="102">
        <f t="shared" si="64"/>
        <v>1.8086023999999998</v>
      </c>
      <c r="Q98" s="102">
        <f t="shared" si="64"/>
        <v>0.59700000000002973</v>
      </c>
      <c r="R98" s="102">
        <f t="shared" si="64"/>
        <v>-10.080300899999999</v>
      </c>
      <c r="S98" s="102">
        <f t="shared" si="64"/>
        <v>14.311</v>
      </c>
      <c r="T98" s="102">
        <f t="shared" si="64"/>
        <v>-0.55510100000000051</v>
      </c>
      <c r="U98" s="102">
        <f t="shared" si="64"/>
        <v>35.013446000000016</v>
      </c>
      <c r="V98" s="102">
        <f t="shared" si="64"/>
        <v>0</v>
      </c>
      <c r="W98" s="102">
        <f t="shared" si="64"/>
        <v>0</v>
      </c>
      <c r="X98" s="102">
        <f t="shared" si="64"/>
        <v>0</v>
      </c>
      <c r="Y98" s="102">
        <f t="shared" si="64"/>
        <v>0</v>
      </c>
      <c r="Z98" s="102">
        <f t="shared" si="64"/>
        <v>0</v>
      </c>
      <c r="AA98" s="102">
        <f t="shared" si="64"/>
        <v>90.443726800000377</v>
      </c>
      <c r="AB98" s="491"/>
      <c r="AC98" s="102">
        <f t="shared" ref="AC98:AM98" si="65">AC34-AC66</f>
        <v>33.371559700000006</v>
      </c>
      <c r="AD98" s="102">
        <f t="shared" si="65"/>
        <v>0</v>
      </c>
      <c r="AE98" s="102">
        <f t="shared" si="65"/>
        <v>0</v>
      </c>
      <c r="AF98" s="102">
        <f t="shared" si="65"/>
        <v>0</v>
      </c>
      <c r="AG98" s="102">
        <f t="shared" si="65"/>
        <v>0</v>
      </c>
      <c r="AH98" s="102">
        <f t="shared" si="65"/>
        <v>0</v>
      </c>
      <c r="AI98" s="102">
        <f t="shared" si="65"/>
        <v>33.371559700000006</v>
      </c>
      <c r="AJ98" s="102">
        <f t="shared" si="65"/>
        <v>0</v>
      </c>
      <c r="AK98" s="102">
        <f t="shared" si="65"/>
        <v>0</v>
      </c>
      <c r="AL98" s="102">
        <f t="shared" si="65"/>
        <v>0</v>
      </c>
      <c r="AM98" s="102">
        <f t="shared" si="65"/>
        <v>0</v>
      </c>
      <c r="AN98" s="491"/>
      <c r="AO98" s="102">
        <f>AO34-AO66</f>
        <v>123.81528650000035</v>
      </c>
    </row>
    <row r="99" spans="4:41">
      <c r="D99" s="310" t="s">
        <v>112</v>
      </c>
      <c r="E99" s="108">
        <f t="shared" ref="E99:AA99" si="66">E35-E67</f>
        <v>0</v>
      </c>
      <c r="F99" s="108">
        <f t="shared" si="66"/>
        <v>-2.5717482</v>
      </c>
      <c r="G99" s="108">
        <f t="shared" si="66"/>
        <v>0</v>
      </c>
      <c r="H99" s="108">
        <f t="shared" si="66"/>
        <v>0</v>
      </c>
      <c r="I99" s="108">
        <f t="shared" si="66"/>
        <v>0</v>
      </c>
      <c r="J99" s="108">
        <f t="shared" si="66"/>
        <v>0</v>
      </c>
      <c r="K99" s="108">
        <f t="shared" si="66"/>
        <v>0</v>
      </c>
      <c r="L99" s="108">
        <f t="shared" si="66"/>
        <v>0</v>
      </c>
      <c r="M99" s="108">
        <f t="shared" si="66"/>
        <v>0</v>
      </c>
      <c r="N99" s="108">
        <f t="shared" si="66"/>
        <v>3.8</v>
      </c>
      <c r="O99" s="108">
        <f t="shared" si="66"/>
        <v>0</v>
      </c>
      <c r="P99" s="108">
        <f t="shared" si="66"/>
        <v>0</v>
      </c>
      <c r="Q99" s="108">
        <f t="shared" si="66"/>
        <v>0</v>
      </c>
      <c r="R99" s="108">
        <f t="shared" si="66"/>
        <v>0</v>
      </c>
      <c r="S99" s="108">
        <f t="shared" si="66"/>
        <v>0</v>
      </c>
      <c r="T99" s="108">
        <f t="shared" si="66"/>
        <v>0</v>
      </c>
      <c r="U99" s="108">
        <f t="shared" si="66"/>
        <v>0</v>
      </c>
      <c r="V99" s="108">
        <f t="shared" si="66"/>
        <v>0</v>
      </c>
      <c r="W99" s="108">
        <f t="shared" si="66"/>
        <v>0</v>
      </c>
      <c r="X99" s="108">
        <f t="shared" si="66"/>
        <v>0</v>
      </c>
      <c r="Y99" s="108">
        <f t="shared" si="66"/>
        <v>0</v>
      </c>
      <c r="Z99" s="108">
        <f t="shared" si="66"/>
        <v>0</v>
      </c>
      <c r="AA99" s="108">
        <f t="shared" si="66"/>
        <v>1.2282517999999998</v>
      </c>
      <c r="AB99" s="490"/>
      <c r="AC99" s="108">
        <f t="shared" ref="AC99:AM99" si="67">AC35-AC67</f>
        <v>0</v>
      </c>
      <c r="AD99" s="108">
        <f t="shared" si="67"/>
        <v>0</v>
      </c>
      <c r="AE99" s="108">
        <f t="shared" si="67"/>
        <v>0</v>
      </c>
      <c r="AF99" s="108">
        <f t="shared" si="67"/>
        <v>0</v>
      </c>
      <c r="AG99" s="108">
        <f t="shared" si="67"/>
        <v>0</v>
      </c>
      <c r="AH99" s="108">
        <f t="shared" si="67"/>
        <v>0</v>
      </c>
      <c r="AI99" s="108">
        <f t="shared" si="67"/>
        <v>0</v>
      </c>
      <c r="AJ99" s="108">
        <f t="shared" si="67"/>
        <v>0</v>
      </c>
      <c r="AK99" s="108">
        <f t="shared" si="67"/>
        <v>0</v>
      </c>
      <c r="AL99" s="108">
        <f t="shared" si="67"/>
        <v>0</v>
      </c>
      <c r="AM99" s="108">
        <f t="shared" si="67"/>
        <v>0</v>
      </c>
      <c r="AN99" s="490"/>
      <c r="AO99" s="108">
        <f>AO35-AO67</f>
        <v>1.2282517999999998</v>
      </c>
    </row>
    <row r="100" spans="4:41">
      <c r="D100" s="18" t="s">
        <v>119</v>
      </c>
      <c r="E100" s="639">
        <f t="shared" ref="E100:AA100" si="68">E36-E68</f>
        <v>0.97137790000001978</v>
      </c>
      <c r="F100" s="639">
        <f t="shared" si="68"/>
        <v>15.198146099999999</v>
      </c>
      <c r="G100" s="639">
        <f t="shared" si="68"/>
        <v>1.6570299999999998</v>
      </c>
      <c r="H100" s="639">
        <f t="shared" si="68"/>
        <v>-8.5791350000001003</v>
      </c>
      <c r="I100" s="639">
        <f t="shared" si="68"/>
        <v>38.555999999999997</v>
      </c>
      <c r="J100" s="639">
        <f t="shared" si="68"/>
        <v>-3.426000000000053</v>
      </c>
      <c r="K100" s="639">
        <f t="shared" si="68"/>
        <v>1.5579700000030172E-2</v>
      </c>
      <c r="L100" s="639">
        <f t="shared" si="68"/>
        <v>-1.0509999999999999</v>
      </c>
      <c r="M100" s="639">
        <f t="shared" si="68"/>
        <v>10.845773200000401</v>
      </c>
      <c r="N100" s="639">
        <f t="shared" si="68"/>
        <v>-20.975999999999999</v>
      </c>
      <c r="O100" s="639">
        <f t="shared" si="68"/>
        <v>29.96099999999981</v>
      </c>
      <c r="P100" s="639">
        <f t="shared" si="68"/>
        <v>-10.0695242</v>
      </c>
      <c r="Q100" s="639">
        <f t="shared" si="68"/>
        <v>1.3260000000000201</v>
      </c>
      <c r="R100" s="639">
        <f t="shared" si="68"/>
        <v>-7.1546199000000001</v>
      </c>
      <c r="S100" s="639">
        <f t="shared" si="68"/>
        <v>-2.5140000000000091</v>
      </c>
      <c r="T100" s="639">
        <f t="shared" si="68"/>
        <v>1.0634089000000007</v>
      </c>
      <c r="U100" s="639">
        <f t="shared" si="68"/>
        <v>49.827997999999894</v>
      </c>
      <c r="V100" s="639">
        <f t="shared" si="68"/>
        <v>0</v>
      </c>
      <c r="W100" s="639">
        <f t="shared" si="68"/>
        <v>0</v>
      </c>
      <c r="X100" s="639">
        <f t="shared" si="68"/>
        <v>0</v>
      </c>
      <c r="Y100" s="639">
        <f t="shared" si="68"/>
        <v>0</v>
      </c>
      <c r="Z100" s="639">
        <f t="shared" si="68"/>
        <v>0</v>
      </c>
      <c r="AA100" s="639">
        <f t="shared" si="68"/>
        <v>95.652034700000016</v>
      </c>
      <c r="AB100" s="649"/>
      <c r="AC100" s="639">
        <f t="shared" ref="AC100:AM100" si="69">AC36-AC68</f>
        <v>52.066092899999802</v>
      </c>
      <c r="AD100" s="639">
        <f t="shared" si="69"/>
        <v>0</v>
      </c>
      <c r="AE100" s="639">
        <f t="shared" si="69"/>
        <v>0</v>
      </c>
      <c r="AF100" s="639">
        <f t="shared" si="69"/>
        <v>0</v>
      </c>
      <c r="AG100" s="639">
        <f t="shared" si="69"/>
        <v>0</v>
      </c>
      <c r="AH100" s="639">
        <f t="shared" si="69"/>
        <v>0</v>
      </c>
      <c r="AI100" s="639">
        <f t="shared" si="69"/>
        <v>52.066092899999802</v>
      </c>
      <c r="AJ100" s="639">
        <f t="shared" si="69"/>
        <v>0</v>
      </c>
      <c r="AK100" s="639">
        <f t="shared" si="69"/>
        <v>0</v>
      </c>
      <c r="AL100" s="639">
        <f t="shared" si="69"/>
        <v>0</v>
      </c>
      <c r="AM100" s="639">
        <f t="shared" si="69"/>
        <v>0</v>
      </c>
      <c r="AN100" s="649"/>
      <c r="AO100" s="639">
        <f>AO36-AO68</f>
        <v>147.71812759999983</v>
      </c>
    </row>
    <row r="101" spans="4:41"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651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651"/>
      <c r="AO101" s="104"/>
    </row>
    <row r="102" spans="4:41"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7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7"/>
      <c r="AO102" s="33"/>
    </row>
    <row r="103" spans="4:41"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9"/>
      <c r="S103" s="39"/>
      <c r="T103" s="39"/>
      <c r="U103" s="39"/>
      <c r="V103" s="33"/>
      <c r="W103" s="33"/>
      <c r="X103" s="33"/>
      <c r="Y103" s="33"/>
      <c r="Z103" s="33"/>
      <c r="AA103" s="33"/>
      <c r="AB103" s="37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7"/>
      <c r="AO103" s="33"/>
    </row>
    <row r="104" spans="4:41">
      <c r="K104" s="156"/>
      <c r="L104" s="156"/>
      <c r="M104" s="156"/>
      <c r="T104" s="159"/>
      <c r="U104" s="159"/>
    </row>
    <row r="105" spans="4:41">
      <c r="T105" s="159"/>
      <c r="U105" s="159"/>
    </row>
    <row r="106" spans="4:41">
      <c r="T106" s="159"/>
      <c r="U106" s="159"/>
    </row>
  </sheetData>
  <pageMargins left="0.23622047244094491" right="0.19685039370078741" top="0.19685039370078741" bottom="0.35433070866141736" header="0" footer="0.11811023622047245"/>
  <pageSetup paperSize="9" scale="55" orientation="landscape" r:id="rId1"/>
  <headerFooter alignWithMargins="0"/>
  <rowBreaks count="2" manualBreakCount="2">
    <brk id="37" min="3" max="40" man="1"/>
    <brk id="69" min="3" max="4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DM80"/>
  <sheetViews>
    <sheetView showGridLines="0" showZeros="0" view="pageBreakPreview" topLeftCell="C28" zoomScale="80" zoomScaleNormal="75" zoomScaleSheetLayoutView="80" zoomScalePageLayoutView="84" workbookViewId="0"/>
  </sheetViews>
  <sheetFormatPr defaultColWidth="9.109375" defaultRowHeight="14.4" outlineLevelRow="1" outlineLevelCol="1"/>
  <cols>
    <col min="1" max="1" width="9.109375" style="583" hidden="1" customWidth="1" outlineLevel="1"/>
    <col min="2" max="2" width="9.5546875" hidden="1" customWidth="1" outlineLevel="1"/>
    <col min="3" max="3" width="2.44140625" style="6" customWidth="1" collapsed="1"/>
    <col min="4" max="4" width="48.109375" style="6" customWidth="1"/>
    <col min="5" max="5" width="10.88671875" style="22" customWidth="1"/>
    <col min="6" max="6" width="10.44140625" style="22" customWidth="1"/>
    <col min="7" max="7" width="9.88671875" style="22" customWidth="1"/>
    <col min="8" max="8" width="10" style="22" customWidth="1"/>
    <col min="9" max="9" width="11.33203125" style="22" customWidth="1"/>
    <col min="10" max="10" width="10.109375" style="22" customWidth="1"/>
    <col min="11" max="11" width="10.88671875" style="22" customWidth="1"/>
    <col min="12" max="12" width="10" style="22" customWidth="1"/>
    <col min="13" max="13" width="10.6640625" style="22" customWidth="1"/>
    <col min="14" max="15" width="10.88671875" style="22" customWidth="1"/>
    <col min="16" max="16" width="10.44140625" style="22" customWidth="1"/>
    <col min="17" max="17" width="9.88671875" style="22" customWidth="1"/>
    <col min="18" max="18" width="9.6640625" style="22" customWidth="1"/>
    <col min="19" max="19" width="11.109375" style="22" customWidth="1"/>
    <col min="20" max="20" width="8.6640625" style="22" customWidth="1"/>
    <col min="21" max="21" width="8.5546875" style="22" customWidth="1"/>
    <col min="22" max="22" width="10.33203125" style="22" customWidth="1"/>
    <col min="23" max="23" width="13.109375" style="22" hidden="1" customWidth="1"/>
    <col min="24" max="26" width="0" style="6" hidden="1" customWidth="1"/>
    <col min="27" max="27" width="17.109375" style="22" customWidth="1"/>
    <col min="28" max="28" width="1.5546875" style="156" customWidth="1"/>
    <col min="29" max="29" width="9.109375" style="6"/>
    <col min="30" max="34" width="0" style="6" hidden="1" customWidth="1"/>
    <col min="35" max="35" width="10.33203125" style="22" hidden="1" customWidth="1"/>
    <col min="36" max="38" width="0" style="6" hidden="1" customWidth="1"/>
    <col min="39" max="39" width="10.33203125" style="22" hidden="1" customWidth="1"/>
    <col min="40" max="40" width="1.44140625" style="156" customWidth="1"/>
    <col min="41" max="41" width="10.33203125" style="22" customWidth="1"/>
    <col min="42" max="16384" width="9.109375" style="6"/>
  </cols>
  <sheetData>
    <row r="1" spans="1:41" s="583" customFormat="1" hidden="1" outlineLevel="1">
      <c r="B1" s="5"/>
      <c r="C1" s="570"/>
      <c r="E1" s="569" t="str">
        <f>'Aaro Inställningar'!K5</f>
        <v>AHIAS</v>
      </c>
      <c r="F1" s="569" t="str">
        <f>'Aaro Inställningar'!L5</f>
        <v>ARCUS</v>
      </c>
      <c r="G1" s="569" t="str">
        <f>'Aaro Inställningar'!M5</f>
        <v>BIOLIN</v>
      </c>
      <c r="H1" s="569" t="str">
        <f>'Aaro Inställningar'!N5</f>
        <v>BISNODE</v>
      </c>
      <c r="I1" s="569" t="str">
        <f>'Aaro Inställningar'!O5</f>
        <v>DIAB</v>
      </c>
      <c r="J1" s="569" t="str">
        <f>'Aaro Inställningar'!P5</f>
        <v>EMGR</v>
      </c>
      <c r="K1" s="569" t="str">
        <f>'Aaro Inställningar'!Q5</f>
        <v>GSHYDRO</v>
      </c>
      <c r="L1" s="569" t="str">
        <f>'Aaro Inställningar'!R5</f>
        <v>HAFA</v>
      </c>
      <c r="M1" s="569" t="str">
        <f>'Aaro Inställningar'!S5</f>
        <v>HENT</v>
      </c>
      <c r="N1" s="569" t="str">
        <f>'Aaro Inställningar'!T5</f>
        <v>HLDISP</v>
      </c>
      <c r="O1" s="569" t="str">
        <f>'Aaro Inställningar'!U5</f>
        <v>INWIDO</v>
      </c>
      <c r="P1" s="569" t="str">
        <f>'Aaro Inställningar'!V5</f>
        <v>JOTUL</v>
      </c>
      <c r="Q1" s="569" t="str">
        <f>'Aaro Inställningar'!W5</f>
        <v>KVD</v>
      </c>
      <c r="R1" s="569" t="str">
        <f>'Aaro Inställningar'!X5</f>
        <v>LEDIL</v>
      </c>
      <c r="S1" s="569" t="str">
        <f>'Aaro Inställningar'!Y5</f>
        <v>MCC</v>
      </c>
      <c r="T1" s="569" t="str">
        <f>'Aaro Inställningar'!Z5</f>
        <v>NEBULA</v>
      </c>
      <c r="U1" s="569" t="str">
        <f>'Aaro Inställningar'!AA5</f>
        <v>NCGHO</v>
      </c>
      <c r="V1" s="569">
        <f>'Aaro Inställningar'!AB5</f>
        <v>0</v>
      </c>
      <c r="W1" s="569">
        <f>'Aaro Inställningar'!AC5</f>
        <v>0</v>
      </c>
      <c r="X1" s="569">
        <f>'Aaro Inställningar'!AD5</f>
        <v>0</v>
      </c>
      <c r="Y1" s="569">
        <f>'Aaro Inställningar'!AE5</f>
        <v>0</v>
      </c>
      <c r="Z1" s="569">
        <f>'Aaro Inställningar'!AF5</f>
        <v>0</v>
      </c>
      <c r="AA1" s="569" t="str">
        <f>'Aaro Inställningar'!AG5</f>
        <v>X</v>
      </c>
      <c r="AB1" s="693"/>
      <c r="AC1" s="569" t="str">
        <f>'Aaro Inställningar'!AH5</f>
        <v>AIBEL</v>
      </c>
      <c r="AD1" s="569">
        <f>'Aaro Inställningar'!AI5</f>
        <v>0</v>
      </c>
      <c r="AE1" s="569">
        <f>'Aaro Inställningar'!AJ5</f>
        <v>0</v>
      </c>
      <c r="AF1" s="569">
        <f>'Aaro Inställningar'!AK5</f>
        <v>0</v>
      </c>
      <c r="AG1" s="569">
        <f>'Aaro Inställningar'!AL5</f>
        <v>0</v>
      </c>
      <c r="AH1" s="569">
        <f>'Aaro Inställningar'!AM5</f>
        <v>0</v>
      </c>
      <c r="AI1" s="569" t="str">
        <f>'Aaro Inställningar'!AN5</f>
        <v>X</v>
      </c>
      <c r="AJ1" s="569">
        <f>'Aaro Inställningar'!AO5</f>
        <v>0</v>
      </c>
      <c r="AK1" s="569">
        <f>'Aaro Inställningar'!AP5</f>
        <v>0</v>
      </c>
      <c r="AL1" s="569">
        <f>'Aaro Inställningar'!AQ5</f>
        <v>0</v>
      </c>
      <c r="AM1" s="569" t="str">
        <f>'Aaro Inställningar'!AR5</f>
        <v>X</v>
      </c>
      <c r="AN1" s="693"/>
      <c r="AO1" s="569" t="str">
        <f>'Aaro Inställningar'!AS5</f>
        <v>X</v>
      </c>
    </row>
    <row r="2" spans="1:41" s="583" customFormat="1" ht="15" hidden="1" outlineLevel="1" thickBot="1">
      <c r="B2" s="5"/>
      <c r="C2" s="570"/>
      <c r="E2" s="575" t="s">
        <v>234</v>
      </c>
      <c r="F2" s="575" t="s">
        <v>234</v>
      </c>
      <c r="G2" s="575" t="s">
        <v>234</v>
      </c>
      <c r="H2" s="575" t="s">
        <v>234</v>
      </c>
      <c r="I2" s="575" t="s">
        <v>234</v>
      </c>
      <c r="J2" s="575" t="s">
        <v>234</v>
      </c>
      <c r="K2" s="575" t="s">
        <v>234</v>
      </c>
      <c r="L2" s="575" t="s">
        <v>234</v>
      </c>
      <c r="M2" s="575" t="s">
        <v>234</v>
      </c>
      <c r="N2" s="575" t="s">
        <v>234</v>
      </c>
      <c r="O2" s="575" t="s">
        <v>234</v>
      </c>
      <c r="P2" s="575" t="s">
        <v>234</v>
      </c>
      <c r="Q2" s="575" t="s">
        <v>234</v>
      </c>
      <c r="R2" s="575" t="s">
        <v>234</v>
      </c>
      <c r="S2" s="575" t="s">
        <v>234</v>
      </c>
      <c r="T2" s="575" t="s">
        <v>234</v>
      </c>
      <c r="U2" s="575" t="s">
        <v>234</v>
      </c>
      <c r="V2" s="575" t="s">
        <v>234</v>
      </c>
      <c r="W2" s="575" t="s">
        <v>234</v>
      </c>
      <c r="X2" s="575" t="s">
        <v>234</v>
      </c>
      <c r="Y2" s="575" t="s">
        <v>234</v>
      </c>
      <c r="Z2" s="575" t="s">
        <v>234</v>
      </c>
      <c r="AA2" s="575" t="s">
        <v>234</v>
      </c>
      <c r="AB2" s="694"/>
      <c r="AC2" s="575" t="s">
        <v>234</v>
      </c>
      <c r="AD2" s="575" t="s">
        <v>234</v>
      </c>
      <c r="AE2" s="575" t="s">
        <v>234</v>
      </c>
      <c r="AF2" s="575" t="s">
        <v>234</v>
      </c>
      <c r="AG2" s="575" t="s">
        <v>234</v>
      </c>
      <c r="AH2" s="575" t="s">
        <v>234</v>
      </c>
      <c r="AI2" s="575" t="s">
        <v>234</v>
      </c>
      <c r="AJ2" s="575" t="s">
        <v>234</v>
      </c>
      <c r="AK2" s="575" t="s">
        <v>234</v>
      </c>
      <c r="AL2" s="575" t="s">
        <v>234</v>
      </c>
      <c r="AM2" s="575" t="s">
        <v>234</v>
      </c>
      <c r="AN2" s="694"/>
      <c r="AO2" s="575" t="s">
        <v>234</v>
      </c>
    </row>
    <row r="3" spans="1:41" ht="15" hidden="1" outlineLevel="1" thickTop="1">
      <c r="A3" s="583" t="s">
        <v>299</v>
      </c>
      <c r="C3" s="86"/>
    </row>
    <row r="4" spans="1:41" s="11" customFormat="1" collapsed="1">
      <c r="A4" s="582">
        <v>100</v>
      </c>
      <c r="B4"/>
      <c r="C4" s="6"/>
      <c r="D4" s="6"/>
      <c r="E4" s="143"/>
      <c r="F4" s="143"/>
      <c r="G4" s="143"/>
      <c r="H4" s="143"/>
      <c r="I4" s="143"/>
      <c r="J4" s="143"/>
      <c r="K4" s="143"/>
      <c r="L4" s="143"/>
      <c r="M4" s="143"/>
      <c r="N4" s="574"/>
      <c r="O4" s="143"/>
      <c r="P4" s="143"/>
      <c r="Q4" s="143"/>
      <c r="R4" s="143"/>
      <c r="S4" s="143"/>
      <c r="T4" s="143"/>
      <c r="U4" s="143"/>
      <c r="V4" s="143"/>
      <c r="W4" s="143"/>
      <c r="AA4" s="143"/>
      <c r="AB4" s="151"/>
      <c r="AI4" s="143"/>
      <c r="AM4" s="143"/>
      <c r="AN4" s="151"/>
      <c r="AO4" s="143"/>
    </row>
    <row r="5" spans="1:41" s="11" customFormat="1">
      <c r="A5" s="581" t="s">
        <v>539</v>
      </c>
      <c r="B5"/>
      <c r="C5" s="6"/>
      <c r="D5" s="6"/>
      <c r="E5" s="143"/>
      <c r="F5" s="143"/>
      <c r="G5" s="143"/>
      <c r="H5" s="143"/>
      <c r="I5" s="143"/>
      <c r="J5" s="143"/>
      <c r="K5" s="143"/>
      <c r="L5" s="143"/>
      <c r="M5" s="143"/>
      <c r="N5" s="574"/>
      <c r="O5" s="143"/>
      <c r="P5" s="143"/>
      <c r="Q5" s="143"/>
      <c r="R5" s="143"/>
      <c r="S5" s="143"/>
      <c r="T5" s="143"/>
      <c r="U5" s="143"/>
      <c r="V5" s="143"/>
      <c r="W5" s="143"/>
      <c r="AA5" s="143"/>
      <c r="AB5" s="151"/>
      <c r="AI5" s="143"/>
      <c r="AM5" s="143"/>
      <c r="AN5" s="151"/>
      <c r="AO5" s="143"/>
    </row>
    <row r="6" spans="1:41" s="11" customFormat="1">
      <c r="A6" s="582"/>
      <c r="B6"/>
      <c r="C6" s="6"/>
      <c r="D6" s="6"/>
      <c r="E6" s="22"/>
      <c r="F6" s="22"/>
      <c r="G6" s="22"/>
      <c r="H6" s="22"/>
      <c r="I6" s="22"/>
      <c r="J6" s="22"/>
      <c r="K6" s="22"/>
      <c r="L6" s="22"/>
      <c r="M6" s="22"/>
      <c r="N6" s="565"/>
      <c r="O6" s="22"/>
      <c r="P6" s="22"/>
      <c r="Q6" s="22"/>
      <c r="R6" s="22"/>
      <c r="S6" s="22"/>
      <c r="T6" s="22"/>
      <c r="U6" s="22"/>
      <c r="V6" s="22"/>
      <c r="W6" s="22"/>
      <c r="X6" s="6"/>
      <c r="Y6" s="6"/>
      <c r="Z6" s="6"/>
      <c r="AA6" s="22"/>
      <c r="AB6" s="156"/>
      <c r="AI6" s="22"/>
      <c r="AM6" s="22"/>
      <c r="AN6" s="156"/>
      <c r="AO6" s="22"/>
    </row>
    <row r="7" spans="1:41" s="11" customFormat="1" ht="28.2">
      <c r="A7" s="582"/>
      <c r="B7"/>
      <c r="C7" s="6"/>
      <c r="D7" s="169" t="s">
        <v>383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6"/>
      <c r="Y7" s="6"/>
      <c r="Z7" s="6"/>
      <c r="AA7" s="22"/>
      <c r="AB7" s="156"/>
      <c r="AI7" s="22"/>
      <c r="AM7" s="22"/>
      <c r="AN7" s="156"/>
      <c r="AO7" s="22"/>
    </row>
    <row r="8" spans="1:41" s="13" customFormat="1" ht="11.25" customHeight="1">
      <c r="A8" s="580"/>
      <c r="B8"/>
      <c r="C8" s="6"/>
      <c r="D8" s="271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2"/>
      <c r="X8" s="6"/>
      <c r="Y8" s="6"/>
      <c r="Z8" s="6"/>
      <c r="AA8" s="272"/>
      <c r="AB8" s="272"/>
      <c r="AI8" s="272"/>
      <c r="AM8" s="272"/>
      <c r="AN8" s="272"/>
      <c r="AO8" s="272"/>
    </row>
    <row r="9" spans="1:41" s="15" customFormat="1" ht="69.75" customHeight="1">
      <c r="A9" s="579"/>
      <c r="B9"/>
      <c r="C9" s="6"/>
      <c r="D9" s="303" t="str">
        <f>'Aaro Inställningar'!H13&amp;" "&amp;VÅR</f>
        <v>kvartal 1 2015</v>
      </c>
      <c r="E9" s="736" t="str">
        <f>'Aaro Inställningar'!K6</f>
        <v>AH</v>
      </c>
      <c r="F9" s="736" t="str">
        <f>'Aaro Inställningar'!L6</f>
        <v>Arcus</v>
      </c>
      <c r="G9" s="736" t="str">
        <f>'Aaro Inställningar'!M6</f>
        <v xml:space="preserve">Biolin </v>
      </c>
      <c r="H9" s="736" t="str">
        <f>'Aaro Inställningar'!N6</f>
        <v>Bisnode</v>
      </c>
      <c r="I9" s="736" t="str">
        <f>'Aaro Inställningar'!O6</f>
        <v>DIAB</v>
      </c>
      <c r="J9" s="736" t="str">
        <f>'Aaro Inställningar'!P6</f>
        <v>Eurom</v>
      </c>
      <c r="K9" s="736" t="str">
        <f>'Aaro Inställningar'!Q6</f>
        <v>GS-Hydro</v>
      </c>
      <c r="L9" s="736" t="str">
        <f>'Aaro Inställningar'!R6</f>
        <v>Hafa</v>
      </c>
      <c r="M9" s="736" t="str">
        <f>'Aaro Inställningar'!S6</f>
        <v>HENT</v>
      </c>
      <c r="N9" s="736" t="str">
        <f>'Aaro Inställningar'!T6</f>
        <v xml:space="preserve">HL Disp </v>
      </c>
      <c r="O9" s="736" t="str">
        <f>'Aaro Inställningar'!U6</f>
        <v>Inwido</v>
      </c>
      <c r="P9" s="736" t="str">
        <f>'Aaro Inställningar'!V6</f>
        <v>Jøtul</v>
      </c>
      <c r="Q9" s="736" t="str">
        <f>'Aaro Inställningar'!W6</f>
        <v xml:space="preserve">KVD </v>
      </c>
      <c r="R9" s="736" t="str">
        <f>'Aaro Inställningar'!X6</f>
        <v>Ledil</v>
      </c>
      <c r="S9" s="736" t="str">
        <f>'Aaro Inställningar'!Y6</f>
        <v>MCC</v>
      </c>
      <c r="T9" s="736" t="str">
        <f>'Aaro Inställningar'!Z6</f>
        <v>Nebula</v>
      </c>
      <c r="U9" s="736" t="str">
        <f>'Aaro Inställningar'!AA6</f>
        <v>NCG</v>
      </c>
      <c r="V9" s="736">
        <f>'Aaro Inställningar'!AB6</f>
        <v>0</v>
      </c>
      <c r="W9" s="736">
        <f>'Aaro Inställningar'!AC6</f>
        <v>0</v>
      </c>
      <c r="X9" s="736">
        <f>'Aaro Inställningar'!AD6</f>
        <v>0</v>
      </c>
      <c r="Y9" s="736">
        <f>'Aaro Inställningar'!AE6</f>
        <v>0</v>
      </c>
      <c r="Z9" s="736">
        <f>'Aaro Inställningar'!AF6</f>
        <v>0</v>
      </c>
      <c r="AA9" s="736" t="str">
        <f>'Aaro Inställningar'!AG6</f>
        <v>Sum ex Aibel</v>
      </c>
      <c r="AB9" s="737"/>
      <c r="AC9" s="736" t="str">
        <f>'Aaro Inställningar'!AH6</f>
        <v>Aibel</v>
      </c>
      <c r="AD9" s="736">
        <f>'Aaro Inställningar'!AI6</f>
        <v>0</v>
      </c>
      <c r="AE9" s="736">
        <f>'Aaro Inställningar'!AJ6</f>
        <v>0</v>
      </c>
      <c r="AF9" s="736">
        <f>'Aaro Inställningar'!AK6</f>
        <v>0</v>
      </c>
      <c r="AG9" s="736">
        <f>'Aaro Inställningar'!AL6</f>
        <v>0</v>
      </c>
      <c r="AH9" s="736">
        <f>'Aaro Inställningar'!AM6</f>
        <v>0</v>
      </c>
      <c r="AI9" s="736" t="str">
        <f>'Aaro Inställningar'!AN6</f>
        <v>Sum Aibel</v>
      </c>
      <c r="AJ9" s="736">
        <f>'Aaro Inställningar'!AO6</f>
        <v>0</v>
      </c>
      <c r="AK9" s="736">
        <f>'Aaro Inställningar'!AP6</f>
        <v>0</v>
      </c>
      <c r="AL9" s="736">
        <f>'Aaro Inställningar'!AQ6</f>
        <v>0</v>
      </c>
      <c r="AM9" s="736" t="str">
        <f>'Aaro Inställningar'!AR6</f>
        <v>SUMMA FRÅGETECKEN</v>
      </c>
      <c r="AN9" s="737"/>
      <c r="AO9" s="736" t="str">
        <f>'Aaro Inställningar'!AS6</f>
        <v>Totalt</v>
      </c>
    </row>
    <row r="10" spans="1:41" s="15" customFormat="1">
      <c r="A10" s="578"/>
      <c r="B10"/>
      <c r="C10" s="11"/>
      <c r="D10" s="11" t="s">
        <v>53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143"/>
      <c r="X10" s="11"/>
      <c r="Y10" s="11"/>
      <c r="Z10" s="11"/>
      <c r="AA10" s="32"/>
      <c r="AB10" s="101"/>
      <c r="AI10" s="32"/>
      <c r="AM10" s="32"/>
      <c r="AN10" s="101"/>
      <c r="AO10" s="32"/>
    </row>
    <row r="11" spans="1:41" s="15" customFormat="1" ht="15">
      <c r="A11" s="577" t="s">
        <v>364</v>
      </c>
      <c r="B11"/>
      <c r="C11" s="11"/>
      <c r="D11" s="150" t="s">
        <v>54</v>
      </c>
      <c r="E11" s="32">
        <v>5.8308410999999998</v>
      </c>
      <c r="F11" s="32">
        <v>-52.976970499999901</v>
      </c>
      <c r="G11" s="32">
        <v>-0.247700000000005</v>
      </c>
      <c r="H11" s="32">
        <v>30.5692001</v>
      </c>
      <c r="I11" s="32">
        <v>49.658999999999999</v>
      </c>
      <c r="J11" s="32">
        <v>3.98400000000004</v>
      </c>
      <c r="K11" s="32">
        <v>0.140695500000042</v>
      </c>
      <c r="L11" s="32">
        <v>2.0550000000000002</v>
      </c>
      <c r="M11" s="32">
        <v>67.546872400000098</v>
      </c>
      <c r="N11" s="32">
        <v>-2.41700000000001</v>
      </c>
      <c r="O11" s="32">
        <v>38.572000000000003</v>
      </c>
      <c r="P11" s="32">
        <v>-12.545707800000001</v>
      </c>
      <c r="Q11" s="32">
        <v>1.1800000000000099</v>
      </c>
      <c r="R11" s="32">
        <v>18.496768400000001</v>
      </c>
      <c r="S11" s="32">
        <v>20.004000000000001</v>
      </c>
      <c r="T11" s="32">
        <v>14.9138074</v>
      </c>
      <c r="U11" s="32">
        <v>-48.293828000000097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f t="shared" ref="AA11:AA25" si="0">SUM(E11:Z11)</f>
        <v>136.47097860000014</v>
      </c>
      <c r="AB11" s="101"/>
      <c r="AC11" s="32">
        <v>159.84153040000001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f t="shared" ref="AI11:AI25" si="1">SUM(AC11:AH11)</f>
        <v>159.84153040000001</v>
      </c>
      <c r="AJ11" s="32">
        <v>0</v>
      </c>
      <c r="AK11" s="32">
        <v>0</v>
      </c>
      <c r="AL11" s="32">
        <v>0</v>
      </c>
      <c r="AM11" s="32">
        <f t="shared" ref="AM11:AM25" si="2">SUM(AJ11:AL11)</f>
        <v>0</v>
      </c>
      <c r="AN11" s="101"/>
      <c r="AO11" s="32">
        <f t="shared" ref="AO11:AO25" si="3">AA11+AI11+AM11</f>
        <v>296.31250900000015</v>
      </c>
    </row>
    <row r="12" spans="1:41" s="15" customFormat="1" ht="15">
      <c r="A12" s="577" t="s">
        <v>365</v>
      </c>
      <c r="B12"/>
      <c r="C12" s="142"/>
      <c r="D12" s="273" t="s">
        <v>55</v>
      </c>
      <c r="E12" s="634">
        <v>0.41675839999999598</v>
      </c>
      <c r="F12" s="634">
        <v>-154.7268163</v>
      </c>
      <c r="G12" s="634">
        <v>10.962</v>
      </c>
      <c r="H12" s="634">
        <v>18.920000000000002</v>
      </c>
      <c r="I12" s="634">
        <v>-54.195</v>
      </c>
      <c r="J12" s="634">
        <v>-40.045000000000002</v>
      </c>
      <c r="K12" s="634">
        <v>15.542162899999999</v>
      </c>
      <c r="L12" s="634">
        <v>-5.3650000000000002</v>
      </c>
      <c r="M12" s="634">
        <v>144.70141810000001</v>
      </c>
      <c r="N12" s="634">
        <v>-13.882</v>
      </c>
      <c r="O12" s="634">
        <v>-168.202</v>
      </c>
      <c r="P12" s="634">
        <v>-6.5031933000000004</v>
      </c>
      <c r="Q12" s="634">
        <v>-1.036</v>
      </c>
      <c r="R12" s="634">
        <v>-27.135472100000001</v>
      </c>
      <c r="S12" s="634">
        <v>-39.29</v>
      </c>
      <c r="T12" s="634">
        <v>14.5010162</v>
      </c>
      <c r="U12" s="634">
        <v>174.292</v>
      </c>
      <c r="V12" s="634">
        <v>0</v>
      </c>
      <c r="W12" s="634">
        <v>0</v>
      </c>
      <c r="X12" s="634">
        <v>0</v>
      </c>
      <c r="Y12" s="634">
        <v>0</v>
      </c>
      <c r="Z12" s="634">
        <v>0</v>
      </c>
      <c r="AA12" s="634">
        <f t="shared" si="0"/>
        <v>-131.04512610000003</v>
      </c>
      <c r="AB12" s="102"/>
      <c r="AC12" s="634">
        <v>131.04750430000001</v>
      </c>
      <c r="AD12" s="634">
        <v>0</v>
      </c>
      <c r="AE12" s="634">
        <v>0</v>
      </c>
      <c r="AF12" s="634">
        <v>0</v>
      </c>
      <c r="AG12" s="634">
        <v>0</v>
      </c>
      <c r="AH12" s="634">
        <v>0</v>
      </c>
      <c r="AI12" s="634">
        <f t="shared" si="1"/>
        <v>131.04750430000001</v>
      </c>
      <c r="AJ12" s="634">
        <v>0</v>
      </c>
      <c r="AK12" s="634">
        <v>0</v>
      </c>
      <c r="AL12" s="634">
        <v>0</v>
      </c>
      <c r="AM12" s="634">
        <f t="shared" si="2"/>
        <v>0</v>
      </c>
      <c r="AN12" s="102"/>
      <c r="AO12" s="634">
        <f t="shared" si="3"/>
        <v>2.3781999999812342E-3</v>
      </c>
    </row>
    <row r="13" spans="1:41" s="15" customFormat="1" ht="15">
      <c r="A13" s="577" t="s">
        <v>366</v>
      </c>
      <c r="B13"/>
      <c r="C13" s="142"/>
      <c r="D13" s="307" t="s">
        <v>69</v>
      </c>
      <c r="E13" s="633">
        <v>6.2475995000000104</v>
      </c>
      <c r="F13" s="633">
        <v>-207.70378679999999</v>
      </c>
      <c r="G13" s="633">
        <v>10.7143</v>
      </c>
      <c r="H13" s="633">
        <v>49.489200099999898</v>
      </c>
      <c r="I13" s="633">
        <v>-4.5359999999999898</v>
      </c>
      <c r="J13" s="633">
        <v>-36.061</v>
      </c>
      <c r="K13" s="633">
        <v>15.682858400000001</v>
      </c>
      <c r="L13" s="633">
        <v>-3.31</v>
      </c>
      <c r="M13" s="633">
        <v>212.2482905</v>
      </c>
      <c r="N13" s="633">
        <v>-16.299000000000099</v>
      </c>
      <c r="O13" s="633">
        <v>-129.63</v>
      </c>
      <c r="P13" s="633">
        <v>-19.048901099999998</v>
      </c>
      <c r="Q13" s="633">
        <v>0.14399999999999499</v>
      </c>
      <c r="R13" s="633">
        <v>-8.6387037000000007</v>
      </c>
      <c r="S13" s="633">
        <v>-19.286000000000001</v>
      </c>
      <c r="T13" s="633">
        <v>29.414823599999998</v>
      </c>
      <c r="U13" s="633">
        <v>125.998172</v>
      </c>
      <c r="V13" s="633">
        <v>0</v>
      </c>
      <c r="W13" s="633">
        <v>0</v>
      </c>
      <c r="X13" s="633">
        <v>0</v>
      </c>
      <c r="Y13" s="633">
        <v>0</v>
      </c>
      <c r="Z13" s="633">
        <v>0</v>
      </c>
      <c r="AA13" s="633">
        <f t="shared" si="0"/>
        <v>5.4258524999998343</v>
      </c>
      <c r="AB13" s="101"/>
      <c r="AC13" s="633">
        <v>290.88903470000002</v>
      </c>
      <c r="AD13" s="633">
        <v>0</v>
      </c>
      <c r="AE13" s="633">
        <v>0</v>
      </c>
      <c r="AF13" s="633">
        <v>0</v>
      </c>
      <c r="AG13" s="633">
        <v>0</v>
      </c>
      <c r="AH13" s="633">
        <v>0</v>
      </c>
      <c r="AI13" s="633">
        <f t="shared" si="1"/>
        <v>290.88903470000002</v>
      </c>
      <c r="AJ13" s="633">
        <v>0</v>
      </c>
      <c r="AK13" s="633">
        <v>0</v>
      </c>
      <c r="AL13" s="633">
        <v>0</v>
      </c>
      <c r="AM13" s="633">
        <f t="shared" si="2"/>
        <v>0</v>
      </c>
      <c r="AN13" s="101"/>
      <c r="AO13" s="633">
        <f t="shared" si="3"/>
        <v>296.31488719999987</v>
      </c>
    </row>
    <row r="14" spans="1:41" s="15" customFormat="1">
      <c r="A14" s="577" t="s">
        <v>374</v>
      </c>
      <c r="B14"/>
      <c r="C14" s="145"/>
      <c r="D14" s="155" t="s">
        <v>56</v>
      </c>
      <c r="E14" s="17">
        <v>-1.0450439</v>
      </c>
      <c r="F14" s="17">
        <v>-26.898693300000001</v>
      </c>
      <c r="G14" s="17">
        <v>-5.04</v>
      </c>
      <c r="H14" s="17">
        <v>-39.040999999999997</v>
      </c>
      <c r="I14" s="17">
        <v>-7.3040000000000003</v>
      </c>
      <c r="J14" s="17">
        <v>-3.0049999999999999</v>
      </c>
      <c r="K14" s="17">
        <v>-4.3334213999999998</v>
      </c>
      <c r="L14" s="17">
        <v>-0.35699999999999998</v>
      </c>
      <c r="M14" s="17">
        <v>-16.1538203</v>
      </c>
      <c r="N14" s="17">
        <v>-5.3760000000000003</v>
      </c>
      <c r="O14" s="17">
        <v>-33.85</v>
      </c>
      <c r="P14" s="17">
        <v>-10.8844727</v>
      </c>
      <c r="Q14" s="17">
        <v>-4.28</v>
      </c>
      <c r="R14" s="17">
        <v>-7.5037599999999996E-2</v>
      </c>
      <c r="S14" s="17">
        <v>-4.0999999999999996</v>
      </c>
      <c r="T14" s="17">
        <v>-4.1526933000000001</v>
      </c>
      <c r="U14" s="17">
        <v>-37.639000000000003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f t="shared" si="0"/>
        <v>-203.53518250000002</v>
      </c>
      <c r="AB14" s="16"/>
      <c r="AC14" s="17">
        <v>-13.6786121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f t="shared" si="1"/>
        <v>-13.6786121</v>
      </c>
      <c r="AJ14" s="17">
        <v>0</v>
      </c>
      <c r="AK14" s="17">
        <v>0</v>
      </c>
      <c r="AL14" s="17">
        <v>0</v>
      </c>
      <c r="AM14" s="17">
        <f t="shared" si="2"/>
        <v>0</v>
      </c>
      <c r="AN14" s="16"/>
      <c r="AO14" s="17">
        <f t="shared" si="3"/>
        <v>-217.21379460000003</v>
      </c>
    </row>
    <row r="15" spans="1:41" s="15" customFormat="1">
      <c r="A15" s="577" t="s">
        <v>375</v>
      </c>
      <c r="B15"/>
      <c r="C15" s="145"/>
      <c r="D15" s="154" t="s">
        <v>57</v>
      </c>
      <c r="E15" s="655">
        <v>0</v>
      </c>
      <c r="F15" s="655">
        <v>0</v>
      </c>
      <c r="G15" s="655">
        <v>0.45300000000000001</v>
      </c>
      <c r="H15" s="655">
        <v>0.313</v>
      </c>
      <c r="I15" s="655">
        <v>0</v>
      </c>
      <c r="J15" s="655">
        <v>0</v>
      </c>
      <c r="K15" s="655">
        <v>0.18759400000000001</v>
      </c>
      <c r="L15" s="655">
        <v>0</v>
      </c>
      <c r="M15" s="655">
        <v>0.86981280000000005</v>
      </c>
      <c r="N15" s="655">
        <v>0</v>
      </c>
      <c r="O15" s="655">
        <v>0.64300000000000002</v>
      </c>
      <c r="P15" s="655">
        <v>-1.9522466000000001</v>
      </c>
      <c r="Q15" s="655">
        <v>0.09</v>
      </c>
      <c r="R15" s="655">
        <v>0.18759400000000001</v>
      </c>
      <c r="S15" s="655">
        <v>0</v>
      </c>
      <c r="T15" s="655">
        <v>0</v>
      </c>
      <c r="U15" s="655">
        <v>0</v>
      </c>
      <c r="V15" s="655">
        <v>0</v>
      </c>
      <c r="W15" s="655">
        <v>0</v>
      </c>
      <c r="X15" s="655">
        <v>0</v>
      </c>
      <c r="Y15" s="655">
        <v>0</v>
      </c>
      <c r="Z15" s="655">
        <v>0</v>
      </c>
      <c r="AA15" s="655">
        <f t="shared" si="0"/>
        <v>0.79175420000000007</v>
      </c>
      <c r="AB15" s="668"/>
      <c r="AC15" s="655">
        <v>0</v>
      </c>
      <c r="AD15" s="655">
        <v>0</v>
      </c>
      <c r="AE15" s="655">
        <v>0</v>
      </c>
      <c r="AF15" s="655">
        <v>0</v>
      </c>
      <c r="AG15" s="655">
        <v>0</v>
      </c>
      <c r="AH15" s="655">
        <v>0</v>
      </c>
      <c r="AI15" s="655">
        <f t="shared" si="1"/>
        <v>0</v>
      </c>
      <c r="AJ15" s="655">
        <v>0</v>
      </c>
      <c r="AK15" s="655">
        <v>0</v>
      </c>
      <c r="AL15" s="655">
        <v>0</v>
      </c>
      <c r="AM15" s="655">
        <f t="shared" si="2"/>
        <v>0</v>
      </c>
      <c r="AN15" s="668"/>
      <c r="AO15" s="655">
        <f t="shared" si="3"/>
        <v>0.79175420000000007</v>
      </c>
    </row>
    <row r="16" spans="1:41" s="15" customFormat="1">
      <c r="A16" s="577" t="s">
        <v>330</v>
      </c>
      <c r="B16"/>
      <c r="C16" s="31"/>
      <c r="D16" s="311" t="s">
        <v>172</v>
      </c>
      <c r="E16" s="637">
        <v>5.2025556000000099</v>
      </c>
      <c r="F16" s="637">
        <v>-234.60248010000001</v>
      </c>
      <c r="G16" s="637">
        <v>6.1272999999999902</v>
      </c>
      <c r="H16" s="637">
        <v>10.7612001</v>
      </c>
      <c r="I16" s="637">
        <v>-11.84</v>
      </c>
      <c r="J16" s="637">
        <v>-39.066000000000003</v>
      </c>
      <c r="K16" s="637">
        <v>11.537031000000001</v>
      </c>
      <c r="L16" s="637">
        <v>-3.6669999999999998</v>
      </c>
      <c r="M16" s="637">
        <v>196.96428299999999</v>
      </c>
      <c r="N16" s="637">
        <v>-21.675000000000001</v>
      </c>
      <c r="O16" s="637">
        <v>-162.83699999999999</v>
      </c>
      <c r="P16" s="637">
        <v>-31.885620400000001</v>
      </c>
      <c r="Q16" s="637">
        <v>-4.0460000000000003</v>
      </c>
      <c r="R16" s="637">
        <v>-8.5261472999999892</v>
      </c>
      <c r="S16" s="637">
        <v>-23.385999999999999</v>
      </c>
      <c r="T16" s="637">
        <v>25.262130299999999</v>
      </c>
      <c r="U16" s="637">
        <v>88.359171999999802</v>
      </c>
      <c r="V16" s="637">
        <v>0</v>
      </c>
      <c r="W16" s="637">
        <v>0</v>
      </c>
      <c r="X16" s="637">
        <v>0</v>
      </c>
      <c r="Y16" s="637">
        <v>0</v>
      </c>
      <c r="Z16" s="637">
        <v>0</v>
      </c>
      <c r="AA16" s="637">
        <f t="shared" si="0"/>
        <v>-197.31757580000018</v>
      </c>
      <c r="AB16" s="685"/>
      <c r="AC16" s="637">
        <v>277.21042260000002</v>
      </c>
      <c r="AD16" s="637">
        <v>0</v>
      </c>
      <c r="AE16" s="637">
        <v>0</v>
      </c>
      <c r="AF16" s="637">
        <v>0</v>
      </c>
      <c r="AG16" s="637">
        <v>0</v>
      </c>
      <c r="AH16" s="637">
        <v>0</v>
      </c>
      <c r="AI16" s="637">
        <f t="shared" si="1"/>
        <v>277.21042260000002</v>
      </c>
      <c r="AJ16" s="637">
        <v>0</v>
      </c>
      <c r="AK16" s="637">
        <v>0</v>
      </c>
      <c r="AL16" s="637">
        <v>0</v>
      </c>
      <c r="AM16" s="637">
        <f t="shared" si="2"/>
        <v>0</v>
      </c>
      <c r="AN16" s="685"/>
      <c r="AO16" s="637">
        <f t="shared" si="3"/>
        <v>79.89284679999983</v>
      </c>
    </row>
    <row r="17" spans="1:41" s="15" customFormat="1">
      <c r="A17" s="577" t="s">
        <v>376</v>
      </c>
      <c r="B17"/>
      <c r="C17" s="31"/>
      <c r="D17" s="291" t="s">
        <v>60</v>
      </c>
      <c r="E17" s="656">
        <v>0</v>
      </c>
      <c r="F17" s="656">
        <v>0</v>
      </c>
      <c r="G17" s="656">
        <v>0</v>
      </c>
      <c r="H17" s="656">
        <v>6.0640000000000001</v>
      </c>
      <c r="I17" s="656">
        <v>0</v>
      </c>
      <c r="J17" s="656">
        <v>0</v>
      </c>
      <c r="K17" s="656">
        <v>0</v>
      </c>
      <c r="L17" s="656">
        <v>0</v>
      </c>
      <c r="M17" s="656">
        <v>0</v>
      </c>
      <c r="N17" s="656">
        <v>0</v>
      </c>
      <c r="O17" s="656">
        <v>0</v>
      </c>
      <c r="P17" s="656">
        <v>0</v>
      </c>
      <c r="Q17" s="656">
        <v>0</v>
      </c>
      <c r="R17" s="656">
        <v>-8.8480000000000008</v>
      </c>
      <c r="S17" s="656">
        <v>0</v>
      </c>
      <c r="T17" s="656">
        <v>0</v>
      </c>
      <c r="U17" s="656">
        <v>-48.820999999999998</v>
      </c>
      <c r="V17" s="656">
        <v>0</v>
      </c>
      <c r="W17" s="656">
        <v>0</v>
      </c>
      <c r="X17" s="656">
        <v>0</v>
      </c>
      <c r="Y17" s="656">
        <v>0</v>
      </c>
      <c r="Z17" s="656">
        <v>0</v>
      </c>
      <c r="AA17" s="656">
        <f t="shared" si="0"/>
        <v>-51.604999999999997</v>
      </c>
      <c r="AB17" s="695"/>
      <c r="AC17" s="656">
        <v>0</v>
      </c>
      <c r="AD17" s="656">
        <v>0</v>
      </c>
      <c r="AE17" s="656">
        <v>0</v>
      </c>
      <c r="AF17" s="656">
        <v>0</v>
      </c>
      <c r="AG17" s="656">
        <v>0</v>
      </c>
      <c r="AH17" s="656">
        <v>0</v>
      </c>
      <c r="AI17" s="656">
        <f t="shared" si="1"/>
        <v>0</v>
      </c>
      <c r="AJ17" s="656">
        <v>0</v>
      </c>
      <c r="AK17" s="656">
        <v>0</v>
      </c>
      <c r="AL17" s="656">
        <v>0</v>
      </c>
      <c r="AM17" s="656">
        <f t="shared" si="2"/>
        <v>0</v>
      </c>
      <c r="AN17" s="695"/>
      <c r="AO17" s="656">
        <f t="shared" si="3"/>
        <v>-51.604999999999997</v>
      </c>
    </row>
    <row r="18" spans="1:41" s="15" customFormat="1">
      <c r="A18" s="577" t="s">
        <v>393</v>
      </c>
      <c r="B18"/>
      <c r="C18" s="31"/>
      <c r="D18" s="167" t="s">
        <v>61</v>
      </c>
      <c r="E18" s="657">
        <v>10.4051112</v>
      </c>
      <c r="F18" s="657">
        <v>-469.20496020000002</v>
      </c>
      <c r="G18" s="657">
        <v>12.2546</v>
      </c>
      <c r="H18" s="657">
        <v>27.586400199999701</v>
      </c>
      <c r="I18" s="657">
        <v>-23.6799999999999</v>
      </c>
      <c r="J18" s="657">
        <v>-78.132000000000104</v>
      </c>
      <c r="K18" s="657">
        <v>23.074062000000101</v>
      </c>
      <c r="L18" s="657">
        <v>-7.3339999999999996</v>
      </c>
      <c r="M18" s="657">
        <v>393.92856600000101</v>
      </c>
      <c r="N18" s="657">
        <v>-43.350000000000101</v>
      </c>
      <c r="O18" s="657">
        <v>-325.67399999999998</v>
      </c>
      <c r="P18" s="657">
        <v>-63.771240800000001</v>
      </c>
      <c r="Q18" s="657">
        <v>-8.0920000000000005</v>
      </c>
      <c r="R18" s="657">
        <v>-25.900294599999999</v>
      </c>
      <c r="S18" s="657">
        <v>-46.771999999999998</v>
      </c>
      <c r="T18" s="657">
        <v>50.524260599999998</v>
      </c>
      <c r="U18" s="657">
        <v>127.897344</v>
      </c>
      <c r="V18" s="657">
        <v>0</v>
      </c>
      <c r="W18" s="657">
        <v>0</v>
      </c>
      <c r="X18" s="657">
        <v>0</v>
      </c>
      <c r="Y18" s="657">
        <v>0</v>
      </c>
      <c r="Z18" s="657">
        <v>0</v>
      </c>
      <c r="AA18" s="657">
        <f t="shared" si="0"/>
        <v>-446.24015159999931</v>
      </c>
      <c r="AB18" s="685"/>
      <c r="AC18" s="657">
        <v>554.42084520000003</v>
      </c>
      <c r="AD18" s="657">
        <v>0</v>
      </c>
      <c r="AE18" s="657">
        <v>0</v>
      </c>
      <c r="AF18" s="657">
        <v>0</v>
      </c>
      <c r="AG18" s="657">
        <v>0</v>
      </c>
      <c r="AH18" s="657">
        <v>0</v>
      </c>
      <c r="AI18" s="657">
        <f t="shared" si="1"/>
        <v>554.42084520000003</v>
      </c>
      <c r="AJ18" s="657">
        <v>0</v>
      </c>
      <c r="AK18" s="657">
        <v>0</v>
      </c>
      <c r="AL18" s="657">
        <v>0</v>
      </c>
      <c r="AM18" s="657">
        <f t="shared" si="2"/>
        <v>0</v>
      </c>
      <c r="AN18" s="685"/>
      <c r="AO18" s="657">
        <f t="shared" si="3"/>
        <v>108.18069360000072</v>
      </c>
    </row>
    <row r="19" spans="1:41" s="15" customFormat="1">
      <c r="A19" s="577" t="s">
        <v>377</v>
      </c>
      <c r="B19"/>
      <c r="C19" s="31"/>
      <c r="D19" s="154" t="s">
        <v>62</v>
      </c>
      <c r="E19" s="638">
        <v>-9.5199718999999998</v>
      </c>
      <c r="F19" s="638">
        <v>245.07996639999999</v>
      </c>
      <c r="G19" s="638">
        <v>-0.106</v>
      </c>
      <c r="H19" s="638">
        <v>-85.995000000000005</v>
      </c>
      <c r="I19" s="638">
        <v>16.645</v>
      </c>
      <c r="J19" s="638">
        <v>11.717000000000001</v>
      </c>
      <c r="K19" s="638">
        <v>9.4547375999999996</v>
      </c>
      <c r="L19" s="638">
        <v>2.2839999999999998</v>
      </c>
      <c r="M19" s="638">
        <v>-166.17398270000001</v>
      </c>
      <c r="N19" s="638">
        <v>0</v>
      </c>
      <c r="O19" s="638">
        <v>154.59800000000001</v>
      </c>
      <c r="P19" s="638">
        <v>-8.7915525999999993</v>
      </c>
      <c r="Q19" s="638">
        <v>-0.68700000000000006</v>
      </c>
      <c r="R19" s="638">
        <v>0</v>
      </c>
      <c r="S19" s="638">
        <v>0.28899999999999998</v>
      </c>
      <c r="T19" s="638">
        <v>0.34704889999999999</v>
      </c>
      <c r="U19" s="638">
        <v>0</v>
      </c>
      <c r="V19" s="638">
        <v>0</v>
      </c>
      <c r="W19" s="638">
        <v>0</v>
      </c>
      <c r="X19" s="638">
        <v>0</v>
      </c>
      <c r="Y19" s="638">
        <v>0</v>
      </c>
      <c r="Z19" s="638">
        <v>0</v>
      </c>
      <c r="AA19" s="638">
        <f t="shared" si="0"/>
        <v>169.14124569999998</v>
      </c>
      <c r="AB19" s="639"/>
      <c r="AC19" s="638">
        <v>-322.15289999999999</v>
      </c>
      <c r="AD19" s="638">
        <v>0</v>
      </c>
      <c r="AE19" s="638">
        <v>0</v>
      </c>
      <c r="AF19" s="638">
        <v>0</v>
      </c>
      <c r="AG19" s="638">
        <v>0</v>
      </c>
      <c r="AH19" s="638">
        <v>0</v>
      </c>
      <c r="AI19" s="638">
        <f t="shared" si="1"/>
        <v>-322.15289999999999</v>
      </c>
      <c r="AJ19" s="638">
        <v>0</v>
      </c>
      <c r="AK19" s="638">
        <v>0</v>
      </c>
      <c r="AL19" s="638">
        <v>0</v>
      </c>
      <c r="AM19" s="638">
        <f t="shared" si="2"/>
        <v>0</v>
      </c>
      <c r="AN19" s="639"/>
      <c r="AO19" s="638">
        <f t="shared" si="3"/>
        <v>-153.0116543</v>
      </c>
    </row>
    <row r="20" spans="1:41" s="15" customFormat="1">
      <c r="A20" s="577" t="s">
        <v>378</v>
      </c>
      <c r="B20"/>
      <c r="C20" s="31"/>
      <c r="D20" s="154" t="s">
        <v>73</v>
      </c>
      <c r="E20" s="638">
        <v>0</v>
      </c>
      <c r="F20" s="638">
        <v>-66.760819299999994</v>
      </c>
      <c r="G20" s="638">
        <v>0</v>
      </c>
      <c r="H20" s="638">
        <v>-2.2519999999999998</v>
      </c>
      <c r="I20" s="638">
        <v>0</v>
      </c>
      <c r="J20" s="638">
        <v>0</v>
      </c>
      <c r="K20" s="638">
        <v>0</v>
      </c>
      <c r="L20" s="638">
        <v>0</v>
      </c>
      <c r="M20" s="638">
        <v>0</v>
      </c>
      <c r="N20" s="638">
        <v>0</v>
      </c>
      <c r="O20" s="638">
        <v>0</v>
      </c>
      <c r="P20" s="638">
        <v>0</v>
      </c>
      <c r="Q20" s="638">
        <v>0</v>
      </c>
      <c r="R20" s="638">
        <v>0</v>
      </c>
      <c r="S20" s="638">
        <v>0</v>
      </c>
      <c r="T20" s="638">
        <v>0</v>
      </c>
      <c r="U20" s="638">
        <v>0</v>
      </c>
      <c r="V20" s="638">
        <v>0</v>
      </c>
      <c r="W20" s="638">
        <v>0</v>
      </c>
      <c r="X20" s="638">
        <v>0</v>
      </c>
      <c r="Y20" s="638">
        <v>0</v>
      </c>
      <c r="Z20" s="638">
        <v>0</v>
      </c>
      <c r="AA20" s="638">
        <f t="shared" si="0"/>
        <v>-69.01281929999999</v>
      </c>
      <c r="AB20" s="639"/>
      <c r="AC20" s="638">
        <v>0</v>
      </c>
      <c r="AD20" s="638">
        <v>0</v>
      </c>
      <c r="AE20" s="638">
        <v>0</v>
      </c>
      <c r="AF20" s="638">
        <v>0</v>
      </c>
      <c r="AG20" s="638">
        <v>0</v>
      </c>
      <c r="AH20" s="638">
        <v>0</v>
      </c>
      <c r="AI20" s="638">
        <f t="shared" si="1"/>
        <v>0</v>
      </c>
      <c r="AJ20" s="638">
        <v>0</v>
      </c>
      <c r="AK20" s="638">
        <v>0</v>
      </c>
      <c r="AL20" s="638">
        <v>0</v>
      </c>
      <c r="AM20" s="638">
        <f t="shared" si="2"/>
        <v>0</v>
      </c>
      <c r="AN20" s="639"/>
      <c r="AO20" s="638">
        <f t="shared" si="3"/>
        <v>-69.01281929999999</v>
      </c>
    </row>
    <row r="21" spans="1:41" s="15" customFormat="1">
      <c r="A21" s="577" t="s">
        <v>379</v>
      </c>
      <c r="B21"/>
      <c r="C21" s="31"/>
      <c r="D21" s="154" t="s">
        <v>63</v>
      </c>
      <c r="E21" s="638">
        <v>0</v>
      </c>
      <c r="F21" s="638">
        <v>0</v>
      </c>
      <c r="G21" s="638">
        <v>0</v>
      </c>
      <c r="H21" s="638">
        <v>0</v>
      </c>
      <c r="I21" s="638">
        <v>0</v>
      </c>
      <c r="J21" s="638">
        <v>0</v>
      </c>
      <c r="K21" s="638">
        <v>0</v>
      </c>
      <c r="L21" s="638">
        <v>0</v>
      </c>
      <c r="M21" s="638">
        <v>0</v>
      </c>
      <c r="N21" s="638">
        <v>0</v>
      </c>
      <c r="O21" s="638">
        <v>0</v>
      </c>
      <c r="P21" s="638">
        <v>0</v>
      </c>
      <c r="Q21" s="638">
        <v>0</v>
      </c>
      <c r="R21" s="638">
        <v>0</v>
      </c>
      <c r="S21" s="638">
        <v>0</v>
      </c>
      <c r="T21" s="638">
        <v>0</v>
      </c>
      <c r="U21" s="638">
        <v>-8.1300000000000008</v>
      </c>
      <c r="V21" s="638">
        <v>0</v>
      </c>
      <c r="W21" s="638">
        <v>0</v>
      </c>
      <c r="X21" s="638">
        <v>0</v>
      </c>
      <c r="Y21" s="638">
        <v>0</v>
      </c>
      <c r="Z21" s="638">
        <v>0</v>
      </c>
      <c r="AA21" s="638">
        <f t="shared" si="0"/>
        <v>-8.1300000000000008</v>
      </c>
      <c r="AB21" s="639"/>
      <c r="AC21" s="638">
        <v>0</v>
      </c>
      <c r="AD21" s="638">
        <v>0</v>
      </c>
      <c r="AE21" s="638">
        <v>0</v>
      </c>
      <c r="AF21" s="638">
        <v>0</v>
      </c>
      <c r="AG21" s="638">
        <v>0</v>
      </c>
      <c r="AH21" s="638">
        <v>0</v>
      </c>
      <c r="AI21" s="638">
        <f t="shared" si="1"/>
        <v>0</v>
      </c>
      <c r="AJ21" s="638">
        <v>0</v>
      </c>
      <c r="AK21" s="638">
        <v>0</v>
      </c>
      <c r="AL21" s="638">
        <v>0</v>
      </c>
      <c r="AM21" s="638">
        <f t="shared" si="2"/>
        <v>0</v>
      </c>
      <c r="AN21" s="639"/>
      <c r="AO21" s="638">
        <f t="shared" si="3"/>
        <v>-8.1300000000000008</v>
      </c>
    </row>
    <row r="22" spans="1:41" s="15" customFormat="1">
      <c r="A22" s="577" t="s">
        <v>380</v>
      </c>
      <c r="B22"/>
      <c r="C22" s="31"/>
      <c r="D22" s="154" t="s">
        <v>64</v>
      </c>
      <c r="E22" s="638">
        <v>0</v>
      </c>
      <c r="F22" s="638">
        <v>-19.265817299999998</v>
      </c>
      <c r="G22" s="638">
        <v>0</v>
      </c>
      <c r="H22" s="638">
        <v>0</v>
      </c>
      <c r="I22" s="638">
        <v>0</v>
      </c>
      <c r="J22" s="638">
        <v>0</v>
      </c>
      <c r="K22" s="638">
        <v>0</v>
      </c>
      <c r="L22" s="638">
        <v>-4.4029999999999996</v>
      </c>
      <c r="M22" s="638">
        <v>-6.5504400000000004E-2</v>
      </c>
      <c r="N22" s="638">
        <v>0</v>
      </c>
      <c r="O22" s="638">
        <v>0</v>
      </c>
      <c r="P22" s="638">
        <v>0</v>
      </c>
      <c r="Q22" s="638">
        <v>-1.3819999999999999</v>
      </c>
      <c r="R22" s="638">
        <v>0</v>
      </c>
      <c r="S22" s="638">
        <v>0</v>
      </c>
      <c r="T22" s="638">
        <v>0</v>
      </c>
      <c r="U22" s="638">
        <v>0</v>
      </c>
      <c r="V22" s="638">
        <v>0</v>
      </c>
      <c r="W22" s="638">
        <v>0</v>
      </c>
      <c r="X22" s="638">
        <v>0</v>
      </c>
      <c r="Y22" s="638">
        <v>0</v>
      </c>
      <c r="Z22" s="638">
        <v>0</v>
      </c>
      <c r="AA22" s="638">
        <f t="shared" si="0"/>
        <v>-25.116321699999997</v>
      </c>
      <c r="AB22" s="639"/>
      <c r="AC22" s="638">
        <v>0</v>
      </c>
      <c r="AD22" s="638">
        <v>0</v>
      </c>
      <c r="AE22" s="638">
        <v>0</v>
      </c>
      <c r="AF22" s="638">
        <v>0</v>
      </c>
      <c r="AG22" s="638">
        <v>0</v>
      </c>
      <c r="AH22" s="638">
        <v>0</v>
      </c>
      <c r="AI22" s="638">
        <f t="shared" si="1"/>
        <v>0</v>
      </c>
      <c r="AJ22" s="638">
        <v>0</v>
      </c>
      <c r="AK22" s="638">
        <v>0</v>
      </c>
      <c r="AL22" s="638">
        <v>0</v>
      </c>
      <c r="AM22" s="638">
        <f t="shared" si="2"/>
        <v>0</v>
      </c>
      <c r="AN22" s="639"/>
      <c r="AO22" s="638">
        <f t="shared" si="3"/>
        <v>-25.116321699999997</v>
      </c>
    </row>
    <row r="23" spans="1:41" s="15" customFormat="1">
      <c r="A23" s="577" t="s">
        <v>409</v>
      </c>
      <c r="B23"/>
      <c r="C23" s="31"/>
      <c r="D23" s="290" t="s">
        <v>51</v>
      </c>
      <c r="E23" s="658">
        <v>0</v>
      </c>
      <c r="F23" s="658">
        <v>0</v>
      </c>
      <c r="G23" s="658">
        <v>0</v>
      </c>
      <c r="H23" s="658">
        <v>0</v>
      </c>
      <c r="I23" s="658">
        <v>0</v>
      </c>
      <c r="J23" s="658">
        <v>0</v>
      </c>
      <c r="K23" s="658">
        <v>0</v>
      </c>
      <c r="L23" s="658">
        <v>5.6459999999999999</v>
      </c>
      <c r="M23" s="658">
        <v>0</v>
      </c>
      <c r="N23" s="658">
        <v>0</v>
      </c>
      <c r="O23" s="658">
        <v>0</v>
      </c>
      <c r="P23" s="658">
        <v>37.584505</v>
      </c>
      <c r="Q23" s="658">
        <v>1.9219999999999999</v>
      </c>
      <c r="R23" s="658">
        <v>0</v>
      </c>
      <c r="S23" s="658">
        <v>45.4</v>
      </c>
      <c r="T23" s="658">
        <v>0</v>
      </c>
      <c r="U23" s="658">
        <v>0</v>
      </c>
      <c r="V23" s="658">
        <v>0</v>
      </c>
      <c r="W23" s="658">
        <v>0</v>
      </c>
      <c r="X23" s="658">
        <v>0</v>
      </c>
      <c r="Y23" s="658">
        <v>0</v>
      </c>
      <c r="Z23" s="658">
        <v>0</v>
      </c>
      <c r="AA23" s="658">
        <f t="shared" si="0"/>
        <v>90.552504999999996</v>
      </c>
      <c r="AB23" s="696"/>
      <c r="AC23" s="658">
        <v>0</v>
      </c>
      <c r="AD23" s="658">
        <v>0</v>
      </c>
      <c r="AE23" s="658">
        <v>0</v>
      </c>
      <c r="AF23" s="658">
        <v>0</v>
      </c>
      <c r="AG23" s="658">
        <v>0</v>
      </c>
      <c r="AH23" s="658">
        <v>0</v>
      </c>
      <c r="AI23" s="658">
        <f t="shared" si="1"/>
        <v>0</v>
      </c>
      <c r="AJ23" s="658">
        <v>0</v>
      </c>
      <c r="AK23" s="658">
        <v>0</v>
      </c>
      <c r="AL23" s="658">
        <v>0</v>
      </c>
      <c r="AM23" s="658">
        <f t="shared" si="2"/>
        <v>0</v>
      </c>
      <c r="AN23" s="696"/>
      <c r="AO23" s="658">
        <f t="shared" si="3"/>
        <v>90.552504999999996</v>
      </c>
    </row>
    <row r="24" spans="1:41" s="15" customFormat="1">
      <c r="A24" s="577" t="s">
        <v>381</v>
      </c>
      <c r="B24"/>
      <c r="C24" s="31"/>
      <c r="D24" s="171" t="s">
        <v>70</v>
      </c>
      <c r="E24" s="659">
        <v>-9.5199718999999998</v>
      </c>
      <c r="F24" s="659">
        <v>159.0533298</v>
      </c>
      <c r="G24" s="659">
        <v>-0.106</v>
      </c>
      <c r="H24" s="659">
        <v>-88.247</v>
      </c>
      <c r="I24" s="659">
        <v>16.645</v>
      </c>
      <c r="J24" s="659">
        <v>11.717000000000001</v>
      </c>
      <c r="K24" s="659">
        <v>9.4547375999999996</v>
      </c>
      <c r="L24" s="659">
        <v>3.5270000000000001</v>
      </c>
      <c r="M24" s="659">
        <v>-166.23948709999999</v>
      </c>
      <c r="N24" s="659">
        <v>0</v>
      </c>
      <c r="O24" s="659">
        <v>154.59800000000001</v>
      </c>
      <c r="P24" s="659">
        <v>28.792952400000001</v>
      </c>
      <c r="Q24" s="659">
        <v>-0.14699999999999999</v>
      </c>
      <c r="R24" s="659">
        <v>0</v>
      </c>
      <c r="S24" s="659">
        <v>45.689</v>
      </c>
      <c r="T24" s="659">
        <v>0.34704889999999999</v>
      </c>
      <c r="U24" s="659">
        <v>-8.1300000000000008</v>
      </c>
      <c r="V24" s="659">
        <v>0</v>
      </c>
      <c r="W24" s="659">
        <v>0</v>
      </c>
      <c r="X24" s="659">
        <v>0</v>
      </c>
      <c r="Y24" s="659">
        <v>0</v>
      </c>
      <c r="Z24" s="659">
        <v>0</v>
      </c>
      <c r="AA24" s="659">
        <f t="shared" si="0"/>
        <v>157.43460970000004</v>
      </c>
      <c r="AB24" s="697"/>
      <c r="AC24" s="659">
        <v>-322.15289999999999</v>
      </c>
      <c r="AD24" s="659">
        <v>0</v>
      </c>
      <c r="AE24" s="659">
        <v>0</v>
      </c>
      <c r="AF24" s="659">
        <v>0</v>
      </c>
      <c r="AG24" s="659">
        <v>0</v>
      </c>
      <c r="AH24" s="659">
        <v>0</v>
      </c>
      <c r="AI24" s="659">
        <f t="shared" si="1"/>
        <v>-322.15289999999999</v>
      </c>
      <c r="AJ24" s="659">
        <v>0</v>
      </c>
      <c r="AK24" s="659">
        <v>0</v>
      </c>
      <c r="AL24" s="659">
        <v>0</v>
      </c>
      <c r="AM24" s="659">
        <f t="shared" si="2"/>
        <v>0</v>
      </c>
      <c r="AN24" s="697"/>
      <c r="AO24" s="659">
        <f t="shared" si="3"/>
        <v>-164.71829029999995</v>
      </c>
    </row>
    <row r="25" spans="1:41" s="15" customFormat="1">
      <c r="A25" s="577" t="s">
        <v>382</v>
      </c>
      <c r="B25"/>
      <c r="C25" s="31"/>
      <c r="D25" s="309" t="s">
        <v>65</v>
      </c>
      <c r="E25" s="637">
        <v>-4.3174162999999899</v>
      </c>
      <c r="F25" s="637">
        <v>-75.549150299999894</v>
      </c>
      <c r="G25" s="637">
        <v>6.0213000000000001</v>
      </c>
      <c r="H25" s="637">
        <v>-71.421799900000096</v>
      </c>
      <c r="I25" s="637">
        <v>4.8050000000000201</v>
      </c>
      <c r="J25" s="637">
        <v>-27.3490000000001</v>
      </c>
      <c r="K25" s="637">
        <v>20.9917686000001</v>
      </c>
      <c r="L25" s="637">
        <v>-0.14000000000000201</v>
      </c>
      <c r="M25" s="637">
        <v>30.7247959000001</v>
      </c>
      <c r="N25" s="637">
        <v>-21.675000000000001</v>
      </c>
      <c r="O25" s="637">
        <v>-8.2389999999999599</v>
      </c>
      <c r="P25" s="637">
        <v>-3.0926680000000202</v>
      </c>
      <c r="Q25" s="637">
        <v>-4.1929999999999996</v>
      </c>
      <c r="R25" s="637">
        <v>-17.374147300000001</v>
      </c>
      <c r="S25" s="637">
        <v>22.303000000000001</v>
      </c>
      <c r="T25" s="637">
        <v>25.6091792</v>
      </c>
      <c r="U25" s="637">
        <v>31.408172</v>
      </c>
      <c r="V25" s="637">
        <v>0</v>
      </c>
      <c r="W25" s="637">
        <v>0</v>
      </c>
      <c r="X25" s="637">
        <v>0</v>
      </c>
      <c r="Y25" s="637">
        <v>0</v>
      </c>
      <c r="Z25" s="637">
        <v>0</v>
      </c>
      <c r="AA25" s="637">
        <f t="shared" si="0"/>
        <v>-91.48796609999988</v>
      </c>
      <c r="AB25" s="685"/>
      <c r="AC25" s="637">
        <v>-44.942477400000101</v>
      </c>
      <c r="AD25" s="637">
        <v>0</v>
      </c>
      <c r="AE25" s="637">
        <v>0</v>
      </c>
      <c r="AF25" s="637">
        <v>0</v>
      </c>
      <c r="AG25" s="637">
        <v>0</v>
      </c>
      <c r="AH25" s="637">
        <v>0</v>
      </c>
      <c r="AI25" s="637">
        <f t="shared" si="1"/>
        <v>-44.942477400000101</v>
      </c>
      <c r="AJ25" s="637">
        <v>0</v>
      </c>
      <c r="AK25" s="637">
        <v>0</v>
      </c>
      <c r="AL25" s="637">
        <v>0</v>
      </c>
      <c r="AM25" s="637">
        <f t="shared" si="2"/>
        <v>0</v>
      </c>
      <c r="AN25" s="685"/>
      <c r="AO25" s="637">
        <f t="shared" si="3"/>
        <v>-136.43044349999997</v>
      </c>
    </row>
    <row r="26" spans="1:41" s="15" customFormat="1">
      <c r="A26" s="578"/>
      <c r="B26"/>
      <c r="C26" s="31"/>
      <c r="D26" s="279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698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698"/>
      <c r="AO26" s="164"/>
    </row>
    <row r="27" spans="1:41" s="15" customFormat="1" ht="69.75" customHeight="1">
      <c r="A27" s="1015" t="s">
        <v>540</v>
      </c>
      <c r="B27"/>
      <c r="C27" s="6"/>
      <c r="D27" s="303" t="str">
        <f>'Aaro Inställningar'!H13&amp;" "&amp;VFGÅR</f>
        <v>kvartal 1 2014</v>
      </c>
      <c r="E27" s="736" t="str">
        <f t="shared" ref="E27:AA27" si="4">E9</f>
        <v>AH</v>
      </c>
      <c r="F27" s="736" t="str">
        <f t="shared" si="4"/>
        <v>Arcus</v>
      </c>
      <c r="G27" s="736" t="str">
        <f t="shared" si="4"/>
        <v xml:space="preserve">Biolin </v>
      </c>
      <c r="H27" s="736" t="str">
        <f t="shared" si="4"/>
        <v>Bisnode</v>
      </c>
      <c r="I27" s="736" t="str">
        <f t="shared" si="4"/>
        <v>DIAB</v>
      </c>
      <c r="J27" s="736" t="str">
        <f t="shared" si="4"/>
        <v>Eurom</v>
      </c>
      <c r="K27" s="736" t="str">
        <f t="shared" si="4"/>
        <v>GS-Hydro</v>
      </c>
      <c r="L27" s="736" t="str">
        <f t="shared" si="4"/>
        <v>Hafa</v>
      </c>
      <c r="M27" s="736" t="str">
        <f t="shared" si="4"/>
        <v>HENT</v>
      </c>
      <c r="N27" s="736" t="str">
        <f t="shared" si="4"/>
        <v xml:space="preserve">HL Disp </v>
      </c>
      <c r="O27" s="736" t="str">
        <f t="shared" si="4"/>
        <v>Inwido</v>
      </c>
      <c r="P27" s="736" t="str">
        <f t="shared" si="4"/>
        <v>Jøtul</v>
      </c>
      <c r="Q27" s="736" t="str">
        <f t="shared" si="4"/>
        <v xml:space="preserve">KVD </v>
      </c>
      <c r="R27" s="736" t="str">
        <f t="shared" si="4"/>
        <v>Ledil</v>
      </c>
      <c r="S27" s="736" t="str">
        <f t="shared" si="4"/>
        <v>MCC</v>
      </c>
      <c r="T27" s="736" t="str">
        <f t="shared" si="4"/>
        <v>Nebula</v>
      </c>
      <c r="U27" s="736" t="str">
        <f t="shared" si="4"/>
        <v>NCG</v>
      </c>
      <c r="V27" s="736">
        <f t="shared" si="4"/>
        <v>0</v>
      </c>
      <c r="W27" s="736">
        <f t="shared" si="4"/>
        <v>0</v>
      </c>
      <c r="X27" s="736">
        <f t="shared" si="4"/>
        <v>0</v>
      </c>
      <c r="Y27" s="736">
        <f t="shared" si="4"/>
        <v>0</v>
      </c>
      <c r="Z27" s="736">
        <f t="shared" si="4"/>
        <v>0</v>
      </c>
      <c r="AA27" s="736" t="str">
        <f t="shared" si="4"/>
        <v>Sum ex Aibel</v>
      </c>
      <c r="AB27" s="737"/>
      <c r="AC27" s="736" t="str">
        <f t="shared" ref="AC27:AM27" si="5">AC9</f>
        <v>Aibel</v>
      </c>
      <c r="AD27" s="736">
        <f t="shared" si="5"/>
        <v>0</v>
      </c>
      <c r="AE27" s="736">
        <f t="shared" si="5"/>
        <v>0</v>
      </c>
      <c r="AF27" s="736">
        <f t="shared" si="5"/>
        <v>0</v>
      </c>
      <c r="AG27" s="736">
        <f t="shared" si="5"/>
        <v>0</v>
      </c>
      <c r="AH27" s="736">
        <f t="shared" si="5"/>
        <v>0</v>
      </c>
      <c r="AI27" s="736" t="str">
        <f t="shared" si="5"/>
        <v>Sum Aibel</v>
      </c>
      <c r="AJ27" s="736">
        <f t="shared" si="5"/>
        <v>0</v>
      </c>
      <c r="AK27" s="736">
        <f t="shared" si="5"/>
        <v>0</v>
      </c>
      <c r="AL27" s="736">
        <f t="shared" si="5"/>
        <v>0</v>
      </c>
      <c r="AM27" s="736" t="str">
        <f t="shared" si="5"/>
        <v>SUMMA FRÅGETECKEN</v>
      </c>
      <c r="AN27" s="737"/>
      <c r="AO27" s="736" t="str">
        <f>AO9</f>
        <v>Totalt</v>
      </c>
    </row>
    <row r="28" spans="1:41" s="15" customFormat="1">
      <c r="A28" s="578"/>
      <c r="B28"/>
      <c r="C28" s="31"/>
      <c r="D28" s="11" t="s">
        <v>53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101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101"/>
      <c r="AO28" s="32"/>
    </row>
    <row r="29" spans="1:41" s="15" customFormat="1" ht="15">
      <c r="A29" s="577" t="s">
        <v>364</v>
      </c>
      <c r="B29"/>
      <c r="C29" s="31"/>
      <c r="D29" s="150" t="s">
        <v>54</v>
      </c>
      <c r="E29" s="32">
        <v>4.4784093</v>
      </c>
      <c r="F29" s="32">
        <v>-58.590369700000103</v>
      </c>
      <c r="G29" s="32">
        <v>4.4408920985006301E-16</v>
      </c>
      <c r="H29" s="32">
        <v>31.895</v>
      </c>
      <c r="I29" s="32">
        <v>-0.28000000000001202</v>
      </c>
      <c r="J29" s="32">
        <v>1.75599999999997</v>
      </c>
      <c r="K29" s="32">
        <v>9.8852554999999693</v>
      </c>
      <c r="L29" s="32">
        <v>2.258</v>
      </c>
      <c r="M29" s="32">
        <v>57.5038389999998</v>
      </c>
      <c r="N29" s="32">
        <v>8.64699999999997</v>
      </c>
      <c r="O29" s="32">
        <v>-62.806999999999803</v>
      </c>
      <c r="P29" s="32">
        <v>-15.6612066</v>
      </c>
      <c r="Q29" s="32">
        <v>4.6290000000000102</v>
      </c>
      <c r="R29" s="32">
        <v>3.1086244689504399E-15</v>
      </c>
      <c r="S29" s="32">
        <v>2.5960000000000201</v>
      </c>
      <c r="T29" s="32">
        <v>17.261517900000001</v>
      </c>
      <c r="U29" s="32">
        <v>-30.31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f t="shared" ref="AA29:AA43" si="6">SUM(E29:Z29)</f>
        <v>-26.738554600000164</v>
      </c>
      <c r="AB29" s="101"/>
      <c r="AC29" s="32">
        <v>135.45944700000001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f t="shared" ref="AI29:AI50" si="7">SUM(AC29:AH29)</f>
        <v>135.45944700000001</v>
      </c>
      <c r="AJ29" s="32">
        <v>0</v>
      </c>
      <c r="AK29" s="32">
        <v>0</v>
      </c>
      <c r="AL29" s="32">
        <v>0</v>
      </c>
      <c r="AM29" s="32">
        <f t="shared" ref="AM29:AM43" si="8">SUM(AJ29:AL29)</f>
        <v>0</v>
      </c>
      <c r="AN29" s="101"/>
      <c r="AO29" s="32">
        <f t="shared" ref="AO29:AO43" si="9">AA29+AI29+AM29</f>
        <v>108.72089239999985</v>
      </c>
    </row>
    <row r="30" spans="1:41" s="15" customFormat="1" ht="15">
      <c r="A30" s="577" t="s">
        <v>365</v>
      </c>
      <c r="B30"/>
      <c r="C30" s="31"/>
      <c r="D30" s="273" t="s">
        <v>55</v>
      </c>
      <c r="E30" s="634">
        <v>-11.648616000000001</v>
      </c>
      <c r="F30" s="634">
        <v>-81.376522199999997</v>
      </c>
      <c r="G30" s="634">
        <v>0</v>
      </c>
      <c r="H30" s="634">
        <v>-7.7729999999999997</v>
      </c>
      <c r="I30" s="634">
        <v>-40.655999999999999</v>
      </c>
      <c r="J30" s="634">
        <v>-19.603000000000002</v>
      </c>
      <c r="K30" s="634">
        <v>28.290448699999999</v>
      </c>
      <c r="L30" s="634">
        <v>-9.6760000000000002</v>
      </c>
      <c r="M30" s="634">
        <v>68.668284799999995</v>
      </c>
      <c r="N30" s="634">
        <v>-45.024999999999999</v>
      </c>
      <c r="O30" s="634">
        <v>-135.179</v>
      </c>
      <c r="P30" s="634">
        <v>-37.765740399999999</v>
      </c>
      <c r="Q30" s="634">
        <v>2.8439999999999999</v>
      </c>
      <c r="R30" s="634">
        <v>0</v>
      </c>
      <c r="S30" s="634">
        <v>-18.132000000000001</v>
      </c>
      <c r="T30" s="634">
        <v>8.8391029000000003</v>
      </c>
      <c r="U30" s="634">
        <v>6.2430000000000101</v>
      </c>
      <c r="V30" s="634">
        <v>0</v>
      </c>
      <c r="W30" s="634">
        <v>0</v>
      </c>
      <c r="X30" s="634">
        <v>0</v>
      </c>
      <c r="Y30" s="634">
        <v>0</v>
      </c>
      <c r="Z30" s="634">
        <v>0</v>
      </c>
      <c r="AA30" s="634">
        <f t="shared" si="6"/>
        <v>-291.95004219999998</v>
      </c>
      <c r="AB30" s="102"/>
      <c r="AC30" s="634">
        <v>-199.90554159999999</v>
      </c>
      <c r="AD30" s="634">
        <v>0</v>
      </c>
      <c r="AE30" s="634">
        <v>0</v>
      </c>
      <c r="AF30" s="634">
        <v>0</v>
      </c>
      <c r="AG30" s="634">
        <v>0</v>
      </c>
      <c r="AH30" s="634">
        <v>0</v>
      </c>
      <c r="AI30" s="634">
        <f t="shared" si="7"/>
        <v>-199.90554159999999</v>
      </c>
      <c r="AJ30" s="634">
        <v>0</v>
      </c>
      <c r="AK30" s="634">
        <v>0</v>
      </c>
      <c r="AL30" s="634">
        <v>0</v>
      </c>
      <c r="AM30" s="634">
        <f t="shared" si="8"/>
        <v>0</v>
      </c>
      <c r="AN30" s="102"/>
      <c r="AO30" s="634">
        <f t="shared" si="9"/>
        <v>-491.85558379999998</v>
      </c>
    </row>
    <row r="31" spans="1:41" s="15" customFormat="1" ht="15">
      <c r="A31" s="577" t="s">
        <v>366</v>
      </c>
      <c r="B31"/>
      <c r="C31" s="31"/>
      <c r="D31" s="307" t="s">
        <v>69</v>
      </c>
      <c r="E31" s="633">
        <v>-7.1702066999999898</v>
      </c>
      <c r="F31" s="633">
        <v>-139.96689190000001</v>
      </c>
      <c r="G31" s="633">
        <v>4.4408920985006301E-16</v>
      </c>
      <c r="H31" s="633">
        <v>24.122</v>
      </c>
      <c r="I31" s="633">
        <v>-40.936</v>
      </c>
      <c r="J31" s="633">
        <v>-17.847000000000001</v>
      </c>
      <c r="K31" s="633">
        <v>38.175704199999899</v>
      </c>
      <c r="L31" s="633">
        <v>-7.4179999999999904</v>
      </c>
      <c r="M31" s="633">
        <v>126.17212379999999</v>
      </c>
      <c r="N31" s="633">
        <v>-36.378</v>
      </c>
      <c r="O31" s="633">
        <v>-197.98599999999999</v>
      </c>
      <c r="P31" s="633">
        <v>-53.426946999999998</v>
      </c>
      <c r="Q31" s="633">
        <v>7.4730000000000096</v>
      </c>
      <c r="R31" s="633">
        <v>3.1086244689504399E-15</v>
      </c>
      <c r="S31" s="633">
        <v>-15.536</v>
      </c>
      <c r="T31" s="633">
        <v>26.100620800000002</v>
      </c>
      <c r="U31" s="633">
        <v>-24.0670000000001</v>
      </c>
      <c r="V31" s="633">
        <v>0</v>
      </c>
      <c r="W31" s="633">
        <v>0</v>
      </c>
      <c r="X31" s="633">
        <v>0</v>
      </c>
      <c r="Y31" s="633">
        <v>0</v>
      </c>
      <c r="Z31" s="633">
        <v>0</v>
      </c>
      <c r="AA31" s="633">
        <f t="shared" si="6"/>
        <v>-318.6885968000002</v>
      </c>
      <c r="AB31" s="101"/>
      <c r="AC31" s="633">
        <v>-64.446094599999995</v>
      </c>
      <c r="AD31" s="633">
        <v>0</v>
      </c>
      <c r="AE31" s="633">
        <v>0</v>
      </c>
      <c r="AF31" s="633">
        <v>0</v>
      </c>
      <c r="AG31" s="633">
        <v>0</v>
      </c>
      <c r="AH31" s="633">
        <v>0</v>
      </c>
      <c r="AI31" s="633">
        <f t="shared" si="7"/>
        <v>-64.446094599999995</v>
      </c>
      <c r="AJ31" s="633">
        <v>0</v>
      </c>
      <c r="AK31" s="633">
        <v>0</v>
      </c>
      <c r="AL31" s="633">
        <v>0</v>
      </c>
      <c r="AM31" s="633">
        <f t="shared" si="8"/>
        <v>0</v>
      </c>
      <c r="AN31" s="101"/>
      <c r="AO31" s="633">
        <f t="shared" si="9"/>
        <v>-383.13469140000018</v>
      </c>
    </row>
    <row r="32" spans="1:41" s="15" customFormat="1">
      <c r="A32" s="577" t="s">
        <v>374</v>
      </c>
      <c r="B32"/>
      <c r="C32" s="31"/>
      <c r="D32" s="155" t="s">
        <v>56</v>
      </c>
      <c r="E32" s="17">
        <v>-8.9247452999999997</v>
      </c>
      <c r="F32" s="17">
        <v>-0.81623319999999999</v>
      </c>
      <c r="G32" s="17">
        <v>0</v>
      </c>
      <c r="H32" s="17">
        <v>-39.192</v>
      </c>
      <c r="I32" s="17">
        <v>-7.0590000000000002</v>
      </c>
      <c r="J32" s="17">
        <v>-13.914</v>
      </c>
      <c r="K32" s="17">
        <v>-6.2237213999999996</v>
      </c>
      <c r="L32" s="17">
        <v>-0.34499999999999997</v>
      </c>
      <c r="M32" s="17">
        <v>-3.5095888999999998</v>
      </c>
      <c r="N32" s="17">
        <v>-7.6870000000000003</v>
      </c>
      <c r="O32" s="17">
        <v>-55.633000000000003</v>
      </c>
      <c r="P32" s="17">
        <v>-7.5843444</v>
      </c>
      <c r="Q32" s="17">
        <v>-1.2749999999999999</v>
      </c>
      <c r="R32" s="17">
        <v>0</v>
      </c>
      <c r="S32" s="17">
        <v>-0.28999999999999998</v>
      </c>
      <c r="T32" s="17">
        <v>-12.8375336</v>
      </c>
      <c r="U32" s="17">
        <v>-9.2669999999999995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f t="shared" si="6"/>
        <v>-174.55816679999998</v>
      </c>
      <c r="AB32" s="16"/>
      <c r="AC32" s="17">
        <v>-12.100336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f t="shared" si="7"/>
        <v>-12.100336</v>
      </c>
      <c r="AJ32" s="17">
        <v>0</v>
      </c>
      <c r="AK32" s="17">
        <v>0</v>
      </c>
      <c r="AL32" s="17">
        <v>0</v>
      </c>
      <c r="AM32" s="17">
        <f t="shared" si="8"/>
        <v>0</v>
      </c>
      <c r="AN32" s="16"/>
      <c r="AO32" s="17">
        <f t="shared" si="9"/>
        <v>-186.65850279999998</v>
      </c>
    </row>
    <row r="33" spans="1:43" s="15" customFormat="1">
      <c r="A33" s="577" t="s">
        <v>375</v>
      </c>
      <c r="B33"/>
      <c r="C33" s="31"/>
      <c r="D33" s="154" t="s">
        <v>57</v>
      </c>
      <c r="E33" s="655">
        <v>3.8595098000000001</v>
      </c>
      <c r="F33" s="655">
        <v>2.9914300000000001E-2</v>
      </c>
      <c r="G33" s="655">
        <v>0</v>
      </c>
      <c r="H33" s="655">
        <v>0.79600000000000004</v>
      </c>
      <c r="I33" s="655">
        <v>-9.0999999999999998E-2</v>
      </c>
      <c r="J33" s="655">
        <v>0</v>
      </c>
      <c r="K33" s="655">
        <v>0.2393739</v>
      </c>
      <c r="L33" s="655">
        <v>0</v>
      </c>
      <c r="M33" s="655">
        <v>0.55020950000000002</v>
      </c>
      <c r="N33" s="655">
        <v>0</v>
      </c>
      <c r="O33" s="655">
        <v>3.4409999999999998</v>
      </c>
      <c r="P33" s="655">
        <v>0</v>
      </c>
      <c r="Q33" s="655">
        <v>2.7E-2</v>
      </c>
      <c r="R33" s="655">
        <v>0</v>
      </c>
      <c r="S33" s="655">
        <v>0</v>
      </c>
      <c r="T33" s="655">
        <v>0</v>
      </c>
      <c r="U33" s="655">
        <v>5</v>
      </c>
      <c r="V33" s="655">
        <v>0</v>
      </c>
      <c r="W33" s="655">
        <v>0</v>
      </c>
      <c r="X33" s="655">
        <v>0</v>
      </c>
      <c r="Y33" s="655">
        <v>0</v>
      </c>
      <c r="Z33" s="655">
        <v>0</v>
      </c>
      <c r="AA33" s="655">
        <f t="shared" si="6"/>
        <v>13.852007500000001</v>
      </c>
      <c r="AB33" s="668"/>
      <c r="AC33" s="655">
        <v>0</v>
      </c>
      <c r="AD33" s="655">
        <v>0</v>
      </c>
      <c r="AE33" s="655">
        <v>0</v>
      </c>
      <c r="AF33" s="655">
        <v>0</v>
      </c>
      <c r="AG33" s="655">
        <v>0</v>
      </c>
      <c r="AH33" s="655">
        <v>0</v>
      </c>
      <c r="AI33" s="655">
        <f t="shared" si="7"/>
        <v>0</v>
      </c>
      <c r="AJ33" s="655">
        <v>0</v>
      </c>
      <c r="AK33" s="655">
        <v>0</v>
      </c>
      <c r="AL33" s="655">
        <v>0</v>
      </c>
      <c r="AM33" s="655">
        <f t="shared" si="8"/>
        <v>0</v>
      </c>
      <c r="AN33" s="668"/>
      <c r="AO33" s="655">
        <f t="shared" si="9"/>
        <v>13.852007500000001</v>
      </c>
    </row>
    <row r="34" spans="1:43" s="15" customFormat="1">
      <c r="A34" s="577" t="s">
        <v>330</v>
      </c>
      <c r="B34"/>
      <c r="C34" s="31"/>
      <c r="D34" s="311" t="s">
        <v>172</v>
      </c>
      <c r="E34" s="637">
        <v>-12.2354422</v>
      </c>
      <c r="F34" s="637">
        <v>-140.75321080000001</v>
      </c>
      <c r="G34" s="637">
        <v>4.4408920985006301E-16</v>
      </c>
      <c r="H34" s="637">
        <v>-14.2739999999999</v>
      </c>
      <c r="I34" s="637">
        <v>-48.085999999999999</v>
      </c>
      <c r="J34" s="637">
        <v>-31.760999999999999</v>
      </c>
      <c r="K34" s="637">
        <v>32.191356699999901</v>
      </c>
      <c r="L34" s="637">
        <v>-7.7629999999999901</v>
      </c>
      <c r="M34" s="637">
        <v>123.21274440000001</v>
      </c>
      <c r="N34" s="637">
        <v>-44.064999999999998</v>
      </c>
      <c r="O34" s="637">
        <v>-250.178</v>
      </c>
      <c r="P34" s="637">
        <v>-61.011291400000097</v>
      </c>
      <c r="Q34" s="637">
        <v>6.2250000000000201</v>
      </c>
      <c r="R34" s="637">
        <v>3.1086244689504399E-15</v>
      </c>
      <c r="S34" s="637">
        <v>-15.826000000000001</v>
      </c>
      <c r="T34" s="637">
        <v>13.263087199999999</v>
      </c>
      <c r="U34" s="637">
        <v>-28.334000000000099</v>
      </c>
      <c r="V34" s="637">
        <v>0</v>
      </c>
      <c r="W34" s="637">
        <v>0</v>
      </c>
      <c r="X34" s="637">
        <v>0</v>
      </c>
      <c r="Y34" s="637">
        <v>0</v>
      </c>
      <c r="Z34" s="637">
        <v>0</v>
      </c>
      <c r="AA34" s="637">
        <f t="shared" si="6"/>
        <v>-479.39475610000022</v>
      </c>
      <c r="AB34" s="685"/>
      <c r="AC34" s="637">
        <v>-76.546430599999994</v>
      </c>
      <c r="AD34" s="637">
        <v>0</v>
      </c>
      <c r="AE34" s="637">
        <v>0</v>
      </c>
      <c r="AF34" s="637">
        <v>0</v>
      </c>
      <c r="AG34" s="637">
        <v>0</v>
      </c>
      <c r="AH34" s="637">
        <v>0</v>
      </c>
      <c r="AI34" s="637">
        <f t="shared" si="7"/>
        <v>-76.546430599999994</v>
      </c>
      <c r="AJ34" s="637">
        <v>0</v>
      </c>
      <c r="AK34" s="637">
        <v>0</v>
      </c>
      <c r="AL34" s="637">
        <v>0</v>
      </c>
      <c r="AM34" s="637">
        <f t="shared" si="8"/>
        <v>0</v>
      </c>
      <c r="AN34" s="685"/>
      <c r="AO34" s="637">
        <f t="shared" si="9"/>
        <v>-555.94118670000023</v>
      </c>
    </row>
    <row r="35" spans="1:43" s="15" customFormat="1">
      <c r="A35" s="577" t="s">
        <v>376</v>
      </c>
      <c r="B35"/>
      <c r="C35" s="31"/>
      <c r="D35" s="291" t="s">
        <v>60</v>
      </c>
      <c r="E35" s="656">
        <v>0</v>
      </c>
      <c r="F35" s="656">
        <v>0</v>
      </c>
      <c r="G35" s="656">
        <v>23.379000000000001</v>
      </c>
      <c r="H35" s="656">
        <v>28.388000000000002</v>
      </c>
      <c r="I35" s="656">
        <v>0</v>
      </c>
      <c r="J35" s="656">
        <v>0</v>
      </c>
      <c r="K35" s="656">
        <v>0</v>
      </c>
      <c r="L35" s="656">
        <v>0</v>
      </c>
      <c r="M35" s="656">
        <v>-0.86000000000000298</v>
      </c>
      <c r="N35" s="656">
        <v>0</v>
      </c>
      <c r="O35" s="656">
        <v>0</v>
      </c>
      <c r="P35" s="656">
        <v>0</v>
      </c>
      <c r="Q35" s="656">
        <v>0</v>
      </c>
      <c r="R35" s="656">
        <v>0</v>
      </c>
      <c r="S35" s="656">
        <v>0</v>
      </c>
      <c r="T35" s="656">
        <v>0</v>
      </c>
      <c r="U35" s="656">
        <v>0</v>
      </c>
      <c r="V35" s="656">
        <v>0</v>
      </c>
      <c r="W35" s="656">
        <v>0</v>
      </c>
      <c r="X35" s="656">
        <v>0</v>
      </c>
      <c r="Y35" s="656">
        <v>0</v>
      </c>
      <c r="Z35" s="656">
        <v>0</v>
      </c>
      <c r="AA35" s="656">
        <f t="shared" si="6"/>
        <v>50.906999999999996</v>
      </c>
      <c r="AB35" s="695"/>
      <c r="AC35" s="656">
        <v>0</v>
      </c>
      <c r="AD35" s="656">
        <v>0</v>
      </c>
      <c r="AE35" s="656">
        <v>0</v>
      </c>
      <c r="AF35" s="656">
        <v>0</v>
      </c>
      <c r="AG35" s="656">
        <v>0</v>
      </c>
      <c r="AH35" s="656">
        <v>0</v>
      </c>
      <c r="AI35" s="656">
        <f t="shared" si="7"/>
        <v>0</v>
      </c>
      <c r="AJ35" s="656">
        <v>0</v>
      </c>
      <c r="AK35" s="656">
        <v>0</v>
      </c>
      <c r="AL35" s="656">
        <v>0</v>
      </c>
      <c r="AM35" s="656">
        <f t="shared" si="8"/>
        <v>0</v>
      </c>
      <c r="AN35" s="695"/>
      <c r="AO35" s="656">
        <f t="shared" si="9"/>
        <v>50.906999999999996</v>
      </c>
    </row>
    <row r="36" spans="1:43" s="15" customFormat="1">
      <c r="A36" s="577" t="s">
        <v>393</v>
      </c>
      <c r="B36"/>
      <c r="C36" s="31"/>
      <c r="D36" s="167" t="s">
        <v>61</v>
      </c>
      <c r="E36" s="657">
        <v>-24.470884399999999</v>
      </c>
      <c r="F36" s="657">
        <v>-281.50642160000001</v>
      </c>
      <c r="G36" s="657">
        <v>23.379000000000001</v>
      </c>
      <c r="H36" s="657">
        <v>-0.15999999999984399</v>
      </c>
      <c r="I36" s="657">
        <v>-96.171999999999997</v>
      </c>
      <c r="J36" s="657">
        <v>-63.522000000000098</v>
      </c>
      <c r="K36" s="657">
        <v>64.382713399999901</v>
      </c>
      <c r="L36" s="657">
        <v>-15.526</v>
      </c>
      <c r="M36" s="657">
        <v>245.5654888</v>
      </c>
      <c r="N36" s="657">
        <v>-88.13</v>
      </c>
      <c r="O36" s="657">
        <v>-500.35599999999999</v>
      </c>
      <c r="P36" s="657">
        <v>-122.0225828</v>
      </c>
      <c r="Q36" s="657">
        <v>12.45</v>
      </c>
      <c r="R36" s="657">
        <v>6.2172489379008798E-15</v>
      </c>
      <c r="S36" s="657">
        <v>-31.652000000000001</v>
      </c>
      <c r="T36" s="657">
        <v>26.526174399999999</v>
      </c>
      <c r="U36" s="657">
        <v>-56.668000000000198</v>
      </c>
      <c r="V36" s="657">
        <v>0</v>
      </c>
      <c r="W36" s="657">
        <v>0</v>
      </c>
      <c r="X36" s="657">
        <v>0</v>
      </c>
      <c r="Y36" s="657">
        <v>0</v>
      </c>
      <c r="Z36" s="657">
        <v>0</v>
      </c>
      <c r="AA36" s="657">
        <f t="shared" si="6"/>
        <v>-907.88251220000041</v>
      </c>
      <c r="AB36" s="685"/>
      <c r="AC36" s="657">
        <v>-153.09286119999999</v>
      </c>
      <c r="AD36" s="657">
        <v>0</v>
      </c>
      <c r="AE36" s="657">
        <v>0</v>
      </c>
      <c r="AF36" s="657">
        <v>0</v>
      </c>
      <c r="AG36" s="657">
        <v>0</v>
      </c>
      <c r="AH36" s="657">
        <v>0</v>
      </c>
      <c r="AI36" s="657">
        <f t="shared" si="7"/>
        <v>-153.09286119999999</v>
      </c>
      <c r="AJ36" s="657">
        <v>0</v>
      </c>
      <c r="AK36" s="657">
        <v>0</v>
      </c>
      <c r="AL36" s="657">
        <v>0</v>
      </c>
      <c r="AM36" s="657">
        <f t="shared" si="8"/>
        <v>0</v>
      </c>
      <c r="AN36" s="685"/>
      <c r="AO36" s="657">
        <f t="shared" si="9"/>
        <v>-1060.9753734000003</v>
      </c>
    </row>
    <row r="37" spans="1:43" s="15" customFormat="1" ht="15">
      <c r="A37" s="577" t="s">
        <v>377</v>
      </c>
      <c r="B37"/>
      <c r="C37" s="31"/>
      <c r="D37" s="154" t="s">
        <v>62</v>
      </c>
      <c r="E37" s="638">
        <v>19.0504645</v>
      </c>
      <c r="F37" s="638">
        <v>161.85882029999999</v>
      </c>
      <c r="G37" s="638">
        <v>0</v>
      </c>
      <c r="H37" s="638">
        <v>-2.863</v>
      </c>
      <c r="I37" s="638">
        <v>-5.4939999999999998</v>
      </c>
      <c r="J37" s="638">
        <v>2.2360000000000002</v>
      </c>
      <c r="K37" s="638">
        <v>-33.1399866</v>
      </c>
      <c r="L37" s="638">
        <v>2.0219999999999998</v>
      </c>
      <c r="M37" s="638">
        <v>0</v>
      </c>
      <c r="N37" s="638">
        <v>276.46300000000002</v>
      </c>
      <c r="O37" s="638">
        <v>251.233</v>
      </c>
      <c r="P37" s="638">
        <v>4.0042432999999997</v>
      </c>
      <c r="Q37" s="638">
        <v>1.9139999999999999</v>
      </c>
      <c r="R37" s="638">
        <v>0</v>
      </c>
      <c r="S37" s="638">
        <v>6.9290000000000003</v>
      </c>
      <c r="T37" s="638">
        <v>0</v>
      </c>
      <c r="U37" s="638">
        <v>-3.141</v>
      </c>
      <c r="V37" s="638">
        <v>0</v>
      </c>
      <c r="W37" s="638">
        <v>0</v>
      </c>
      <c r="X37" s="638">
        <v>0</v>
      </c>
      <c r="Y37" s="638">
        <v>0</v>
      </c>
      <c r="Z37" s="638">
        <v>0</v>
      </c>
      <c r="AA37" s="638">
        <f t="shared" si="6"/>
        <v>681.07254150000006</v>
      </c>
      <c r="AB37" s="639"/>
      <c r="AC37" s="638">
        <v>0</v>
      </c>
      <c r="AD37" s="638">
        <v>0</v>
      </c>
      <c r="AE37" s="638">
        <v>0</v>
      </c>
      <c r="AF37" s="638">
        <v>0</v>
      </c>
      <c r="AG37" s="638">
        <v>0</v>
      </c>
      <c r="AH37" s="638">
        <v>0</v>
      </c>
      <c r="AI37" s="638">
        <f t="shared" si="7"/>
        <v>0</v>
      </c>
      <c r="AJ37" s="638">
        <v>0</v>
      </c>
      <c r="AK37" s="638">
        <v>0</v>
      </c>
      <c r="AL37" s="638">
        <v>0</v>
      </c>
      <c r="AM37" s="638">
        <f t="shared" si="8"/>
        <v>0</v>
      </c>
      <c r="AN37" s="639"/>
      <c r="AO37" s="638">
        <f t="shared" si="9"/>
        <v>681.07254150000006</v>
      </c>
      <c r="AP37" s="6"/>
    </row>
    <row r="38" spans="1:43" s="15" customFormat="1" ht="15">
      <c r="A38" s="577" t="s">
        <v>378</v>
      </c>
      <c r="B38"/>
      <c r="C38" s="31"/>
      <c r="D38" s="154" t="s">
        <v>71</v>
      </c>
      <c r="E38" s="638">
        <v>0</v>
      </c>
      <c r="F38" s="638">
        <v>0</v>
      </c>
      <c r="G38" s="638">
        <v>0</v>
      </c>
      <c r="H38" s="638">
        <v>-33.012</v>
      </c>
      <c r="I38" s="638">
        <v>0</v>
      </c>
      <c r="J38" s="638">
        <v>0</v>
      </c>
      <c r="K38" s="638">
        <v>0</v>
      </c>
      <c r="L38" s="638">
        <v>0</v>
      </c>
      <c r="M38" s="638">
        <v>0</v>
      </c>
      <c r="N38" s="638">
        <v>0</v>
      </c>
      <c r="O38" s="638">
        <v>0</v>
      </c>
      <c r="P38" s="638">
        <v>0</v>
      </c>
      <c r="Q38" s="638">
        <v>0</v>
      </c>
      <c r="R38" s="638">
        <v>0</v>
      </c>
      <c r="S38" s="638">
        <v>0</v>
      </c>
      <c r="T38" s="638">
        <v>0</v>
      </c>
      <c r="U38" s="638">
        <v>0</v>
      </c>
      <c r="V38" s="638">
        <v>0</v>
      </c>
      <c r="W38" s="638">
        <v>0</v>
      </c>
      <c r="X38" s="638">
        <v>0</v>
      </c>
      <c r="Y38" s="638">
        <v>0</v>
      </c>
      <c r="Z38" s="638">
        <v>0</v>
      </c>
      <c r="AA38" s="638">
        <f t="shared" si="6"/>
        <v>-33.012</v>
      </c>
      <c r="AB38" s="639"/>
      <c r="AC38" s="638">
        <v>0</v>
      </c>
      <c r="AD38" s="638">
        <v>0</v>
      </c>
      <c r="AE38" s="638">
        <v>0</v>
      </c>
      <c r="AF38" s="638">
        <v>0</v>
      </c>
      <c r="AG38" s="638">
        <v>0</v>
      </c>
      <c r="AH38" s="638">
        <v>0</v>
      </c>
      <c r="AI38" s="638">
        <f t="shared" si="7"/>
        <v>0</v>
      </c>
      <c r="AJ38" s="638">
        <v>0</v>
      </c>
      <c r="AK38" s="638">
        <v>0</v>
      </c>
      <c r="AL38" s="638">
        <v>0</v>
      </c>
      <c r="AM38" s="638">
        <f t="shared" si="8"/>
        <v>0</v>
      </c>
      <c r="AN38" s="639"/>
      <c r="AO38" s="638">
        <f t="shared" si="9"/>
        <v>-33.012</v>
      </c>
      <c r="AP38" s="6"/>
    </row>
    <row r="39" spans="1:43" ht="15">
      <c r="A39" s="577" t="s">
        <v>379</v>
      </c>
      <c r="C39" s="31"/>
      <c r="D39" s="154" t="s">
        <v>63</v>
      </c>
      <c r="E39" s="638">
        <v>0</v>
      </c>
      <c r="F39" s="638">
        <v>0</v>
      </c>
      <c r="G39" s="638">
        <v>0</v>
      </c>
      <c r="H39" s="638">
        <v>0</v>
      </c>
      <c r="I39" s="638">
        <v>0</v>
      </c>
      <c r="J39" s="638">
        <v>0</v>
      </c>
      <c r="K39" s="638">
        <v>0</v>
      </c>
      <c r="L39" s="638">
        <v>0</v>
      </c>
      <c r="M39" s="638">
        <v>0</v>
      </c>
      <c r="N39" s="638">
        <v>0</v>
      </c>
      <c r="O39" s="638">
        <v>0</v>
      </c>
      <c r="P39" s="638">
        <v>0</v>
      </c>
      <c r="Q39" s="638">
        <v>0</v>
      </c>
      <c r="R39" s="638">
        <v>0</v>
      </c>
      <c r="S39" s="638">
        <v>0</v>
      </c>
      <c r="T39" s="638">
        <v>0</v>
      </c>
      <c r="U39" s="638">
        <v>0</v>
      </c>
      <c r="V39" s="638">
        <v>0</v>
      </c>
      <c r="W39" s="638">
        <v>0</v>
      </c>
      <c r="X39" s="638">
        <v>0</v>
      </c>
      <c r="Y39" s="638">
        <v>0</v>
      </c>
      <c r="Z39" s="638">
        <v>0</v>
      </c>
      <c r="AA39" s="638">
        <f t="shared" si="6"/>
        <v>0</v>
      </c>
      <c r="AB39" s="639"/>
      <c r="AC39" s="638">
        <v>0</v>
      </c>
      <c r="AD39" s="638">
        <v>0</v>
      </c>
      <c r="AE39" s="638">
        <v>0</v>
      </c>
      <c r="AF39" s="638">
        <v>0</v>
      </c>
      <c r="AG39" s="638">
        <v>0</v>
      </c>
      <c r="AH39" s="638">
        <v>0</v>
      </c>
      <c r="AI39" s="638">
        <f t="shared" si="7"/>
        <v>0</v>
      </c>
      <c r="AJ39" s="638">
        <v>0</v>
      </c>
      <c r="AK39" s="638">
        <v>0</v>
      </c>
      <c r="AL39" s="638">
        <v>0</v>
      </c>
      <c r="AM39" s="638">
        <f t="shared" si="8"/>
        <v>0</v>
      </c>
      <c r="AN39" s="639"/>
      <c r="AO39" s="638">
        <f t="shared" si="9"/>
        <v>0</v>
      </c>
    </row>
    <row r="40" spans="1:43" ht="15">
      <c r="A40" s="577" t="s">
        <v>380</v>
      </c>
      <c r="C40" s="31"/>
      <c r="D40" s="154" t="s">
        <v>64</v>
      </c>
      <c r="E40" s="638">
        <v>0</v>
      </c>
      <c r="F40" s="638">
        <v>-0.33546759999999998</v>
      </c>
      <c r="G40" s="638">
        <v>0</v>
      </c>
      <c r="H40" s="638">
        <v>0</v>
      </c>
      <c r="I40" s="638">
        <v>-46.493000000000002</v>
      </c>
      <c r="J40" s="638">
        <v>-25.434000000000001</v>
      </c>
      <c r="K40" s="638">
        <v>-23.662553299999999</v>
      </c>
      <c r="L40" s="638">
        <v>-16.41</v>
      </c>
      <c r="M40" s="638">
        <v>0</v>
      </c>
      <c r="N40" s="638">
        <v>-348.06299999999999</v>
      </c>
      <c r="O40" s="638">
        <v>0</v>
      </c>
      <c r="P40" s="638">
        <v>0</v>
      </c>
      <c r="Q40" s="638">
        <v>0</v>
      </c>
      <c r="R40" s="638">
        <v>0</v>
      </c>
      <c r="S40" s="638">
        <v>0</v>
      </c>
      <c r="T40" s="638">
        <v>0</v>
      </c>
      <c r="U40" s="638">
        <v>0</v>
      </c>
      <c r="V40" s="638">
        <v>0</v>
      </c>
      <c r="W40" s="638">
        <v>0</v>
      </c>
      <c r="X40" s="638">
        <v>0</v>
      </c>
      <c r="Y40" s="638">
        <v>0</v>
      </c>
      <c r="Z40" s="638">
        <v>0</v>
      </c>
      <c r="AA40" s="638">
        <f t="shared" si="6"/>
        <v>-460.39802090000001</v>
      </c>
      <c r="AB40" s="639"/>
      <c r="AC40" s="638">
        <v>0</v>
      </c>
      <c r="AD40" s="638">
        <v>0</v>
      </c>
      <c r="AE40" s="638">
        <v>0</v>
      </c>
      <c r="AF40" s="638">
        <v>0</v>
      </c>
      <c r="AG40" s="638">
        <v>0</v>
      </c>
      <c r="AH40" s="638">
        <v>0</v>
      </c>
      <c r="AI40" s="638">
        <f t="shared" si="7"/>
        <v>0</v>
      </c>
      <c r="AJ40" s="638">
        <v>0</v>
      </c>
      <c r="AK40" s="638">
        <v>0</v>
      </c>
      <c r="AL40" s="638">
        <v>0</v>
      </c>
      <c r="AM40" s="638">
        <f t="shared" si="8"/>
        <v>0</v>
      </c>
      <c r="AN40" s="639"/>
      <c r="AO40" s="638">
        <f t="shared" si="9"/>
        <v>-460.39802090000001</v>
      </c>
    </row>
    <row r="41" spans="1:43" ht="15">
      <c r="A41" s="577" t="s">
        <v>409</v>
      </c>
      <c r="C41" s="31"/>
      <c r="D41" s="290" t="s">
        <v>51</v>
      </c>
      <c r="E41" s="658">
        <v>0</v>
      </c>
      <c r="F41" s="658">
        <v>3.205104</v>
      </c>
      <c r="G41" s="658">
        <v>0</v>
      </c>
      <c r="H41" s="658">
        <v>-0.80100000000000005</v>
      </c>
      <c r="I41" s="658">
        <v>79.61</v>
      </c>
      <c r="J41" s="658">
        <v>32.607999999999997</v>
      </c>
      <c r="K41" s="658">
        <v>31.340249499999999</v>
      </c>
      <c r="L41" s="658">
        <v>22.053000000000001</v>
      </c>
      <c r="M41" s="658">
        <v>0</v>
      </c>
      <c r="N41" s="658">
        <v>0</v>
      </c>
      <c r="O41" s="658">
        <v>-26.594000000000001</v>
      </c>
      <c r="P41" s="658">
        <v>53.0113518</v>
      </c>
      <c r="Q41" s="658">
        <v>-1.139</v>
      </c>
      <c r="R41" s="658">
        <v>0</v>
      </c>
      <c r="S41" s="658">
        <v>-1.748</v>
      </c>
      <c r="T41" s="658">
        <v>0</v>
      </c>
      <c r="U41" s="658">
        <v>-5</v>
      </c>
      <c r="V41" s="658">
        <v>0</v>
      </c>
      <c r="W41" s="658">
        <v>0</v>
      </c>
      <c r="X41" s="658">
        <v>0</v>
      </c>
      <c r="Y41" s="658">
        <v>0</v>
      </c>
      <c r="Z41" s="658">
        <v>0</v>
      </c>
      <c r="AA41" s="658">
        <f t="shared" si="6"/>
        <v>186.54570530000001</v>
      </c>
      <c r="AB41" s="696"/>
      <c r="AC41" s="658">
        <v>0</v>
      </c>
      <c r="AD41" s="658">
        <v>0</v>
      </c>
      <c r="AE41" s="658">
        <v>0</v>
      </c>
      <c r="AF41" s="658">
        <v>0</v>
      </c>
      <c r="AG41" s="658">
        <v>0</v>
      </c>
      <c r="AH41" s="658">
        <v>0</v>
      </c>
      <c r="AI41" s="658">
        <f t="shared" si="7"/>
        <v>0</v>
      </c>
      <c r="AJ41" s="658">
        <v>0</v>
      </c>
      <c r="AK41" s="658">
        <v>0</v>
      </c>
      <c r="AL41" s="658">
        <v>0</v>
      </c>
      <c r="AM41" s="658">
        <f t="shared" si="8"/>
        <v>0</v>
      </c>
      <c r="AN41" s="696"/>
      <c r="AO41" s="658">
        <f t="shared" si="9"/>
        <v>186.54570530000001</v>
      </c>
    </row>
    <row r="42" spans="1:43" ht="15">
      <c r="A42" s="577" t="s">
        <v>381</v>
      </c>
      <c r="C42" s="31"/>
      <c r="D42" s="171" t="s">
        <v>70</v>
      </c>
      <c r="E42" s="659">
        <v>19.0504645</v>
      </c>
      <c r="F42" s="659">
        <v>164.72845670000001</v>
      </c>
      <c r="G42" s="659">
        <v>0</v>
      </c>
      <c r="H42" s="659">
        <v>-36.676000000000002</v>
      </c>
      <c r="I42" s="659">
        <v>27.623000000000001</v>
      </c>
      <c r="J42" s="659">
        <v>9.4099999999999895</v>
      </c>
      <c r="K42" s="659">
        <v>-25.462290400000001</v>
      </c>
      <c r="L42" s="659">
        <v>7.665</v>
      </c>
      <c r="M42" s="659">
        <v>0</v>
      </c>
      <c r="N42" s="659">
        <v>-71.599999999999994</v>
      </c>
      <c r="O42" s="659">
        <v>224.63900000000001</v>
      </c>
      <c r="P42" s="659">
        <v>57.015595099999999</v>
      </c>
      <c r="Q42" s="659">
        <v>0.77500000000000002</v>
      </c>
      <c r="R42" s="659">
        <v>0</v>
      </c>
      <c r="S42" s="659">
        <v>5.181</v>
      </c>
      <c r="T42" s="659">
        <v>0</v>
      </c>
      <c r="U42" s="659">
        <v>-8.141</v>
      </c>
      <c r="V42" s="659">
        <v>0</v>
      </c>
      <c r="W42" s="659">
        <v>0</v>
      </c>
      <c r="X42" s="659">
        <v>0</v>
      </c>
      <c r="Y42" s="659">
        <v>0</v>
      </c>
      <c r="Z42" s="659">
        <v>0</v>
      </c>
      <c r="AA42" s="659">
        <f t="shared" si="6"/>
        <v>374.20822589999995</v>
      </c>
      <c r="AB42" s="697"/>
      <c r="AC42" s="659">
        <v>0</v>
      </c>
      <c r="AD42" s="659">
        <v>0</v>
      </c>
      <c r="AE42" s="659">
        <v>0</v>
      </c>
      <c r="AF42" s="659">
        <v>0</v>
      </c>
      <c r="AG42" s="659">
        <v>0</v>
      </c>
      <c r="AH42" s="659">
        <v>0</v>
      </c>
      <c r="AI42" s="659">
        <f t="shared" si="7"/>
        <v>0</v>
      </c>
      <c r="AJ42" s="659">
        <v>0</v>
      </c>
      <c r="AK42" s="659">
        <v>0</v>
      </c>
      <c r="AL42" s="659">
        <v>0</v>
      </c>
      <c r="AM42" s="659">
        <f t="shared" si="8"/>
        <v>0</v>
      </c>
      <c r="AN42" s="697"/>
      <c r="AO42" s="659">
        <f t="shared" si="9"/>
        <v>374.20822589999995</v>
      </c>
    </row>
    <row r="43" spans="1:43" ht="15">
      <c r="A43" s="577" t="s">
        <v>382</v>
      </c>
      <c r="C43" s="31"/>
      <c r="D43" s="309" t="s">
        <v>65</v>
      </c>
      <c r="E43" s="637">
        <v>6.8150222999999999</v>
      </c>
      <c r="F43" s="637">
        <v>23.975245899999798</v>
      </c>
      <c r="G43" s="637">
        <v>23.379000000000001</v>
      </c>
      <c r="H43" s="637">
        <v>-22.561999999999799</v>
      </c>
      <c r="I43" s="637">
        <v>-20.463000000000001</v>
      </c>
      <c r="J43" s="637">
        <v>-22.351000000000099</v>
      </c>
      <c r="K43" s="637">
        <v>6.7290662999999702</v>
      </c>
      <c r="L43" s="637">
        <v>-9.7999999999986501E-2</v>
      </c>
      <c r="M43" s="637">
        <v>122.35274440000001</v>
      </c>
      <c r="N43" s="637">
        <v>-115.66500000000001</v>
      </c>
      <c r="O43" s="637">
        <v>-25.538999999999898</v>
      </c>
      <c r="P43" s="637">
        <v>-3.9956963000000401</v>
      </c>
      <c r="Q43" s="637">
        <v>7.0000000000000098</v>
      </c>
      <c r="R43" s="637">
        <v>3.1086244689504399E-15</v>
      </c>
      <c r="S43" s="637">
        <v>-10.645</v>
      </c>
      <c r="T43" s="637">
        <v>13.263087199999999</v>
      </c>
      <c r="U43" s="637">
        <v>-36.475000000000101</v>
      </c>
      <c r="V43" s="637">
        <v>0</v>
      </c>
      <c r="W43" s="637">
        <v>0</v>
      </c>
      <c r="X43" s="637">
        <v>0</v>
      </c>
      <c r="Y43" s="637">
        <v>0</v>
      </c>
      <c r="Z43" s="637">
        <v>0</v>
      </c>
      <c r="AA43" s="637">
        <f t="shared" si="6"/>
        <v>-54.279530200000139</v>
      </c>
      <c r="AB43" s="685"/>
      <c r="AC43" s="637">
        <v>-76.546430599999994</v>
      </c>
      <c r="AD43" s="637">
        <v>0</v>
      </c>
      <c r="AE43" s="637">
        <v>0</v>
      </c>
      <c r="AF43" s="637">
        <v>0</v>
      </c>
      <c r="AG43" s="637">
        <v>0</v>
      </c>
      <c r="AH43" s="637">
        <v>0</v>
      </c>
      <c r="AI43" s="637">
        <f t="shared" si="7"/>
        <v>-76.546430599999994</v>
      </c>
      <c r="AJ43" s="637">
        <v>0</v>
      </c>
      <c r="AK43" s="637">
        <v>0</v>
      </c>
      <c r="AL43" s="637">
        <v>0</v>
      </c>
      <c r="AM43" s="637">
        <f t="shared" si="8"/>
        <v>0</v>
      </c>
      <c r="AN43" s="685"/>
      <c r="AO43" s="637">
        <f t="shared" si="9"/>
        <v>-130.82596080000013</v>
      </c>
    </row>
    <row r="44" spans="1:43" s="28" customFormat="1" hidden="1">
      <c r="A44" s="576"/>
      <c r="B44"/>
      <c r="C44" s="31"/>
      <c r="D44" s="281"/>
      <c r="E44" s="282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  <c r="AC44" s="282"/>
      <c r="AD44" s="282"/>
      <c r="AE44" s="282"/>
      <c r="AF44" s="282"/>
      <c r="AG44" s="282"/>
      <c r="AH44" s="282"/>
      <c r="AI44" s="282">
        <f t="shared" si="7"/>
        <v>0</v>
      </c>
      <c r="AJ44" s="282"/>
      <c r="AK44" s="282"/>
      <c r="AL44" s="282"/>
      <c r="AM44" s="282"/>
      <c r="AN44" s="282"/>
      <c r="AO44" s="282"/>
      <c r="AP44" s="6"/>
    </row>
    <row r="45" spans="1:43" s="28" customFormat="1" hidden="1">
      <c r="A45" s="576"/>
      <c r="B45"/>
      <c r="C45" s="31"/>
      <c r="D45" s="283" t="s">
        <v>58</v>
      </c>
      <c r="E45" s="284"/>
      <c r="F45" s="284"/>
      <c r="G45" s="284"/>
      <c r="H45" s="284"/>
      <c r="I45" s="284"/>
      <c r="J45" s="284"/>
      <c r="K45" s="284"/>
      <c r="L45" s="284"/>
      <c r="M45" s="284"/>
      <c r="N45" s="284"/>
      <c r="O45" s="284"/>
      <c r="P45" s="284"/>
      <c r="Q45" s="284"/>
      <c r="R45" s="284"/>
      <c r="S45" s="284"/>
      <c r="T45" s="284"/>
      <c r="U45" s="284"/>
      <c r="V45" s="284"/>
      <c r="W45" s="284"/>
      <c r="X45" s="284"/>
      <c r="Y45" s="284"/>
      <c r="Z45" s="284"/>
      <c r="AA45" s="284"/>
      <c r="AB45" s="699"/>
      <c r="AC45" s="284"/>
      <c r="AD45" s="284"/>
      <c r="AE45" s="284"/>
      <c r="AF45" s="284"/>
      <c r="AG45" s="284"/>
      <c r="AH45" s="284"/>
      <c r="AI45" s="284">
        <f t="shared" si="7"/>
        <v>0</v>
      </c>
      <c r="AJ45" s="284"/>
      <c r="AK45" s="284"/>
      <c r="AL45" s="284"/>
      <c r="AM45" s="284"/>
      <c r="AN45" s="699"/>
      <c r="AO45" s="284"/>
      <c r="AP45" s="6"/>
    </row>
    <row r="46" spans="1:43" s="28" customFormat="1" hidden="1">
      <c r="A46" s="576"/>
      <c r="B46"/>
      <c r="C46" s="31"/>
      <c r="D46" s="285" t="s">
        <v>59</v>
      </c>
      <c r="E46" s="166">
        <f t="shared" ref="E46:AA46" si="10">E34</f>
        <v>-12.2354422</v>
      </c>
      <c r="F46" s="166">
        <f t="shared" si="10"/>
        <v>-140.75321080000001</v>
      </c>
      <c r="G46" s="166">
        <f t="shared" si="10"/>
        <v>4.4408920985006301E-16</v>
      </c>
      <c r="H46" s="166">
        <f t="shared" si="10"/>
        <v>-14.2739999999999</v>
      </c>
      <c r="I46" s="166">
        <f t="shared" si="10"/>
        <v>-48.085999999999999</v>
      </c>
      <c r="J46" s="166">
        <f t="shared" si="10"/>
        <v>-31.760999999999999</v>
      </c>
      <c r="K46" s="166">
        <f t="shared" si="10"/>
        <v>32.191356699999901</v>
      </c>
      <c r="L46" s="166">
        <f t="shared" si="10"/>
        <v>-7.7629999999999901</v>
      </c>
      <c r="M46" s="166">
        <f t="shared" si="10"/>
        <v>123.21274440000001</v>
      </c>
      <c r="N46" s="166">
        <f t="shared" si="10"/>
        <v>-44.064999999999998</v>
      </c>
      <c r="O46" s="166">
        <f t="shared" si="10"/>
        <v>-250.178</v>
      </c>
      <c r="P46" s="166">
        <f t="shared" si="10"/>
        <v>-61.011291400000097</v>
      </c>
      <c r="Q46" s="166">
        <f t="shared" si="10"/>
        <v>6.2250000000000201</v>
      </c>
      <c r="R46" s="166">
        <f t="shared" si="10"/>
        <v>3.1086244689504399E-15</v>
      </c>
      <c r="S46" s="166">
        <f t="shared" si="10"/>
        <v>-15.826000000000001</v>
      </c>
      <c r="T46" s="166">
        <f t="shared" si="10"/>
        <v>13.263087199999999</v>
      </c>
      <c r="U46" s="166">
        <f t="shared" si="10"/>
        <v>-28.334000000000099</v>
      </c>
      <c r="V46" s="166">
        <f t="shared" si="10"/>
        <v>0</v>
      </c>
      <c r="W46" s="166">
        <f t="shared" si="10"/>
        <v>0</v>
      </c>
      <c r="X46" s="166">
        <f t="shared" si="10"/>
        <v>0</v>
      </c>
      <c r="Y46" s="166">
        <f t="shared" si="10"/>
        <v>0</v>
      </c>
      <c r="Z46" s="166">
        <f t="shared" si="10"/>
        <v>0</v>
      </c>
      <c r="AA46" s="166">
        <f t="shared" si="10"/>
        <v>-479.39475610000022</v>
      </c>
      <c r="AB46" s="698"/>
      <c r="AC46" s="166">
        <f t="shared" ref="AC46:AH46" si="11">AC34</f>
        <v>-76.546430599999994</v>
      </c>
      <c r="AD46" s="166">
        <f t="shared" si="11"/>
        <v>0</v>
      </c>
      <c r="AE46" s="166">
        <f t="shared" si="11"/>
        <v>0</v>
      </c>
      <c r="AF46" s="166">
        <f t="shared" si="11"/>
        <v>0</v>
      </c>
      <c r="AG46" s="166">
        <f t="shared" si="11"/>
        <v>0</v>
      </c>
      <c r="AH46" s="166">
        <f t="shared" si="11"/>
        <v>0</v>
      </c>
      <c r="AI46" s="166">
        <f t="shared" si="7"/>
        <v>-76.546430599999994</v>
      </c>
      <c r="AJ46" s="166">
        <f>AJ34</f>
        <v>0</v>
      </c>
      <c r="AK46" s="166">
        <f>AK34</f>
        <v>0</v>
      </c>
      <c r="AL46" s="166">
        <f>AL34</f>
        <v>0</v>
      </c>
      <c r="AM46" s="166">
        <f>AM34</f>
        <v>0</v>
      </c>
      <c r="AN46" s="698"/>
      <c r="AO46" s="166">
        <f>AO34</f>
        <v>-555.94118670000023</v>
      </c>
      <c r="AP46" s="6"/>
    </row>
    <row r="47" spans="1:43" s="12" customFormat="1" hidden="1">
      <c r="A47" s="568"/>
      <c r="B47"/>
      <c r="C47" s="31"/>
      <c r="D47" s="286" t="s">
        <v>66</v>
      </c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698"/>
      <c r="AC47" s="166"/>
      <c r="AD47" s="166"/>
      <c r="AE47" s="166"/>
      <c r="AF47" s="166"/>
      <c r="AG47" s="166"/>
      <c r="AH47" s="166"/>
      <c r="AI47" s="166">
        <f t="shared" si="7"/>
        <v>0</v>
      </c>
      <c r="AJ47" s="166"/>
      <c r="AK47" s="166"/>
      <c r="AL47" s="166"/>
      <c r="AM47" s="166"/>
      <c r="AN47" s="698"/>
      <c r="AO47" s="166"/>
      <c r="AP47" s="6"/>
      <c r="AQ47" s="6"/>
    </row>
    <row r="48" spans="1:43" s="28" customFormat="1" hidden="1">
      <c r="A48" s="576"/>
      <c r="B48"/>
      <c r="C48" s="31"/>
      <c r="D48" s="285" t="s">
        <v>67</v>
      </c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698"/>
      <c r="AC48" s="166"/>
      <c r="AD48" s="166"/>
      <c r="AE48" s="166"/>
      <c r="AF48" s="166"/>
      <c r="AG48" s="166"/>
      <c r="AH48" s="166"/>
      <c r="AI48" s="166">
        <f t="shared" si="7"/>
        <v>0</v>
      </c>
      <c r="AJ48" s="166"/>
      <c r="AK48" s="166"/>
      <c r="AL48" s="166"/>
      <c r="AM48" s="166"/>
      <c r="AN48" s="698"/>
      <c r="AO48" s="166"/>
      <c r="AP48" s="6"/>
      <c r="AQ48" s="6"/>
    </row>
    <row r="49" spans="1:41" ht="15" hidden="1" thickBot="1">
      <c r="C49" s="9"/>
      <c r="D49" s="287" t="s">
        <v>68</v>
      </c>
      <c r="E49" s="278">
        <f t="shared" ref="E49:AA49" si="12">E46-E47</f>
        <v>-12.2354422</v>
      </c>
      <c r="F49" s="278">
        <f t="shared" si="12"/>
        <v>-140.75321080000001</v>
      </c>
      <c r="G49" s="278">
        <f t="shared" si="12"/>
        <v>4.4408920985006301E-16</v>
      </c>
      <c r="H49" s="278">
        <f t="shared" si="12"/>
        <v>-14.2739999999999</v>
      </c>
      <c r="I49" s="278">
        <f t="shared" si="12"/>
        <v>-48.085999999999999</v>
      </c>
      <c r="J49" s="278">
        <f t="shared" si="12"/>
        <v>-31.760999999999999</v>
      </c>
      <c r="K49" s="278">
        <f t="shared" si="12"/>
        <v>32.191356699999901</v>
      </c>
      <c r="L49" s="278">
        <f t="shared" si="12"/>
        <v>-7.7629999999999901</v>
      </c>
      <c r="M49" s="278">
        <f t="shared" si="12"/>
        <v>123.21274440000001</v>
      </c>
      <c r="N49" s="278">
        <f t="shared" si="12"/>
        <v>-44.064999999999998</v>
      </c>
      <c r="O49" s="278">
        <f t="shared" si="12"/>
        <v>-250.178</v>
      </c>
      <c r="P49" s="278">
        <f t="shared" si="12"/>
        <v>-61.011291400000097</v>
      </c>
      <c r="Q49" s="278">
        <f t="shared" si="12"/>
        <v>6.2250000000000201</v>
      </c>
      <c r="R49" s="278">
        <f t="shared" si="12"/>
        <v>3.1086244689504399E-15</v>
      </c>
      <c r="S49" s="278">
        <f t="shared" si="12"/>
        <v>-15.826000000000001</v>
      </c>
      <c r="T49" s="278">
        <f t="shared" si="12"/>
        <v>13.263087199999999</v>
      </c>
      <c r="U49" s="278">
        <f t="shared" si="12"/>
        <v>-28.334000000000099</v>
      </c>
      <c r="V49" s="278">
        <f t="shared" si="12"/>
        <v>0</v>
      </c>
      <c r="W49" s="278">
        <f t="shared" si="12"/>
        <v>0</v>
      </c>
      <c r="X49" s="278">
        <f t="shared" si="12"/>
        <v>0</v>
      </c>
      <c r="Y49" s="278">
        <f t="shared" si="12"/>
        <v>0</v>
      </c>
      <c r="Z49" s="278">
        <f t="shared" si="12"/>
        <v>0</v>
      </c>
      <c r="AA49" s="278">
        <f t="shared" si="12"/>
        <v>-479.39475610000022</v>
      </c>
      <c r="AB49" s="700"/>
      <c r="AC49" s="278">
        <f t="shared" ref="AC49:AH49" si="13">AC46-AC47</f>
        <v>-76.546430599999994</v>
      </c>
      <c r="AD49" s="278">
        <f t="shared" si="13"/>
        <v>0</v>
      </c>
      <c r="AE49" s="278">
        <f t="shared" si="13"/>
        <v>0</v>
      </c>
      <c r="AF49" s="278">
        <f t="shared" si="13"/>
        <v>0</v>
      </c>
      <c r="AG49" s="278">
        <f t="shared" si="13"/>
        <v>0</v>
      </c>
      <c r="AH49" s="278">
        <f t="shared" si="13"/>
        <v>0</v>
      </c>
      <c r="AI49" s="278">
        <f t="shared" si="7"/>
        <v>-76.546430599999994</v>
      </c>
      <c r="AJ49" s="278">
        <f>AJ46-AJ47</f>
        <v>0</v>
      </c>
      <c r="AK49" s="278">
        <f>AK46-AK47</f>
        <v>0</v>
      </c>
      <c r="AL49" s="278">
        <f>AL46-AL47</f>
        <v>0</v>
      </c>
      <c r="AM49" s="278">
        <f>AM46-AM47</f>
        <v>0</v>
      </c>
      <c r="AN49" s="700"/>
      <c r="AO49" s="278">
        <f>AO46-AO47</f>
        <v>-555.94118670000023</v>
      </c>
    </row>
    <row r="50" spans="1:41" hidden="1"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701"/>
      <c r="AC50" s="104"/>
      <c r="AD50" s="104"/>
      <c r="AE50" s="104"/>
      <c r="AF50" s="104"/>
      <c r="AG50" s="104"/>
      <c r="AH50" s="104"/>
      <c r="AI50" s="104">
        <f t="shared" si="7"/>
        <v>0</v>
      </c>
      <c r="AJ50" s="104"/>
      <c r="AK50" s="104"/>
      <c r="AL50" s="104"/>
      <c r="AM50" s="104"/>
      <c r="AN50" s="701"/>
      <c r="AO50" s="104"/>
    </row>
    <row r="51" spans="1:41">
      <c r="X51" s="22"/>
      <c r="Y51" s="22"/>
      <c r="Z51" s="22"/>
      <c r="AC51" s="22"/>
      <c r="AD51" s="22"/>
      <c r="AE51" s="22"/>
      <c r="AF51" s="22"/>
      <c r="AG51" s="22"/>
      <c r="AH51" s="22"/>
      <c r="AJ51" s="22"/>
      <c r="AK51" s="22"/>
      <c r="AL51" s="22"/>
    </row>
    <row r="52" spans="1:41" ht="29.25" customHeight="1">
      <c r="D52" s="141" t="str">
        <f>"Kassaflöde "&amp;VÅR&amp;" jmf "&amp;VFGÅR</f>
        <v>Kassaflöde 2015 jmf 2014</v>
      </c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701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701"/>
      <c r="AO52" s="104"/>
    </row>
    <row r="53" spans="1:41"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701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701"/>
      <c r="AO53" s="104"/>
    </row>
    <row r="54" spans="1:41" s="15" customFormat="1" ht="69.75" customHeight="1">
      <c r="A54" s="579"/>
      <c r="B54"/>
      <c r="C54" s="6"/>
      <c r="D54" s="303"/>
      <c r="E54" s="736" t="str">
        <f t="shared" ref="E54:AA54" si="14">E27</f>
        <v>AH</v>
      </c>
      <c r="F54" s="736" t="str">
        <f t="shared" si="14"/>
        <v>Arcus</v>
      </c>
      <c r="G54" s="736" t="str">
        <f t="shared" si="14"/>
        <v xml:space="preserve">Biolin </v>
      </c>
      <c r="H54" s="736" t="str">
        <f t="shared" si="14"/>
        <v>Bisnode</v>
      </c>
      <c r="I54" s="736" t="str">
        <f t="shared" si="14"/>
        <v>DIAB</v>
      </c>
      <c r="J54" s="736" t="str">
        <f t="shared" si="14"/>
        <v>Eurom</v>
      </c>
      <c r="K54" s="736" t="str">
        <f t="shared" si="14"/>
        <v>GS-Hydro</v>
      </c>
      <c r="L54" s="736" t="str">
        <f t="shared" si="14"/>
        <v>Hafa</v>
      </c>
      <c r="M54" s="736" t="str">
        <f t="shared" si="14"/>
        <v>HENT</v>
      </c>
      <c r="N54" s="736" t="str">
        <f t="shared" si="14"/>
        <v xml:space="preserve">HL Disp </v>
      </c>
      <c r="O54" s="736" t="str">
        <f t="shared" si="14"/>
        <v>Inwido</v>
      </c>
      <c r="P54" s="736" t="str">
        <f t="shared" si="14"/>
        <v>Jøtul</v>
      </c>
      <c r="Q54" s="736" t="str">
        <f t="shared" si="14"/>
        <v xml:space="preserve">KVD </v>
      </c>
      <c r="R54" s="736" t="str">
        <f t="shared" si="14"/>
        <v>Ledil</v>
      </c>
      <c r="S54" s="736" t="str">
        <f t="shared" si="14"/>
        <v>MCC</v>
      </c>
      <c r="T54" s="736" t="str">
        <f t="shared" si="14"/>
        <v>Nebula</v>
      </c>
      <c r="U54" s="736" t="str">
        <f t="shared" si="14"/>
        <v>NCG</v>
      </c>
      <c r="V54" s="736">
        <f t="shared" si="14"/>
        <v>0</v>
      </c>
      <c r="W54" s="736">
        <f t="shared" si="14"/>
        <v>0</v>
      </c>
      <c r="X54" s="736">
        <f t="shared" si="14"/>
        <v>0</v>
      </c>
      <c r="Y54" s="736">
        <f t="shared" si="14"/>
        <v>0</v>
      </c>
      <c r="Z54" s="736">
        <f t="shared" si="14"/>
        <v>0</v>
      </c>
      <c r="AA54" s="736" t="str">
        <f t="shared" si="14"/>
        <v>Sum ex Aibel</v>
      </c>
      <c r="AB54" s="737"/>
      <c r="AC54" s="736" t="str">
        <f t="shared" ref="AC54:AM54" si="15">AC27</f>
        <v>Aibel</v>
      </c>
      <c r="AD54" s="736">
        <f t="shared" si="15"/>
        <v>0</v>
      </c>
      <c r="AE54" s="736">
        <f t="shared" si="15"/>
        <v>0</v>
      </c>
      <c r="AF54" s="736">
        <f t="shared" si="15"/>
        <v>0</v>
      </c>
      <c r="AG54" s="736">
        <f t="shared" si="15"/>
        <v>0</v>
      </c>
      <c r="AH54" s="736">
        <f t="shared" si="15"/>
        <v>0</v>
      </c>
      <c r="AI54" s="736" t="str">
        <f t="shared" si="15"/>
        <v>Sum Aibel</v>
      </c>
      <c r="AJ54" s="736">
        <f t="shared" si="15"/>
        <v>0</v>
      </c>
      <c r="AK54" s="736">
        <f t="shared" si="15"/>
        <v>0</v>
      </c>
      <c r="AL54" s="736">
        <f t="shared" si="15"/>
        <v>0</v>
      </c>
      <c r="AM54" s="736" t="str">
        <f t="shared" si="15"/>
        <v>SUMMA FRÅGETECKEN</v>
      </c>
      <c r="AN54" s="737"/>
      <c r="AO54" s="736" t="str">
        <f>AO27</f>
        <v>Totalt</v>
      </c>
    </row>
    <row r="55" spans="1:41">
      <c r="C55" s="28"/>
      <c r="D55" s="11" t="s">
        <v>53</v>
      </c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51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51"/>
      <c r="AO55" s="143"/>
    </row>
    <row r="56" spans="1:41">
      <c r="C56" s="12"/>
      <c r="D56" s="150" t="s">
        <v>54</v>
      </c>
      <c r="E56" s="32">
        <f t="shared" ref="E56:AA56" si="16">E11-E29</f>
        <v>1.3524317999999997</v>
      </c>
      <c r="F56" s="32">
        <f t="shared" si="16"/>
        <v>5.6133992000002024</v>
      </c>
      <c r="G56" s="32">
        <f t="shared" si="16"/>
        <v>-0.24770000000000544</v>
      </c>
      <c r="H56" s="32">
        <f t="shared" si="16"/>
        <v>-1.3257998999999998</v>
      </c>
      <c r="I56" s="32">
        <f t="shared" si="16"/>
        <v>49.939000000000014</v>
      </c>
      <c r="J56" s="32">
        <f t="shared" si="16"/>
        <v>2.2280000000000699</v>
      </c>
      <c r="K56" s="32">
        <f t="shared" si="16"/>
        <v>-9.7445599999999271</v>
      </c>
      <c r="L56" s="32">
        <f t="shared" si="16"/>
        <v>-0.20299999999999985</v>
      </c>
      <c r="M56" s="32">
        <f t="shared" si="16"/>
        <v>10.043033400000297</v>
      </c>
      <c r="N56" s="32">
        <f t="shared" si="16"/>
        <v>-11.063999999999981</v>
      </c>
      <c r="O56" s="32">
        <f t="shared" si="16"/>
        <v>101.37899999999981</v>
      </c>
      <c r="P56" s="101">
        <f t="shared" si="16"/>
        <v>3.1154987999999992</v>
      </c>
      <c r="Q56" s="32">
        <f t="shared" si="16"/>
        <v>-3.4490000000000003</v>
      </c>
      <c r="R56" s="32">
        <f t="shared" si="16"/>
        <v>18.496768399999997</v>
      </c>
      <c r="S56" s="32">
        <f t="shared" si="16"/>
        <v>17.40799999999998</v>
      </c>
      <c r="T56" s="32">
        <f t="shared" si="16"/>
        <v>-2.3477105000000016</v>
      </c>
      <c r="U56" s="32">
        <f t="shared" si="16"/>
        <v>-17.983828000000099</v>
      </c>
      <c r="V56" s="32">
        <f t="shared" si="16"/>
        <v>0</v>
      </c>
      <c r="W56" s="32">
        <f t="shared" si="16"/>
        <v>0</v>
      </c>
      <c r="X56" s="32">
        <f t="shared" si="16"/>
        <v>0</v>
      </c>
      <c r="Y56" s="32">
        <f t="shared" si="16"/>
        <v>0</v>
      </c>
      <c r="Z56" s="32">
        <f t="shared" si="16"/>
        <v>0</v>
      </c>
      <c r="AA56" s="32">
        <f t="shared" si="16"/>
        <v>163.20953320000029</v>
      </c>
      <c r="AB56" s="101"/>
      <c r="AC56" s="32">
        <f t="shared" ref="AC56:AM56" si="17">AC11-AC29</f>
        <v>24.382083399999999</v>
      </c>
      <c r="AD56" s="32">
        <f t="shared" si="17"/>
        <v>0</v>
      </c>
      <c r="AE56" s="32">
        <f t="shared" si="17"/>
        <v>0</v>
      </c>
      <c r="AF56" s="32">
        <f t="shared" si="17"/>
        <v>0</v>
      </c>
      <c r="AG56" s="32">
        <f t="shared" si="17"/>
        <v>0</v>
      </c>
      <c r="AH56" s="32">
        <f t="shared" si="17"/>
        <v>0</v>
      </c>
      <c r="AI56" s="32">
        <f t="shared" si="17"/>
        <v>24.382083399999999</v>
      </c>
      <c r="AJ56" s="32">
        <f t="shared" si="17"/>
        <v>0</v>
      </c>
      <c r="AK56" s="32">
        <f t="shared" si="17"/>
        <v>0</v>
      </c>
      <c r="AL56" s="32">
        <f t="shared" si="17"/>
        <v>0</v>
      </c>
      <c r="AM56" s="32">
        <f t="shared" si="17"/>
        <v>0</v>
      </c>
      <c r="AN56" s="101"/>
      <c r="AO56" s="32">
        <f t="shared" ref="AO56:AO70" si="18">AO11-AO29</f>
        <v>187.59161660000029</v>
      </c>
    </row>
    <row r="57" spans="1:41">
      <c r="C57" s="28"/>
      <c r="D57" s="273" t="s">
        <v>55</v>
      </c>
      <c r="E57" s="634">
        <f t="shared" ref="E57:AA57" si="19">E12-E30</f>
        <v>12.065374399999996</v>
      </c>
      <c r="F57" s="634">
        <f t="shared" si="19"/>
        <v>-73.350294099999999</v>
      </c>
      <c r="G57" s="634">
        <f t="shared" si="19"/>
        <v>10.962</v>
      </c>
      <c r="H57" s="634">
        <f t="shared" si="19"/>
        <v>26.693000000000001</v>
      </c>
      <c r="I57" s="634">
        <f t="shared" si="19"/>
        <v>-13.539000000000001</v>
      </c>
      <c r="J57" s="634">
        <f t="shared" si="19"/>
        <v>-20.442</v>
      </c>
      <c r="K57" s="634">
        <f t="shared" si="19"/>
        <v>-12.7482858</v>
      </c>
      <c r="L57" s="634">
        <f t="shared" si="19"/>
        <v>4.3109999999999999</v>
      </c>
      <c r="M57" s="634">
        <f t="shared" si="19"/>
        <v>76.033133300000017</v>
      </c>
      <c r="N57" s="634">
        <f t="shared" si="19"/>
        <v>31.143000000000001</v>
      </c>
      <c r="O57" s="634">
        <f t="shared" si="19"/>
        <v>-33.022999999999996</v>
      </c>
      <c r="P57" s="102">
        <f t="shared" si="19"/>
        <v>31.262547099999999</v>
      </c>
      <c r="Q57" s="634">
        <f t="shared" si="19"/>
        <v>-3.88</v>
      </c>
      <c r="R57" s="634">
        <f t="shared" si="19"/>
        <v>-27.135472100000001</v>
      </c>
      <c r="S57" s="634">
        <f t="shared" si="19"/>
        <v>-21.157999999999998</v>
      </c>
      <c r="T57" s="634">
        <f t="shared" si="19"/>
        <v>5.6619133000000001</v>
      </c>
      <c r="U57" s="634">
        <f t="shared" si="19"/>
        <v>168.04899999999998</v>
      </c>
      <c r="V57" s="634">
        <f t="shared" si="19"/>
        <v>0</v>
      </c>
      <c r="W57" s="634">
        <f t="shared" si="19"/>
        <v>0</v>
      </c>
      <c r="X57" s="634">
        <f t="shared" si="19"/>
        <v>0</v>
      </c>
      <c r="Y57" s="634">
        <f t="shared" si="19"/>
        <v>0</v>
      </c>
      <c r="Z57" s="634">
        <f t="shared" si="19"/>
        <v>0</v>
      </c>
      <c r="AA57" s="634">
        <f t="shared" si="19"/>
        <v>160.90491609999995</v>
      </c>
      <c r="AB57" s="102"/>
      <c r="AC57" s="634">
        <f t="shared" ref="AC57:AM57" si="20">AC12-AC30</f>
        <v>330.95304590000001</v>
      </c>
      <c r="AD57" s="634">
        <f t="shared" si="20"/>
        <v>0</v>
      </c>
      <c r="AE57" s="634">
        <f t="shared" si="20"/>
        <v>0</v>
      </c>
      <c r="AF57" s="634">
        <f t="shared" si="20"/>
        <v>0</v>
      </c>
      <c r="AG57" s="634">
        <f t="shared" si="20"/>
        <v>0</v>
      </c>
      <c r="AH57" s="634">
        <f t="shared" si="20"/>
        <v>0</v>
      </c>
      <c r="AI57" s="634">
        <f t="shared" si="20"/>
        <v>330.95304590000001</v>
      </c>
      <c r="AJ57" s="634">
        <f t="shared" si="20"/>
        <v>0</v>
      </c>
      <c r="AK57" s="634">
        <f t="shared" si="20"/>
        <v>0</v>
      </c>
      <c r="AL57" s="634">
        <f t="shared" si="20"/>
        <v>0</v>
      </c>
      <c r="AM57" s="634">
        <f t="shared" si="20"/>
        <v>0</v>
      </c>
      <c r="AN57" s="102"/>
      <c r="AO57" s="634">
        <f t="shared" si="18"/>
        <v>491.85796199999993</v>
      </c>
    </row>
    <row r="58" spans="1:41" s="20" customFormat="1">
      <c r="A58" s="567"/>
      <c r="B58"/>
      <c r="D58" s="307" t="s">
        <v>69</v>
      </c>
      <c r="E58" s="633">
        <f t="shared" ref="E58:AA58" si="21">E13-E31</f>
        <v>13.417806200000001</v>
      </c>
      <c r="F58" s="633">
        <f t="shared" si="21"/>
        <v>-67.736894899999982</v>
      </c>
      <c r="G58" s="633">
        <f t="shared" si="21"/>
        <v>10.7143</v>
      </c>
      <c r="H58" s="633">
        <f t="shared" si="21"/>
        <v>25.367200099999899</v>
      </c>
      <c r="I58" s="633">
        <f t="shared" si="21"/>
        <v>36.400000000000013</v>
      </c>
      <c r="J58" s="633">
        <f t="shared" si="21"/>
        <v>-18.213999999999999</v>
      </c>
      <c r="K58" s="633">
        <f t="shared" si="21"/>
        <v>-22.492845799999898</v>
      </c>
      <c r="L58" s="633">
        <f t="shared" si="21"/>
        <v>4.1079999999999899</v>
      </c>
      <c r="M58" s="633">
        <f t="shared" si="21"/>
        <v>86.076166700000002</v>
      </c>
      <c r="N58" s="633">
        <f t="shared" si="21"/>
        <v>20.078999999999901</v>
      </c>
      <c r="O58" s="633">
        <f t="shared" si="21"/>
        <v>68.355999999999995</v>
      </c>
      <c r="P58" s="633">
        <f t="shared" si="21"/>
        <v>34.378045900000004</v>
      </c>
      <c r="Q58" s="633">
        <f t="shared" si="21"/>
        <v>-7.3290000000000148</v>
      </c>
      <c r="R58" s="633">
        <f t="shared" si="21"/>
        <v>-8.6387037000000042</v>
      </c>
      <c r="S58" s="633">
        <f t="shared" si="21"/>
        <v>-3.7500000000000018</v>
      </c>
      <c r="T58" s="633">
        <f t="shared" si="21"/>
        <v>3.3142027999999968</v>
      </c>
      <c r="U58" s="633">
        <f t="shared" si="21"/>
        <v>150.0651720000001</v>
      </c>
      <c r="V58" s="633">
        <f t="shared" si="21"/>
        <v>0</v>
      </c>
      <c r="W58" s="633">
        <f t="shared" si="21"/>
        <v>0</v>
      </c>
      <c r="X58" s="633">
        <f t="shared" si="21"/>
        <v>0</v>
      </c>
      <c r="Y58" s="633">
        <f t="shared" si="21"/>
        <v>0</v>
      </c>
      <c r="Z58" s="633">
        <f t="shared" si="21"/>
        <v>0</v>
      </c>
      <c r="AA58" s="633">
        <f t="shared" si="21"/>
        <v>324.11444930000005</v>
      </c>
      <c r="AB58" s="101"/>
      <c r="AC58" s="633">
        <f t="shared" ref="AC58:AM58" si="22">AC13-AC31</f>
        <v>355.33512930000001</v>
      </c>
      <c r="AD58" s="633">
        <f t="shared" si="22"/>
        <v>0</v>
      </c>
      <c r="AE58" s="633">
        <f t="shared" si="22"/>
        <v>0</v>
      </c>
      <c r="AF58" s="633">
        <f t="shared" si="22"/>
        <v>0</v>
      </c>
      <c r="AG58" s="633">
        <f t="shared" si="22"/>
        <v>0</v>
      </c>
      <c r="AH58" s="633">
        <f t="shared" si="22"/>
        <v>0</v>
      </c>
      <c r="AI58" s="633">
        <f t="shared" si="22"/>
        <v>355.33512930000001</v>
      </c>
      <c r="AJ58" s="633">
        <f t="shared" si="22"/>
        <v>0</v>
      </c>
      <c r="AK58" s="633">
        <f t="shared" si="22"/>
        <v>0</v>
      </c>
      <c r="AL58" s="633">
        <f t="shared" si="22"/>
        <v>0</v>
      </c>
      <c r="AM58" s="633">
        <f t="shared" si="22"/>
        <v>0</v>
      </c>
      <c r="AN58" s="101"/>
      <c r="AO58" s="633">
        <f t="shared" si="18"/>
        <v>679.4495786</v>
      </c>
    </row>
    <row r="59" spans="1:41">
      <c r="D59" s="155" t="s">
        <v>56</v>
      </c>
      <c r="E59" s="17">
        <f t="shared" ref="E59:AA59" si="23">E14-E32</f>
        <v>7.8797014000000001</v>
      </c>
      <c r="F59" s="17">
        <f t="shared" si="23"/>
        <v>-26.082460100000002</v>
      </c>
      <c r="G59" s="17">
        <f t="shared" si="23"/>
        <v>-5.04</v>
      </c>
      <c r="H59" s="17">
        <f t="shared" si="23"/>
        <v>0.15100000000000335</v>
      </c>
      <c r="I59" s="17">
        <f t="shared" si="23"/>
        <v>-0.24500000000000011</v>
      </c>
      <c r="J59" s="17">
        <f t="shared" si="23"/>
        <v>10.908999999999999</v>
      </c>
      <c r="K59" s="17">
        <f t="shared" si="23"/>
        <v>1.8902999999999999</v>
      </c>
      <c r="L59" s="17">
        <f t="shared" si="23"/>
        <v>-1.2000000000000011E-2</v>
      </c>
      <c r="M59" s="17">
        <f t="shared" si="23"/>
        <v>-12.644231399999999</v>
      </c>
      <c r="N59" s="17">
        <f t="shared" si="23"/>
        <v>2.3109999999999999</v>
      </c>
      <c r="O59" s="17">
        <f t="shared" si="23"/>
        <v>21.783000000000001</v>
      </c>
      <c r="P59" s="17">
        <f t="shared" si="23"/>
        <v>-3.3001282999999999</v>
      </c>
      <c r="Q59" s="17">
        <f t="shared" si="23"/>
        <v>-3.0050000000000003</v>
      </c>
      <c r="R59" s="17">
        <f t="shared" si="23"/>
        <v>-7.5037599999999996E-2</v>
      </c>
      <c r="S59" s="17">
        <f t="shared" si="23"/>
        <v>-3.8099999999999996</v>
      </c>
      <c r="T59" s="17">
        <f t="shared" si="23"/>
        <v>8.6848403000000012</v>
      </c>
      <c r="U59" s="17">
        <f t="shared" si="23"/>
        <v>-28.372000000000003</v>
      </c>
      <c r="V59" s="17">
        <f t="shared" si="23"/>
        <v>0</v>
      </c>
      <c r="W59" s="17">
        <f t="shared" si="23"/>
        <v>0</v>
      </c>
      <c r="X59" s="17">
        <f t="shared" si="23"/>
        <v>0</v>
      </c>
      <c r="Y59" s="17">
        <f t="shared" si="23"/>
        <v>0</v>
      </c>
      <c r="Z59" s="17">
        <f t="shared" si="23"/>
        <v>0</v>
      </c>
      <c r="AA59" s="17">
        <f t="shared" si="23"/>
        <v>-28.977015700000038</v>
      </c>
      <c r="AB59" s="16"/>
      <c r="AC59" s="17">
        <f t="shared" ref="AC59:AM59" si="24">AC14-AC32</f>
        <v>-1.5782761000000001</v>
      </c>
      <c r="AD59" s="17">
        <f t="shared" si="24"/>
        <v>0</v>
      </c>
      <c r="AE59" s="17">
        <f t="shared" si="24"/>
        <v>0</v>
      </c>
      <c r="AF59" s="17">
        <f t="shared" si="24"/>
        <v>0</v>
      </c>
      <c r="AG59" s="17">
        <f t="shared" si="24"/>
        <v>0</v>
      </c>
      <c r="AH59" s="17">
        <f t="shared" si="24"/>
        <v>0</v>
      </c>
      <c r="AI59" s="17">
        <f t="shared" si="24"/>
        <v>-1.5782761000000001</v>
      </c>
      <c r="AJ59" s="17">
        <f t="shared" si="24"/>
        <v>0</v>
      </c>
      <c r="AK59" s="17">
        <f t="shared" si="24"/>
        <v>0</v>
      </c>
      <c r="AL59" s="17">
        <f t="shared" si="24"/>
        <v>0</v>
      </c>
      <c r="AM59" s="17">
        <f t="shared" si="24"/>
        <v>0</v>
      </c>
      <c r="AN59" s="16"/>
      <c r="AO59" s="17">
        <f t="shared" si="18"/>
        <v>-30.555291800000049</v>
      </c>
    </row>
    <row r="60" spans="1:41">
      <c r="D60" s="170" t="s">
        <v>57</v>
      </c>
      <c r="E60" s="655">
        <f t="shared" ref="E60:AA60" si="25">E15-E33</f>
        <v>-3.8595098000000001</v>
      </c>
      <c r="F60" s="655">
        <f t="shared" si="25"/>
        <v>-2.9914300000000001E-2</v>
      </c>
      <c r="G60" s="655">
        <f t="shared" si="25"/>
        <v>0.45300000000000001</v>
      </c>
      <c r="H60" s="655">
        <f t="shared" si="25"/>
        <v>-0.48300000000000004</v>
      </c>
      <c r="I60" s="655">
        <f t="shared" si="25"/>
        <v>9.0999999999999998E-2</v>
      </c>
      <c r="J60" s="655">
        <f t="shared" si="25"/>
        <v>0</v>
      </c>
      <c r="K60" s="655">
        <f t="shared" si="25"/>
        <v>-5.177989999999999E-2</v>
      </c>
      <c r="L60" s="655">
        <f t="shared" si="25"/>
        <v>0</v>
      </c>
      <c r="M60" s="655">
        <f t="shared" si="25"/>
        <v>0.31960330000000003</v>
      </c>
      <c r="N60" s="655">
        <f t="shared" si="25"/>
        <v>0</v>
      </c>
      <c r="O60" s="655">
        <f t="shared" si="25"/>
        <v>-2.798</v>
      </c>
      <c r="P60" s="655">
        <f t="shared" si="25"/>
        <v>-1.9522466000000001</v>
      </c>
      <c r="Q60" s="655">
        <f t="shared" si="25"/>
        <v>6.3E-2</v>
      </c>
      <c r="R60" s="655">
        <f t="shared" si="25"/>
        <v>0.18759400000000001</v>
      </c>
      <c r="S60" s="655">
        <f t="shared" si="25"/>
        <v>0</v>
      </c>
      <c r="T60" s="655">
        <f t="shared" si="25"/>
        <v>0</v>
      </c>
      <c r="U60" s="655">
        <f t="shared" si="25"/>
        <v>-5</v>
      </c>
      <c r="V60" s="655">
        <f t="shared" si="25"/>
        <v>0</v>
      </c>
      <c r="W60" s="655">
        <f t="shared" si="25"/>
        <v>0</v>
      </c>
      <c r="X60" s="655">
        <f t="shared" si="25"/>
        <v>0</v>
      </c>
      <c r="Y60" s="655">
        <f t="shared" si="25"/>
        <v>0</v>
      </c>
      <c r="Z60" s="655">
        <f t="shared" si="25"/>
        <v>0</v>
      </c>
      <c r="AA60" s="655">
        <f t="shared" si="25"/>
        <v>-13.060253300000001</v>
      </c>
      <c r="AB60" s="668"/>
      <c r="AC60" s="655">
        <f t="shared" ref="AC60:AM60" si="26">AC15-AC33</f>
        <v>0</v>
      </c>
      <c r="AD60" s="655">
        <f t="shared" si="26"/>
        <v>0</v>
      </c>
      <c r="AE60" s="655">
        <f t="shared" si="26"/>
        <v>0</v>
      </c>
      <c r="AF60" s="655">
        <f t="shared" si="26"/>
        <v>0</v>
      </c>
      <c r="AG60" s="655">
        <f t="shared" si="26"/>
        <v>0</v>
      </c>
      <c r="AH60" s="655">
        <f t="shared" si="26"/>
        <v>0</v>
      </c>
      <c r="AI60" s="655">
        <f t="shared" si="26"/>
        <v>0</v>
      </c>
      <c r="AJ60" s="655">
        <f t="shared" si="26"/>
        <v>0</v>
      </c>
      <c r="AK60" s="655">
        <f t="shared" si="26"/>
        <v>0</v>
      </c>
      <c r="AL60" s="655">
        <f t="shared" si="26"/>
        <v>0</v>
      </c>
      <c r="AM60" s="655">
        <f t="shared" si="26"/>
        <v>0</v>
      </c>
      <c r="AN60" s="668"/>
      <c r="AO60" s="655">
        <f t="shared" si="18"/>
        <v>-13.060253300000001</v>
      </c>
    </row>
    <row r="61" spans="1:41" s="20" customFormat="1">
      <c r="A61" s="567"/>
      <c r="B61"/>
      <c r="D61" s="312" t="s">
        <v>172</v>
      </c>
      <c r="E61" s="637">
        <f t="shared" ref="E61:AA61" si="27">E16-E34</f>
        <v>17.437997800000009</v>
      </c>
      <c r="F61" s="637">
        <f t="shared" si="27"/>
        <v>-93.849269300000003</v>
      </c>
      <c r="G61" s="637">
        <f t="shared" si="27"/>
        <v>6.1272999999999893</v>
      </c>
      <c r="H61" s="637">
        <f t="shared" si="27"/>
        <v>25.035200099999898</v>
      </c>
      <c r="I61" s="637">
        <f t="shared" si="27"/>
        <v>36.245999999999995</v>
      </c>
      <c r="J61" s="637">
        <f t="shared" si="27"/>
        <v>-7.3050000000000033</v>
      </c>
      <c r="K61" s="637">
        <f t="shared" si="27"/>
        <v>-20.654325699999902</v>
      </c>
      <c r="L61" s="637">
        <f t="shared" si="27"/>
        <v>4.0959999999999903</v>
      </c>
      <c r="M61" s="637">
        <f t="shared" si="27"/>
        <v>73.751538599999989</v>
      </c>
      <c r="N61" s="637">
        <f t="shared" si="27"/>
        <v>22.389999999999997</v>
      </c>
      <c r="O61" s="637">
        <f t="shared" si="27"/>
        <v>87.341000000000008</v>
      </c>
      <c r="P61" s="637">
        <f t="shared" si="27"/>
        <v>29.125671000000096</v>
      </c>
      <c r="Q61" s="637">
        <f t="shared" si="27"/>
        <v>-10.27100000000002</v>
      </c>
      <c r="R61" s="637">
        <f t="shared" si="27"/>
        <v>-8.5261472999999928</v>
      </c>
      <c r="S61" s="637">
        <f t="shared" si="27"/>
        <v>-7.5599999999999987</v>
      </c>
      <c r="T61" s="637">
        <f t="shared" si="27"/>
        <v>11.9990431</v>
      </c>
      <c r="U61" s="637">
        <f t="shared" si="27"/>
        <v>116.6931719999999</v>
      </c>
      <c r="V61" s="637">
        <f t="shared" si="27"/>
        <v>0</v>
      </c>
      <c r="W61" s="637">
        <f t="shared" si="27"/>
        <v>0</v>
      </c>
      <c r="X61" s="637">
        <f t="shared" si="27"/>
        <v>0</v>
      </c>
      <c r="Y61" s="637">
        <f t="shared" si="27"/>
        <v>0</v>
      </c>
      <c r="Z61" s="637">
        <f t="shared" si="27"/>
        <v>0</v>
      </c>
      <c r="AA61" s="637">
        <f t="shared" si="27"/>
        <v>282.07718030000001</v>
      </c>
      <c r="AB61" s="685"/>
      <c r="AC61" s="637">
        <f t="shared" ref="AC61:AM61" si="28">AC16-AC34</f>
        <v>353.75685320000002</v>
      </c>
      <c r="AD61" s="637">
        <f t="shared" si="28"/>
        <v>0</v>
      </c>
      <c r="AE61" s="637">
        <f t="shared" si="28"/>
        <v>0</v>
      </c>
      <c r="AF61" s="637">
        <f t="shared" si="28"/>
        <v>0</v>
      </c>
      <c r="AG61" s="637">
        <f t="shared" si="28"/>
        <v>0</v>
      </c>
      <c r="AH61" s="637">
        <f t="shared" si="28"/>
        <v>0</v>
      </c>
      <c r="AI61" s="637">
        <f t="shared" si="28"/>
        <v>353.75685320000002</v>
      </c>
      <c r="AJ61" s="637">
        <f t="shared" si="28"/>
        <v>0</v>
      </c>
      <c r="AK61" s="637">
        <f t="shared" si="28"/>
        <v>0</v>
      </c>
      <c r="AL61" s="637">
        <f t="shared" si="28"/>
        <v>0</v>
      </c>
      <c r="AM61" s="637">
        <f t="shared" si="28"/>
        <v>0</v>
      </c>
      <c r="AN61" s="685"/>
      <c r="AO61" s="637">
        <f t="shared" si="18"/>
        <v>635.83403350000003</v>
      </c>
    </row>
    <row r="62" spans="1:41">
      <c r="D62" s="291" t="s">
        <v>60</v>
      </c>
      <c r="E62" s="656">
        <f t="shared" ref="E62:AA62" si="29">E17-E35</f>
        <v>0</v>
      </c>
      <c r="F62" s="656">
        <f t="shared" si="29"/>
        <v>0</v>
      </c>
      <c r="G62" s="656">
        <f t="shared" si="29"/>
        <v>-23.379000000000001</v>
      </c>
      <c r="H62" s="656">
        <f t="shared" si="29"/>
        <v>-22.324000000000002</v>
      </c>
      <c r="I62" s="656">
        <f t="shared" si="29"/>
        <v>0</v>
      </c>
      <c r="J62" s="656">
        <f t="shared" si="29"/>
        <v>0</v>
      </c>
      <c r="K62" s="656">
        <f t="shared" si="29"/>
        <v>0</v>
      </c>
      <c r="L62" s="656">
        <f t="shared" si="29"/>
        <v>0</v>
      </c>
      <c r="M62" s="656">
        <f t="shared" si="29"/>
        <v>0.86000000000000298</v>
      </c>
      <c r="N62" s="656">
        <f t="shared" si="29"/>
        <v>0</v>
      </c>
      <c r="O62" s="656">
        <f t="shared" si="29"/>
        <v>0</v>
      </c>
      <c r="P62" s="656">
        <f t="shared" si="29"/>
        <v>0</v>
      </c>
      <c r="Q62" s="656">
        <f t="shared" si="29"/>
        <v>0</v>
      </c>
      <c r="R62" s="656">
        <f t="shared" si="29"/>
        <v>-8.8480000000000008</v>
      </c>
      <c r="S62" s="656">
        <f t="shared" si="29"/>
        <v>0</v>
      </c>
      <c r="T62" s="656">
        <f t="shared" si="29"/>
        <v>0</v>
      </c>
      <c r="U62" s="656">
        <f t="shared" si="29"/>
        <v>-48.820999999999998</v>
      </c>
      <c r="V62" s="656">
        <f t="shared" si="29"/>
        <v>0</v>
      </c>
      <c r="W62" s="656">
        <f t="shared" si="29"/>
        <v>0</v>
      </c>
      <c r="X62" s="656">
        <f t="shared" si="29"/>
        <v>0</v>
      </c>
      <c r="Y62" s="656">
        <f t="shared" si="29"/>
        <v>0</v>
      </c>
      <c r="Z62" s="656">
        <f t="shared" si="29"/>
        <v>0</v>
      </c>
      <c r="AA62" s="656">
        <f t="shared" si="29"/>
        <v>-102.512</v>
      </c>
      <c r="AB62" s="695"/>
      <c r="AC62" s="656">
        <f t="shared" ref="AC62:AM62" si="30">AC17-AC35</f>
        <v>0</v>
      </c>
      <c r="AD62" s="656">
        <f t="shared" si="30"/>
        <v>0</v>
      </c>
      <c r="AE62" s="656">
        <f t="shared" si="30"/>
        <v>0</v>
      </c>
      <c r="AF62" s="656">
        <f t="shared" si="30"/>
        <v>0</v>
      </c>
      <c r="AG62" s="656">
        <f t="shared" si="30"/>
        <v>0</v>
      </c>
      <c r="AH62" s="656">
        <f t="shared" si="30"/>
        <v>0</v>
      </c>
      <c r="AI62" s="656">
        <f t="shared" si="30"/>
        <v>0</v>
      </c>
      <c r="AJ62" s="656">
        <f t="shared" si="30"/>
        <v>0</v>
      </c>
      <c r="AK62" s="656">
        <f t="shared" si="30"/>
        <v>0</v>
      </c>
      <c r="AL62" s="656">
        <f t="shared" si="30"/>
        <v>0</v>
      </c>
      <c r="AM62" s="656">
        <f t="shared" si="30"/>
        <v>0</v>
      </c>
      <c r="AN62" s="695"/>
      <c r="AO62" s="656">
        <f t="shared" si="18"/>
        <v>-102.512</v>
      </c>
    </row>
    <row r="63" spans="1:41" s="20" customFormat="1">
      <c r="A63" s="567"/>
      <c r="B63"/>
      <c r="D63" s="167" t="s">
        <v>61</v>
      </c>
      <c r="E63" s="657">
        <f t="shared" ref="E63:AA63" si="31">E18-E36</f>
        <v>34.875995599999996</v>
      </c>
      <c r="F63" s="657">
        <f t="shared" si="31"/>
        <v>-187.69853860000001</v>
      </c>
      <c r="G63" s="657">
        <f t="shared" si="31"/>
        <v>-11.124400000000001</v>
      </c>
      <c r="H63" s="657">
        <f t="shared" si="31"/>
        <v>27.746400199999545</v>
      </c>
      <c r="I63" s="657">
        <f t="shared" si="31"/>
        <v>72.492000000000104</v>
      </c>
      <c r="J63" s="657">
        <f t="shared" si="31"/>
        <v>-14.610000000000007</v>
      </c>
      <c r="K63" s="657">
        <f t="shared" si="31"/>
        <v>-41.308651399999803</v>
      </c>
      <c r="L63" s="657">
        <f t="shared" si="31"/>
        <v>8.1920000000000002</v>
      </c>
      <c r="M63" s="657">
        <f t="shared" si="31"/>
        <v>148.36307720000102</v>
      </c>
      <c r="N63" s="657">
        <f t="shared" si="31"/>
        <v>44.779999999999895</v>
      </c>
      <c r="O63" s="657">
        <f t="shared" si="31"/>
        <v>174.68200000000002</v>
      </c>
      <c r="P63" s="657">
        <f t="shared" si="31"/>
        <v>58.251341999999994</v>
      </c>
      <c r="Q63" s="657">
        <f t="shared" si="31"/>
        <v>-20.542000000000002</v>
      </c>
      <c r="R63" s="657">
        <f t="shared" si="31"/>
        <v>-25.900294600000006</v>
      </c>
      <c r="S63" s="657">
        <f t="shared" si="31"/>
        <v>-15.119999999999997</v>
      </c>
      <c r="T63" s="657">
        <f t="shared" si="31"/>
        <v>23.998086199999999</v>
      </c>
      <c r="U63" s="657">
        <f t="shared" si="31"/>
        <v>184.56534400000021</v>
      </c>
      <c r="V63" s="657">
        <f t="shared" si="31"/>
        <v>0</v>
      </c>
      <c r="W63" s="657">
        <f t="shared" si="31"/>
        <v>0</v>
      </c>
      <c r="X63" s="657">
        <f t="shared" si="31"/>
        <v>0</v>
      </c>
      <c r="Y63" s="657">
        <f t="shared" si="31"/>
        <v>0</v>
      </c>
      <c r="Z63" s="657">
        <f t="shared" si="31"/>
        <v>0</v>
      </c>
      <c r="AA63" s="657">
        <f t="shared" si="31"/>
        <v>461.6423606000011</v>
      </c>
      <c r="AB63" s="685"/>
      <c r="AC63" s="657">
        <f t="shared" ref="AC63:AM63" si="32">AC18-AC36</f>
        <v>707.51370640000005</v>
      </c>
      <c r="AD63" s="657">
        <f t="shared" si="32"/>
        <v>0</v>
      </c>
      <c r="AE63" s="657">
        <f t="shared" si="32"/>
        <v>0</v>
      </c>
      <c r="AF63" s="657">
        <f t="shared" si="32"/>
        <v>0</v>
      </c>
      <c r="AG63" s="657">
        <f t="shared" si="32"/>
        <v>0</v>
      </c>
      <c r="AH63" s="657">
        <f t="shared" si="32"/>
        <v>0</v>
      </c>
      <c r="AI63" s="657">
        <f t="shared" si="32"/>
        <v>707.51370640000005</v>
      </c>
      <c r="AJ63" s="657">
        <f t="shared" si="32"/>
        <v>0</v>
      </c>
      <c r="AK63" s="657">
        <f t="shared" si="32"/>
        <v>0</v>
      </c>
      <c r="AL63" s="657">
        <f t="shared" si="32"/>
        <v>0</v>
      </c>
      <c r="AM63" s="657">
        <f t="shared" si="32"/>
        <v>0</v>
      </c>
      <c r="AN63" s="685"/>
      <c r="AO63" s="657">
        <f t="shared" si="18"/>
        <v>1169.156067000001</v>
      </c>
    </row>
    <row r="64" spans="1:41">
      <c r="D64" s="154" t="s">
        <v>62</v>
      </c>
      <c r="E64" s="638">
        <f t="shared" ref="E64:AA64" si="33">E19-E37</f>
        <v>-28.570436399999998</v>
      </c>
      <c r="F64" s="638">
        <f t="shared" si="33"/>
        <v>83.221146099999999</v>
      </c>
      <c r="G64" s="638">
        <f t="shared" si="33"/>
        <v>-0.106</v>
      </c>
      <c r="H64" s="638">
        <f t="shared" si="33"/>
        <v>-83.132000000000005</v>
      </c>
      <c r="I64" s="638">
        <f t="shared" si="33"/>
        <v>22.138999999999999</v>
      </c>
      <c r="J64" s="638">
        <f t="shared" si="33"/>
        <v>9.4809999999999999</v>
      </c>
      <c r="K64" s="638">
        <f t="shared" si="33"/>
        <v>42.594724200000002</v>
      </c>
      <c r="L64" s="638">
        <f t="shared" si="33"/>
        <v>0.26200000000000001</v>
      </c>
      <c r="M64" s="638">
        <f t="shared" si="33"/>
        <v>-166.17398270000001</v>
      </c>
      <c r="N64" s="638">
        <f t="shared" si="33"/>
        <v>-276.46300000000002</v>
      </c>
      <c r="O64" s="638">
        <f t="shared" si="33"/>
        <v>-96.634999999999991</v>
      </c>
      <c r="P64" s="638">
        <f t="shared" si="33"/>
        <v>-12.795795899999998</v>
      </c>
      <c r="Q64" s="638">
        <f t="shared" si="33"/>
        <v>-2.601</v>
      </c>
      <c r="R64" s="638">
        <f t="shared" si="33"/>
        <v>0</v>
      </c>
      <c r="S64" s="638">
        <f t="shared" si="33"/>
        <v>-6.6400000000000006</v>
      </c>
      <c r="T64" s="638">
        <f t="shared" si="33"/>
        <v>0.34704889999999999</v>
      </c>
      <c r="U64" s="638">
        <f t="shared" si="33"/>
        <v>3.141</v>
      </c>
      <c r="V64" s="638">
        <f t="shared" si="33"/>
        <v>0</v>
      </c>
      <c r="W64" s="638">
        <f t="shared" si="33"/>
        <v>0</v>
      </c>
      <c r="X64" s="638">
        <f t="shared" si="33"/>
        <v>0</v>
      </c>
      <c r="Y64" s="638">
        <f t="shared" si="33"/>
        <v>0</v>
      </c>
      <c r="Z64" s="638">
        <f t="shared" si="33"/>
        <v>0</v>
      </c>
      <c r="AA64" s="638">
        <f t="shared" si="33"/>
        <v>-511.93129580000004</v>
      </c>
      <c r="AB64" s="639"/>
      <c r="AC64" s="638">
        <f t="shared" ref="AC64:AM64" si="34">AC19-AC37</f>
        <v>-322.15289999999999</v>
      </c>
      <c r="AD64" s="638">
        <f t="shared" si="34"/>
        <v>0</v>
      </c>
      <c r="AE64" s="638">
        <f t="shared" si="34"/>
        <v>0</v>
      </c>
      <c r="AF64" s="638">
        <f t="shared" si="34"/>
        <v>0</v>
      </c>
      <c r="AG64" s="638">
        <f t="shared" si="34"/>
        <v>0</v>
      </c>
      <c r="AH64" s="638">
        <f t="shared" si="34"/>
        <v>0</v>
      </c>
      <c r="AI64" s="638">
        <f t="shared" si="34"/>
        <v>-322.15289999999999</v>
      </c>
      <c r="AJ64" s="638">
        <f t="shared" si="34"/>
        <v>0</v>
      </c>
      <c r="AK64" s="638">
        <f t="shared" si="34"/>
        <v>0</v>
      </c>
      <c r="AL64" s="638">
        <f t="shared" si="34"/>
        <v>0</v>
      </c>
      <c r="AM64" s="638">
        <f t="shared" si="34"/>
        <v>0</v>
      </c>
      <c r="AN64" s="639"/>
      <c r="AO64" s="638">
        <f t="shared" si="18"/>
        <v>-834.08419580000009</v>
      </c>
    </row>
    <row r="65" spans="1:16341">
      <c r="D65" s="154" t="s">
        <v>72</v>
      </c>
      <c r="E65" s="638">
        <f t="shared" ref="E65:AA65" si="35">E20-E38</f>
        <v>0</v>
      </c>
      <c r="F65" s="638">
        <f t="shared" si="35"/>
        <v>-66.760819299999994</v>
      </c>
      <c r="G65" s="638">
        <f t="shared" si="35"/>
        <v>0</v>
      </c>
      <c r="H65" s="638">
        <f t="shared" si="35"/>
        <v>30.76</v>
      </c>
      <c r="I65" s="638">
        <f t="shared" si="35"/>
        <v>0</v>
      </c>
      <c r="J65" s="638">
        <f t="shared" si="35"/>
        <v>0</v>
      </c>
      <c r="K65" s="638">
        <f t="shared" si="35"/>
        <v>0</v>
      </c>
      <c r="L65" s="638">
        <f t="shared" si="35"/>
        <v>0</v>
      </c>
      <c r="M65" s="638">
        <f t="shared" si="35"/>
        <v>0</v>
      </c>
      <c r="N65" s="638">
        <f t="shared" si="35"/>
        <v>0</v>
      </c>
      <c r="O65" s="638">
        <f t="shared" si="35"/>
        <v>0</v>
      </c>
      <c r="P65" s="638">
        <f t="shared" si="35"/>
        <v>0</v>
      </c>
      <c r="Q65" s="638">
        <f t="shared" si="35"/>
        <v>0</v>
      </c>
      <c r="R65" s="638">
        <f t="shared" si="35"/>
        <v>0</v>
      </c>
      <c r="S65" s="638">
        <f t="shared" si="35"/>
        <v>0</v>
      </c>
      <c r="T65" s="638">
        <f t="shared" si="35"/>
        <v>0</v>
      </c>
      <c r="U65" s="638">
        <f t="shared" si="35"/>
        <v>0</v>
      </c>
      <c r="V65" s="638">
        <f t="shared" si="35"/>
        <v>0</v>
      </c>
      <c r="W65" s="638">
        <f t="shared" si="35"/>
        <v>0</v>
      </c>
      <c r="X65" s="638">
        <f t="shared" si="35"/>
        <v>0</v>
      </c>
      <c r="Y65" s="638">
        <f t="shared" si="35"/>
        <v>0</v>
      </c>
      <c r="Z65" s="638">
        <f t="shared" si="35"/>
        <v>0</v>
      </c>
      <c r="AA65" s="638">
        <f t="shared" si="35"/>
        <v>-36.000819299999989</v>
      </c>
      <c r="AB65" s="639"/>
      <c r="AC65" s="638">
        <f t="shared" ref="AC65:AM65" si="36">AC20-AC38</f>
        <v>0</v>
      </c>
      <c r="AD65" s="638">
        <f t="shared" si="36"/>
        <v>0</v>
      </c>
      <c r="AE65" s="638">
        <f t="shared" si="36"/>
        <v>0</v>
      </c>
      <c r="AF65" s="638">
        <f t="shared" si="36"/>
        <v>0</v>
      </c>
      <c r="AG65" s="638">
        <f t="shared" si="36"/>
        <v>0</v>
      </c>
      <c r="AH65" s="638">
        <f t="shared" si="36"/>
        <v>0</v>
      </c>
      <c r="AI65" s="638">
        <f t="shared" si="36"/>
        <v>0</v>
      </c>
      <c r="AJ65" s="638">
        <f t="shared" si="36"/>
        <v>0</v>
      </c>
      <c r="AK65" s="638">
        <f t="shared" si="36"/>
        <v>0</v>
      </c>
      <c r="AL65" s="638">
        <f t="shared" si="36"/>
        <v>0</v>
      </c>
      <c r="AM65" s="638">
        <f t="shared" si="36"/>
        <v>0</v>
      </c>
      <c r="AN65" s="639"/>
      <c r="AO65" s="638">
        <f t="shared" si="18"/>
        <v>-36.000819299999989</v>
      </c>
    </row>
    <row r="66" spans="1:16341">
      <c r="D66" s="154" t="s">
        <v>63</v>
      </c>
      <c r="E66" s="638">
        <f t="shared" ref="E66:AA66" si="37">E21-E39</f>
        <v>0</v>
      </c>
      <c r="F66" s="638">
        <f t="shared" si="37"/>
        <v>0</v>
      </c>
      <c r="G66" s="638">
        <f t="shared" si="37"/>
        <v>0</v>
      </c>
      <c r="H66" s="638">
        <f t="shared" si="37"/>
        <v>0</v>
      </c>
      <c r="I66" s="638">
        <f t="shared" si="37"/>
        <v>0</v>
      </c>
      <c r="J66" s="638">
        <f t="shared" si="37"/>
        <v>0</v>
      </c>
      <c r="K66" s="638">
        <f t="shared" si="37"/>
        <v>0</v>
      </c>
      <c r="L66" s="638">
        <f t="shared" si="37"/>
        <v>0</v>
      </c>
      <c r="M66" s="638">
        <f t="shared" si="37"/>
        <v>0</v>
      </c>
      <c r="N66" s="638">
        <f t="shared" si="37"/>
        <v>0</v>
      </c>
      <c r="O66" s="638">
        <f t="shared" si="37"/>
        <v>0</v>
      </c>
      <c r="P66" s="638">
        <f t="shared" si="37"/>
        <v>0</v>
      </c>
      <c r="Q66" s="638">
        <f t="shared" si="37"/>
        <v>0</v>
      </c>
      <c r="R66" s="638">
        <f t="shared" si="37"/>
        <v>0</v>
      </c>
      <c r="S66" s="638">
        <f t="shared" si="37"/>
        <v>0</v>
      </c>
      <c r="T66" s="638">
        <f t="shared" si="37"/>
        <v>0</v>
      </c>
      <c r="U66" s="638">
        <f t="shared" si="37"/>
        <v>-8.1300000000000008</v>
      </c>
      <c r="V66" s="638">
        <f t="shared" si="37"/>
        <v>0</v>
      </c>
      <c r="W66" s="638">
        <f t="shared" si="37"/>
        <v>0</v>
      </c>
      <c r="X66" s="638">
        <f t="shared" si="37"/>
        <v>0</v>
      </c>
      <c r="Y66" s="638">
        <f t="shared" si="37"/>
        <v>0</v>
      </c>
      <c r="Z66" s="638">
        <f t="shared" si="37"/>
        <v>0</v>
      </c>
      <c r="AA66" s="638">
        <f t="shared" si="37"/>
        <v>-8.1300000000000008</v>
      </c>
      <c r="AB66" s="639"/>
      <c r="AC66" s="638">
        <f t="shared" ref="AC66:AM66" si="38">AC21-AC39</f>
        <v>0</v>
      </c>
      <c r="AD66" s="638">
        <f t="shared" si="38"/>
        <v>0</v>
      </c>
      <c r="AE66" s="638">
        <f t="shared" si="38"/>
        <v>0</v>
      </c>
      <c r="AF66" s="638">
        <f t="shared" si="38"/>
        <v>0</v>
      </c>
      <c r="AG66" s="638">
        <f t="shared" si="38"/>
        <v>0</v>
      </c>
      <c r="AH66" s="638">
        <f t="shared" si="38"/>
        <v>0</v>
      </c>
      <c r="AI66" s="638">
        <f t="shared" si="38"/>
        <v>0</v>
      </c>
      <c r="AJ66" s="638">
        <f t="shared" si="38"/>
        <v>0</v>
      </c>
      <c r="AK66" s="638">
        <f t="shared" si="38"/>
        <v>0</v>
      </c>
      <c r="AL66" s="638">
        <f t="shared" si="38"/>
        <v>0</v>
      </c>
      <c r="AM66" s="638">
        <f t="shared" si="38"/>
        <v>0</v>
      </c>
      <c r="AN66" s="639"/>
      <c r="AO66" s="638">
        <f t="shared" si="18"/>
        <v>-8.1300000000000008</v>
      </c>
    </row>
    <row r="67" spans="1:16341">
      <c r="D67" s="154" t="s">
        <v>64</v>
      </c>
      <c r="E67" s="638">
        <f t="shared" ref="E67:AA67" si="39">E22-E40</f>
        <v>0</v>
      </c>
      <c r="F67" s="638">
        <f t="shared" si="39"/>
        <v>-18.930349699999997</v>
      </c>
      <c r="G67" s="638">
        <f t="shared" si="39"/>
        <v>0</v>
      </c>
      <c r="H67" s="638">
        <f t="shared" si="39"/>
        <v>0</v>
      </c>
      <c r="I67" s="638">
        <f t="shared" si="39"/>
        <v>46.493000000000002</v>
      </c>
      <c r="J67" s="638">
        <f t="shared" si="39"/>
        <v>25.434000000000001</v>
      </c>
      <c r="K67" s="638">
        <f t="shared" si="39"/>
        <v>23.662553299999999</v>
      </c>
      <c r="L67" s="638">
        <f t="shared" si="39"/>
        <v>12.007000000000001</v>
      </c>
      <c r="M67" s="638">
        <f t="shared" si="39"/>
        <v>-6.5504400000000004E-2</v>
      </c>
      <c r="N67" s="638">
        <f t="shared" si="39"/>
        <v>348.06299999999999</v>
      </c>
      <c r="O67" s="638">
        <f t="shared" si="39"/>
        <v>0</v>
      </c>
      <c r="P67" s="638">
        <f t="shared" si="39"/>
        <v>0</v>
      </c>
      <c r="Q67" s="638">
        <f t="shared" si="39"/>
        <v>-1.3819999999999999</v>
      </c>
      <c r="R67" s="638">
        <f t="shared" si="39"/>
        <v>0</v>
      </c>
      <c r="S67" s="638">
        <f t="shared" si="39"/>
        <v>0</v>
      </c>
      <c r="T67" s="638">
        <f t="shared" si="39"/>
        <v>0</v>
      </c>
      <c r="U67" s="638">
        <f t="shared" si="39"/>
        <v>0</v>
      </c>
      <c r="V67" s="638">
        <f t="shared" si="39"/>
        <v>0</v>
      </c>
      <c r="W67" s="638">
        <f t="shared" si="39"/>
        <v>0</v>
      </c>
      <c r="X67" s="638">
        <f t="shared" si="39"/>
        <v>0</v>
      </c>
      <c r="Y67" s="638">
        <f t="shared" si="39"/>
        <v>0</v>
      </c>
      <c r="Z67" s="638">
        <f t="shared" si="39"/>
        <v>0</v>
      </c>
      <c r="AA67" s="638">
        <f t="shared" si="39"/>
        <v>435.28169919999999</v>
      </c>
      <c r="AB67" s="639"/>
      <c r="AC67" s="638">
        <f t="shared" ref="AC67:AM67" si="40">AC22-AC40</f>
        <v>0</v>
      </c>
      <c r="AD67" s="638">
        <f t="shared" si="40"/>
        <v>0</v>
      </c>
      <c r="AE67" s="638">
        <f t="shared" si="40"/>
        <v>0</v>
      </c>
      <c r="AF67" s="638">
        <f t="shared" si="40"/>
        <v>0</v>
      </c>
      <c r="AG67" s="638">
        <f t="shared" si="40"/>
        <v>0</v>
      </c>
      <c r="AH67" s="638">
        <f t="shared" si="40"/>
        <v>0</v>
      </c>
      <c r="AI67" s="638">
        <f t="shared" si="40"/>
        <v>0</v>
      </c>
      <c r="AJ67" s="638">
        <f t="shared" si="40"/>
        <v>0</v>
      </c>
      <c r="AK67" s="638">
        <f t="shared" si="40"/>
        <v>0</v>
      </c>
      <c r="AL67" s="638">
        <f t="shared" si="40"/>
        <v>0</v>
      </c>
      <c r="AM67" s="638">
        <f t="shared" si="40"/>
        <v>0</v>
      </c>
      <c r="AN67" s="639"/>
      <c r="AO67" s="638">
        <f t="shared" si="18"/>
        <v>435.28169919999999</v>
      </c>
    </row>
    <row r="68" spans="1:16341">
      <c r="D68" s="290" t="s">
        <v>51</v>
      </c>
      <c r="E68" s="658">
        <f t="shared" ref="E68:AA68" si="41">E23-E41</f>
        <v>0</v>
      </c>
      <c r="F68" s="658">
        <f t="shared" si="41"/>
        <v>-3.205104</v>
      </c>
      <c r="G68" s="658">
        <f t="shared" si="41"/>
        <v>0</v>
      </c>
      <c r="H68" s="658">
        <f t="shared" si="41"/>
        <v>0.80100000000000005</v>
      </c>
      <c r="I68" s="658">
        <f t="shared" si="41"/>
        <v>-79.61</v>
      </c>
      <c r="J68" s="658">
        <f t="shared" si="41"/>
        <v>-32.607999999999997</v>
      </c>
      <c r="K68" s="658">
        <f t="shared" si="41"/>
        <v>-31.340249499999999</v>
      </c>
      <c r="L68" s="658">
        <f t="shared" si="41"/>
        <v>-16.407</v>
      </c>
      <c r="M68" s="658">
        <f t="shared" si="41"/>
        <v>0</v>
      </c>
      <c r="N68" s="658">
        <f t="shared" si="41"/>
        <v>0</v>
      </c>
      <c r="O68" s="658">
        <f t="shared" si="41"/>
        <v>26.594000000000001</v>
      </c>
      <c r="P68" s="658">
        <f t="shared" si="41"/>
        <v>-15.4268468</v>
      </c>
      <c r="Q68" s="658">
        <f t="shared" si="41"/>
        <v>3.0609999999999999</v>
      </c>
      <c r="R68" s="658">
        <f t="shared" si="41"/>
        <v>0</v>
      </c>
      <c r="S68" s="658">
        <f t="shared" si="41"/>
        <v>47.147999999999996</v>
      </c>
      <c r="T68" s="658">
        <f t="shared" si="41"/>
        <v>0</v>
      </c>
      <c r="U68" s="658">
        <f t="shared" si="41"/>
        <v>5</v>
      </c>
      <c r="V68" s="658">
        <f t="shared" si="41"/>
        <v>0</v>
      </c>
      <c r="W68" s="658">
        <f t="shared" si="41"/>
        <v>0</v>
      </c>
      <c r="X68" s="658">
        <f t="shared" si="41"/>
        <v>0</v>
      </c>
      <c r="Y68" s="658">
        <f t="shared" si="41"/>
        <v>0</v>
      </c>
      <c r="Z68" s="658">
        <f t="shared" si="41"/>
        <v>0</v>
      </c>
      <c r="AA68" s="658">
        <f t="shared" si="41"/>
        <v>-95.993200300000012</v>
      </c>
      <c r="AB68" s="696"/>
      <c r="AC68" s="658">
        <f t="shared" ref="AC68:AM68" si="42">AC23-AC41</f>
        <v>0</v>
      </c>
      <c r="AD68" s="658">
        <f t="shared" si="42"/>
        <v>0</v>
      </c>
      <c r="AE68" s="658">
        <f t="shared" si="42"/>
        <v>0</v>
      </c>
      <c r="AF68" s="658">
        <f t="shared" si="42"/>
        <v>0</v>
      </c>
      <c r="AG68" s="658">
        <f t="shared" si="42"/>
        <v>0</v>
      </c>
      <c r="AH68" s="658">
        <f t="shared" si="42"/>
        <v>0</v>
      </c>
      <c r="AI68" s="658">
        <f t="shared" si="42"/>
        <v>0</v>
      </c>
      <c r="AJ68" s="658">
        <f t="shared" si="42"/>
        <v>0</v>
      </c>
      <c r="AK68" s="658">
        <f t="shared" si="42"/>
        <v>0</v>
      </c>
      <c r="AL68" s="658">
        <f t="shared" si="42"/>
        <v>0</v>
      </c>
      <c r="AM68" s="658">
        <f t="shared" si="42"/>
        <v>0</v>
      </c>
      <c r="AN68" s="696"/>
      <c r="AO68" s="658">
        <f t="shared" si="18"/>
        <v>-95.993200300000012</v>
      </c>
    </row>
    <row r="69" spans="1:16341" s="20" customFormat="1">
      <c r="A69" s="567"/>
      <c r="B69"/>
      <c r="D69" s="171" t="s">
        <v>70</v>
      </c>
      <c r="E69" s="659">
        <f t="shared" ref="E69:AA69" si="43">E24-E42</f>
        <v>-28.570436399999998</v>
      </c>
      <c r="F69" s="659">
        <f t="shared" si="43"/>
        <v>-5.6751269000000093</v>
      </c>
      <c r="G69" s="659">
        <f t="shared" si="43"/>
        <v>-0.106</v>
      </c>
      <c r="H69" s="659">
        <f t="shared" si="43"/>
        <v>-51.570999999999998</v>
      </c>
      <c r="I69" s="659">
        <f t="shared" si="43"/>
        <v>-10.978000000000002</v>
      </c>
      <c r="J69" s="659">
        <f t="shared" si="43"/>
        <v>2.307000000000011</v>
      </c>
      <c r="K69" s="659">
        <f t="shared" si="43"/>
        <v>34.917028000000002</v>
      </c>
      <c r="L69" s="659">
        <f t="shared" si="43"/>
        <v>-4.1379999999999999</v>
      </c>
      <c r="M69" s="659">
        <f t="shared" si="43"/>
        <v>-166.23948709999999</v>
      </c>
      <c r="N69" s="659">
        <f t="shared" si="43"/>
        <v>71.599999999999994</v>
      </c>
      <c r="O69" s="659">
        <f t="shared" si="43"/>
        <v>-70.040999999999997</v>
      </c>
      <c r="P69" s="659">
        <f t="shared" si="43"/>
        <v>-28.222642699999998</v>
      </c>
      <c r="Q69" s="659">
        <f t="shared" si="43"/>
        <v>-0.92200000000000004</v>
      </c>
      <c r="R69" s="659">
        <f t="shared" si="43"/>
        <v>0</v>
      </c>
      <c r="S69" s="659">
        <f t="shared" si="43"/>
        <v>40.508000000000003</v>
      </c>
      <c r="T69" s="659">
        <f t="shared" si="43"/>
        <v>0.34704889999999999</v>
      </c>
      <c r="U69" s="659">
        <f t="shared" si="43"/>
        <v>1.0999999999999233E-2</v>
      </c>
      <c r="V69" s="659">
        <f t="shared" si="43"/>
        <v>0</v>
      </c>
      <c r="W69" s="659">
        <f t="shared" si="43"/>
        <v>0</v>
      </c>
      <c r="X69" s="659">
        <f t="shared" si="43"/>
        <v>0</v>
      </c>
      <c r="Y69" s="659">
        <f t="shared" si="43"/>
        <v>0</v>
      </c>
      <c r="Z69" s="659">
        <f t="shared" si="43"/>
        <v>0</v>
      </c>
      <c r="AA69" s="659">
        <f t="shared" si="43"/>
        <v>-216.77361619999991</v>
      </c>
      <c r="AB69" s="697"/>
      <c r="AC69" s="659">
        <f t="shared" ref="AC69:AM69" si="44">AC24-AC42</f>
        <v>-322.15289999999999</v>
      </c>
      <c r="AD69" s="659">
        <f t="shared" si="44"/>
        <v>0</v>
      </c>
      <c r="AE69" s="659">
        <f t="shared" si="44"/>
        <v>0</v>
      </c>
      <c r="AF69" s="659">
        <f t="shared" si="44"/>
        <v>0</v>
      </c>
      <c r="AG69" s="659">
        <f t="shared" si="44"/>
        <v>0</v>
      </c>
      <c r="AH69" s="659">
        <f t="shared" si="44"/>
        <v>0</v>
      </c>
      <c r="AI69" s="659">
        <f t="shared" si="44"/>
        <v>-322.15289999999999</v>
      </c>
      <c r="AJ69" s="659">
        <f t="shared" si="44"/>
        <v>0</v>
      </c>
      <c r="AK69" s="659">
        <f t="shared" si="44"/>
        <v>0</v>
      </c>
      <c r="AL69" s="659">
        <f t="shared" si="44"/>
        <v>0</v>
      </c>
      <c r="AM69" s="659">
        <f t="shared" si="44"/>
        <v>0</v>
      </c>
      <c r="AN69" s="697"/>
      <c r="AO69" s="659">
        <f t="shared" si="18"/>
        <v>-538.92651619999992</v>
      </c>
    </row>
    <row r="70" spans="1:16341" s="20" customFormat="1">
      <c r="A70" s="567"/>
      <c r="B70"/>
      <c r="D70" s="309" t="s">
        <v>65</v>
      </c>
      <c r="E70" s="637">
        <f t="shared" ref="E70:AA70" si="45">E25-E43</f>
        <v>-11.13243859999999</v>
      </c>
      <c r="F70" s="637">
        <f t="shared" si="45"/>
        <v>-99.5243961999997</v>
      </c>
      <c r="G70" s="637">
        <f t="shared" si="45"/>
        <v>-17.357700000000001</v>
      </c>
      <c r="H70" s="637">
        <f t="shared" si="45"/>
        <v>-48.859799900000297</v>
      </c>
      <c r="I70" s="637">
        <f t="shared" si="45"/>
        <v>25.268000000000022</v>
      </c>
      <c r="J70" s="637">
        <f t="shared" si="45"/>
        <v>-4.9980000000000011</v>
      </c>
      <c r="K70" s="637">
        <f t="shared" si="45"/>
        <v>14.262702300000129</v>
      </c>
      <c r="L70" s="637">
        <f t="shared" si="45"/>
        <v>-4.2000000000015511E-2</v>
      </c>
      <c r="M70" s="637">
        <f t="shared" si="45"/>
        <v>-91.627948499999903</v>
      </c>
      <c r="N70" s="637">
        <f t="shared" si="45"/>
        <v>93.990000000000009</v>
      </c>
      <c r="O70" s="637">
        <f t="shared" si="45"/>
        <v>17.29999999999994</v>
      </c>
      <c r="P70" s="637">
        <f t="shared" si="45"/>
        <v>0.90302830000001988</v>
      </c>
      <c r="Q70" s="637">
        <f t="shared" si="45"/>
        <v>-11.193000000000008</v>
      </c>
      <c r="R70" s="637">
        <f t="shared" si="45"/>
        <v>-17.374147300000004</v>
      </c>
      <c r="S70" s="637">
        <f t="shared" si="45"/>
        <v>32.948</v>
      </c>
      <c r="T70" s="637">
        <f t="shared" si="45"/>
        <v>12.346092000000001</v>
      </c>
      <c r="U70" s="637">
        <f t="shared" si="45"/>
        <v>67.883172000000101</v>
      </c>
      <c r="V70" s="637">
        <f t="shared" si="45"/>
        <v>0</v>
      </c>
      <c r="W70" s="637">
        <f t="shared" si="45"/>
        <v>0</v>
      </c>
      <c r="X70" s="637">
        <f t="shared" si="45"/>
        <v>0</v>
      </c>
      <c r="Y70" s="637">
        <f t="shared" si="45"/>
        <v>0</v>
      </c>
      <c r="Z70" s="637">
        <f t="shared" si="45"/>
        <v>0</v>
      </c>
      <c r="AA70" s="637">
        <f t="shared" si="45"/>
        <v>-37.208435899999742</v>
      </c>
      <c r="AB70" s="685"/>
      <c r="AC70" s="637">
        <f t="shared" ref="AC70:AM70" si="46">AC25-AC43</f>
        <v>31.603953199999893</v>
      </c>
      <c r="AD70" s="637">
        <f t="shared" si="46"/>
        <v>0</v>
      </c>
      <c r="AE70" s="637">
        <f t="shared" si="46"/>
        <v>0</v>
      </c>
      <c r="AF70" s="637">
        <f t="shared" si="46"/>
        <v>0</v>
      </c>
      <c r="AG70" s="637">
        <f t="shared" si="46"/>
        <v>0</v>
      </c>
      <c r="AH70" s="637">
        <f t="shared" si="46"/>
        <v>0</v>
      </c>
      <c r="AI70" s="637">
        <f t="shared" si="46"/>
        <v>31.603953199999893</v>
      </c>
      <c r="AJ70" s="637">
        <f t="shared" si="46"/>
        <v>0</v>
      </c>
      <c r="AK70" s="637">
        <f t="shared" si="46"/>
        <v>0</v>
      </c>
      <c r="AL70" s="637">
        <f t="shared" si="46"/>
        <v>0</v>
      </c>
      <c r="AM70" s="637">
        <f t="shared" si="46"/>
        <v>0</v>
      </c>
      <c r="AN70" s="685"/>
      <c r="AO70" s="637">
        <f t="shared" si="18"/>
        <v>-5.6044826999998349</v>
      </c>
    </row>
    <row r="71" spans="1:16341">
      <c r="D71" s="28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AA71" s="19"/>
      <c r="AB71" s="19"/>
      <c r="AI71" s="19"/>
      <c r="AM71" s="19"/>
      <c r="AN71" s="19"/>
      <c r="AO71" s="19"/>
    </row>
    <row r="72" spans="1:16341" hidden="1">
      <c r="D72" s="275" t="s">
        <v>58</v>
      </c>
      <c r="E72" s="289" t="e">
        <f>#REF!-E46</f>
        <v>#REF!</v>
      </c>
      <c r="F72" s="289" t="e">
        <f>#REF!-F46</f>
        <v>#REF!</v>
      </c>
      <c r="G72" s="289" t="e">
        <f>#REF!-G46</f>
        <v>#REF!</v>
      </c>
      <c r="H72" s="289" t="e">
        <f>#REF!-H46</f>
        <v>#REF!</v>
      </c>
      <c r="I72" s="289" t="e">
        <f>#REF!-I46</f>
        <v>#REF!</v>
      </c>
      <c r="J72" s="289" t="e">
        <f>#REF!-J46</f>
        <v>#REF!</v>
      </c>
      <c r="K72" s="289" t="e">
        <f>#REF!-K46</f>
        <v>#REF!</v>
      </c>
      <c r="L72" s="289" t="e">
        <f>#REF!-L46</f>
        <v>#REF!</v>
      </c>
      <c r="M72" s="289" t="e">
        <f>#REF!-M46</f>
        <v>#REF!</v>
      </c>
      <c r="N72" s="289" t="e">
        <f>#REF!-N46</f>
        <v>#REF!</v>
      </c>
      <c r="O72" s="289" t="e">
        <f>#REF!-O46</f>
        <v>#REF!</v>
      </c>
      <c r="P72" s="289" t="e">
        <f>#REF!-P46</f>
        <v>#REF!</v>
      </c>
      <c r="Q72" s="289" t="e">
        <f>#REF!-Q46</f>
        <v>#REF!</v>
      </c>
      <c r="R72" s="289" t="e">
        <f>#REF!-R46</f>
        <v>#REF!</v>
      </c>
      <c r="S72" s="289" t="e">
        <f>#REF!-S46</f>
        <v>#REF!</v>
      </c>
      <c r="T72" s="289" t="e">
        <f>#REF!-T46</f>
        <v>#REF!</v>
      </c>
      <c r="U72" s="289" t="e">
        <f>#REF!-U46</f>
        <v>#REF!</v>
      </c>
      <c r="V72" s="289" t="e">
        <f>#REF!-V46</f>
        <v>#REF!</v>
      </c>
      <c r="AA72" s="289"/>
      <c r="AB72" s="19"/>
      <c r="AI72" s="289"/>
      <c r="AM72" s="289"/>
      <c r="AN72" s="702"/>
      <c r="AO72" s="289"/>
    </row>
    <row r="73" spans="1:16341" hidden="1">
      <c r="D73" s="276" t="s">
        <v>59</v>
      </c>
      <c r="E73" s="18" t="e">
        <f>#REF!-E47</f>
        <v>#REF!</v>
      </c>
      <c r="F73" s="18" t="e">
        <f>#REF!-F47</f>
        <v>#REF!</v>
      </c>
      <c r="G73" s="18" t="e">
        <f>#REF!-G47</f>
        <v>#REF!</v>
      </c>
      <c r="H73" s="18" t="e">
        <f>#REF!-H47</f>
        <v>#REF!</v>
      </c>
      <c r="I73" s="18" t="e">
        <f>#REF!-I47</f>
        <v>#REF!</v>
      </c>
      <c r="J73" s="18" t="e">
        <f>#REF!-J47</f>
        <v>#REF!</v>
      </c>
      <c r="K73" s="18" t="e">
        <f>#REF!-K47</f>
        <v>#REF!</v>
      </c>
      <c r="L73" s="18" t="e">
        <f>#REF!-L47</f>
        <v>#REF!</v>
      </c>
      <c r="M73" s="18" t="e">
        <f>#REF!-M47</f>
        <v>#REF!</v>
      </c>
      <c r="N73" s="18" t="e">
        <f>#REF!-N47</f>
        <v>#REF!</v>
      </c>
      <c r="O73" s="18" t="e">
        <f>#REF!-O47</f>
        <v>#REF!</v>
      </c>
      <c r="P73" s="18" t="e">
        <f>#REF!-P47</f>
        <v>#REF!</v>
      </c>
      <c r="Q73" s="18" t="e">
        <f>#REF!-Q47</f>
        <v>#REF!</v>
      </c>
      <c r="R73" s="18" t="e">
        <f>#REF!-R47</f>
        <v>#REF!</v>
      </c>
      <c r="S73" s="18" t="e">
        <f>#REF!-S47</f>
        <v>#REF!</v>
      </c>
      <c r="T73" s="18" t="e">
        <f>#REF!-T47</f>
        <v>#REF!</v>
      </c>
      <c r="U73" s="18" t="e">
        <f>#REF!-U47</f>
        <v>#REF!</v>
      </c>
      <c r="V73" s="18" t="e">
        <f>#REF!-V47</f>
        <v>#REF!</v>
      </c>
      <c r="AA73" s="18"/>
      <c r="AB73" s="19"/>
      <c r="AI73" s="18"/>
      <c r="AM73" s="18"/>
      <c r="AN73" s="19"/>
      <c r="AO73" s="18"/>
    </row>
    <row r="74" spans="1:16341" s="8" customFormat="1" hidden="1">
      <c r="A74" s="566"/>
      <c r="B74"/>
      <c r="D74" s="165" t="s">
        <v>66</v>
      </c>
      <c r="E74" s="18" t="e">
        <f>#REF!-E48</f>
        <v>#REF!</v>
      </c>
      <c r="F74" s="18" t="e">
        <f>#REF!-F48</f>
        <v>#REF!</v>
      </c>
      <c r="G74" s="18" t="e">
        <f>#REF!-G48</f>
        <v>#REF!</v>
      </c>
      <c r="H74" s="18" t="e">
        <f>#REF!-H48</f>
        <v>#REF!</v>
      </c>
      <c r="I74" s="18" t="e">
        <f>#REF!-I48</f>
        <v>#REF!</v>
      </c>
      <c r="J74" s="18" t="e">
        <f>#REF!-J48</f>
        <v>#REF!</v>
      </c>
      <c r="K74" s="18" t="e">
        <f>#REF!-K48</f>
        <v>#REF!</v>
      </c>
      <c r="L74" s="18" t="e">
        <f>#REF!-L48</f>
        <v>#REF!</v>
      </c>
      <c r="M74" s="18" t="e">
        <f>#REF!-M48</f>
        <v>#REF!</v>
      </c>
      <c r="N74" s="18" t="e">
        <f>#REF!-N48</f>
        <v>#REF!</v>
      </c>
      <c r="O74" s="18" t="e">
        <f>#REF!-O48</f>
        <v>#REF!</v>
      </c>
      <c r="P74" s="18" t="e">
        <f>#REF!-P48</f>
        <v>#REF!</v>
      </c>
      <c r="Q74" s="18" t="e">
        <f>#REF!-Q48</f>
        <v>#REF!</v>
      </c>
      <c r="R74" s="18" t="e">
        <f>#REF!-R48</f>
        <v>#REF!</v>
      </c>
      <c r="S74" s="18" t="e">
        <f>#REF!-S48</f>
        <v>#REF!</v>
      </c>
      <c r="T74" s="18" t="e">
        <f>#REF!-T48</f>
        <v>#REF!</v>
      </c>
      <c r="U74" s="18" t="e">
        <f>#REF!-U48</f>
        <v>#REF!</v>
      </c>
      <c r="V74" s="18" t="e">
        <f>#REF!-V48</f>
        <v>#REF!</v>
      </c>
      <c r="W74" s="22"/>
      <c r="X74" s="6"/>
      <c r="Y74" s="6"/>
      <c r="Z74" s="6"/>
      <c r="AA74" s="18"/>
      <c r="AB74" s="19"/>
      <c r="AC74" s="6"/>
      <c r="AD74" s="6"/>
      <c r="AE74" s="6"/>
      <c r="AF74" s="6"/>
      <c r="AG74" s="6"/>
      <c r="AH74" s="6"/>
      <c r="AI74" s="18"/>
      <c r="AJ74" s="6"/>
      <c r="AK74" s="6"/>
      <c r="AL74" s="6"/>
      <c r="AM74" s="18"/>
      <c r="AN74" s="19"/>
      <c r="AO74" s="18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  <c r="WTO74" s="6"/>
      <c r="WTP74" s="6"/>
      <c r="WTQ74" s="6"/>
      <c r="WTR74" s="6"/>
      <c r="WTS74" s="6"/>
      <c r="WTT74" s="6"/>
      <c r="WTU74" s="6"/>
      <c r="WTV74" s="6"/>
      <c r="WTW74" s="6"/>
      <c r="WTX74" s="6"/>
      <c r="WTY74" s="6"/>
      <c r="WTZ74" s="6"/>
      <c r="WUA74" s="6"/>
      <c r="WUB74" s="6"/>
      <c r="WUC74" s="6"/>
      <c r="WUD74" s="6"/>
      <c r="WUE74" s="6"/>
      <c r="WUF74" s="6"/>
      <c r="WUG74" s="6"/>
      <c r="WUH74" s="6"/>
      <c r="WUI74" s="6"/>
      <c r="WUJ74" s="6"/>
      <c r="WUK74" s="6"/>
      <c r="WUL74" s="6"/>
      <c r="WUM74" s="6"/>
      <c r="WUN74" s="6"/>
      <c r="WUO74" s="6"/>
      <c r="WUP74" s="6"/>
      <c r="WUQ74" s="6"/>
      <c r="WUR74" s="6"/>
      <c r="WUS74" s="6"/>
      <c r="WUT74" s="6"/>
      <c r="WUU74" s="6"/>
      <c r="WUV74" s="6"/>
      <c r="WUW74" s="6"/>
      <c r="WUX74" s="6"/>
      <c r="WUY74" s="6"/>
      <c r="WUZ74" s="6"/>
      <c r="WVA74" s="6"/>
      <c r="WVB74" s="6"/>
      <c r="WVC74" s="6"/>
      <c r="WVD74" s="6"/>
      <c r="WVE74" s="6"/>
      <c r="WVF74" s="6"/>
      <c r="WVG74" s="6"/>
      <c r="WVH74" s="6"/>
      <c r="WVI74" s="6"/>
      <c r="WVJ74" s="6"/>
      <c r="WVK74" s="6"/>
      <c r="WVL74" s="6"/>
      <c r="WVM74" s="6"/>
      <c r="WVN74" s="6"/>
      <c r="WVO74" s="6"/>
      <c r="WVP74" s="6"/>
      <c r="WVQ74" s="6"/>
      <c r="WVR74" s="6"/>
      <c r="WVS74" s="6"/>
      <c r="WVT74" s="6"/>
      <c r="WVU74" s="6"/>
      <c r="WVV74" s="6"/>
      <c r="WVW74" s="6"/>
      <c r="WVX74" s="6"/>
      <c r="WVY74" s="6"/>
      <c r="WVZ74" s="6"/>
      <c r="WWA74" s="6"/>
      <c r="WWB74" s="6"/>
      <c r="WWC74" s="6"/>
      <c r="WWD74" s="6"/>
      <c r="WWE74" s="6"/>
      <c r="WWF74" s="6"/>
      <c r="WWG74" s="6"/>
      <c r="WWH74" s="6"/>
      <c r="WWI74" s="6"/>
      <c r="WWJ74" s="6"/>
      <c r="WWK74" s="6"/>
      <c r="WWL74" s="6"/>
      <c r="WWM74" s="6"/>
      <c r="WWN74" s="6"/>
      <c r="WWO74" s="6"/>
      <c r="WWP74" s="6"/>
      <c r="WWQ74" s="6"/>
      <c r="WWR74" s="6"/>
      <c r="WWS74" s="6"/>
      <c r="WWT74" s="6"/>
      <c r="WWU74" s="6"/>
      <c r="WWV74" s="6"/>
      <c r="WWW74" s="6"/>
      <c r="WWX74" s="6"/>
      <c r="WWY74" s="6"/>
      <c r="WWZ74" s="6"/>
      <c r="WXA74" s="6"/>
      <c r="WXB74" s="6"/>
      <c r="WXC74" s="6"/>
      <c r="WXD74" s="6"/>
      <c r="WXE74" s="6"/>
      <c r="WXF74" s="6"/>
      <c r="WXG74" s="6"/>
      <c r="WXH74" s="6"/>
      <c r="WXI74" s="6"/>
      <c r="WXJ74" s="6"/>
      <c r="WXK74" s="6"/>
      <c r="WXL74" s="6"/>
      <c r="WXM74" s="6"/>
      <c r="WXN74" s="6"/>
      <c r="WXO74" s="6"/>
      <c r="WXP74" s="6"/>
      <c r="WXQ74" s="6"/>
      <c r="WXR74" s="6"/>
      <c r="WXS74" s="6"/>
      <c r="WXT74" s="6"/>
      <c r="WXU74" s="6"/>
      <c r="WXV74" s="6"/>
      <c r="WXW74" s="6"/>
      <c r="WXX74" s="6"/>
      <c r="WXY74" s="6"/>
      <c r="WXZ74" s="6"/>
      <c r="WYA74" s="6"/>
      <c r="WYB74" s="6"/>
      <c r="WYC74" s="6"/>
      <c r="WYD74" s="6"/>
      <c r="WYE74" s="6"/>
      <c r="WYF74" s="6"/>
      <c r="WYG74" s="6"/>
      <c r="WYH74" s="6"/>
      <c r="WYI74" s="6"/>
      <c r="WYJ74" s="6"/>
      <c r="WYK74" s="6"/>
      <c r="WYL74" s="6"/>
      <c r="WYM74" s="6"/>
      <c r="WYN74" s="6"/>
      <c r="WYO74" s="6"/>
      <c r="WYP74" s="6"/>
      <c r="WYQ74" s="6"/>
      <c r="WYR74" s="6"/>
      <c r="WYS74" s="6"/>
      <c r="WYT74" s="6"/>
      <c r="WYU74" s="6"/>
      <c r="WYV74" s="6"/>
      <c r="WYW74" s="6"/>
      <c r="WYX74" s="6"/>
      <c r="WYY74" s="6"/>
      <c r="WYZ74" s="6"/>
      <c r="WZA74" s="6"/>
      <c r="WZB74" s="6"/>
      <c r="WZC74" s="6"/>
      <c r="WZD74" s="6"/>
      <c r="WZE74" s="6"/>
      <c r="WZF74" s="6"/>
      <c r="WZG74" s="6"/>
      <c r="WZH74" s="6"/>
      <c r="WZI74" s="6"/>
      <c r="WZJ74" s="6"/>
      <c r="WZK74" s="6"/>
      <c r="WZL74" s="6"/>
      <c r="WZM74" s="6"/>
      <c r="WZN74" s="6"/>
      <c r="WZO74" s="6"/>
      <c r="WZP74" s="6"/>
      <c r="WZQ74" s="6"/>
      <c r="WZR74" s="6"/>
      <c r="WZS74" s="6"/>
      <c r="WZT74" s="6"/>
      <c r="WZU74" s="6"/>
      <c r="WZV74" s="6"/>
      <c r="WZW74" s="6"/>
      <c r="WZX74" s="6"/>
      <c r="WZY74" s="6"/>
      <c r="WZZ74" s="6"/>
      <c r="XAA74" s="6"/>
      <c r="XAB74" s="6"/>
      <c r="XAC74" s="6"/>
      <c r="XAD74" s="6"/>
      <c r="XAE74" s="6"/>
      <c r="XAF74" s="6"/>
      <c r="XAG74" s="6"/>
      <c r="XAH74" s="6"/>
      <c r="XAI74" s="6"/>
      <c r="XAJ74" s="6"/>
      <c r="XAK74" s="6"/>
      <c r="XAL74" s="6"/>
      <c r="XAM74" s="6"/>
      <c r="XAN74" s="6"/>
      <c r="XAO74" s="6"/>
      <c r="XAP74" s="6"/>
      <c r="XAQ74" s="6"/>
      <c r="XAR74" s="6"/>
      <c r="XAS74" s="6"/>
      <c r="XAT74" s="6"/>
      <c r="XAU74" s="6"/>
      <c r="XAV74" s="6"/>
      <c r="XAW74" s="6"/>
      <c r="XAX74" s="6"/>
      <c r="XAY74" s="6"/>
      <c r="XAZ74" s="6"/>
      <c r="XBA74" s="6"/>
      <c r="XBB74" s="6"/>
      <c r="XBC74" s="6"/>
      <c r="XBD74" s="6"/>
      <c r="XBE74" s="6"/>
      <c r="XBF74" s="6"/>
      <c r="XBG74" s="6"/>
      <c r="XBH74" s="6"/>
      <c r="XBI74" s="6"/>
      <c r="XBJ74" s="6"/>
      <c r="XBK74" s="6"/>
      <c r="XBL74" s="6"/>
      <c r="XBM74" s="6"/>
      <c r="XBN74" s="6"/>
      <c r="XBO74" s="6"/>
      <c r="XBP74" s="6"/>
      <c r="XBQ74" s="6"/>
      <c r="XBR74" s="6"/>
      <c r="XBS74" s="6"/>
      <c r="XBT74" s="6"/>
      <c r="XBU74" s="6"/>
      <c r="XBV74" s="6"/>
      <c r="XBW74" s="6"/>
      <c r="XBX74" s="6"/>
      <c r="XBY74" s="6"/>
      <c r="XBZ74" s="6"/>
      <c r="XCA74" s="6"/>
      <c r="XCB74" s="6"/>
      <c r="XCC74" s="6"/>
      <c r="XCD74" s="6"/>
      <c r="XCE74" s="6"/>
      <c r="XCF74" s="6"/>
      <c r="XCG74" s="6"/>
      <c r="XCH74" s="6"/>
      <c r="XCI74" s="6"/>
      <c r="XCJ74" s="6"/>
      <c r="XCK74" s="6"/>
      <c r="XCL74" s="6"/>
      <c r="XCM74" s="6"/>
      <c r="XCN74" s="6"/>
      <c r="XCO74" s="6"/>
      <c r="XCP74" s="6"/>
      <c r="XCQ74" s="6"/>
      <c r="XCR74" s="6"/>
      <c r="XCS74" s="6"/>
      <c r="XCT74" s="6"/>
      <c r="XCU74" s="6"/>
      <c r="XCV74" s="6"/>
      <c r="XCW74" s="6"/>
      <c r="XCX74" s="6"/>
      <c r="XCY74" s="6"/>
      <c r="XCZ74" s="6"/>
      <c r="XDA74" s="6"/>
      <c r="XDB74" s="6"/>
      <c r="XDC74" s="6"/>
      <c r="XDD74" s="6"/>
      <c r="XDE74" s="6"/>
      <c r="XDF74" s="6"/>
      <c r="XDG74" s="6"/>
      <c r="XDH74" s="6"/>
      <c r="XDI74" s="6"/>
      <c r="XDJ74" s="6"/>
      <c r="XDK74" s="6"/>
      <c r="XDL74" s="6"/>
      <c r="XDM74" s="6"/>
    </row>
    <row r="75" spans="1:16341" s="8" customFormat="1" hidden="1">
      <c r="A75" s="566"/>
      <c r="B75"/>
      <c r="D75" s="276" t="s">
        <v>67</v>
      </c>
      <c r="E75" s="18" t="e">
        <f>#REF!-E49</f>
        <v>#REF!</v>
      </c>
      <c r="F75" s="18" t="e">
        <f>#REF!-F49</f>
        <v>#REF!</v>
      </c>
      <c r="G75" s="18" t="e">
        <f>#REF!-G49</f>
        <v>#REF!</v>
      </c>
      <c r="H75" s="18" t="e">
        <f>#REF!-H49</f>
        <v>#REF!</v>
      </c>
      <c r="I75" s="18" t="e">
        <f>#REF!-I49</f>
        <v>#REF!</v>
      </c>
      <c r="J75" s="18" t="e">
        <f>#REF!-J49</f>
        <v>#REF!</v>
      </c>
      <c r="K75" s="18" t="e">
        <f>#REF!-K49</f>
        <v>#REF!</v>
      </c>
      <c r="L75" s="18" t="e">
        <f>#REF!-L49</f>
        <v>#REF!</v>
      </c>
      <c r="M75" s="18" t="e">
        <f>#REF!-M49</f>
        <v>#REF!</v>
      </c>
      <c r="N75" s="18" t="e">
        <f>#REF!-N49</f>
        <v>#REF!</v>
      </c>
      <c r="O75" s="18" t="e">
        <f>#REF!-O49</f>
        <v>#REF!</v>
      </c>
      <c r="P75" s="18" t="e">
        <f>#REF!-P49</f>
        <v>#REF!</v>
      </c>
      <c r="Q75" s="18" t="e">
        <f>#REF!-Q49</f>
        <v>#REF!</v>
      </c>
      <c r="R75" s="18" t="e">
        <f>#REF!-R49</f>
        <v>#REF!</v>
      </c>
      <c r="S75" s="18" t="e">
        <f>#REF!-S49</f>
        <v>#REF!</v>
      </c>
      <c r="T75" s="18" t="e">
        <f>#REF!-T49</f>
        <v>#REF!</v>
      </c>
      <c r="U75" s="18" t="e">
        <f>#REF!-U49</f>
        <v>#REF!</v>
      </c>
      <c r="V75" s="18" t="e">
        <f>#REF!-V49</f>
        <v>#REF!</v>
      </c>
      <c r="W75" s="22"/>
      <c r="X75" s="6"/>
      <c r="Y75" s="6"/>
      <c r="Z75" s="6"/>
      <c r="AA75" s="18"/>
      <c r="AB75" s="19"/>
      <c r="AC75" s="6"/>
      <c r="AD75" s="6"/>
      <c r="AE75" s="6"/>
      <c r="AF75" s="6"/>
      <c r="AG75" s="6"/>
      <c r="AH75" s="6"/>
      <c r="AI75" s="18"/>
      <c r="AJ75" s="6"/>
      <c r="AK75" s="6"/>
      <c r="AL75" s="6"/>
      <c r="AM75" s="18"/>
      <c r="AN75" s="19"/>
      <c r="AO75" s="18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  <c r="HWD75" s="6"/>
      <c r="HWE75" s="6"/>
      <c r="HWF75" s="6"/>
      <c r="HWG75" s="6"/>
      <c r="HWH75" s="6"/>
      <c r="HWI75" s="6"/>
      <c r="HWJ75" s="6"/>
      <c r="HWK75" s="6"/>
      <c r="HWL75" s="6"/>
      <c r="HWM75" s="6"/>
      <c r="HWN75" s="6"/>
      <c r="HWO75" s="6"/>
      <c r="HWP75" s="6"/>
      <c r="HWQ75" s="6"/>
      <c r="HWR75" s="6"/>
      <c r="HWS75" s="6"/>
      <c r="HWT75" s="6"/>
      <c r="HWU75" s="6"/>
      <c r="HWV75" s="6"/>
      <c r="HWW75" s="6"/>
      <c r="HWX75" s="6"/>
      <c r="HWY75" s="6"/>
      <c r="HWZ75" s="6"/>
      <c r="HXA75" s="6"/>
      <c r="HXB75" s="6"/>
      <c r="HXC75" s="6"/>
      <c r="HXD75" s="6"/>
      <c r="HXE75" s="6"/>
      <c r="HXF75" s="6"/>
      <c r="HXG75" s="6"/>
      <c r="HXH75" s="6"/>
      <c r="HXI75" s="6"/>
      <c r="HXJ75" s="6"/>
      <c r="HXK75" s="6"/>
      <c r="HXL75" s="6"/>
      <c r="HXM75" s="6"/>
      <c r="HXN75" s="6"/>
      <c r="HXO75" s="6"/>
      <c r="HXP75" s="6"/>
      <c r="HXQ75" s="6"/>
      <c r="HXR75" s="6"/>
      <c r="HXS75" s="6"/>
      <c r="HXT75" s="6"/>
      <c r="HXU75" s="6"/>
      <c r="HXV75" s="6"/>
      <c r="HXW75" s="6"/>
      <c r="HXX75" s="6"/>
      <c r="HXY75" s="6"/>
      <c r="HXZ75" s="6"/>
      <c r="HYA75" s="6"/>
      <c r="HYB75" s="6"/>
      <c r="HYC75" s="6"/>
      <c r="HYD75" s="6"/>
      <c r="HYE75" s="6"/>
      <c r="HYF75" s="6"/>
      <c r="HYG75" s="6"/>
      <c r="HYH75" s="6"/>
      <c r="HYI75" s="6"/>
      <c r="HYJ75" s="6"/>
      <c r="HYK75" s="6"/>
      <c r="HYL75" s="6"/>
      <c r="HYM75" s="6"/>
      <c r="HYN75" s="6"/>
      <c r="HYO75" s="6"/>
      <c r="HYP75" s="6"/>
      <c r="HYQ75" s="6"/>
      <c r="HYR75" s="6"/>
      <c r="HYS75" s="6"/>
      <c r="HYT75" s="6"/>
      <c r="HYU75" s="6"/>
      <c r="HYV75" s="6"/>
      <c r="HYW75" s="6"/>
      <c r="HYX75" s="6"/>
      <c r="HYY75" s="6"/>
      <c r="HYZ75" s="6"/>
      <c r="HZA75" s="6"/>
      <c r="HZB75" s="6"/>
      <c r="HZC75" s="6"/>
      <c r="HZD75" s="6"/>
      <c r="HZE75" s="6"/>
      <c r="HZF75" s="6"/>
      <c r="HZG75" s="6"/>
      <c r="HZH75" s="6"/>
      <c r="HZI75" s="6"/>
      <c r="HZJ75" s="6"/>
      <c r="HZK75" s="6"/>
      <c r="HZL75" s="6"/>
      <c r="HZM75" s="6"/>
      <c r="HZN75" s="6"/>
      <c r="HZO75" s="6"/>
      <c r="HZP75" s="6"/>
      <c r="HZQ75" s="6"/>
      <c r="HZR75" s="6"/>
      <c r="HZS75" s="6"/>
      <c r="HZT75" s="6"/>
      <c r="HZU75" s="6"/>
      <c r="HZV75" s="6"/>
      <c r="HZW75" s="6"/>
      <c r="HZX75" s="6"/>
      <c r="HZY75" s="6"/>
      <c r="HZZ75" s="6"/>
      <c r="IAA75" s="6"/>
      <c r="IAB75" s="6"/>
      <c r="IAC75" s="6"/>
      <c r="IAD75" s="6"/>
      <c r="IAE75" s="6"/>
      <c r="IAF75" s="6"/>
      <c r="IAG75" s="6"/>
      <c r="IAH75" s="6"/>
      <c r="IAI75" s="6"/>
      <c r="IAJ75" s="6"/>
      <c r="IAK75" s="6"/>
      <c r="IAL75" s="6"/>
      <c r="IAM75" s="6"/>
      <c r="IAN75" s="6"/>
      <c r="IAO75" s="6"/>
      <c r="IAP75" s="6"/>
      <c r="IAQ75" s="6"/>
      <c r="IAR75" s="6"/>
      <c r="IAS75" s="6"/>
      <c r="IAT75" s="6"/>
      <c r="IAU75" s="6"/>
      <c r="IAV75" s="6"/>
      <c r="IAW75" s="6"/>
      <c r="IAX75" s="6"/>
      <c r="IAY75" s="6"/>
      <c r="IAZ75" s="6"/>
      <c r="IBA75" s="6"/>
      <c r="IBB75" s="6"/>
      <c r="IBC75" s="6"/>
      <c r="IBD75" s="6"/>
      <c r="IBE75" s="6"/>
      <c r="IBF75" s="6"/>
      <c r="IBG75" s="6"/>
      <c r="IBH75" s="6"/>
      <c r="IBI75" s="6"/>
      <c r="IBJ75" s="6"/>
      <c r="IBK75" s="6"/>
      <c r="IBL75" s="6"/>
      <c r="IBM75" s="6"/>
      <c r="IBN75" s="6"/>
      <c r="IBO75" s="6"/>
      <c r="IBP75" s="6"/>
      <c r="IBQ75" s="6"/>
      <c r="IBR75" s="6"/>
      <c r="IBS75" s="6"/>
      <c r="IBT75" s="6"/>
      <c r="IBU75" s="6"/>
      <c r="IBV75" s="6"/>
      <c r="IBW75" s="6"/>
      <c r="IBX75" s="6"/>
      <c r="IBY75" s="6"/>
      <c r="IBZ75" s="6"/>
      <c r="ICA75" s="6"/>
      <c r="ICB75" s="6"/>
      <c r="ICC75" s="6"/>
      <c r="ICD75" s="6"/>
      <c r="ICE75" s="6"/>
      <c r="ICF75" s="6"/>
      <c r="ICG75" s="6"/>
      <c r="ICH75" s="6"/>
      <c r="ICI75" s="6"/>
      <c r="ICJ75" s="6"/>
      <c r="ICK75" s="6"/>
      <c r="ICL75" s="6"/>
      <c r="ICM75" s="6"/>
      <c r="ICN75" s="6"/>
      <c r="ICO75" s="6"/>
      <c r="ICP75" s="6"/>
      <c r="ICQ75" s="6"/>
      <c r="ICR75" s="6"/>
      <c r="ICS75" s="6"/>
      <c r="ICT75" s="6"/>
      <c r="ICU75" s="6"/>
      <c r="ICV75" s="6"/>
      <c r="ICW75" s="6"/>
      <c r="ICX75" s="6"/>
      <c r="ICY75" s="6"/>
      <c r="ICZ75" s="6"/>
      <c r="IDA75" s="6"/>
      <c r="IDB75" s="6"/>
      <c r="IDC75" s="6"/>
      <c r="IDD75" s="6"/>
      <c r="IDE75" s="6"/>
      <c r="IDF75" s="6"/>
      <c r="IDG75" s="6"/>
      <c r="IDH75" s="6"/>
      <c r="IDI75" s="6"/>
      <c r="IDJ75" s="6"/>
      <c r="IDK75" s="6"/>
      <c r="IDL75" s="6"/>
      <c r="IDM75" s="6"/>
      <c r="IDN75" s="6"/>
      <c r="IDO75" s="6"/>
      <c r="IDP75" s="6"/>
      <c r="IDQ75" s="6"/>
      <c r="IDR75" s="6"/>
      <c r="IDS75" s="6"/>
      <c r="IDT75" s="6"/>
      <c r="IDU75" s="6"/>
      <c r="IDV75" s="6"/>
      <c r="IDW75" s="6"/>
      <c r="IDX75" s="6"/>
      <c r="IDY75" s="6"/>
      <c r="IDZ75" s="6"/>
      <c r="IEA75" s="6"/>
      <c r="IEB75" s="6"/>
      <c r="IEC75" s="6"/>
      <c r="IED75" s="6"/>
      <c r="IEE75" s="6"/>
      <c r="IEF75" s="6"/>
      <c r="IEG75" s="6"/>
      <c r="IEH75" s="6"/>
      <c r="IEI75" s="6"/>
      <c r="IEJ75" s="6"/>
      <c r="IEK75" s="6"/>
      <c r="IEL75" s="6"/>
      <c r="IEM75" s="6"/>
      <c r="IEN75" s="6"/>
      <c r="IEO75" s="6"/>
      <c r="IEP75" s="6"/>
      <c r="IEQ75" s="6"/>
      <c r="IER75" s="6"/>
      <c r="IES75" s="6"/>
      <c r="IET75" s="6"/>
      <c r="IEU75" s="6"/>
      <c r="IEV75" s="6"/>
      <c r="IEW75" s="6"/>
      <c r="IEX75" s="6"/>
      <c r="IEY75" s="6"/>
      <c r="IEZ75" s="6"/>
      <c r="IFA75" s="6"/>
      <c r="IFB75" s="6"/>
      <c r="IFC75" s="6"/>
      <c r="IFD75" s="6"/>
      <c r="IFE75" s="6"/>
      <c r="IFF75" s="6"/>
      <c r="IFG75" s="6"/>
      <c r="IFH75" s="6"/>
      <c r="IFI75" s="6"/>
      <c r="IFJ75" s="6"/>
      <c r="IFK75" s="6"/>
      <c r="IFL75" s="6"/>
      <c r="IFM75" s="6"/>
      <c r="IFN75" s="6"/>
      <c r="IFO75" s="6"/>
      <c r="IFP75" s="6"/>
      <c r="IFQ75" s="6"/>
      <c r="IFR75" s="6"/>
      <c r="IFS75" s="6"/>
      <c r="IFT75" s="6"/>
      <c r="IFU75" s="6"/>
      <c r="IFV75" s="6"/>
      <c r="IFW75" s="6"/>
      <c r="IFX75" s="6"/>
      <c r="IFY75" s="6"/>
      <c r="IFZ75" s="6"/>
      <c r="IGA75" s="6"/>
      <c r="IGB75" s="6"/>
      <c r="IGC75" s="6"/>
      <c r="IGD75" s="6"/>
      <c r="IGE75" s="6"/>
      <c r="IGF75" s="6"/>
      <c r="IGG75" s="6"/>
      <c r="IGH75" s="6"/>
      <c r="IGI75" s="6"/>
      <c r="IGJ75" s="6"/>
      <c r="IGK75" s="6"/>
      <c r="IGL75" s="6"/>
      <c r="IGM75" s="6"/>
      <c r="IGN75" s="6"/>
      <c r="IGO75" s="6"/>
      <c r="IGP75" s="6"/>
      <c r="IGQ75" s="6"/>
      <c r="IGR75" s="6"/>
      <c r="IGS75" s="6"/>
      <c r="IGT75" s="6"/>
      <c r="IGU75" s="6"/>
      <c r="IGV75" s="6"/>
      <c r="IGW75" s="6"/>
      <c r="IGX75" s="6"/>
      <c r="IGY75" s="6"/>
      <c r="IGZ75" s="6"/>
      <c r="IHA75" s="6"/>
      <c r="IHB75" s="6"/>
      <c r="IHC75" s="6"/>
      <c r="IHD75" s="6"/>
      <c r="IHE75" s="6"/>
      <c r="IHF75" s="6"/>
      <c r="IHG75" s="6"/>
      <c r="IHH75" s="6"/>
      <c r="IHI75" s="6"/>
      <c r="IHJ75" s="6"/>
      <c r="IHK75" s="6"/>
      <c r="IHL75" s="6"/>
      <c r="IHM75" s="6"/>
      <c r="IHN75" s="6"/>
      <c r="IHO75" s="6"/>
      <c r="IHP75" s="6"/>
      <c r="IHQ75" s="6"/>
      <c r="IHR75" s="6"/>
      <c r="IHS75" s="6"/>
      <c r="IHT75" s="6"/>
      <c r="IHU75" s="6"/>
      <c r="IHV75" s="6"/>
      <c r="IHW75" s="6"/>
      <c r="IHX75" s="6"/>
      <c r="IHY75" s="6"/>
      <c r="IHZ75" s="6"/>
      <c r="IIA75" s="6"/>
      <c r="IIB75" s="6"/>
      <c r="IIC75" s="6"/>
      <c r="IID75" s="6"/>
      <c r="IIE75" s="6"/>
      <c r="IIF75" s="6"/>
      <c r="IIG75" s="6"/>
      <c r="IIH75" s="6"/>
      <c r="III75" s="6"/>
      <c r="IIJ75" s="6"/>
      <c r="IIK75" s="6"/>
      <c r="IIL75" s="6"/>
      <c r="IIM75" s="6"/>
      <c r="IIN75" s="6"/>
      <c r="IIO75" s="6"/>
      <c r="IIP75" s="6"/>
      <c r="IIQ75" s="6"/>
      <c r="IIR75" s="6"/>
      <c r="IIS75" s="6"/>
      <c r="IIT75" s="6"/>
      <c r="IIU75" s="6"/>
      <c r="IIV75" s="6"/>
      <c r="IIW75" s="6"/>
      <c r="IIX75" s="6"/>
      <c r="IIY75" s="6"/>
      <c r="IIZ75" s="6"/>
      <c r="IJA75" s="6"/>
      <c r="IJB75" s="6"/>
      <c r="IJC75" s="6"/>
      <c r="IJD75" s="6"/>
      <c r="IJE75" s="6"/>
      <c r="IJF75" s="6"/>
      <c r="IJG75" s="6"/>
      <c r="IJH75" s="6"/>
      <c r="IJI75" s="6"/>
      <c r="IJJ75" s="6"/>
      <c r="IJK75" s="6"/>
      <c r="IJL75" s="6"/>
      <c r="IJM75" s="6"/>
      <c r="IJN75" s="6"/>
      <c r="IJO75" s="6"/>
      <c r="IJP75" s="6"/>
      <c r="IJQ75" s="6"/>
      <c r="IJR75" s="6"/>
      <c r="IJS75" s="6"/>
      <c r="IJT75" s="6"/>
      <c r="IJU75" s="6"/>
      <c r="IJV75" s="6"/>
      <c r="IJW75" s="6"/>
      <c r="IJX75" s="6"/>
      <c r="IJY75" s="6"/>
      <c r="IJZ75" s="6"/>
      <c r="IKA75" s="6"/>
      <c r="IKB75" s="6"/>
      <c r="IKC75" s="6"/>
      <c r="IKD75" s="6"/>
      <c r="IKE75" s="6"/>
      <c r="IKF75" s="6"/>
      <c r="IKG75" s="6"/>
      <c r="IKH75" s="6"/>
      <c r="IKI75" s="6"/>
      <c r="IKJ75" s="6"/>
      <c r="IKK75" s="6"/>
      <c r="IKL75" s="6"/>
      <c r="IKM75" s="6"/>
      <c r="IKN75" s="6"/>
      <c r="IKO75" s="6"/>
      <c r="IKP75" s="6"/>
      <c r="IKQ75" s="6"/>
      <c r="IKR75" s="6"/>
      <c r="IKS75" s="6"/>
      <c r="IKT75" s="6"/>
      <c r="IKU75" s="6"/>
      <c r="IKV75" s="6"/>
      <c r="IKW75" s="6"/>
      <c r="IKX75" s="6"/>
      <c r="IKY75" s="6"/>
      <c r="IKZ75" s="6"/>
      <c r="ILA75" s="6"/>
      <c r="ILB75" s="6"/>
      <c r="ILC75" s="6"/>
      <c r="ILD75" s="6"/>
      <c r="ILE75" s="6"/>
      <c r="ILF75" s="6"/>
      <c r="ILG75" s="6"/>
      <c r="ILH75" s="6"/>
      <c r="ILI75" s="6"/>
      <c r="ILJ75" s="6"/>
      <c r="ILK75" s="6"/>
      <c r="ILL75" s="6"/>
      <c r="ILM75" s="6"/>
      <c r="ILN75" s="6"/>
      <c r="ILO75" s="6"/>
      <c r="ILP75" s="6"/>
      <c r="ILQ75" s="6"/>
      <c r="ILR75" s="6"/>
      <c r="ILS75" s="6"/>
      <c r="ILT75" s="6"/>
      <c r="ILU75" s="6"/>
      <c r="ILV75" s="6"/>
      <c r="ILW75" s="6"/>
      <c r="ILX75" s="6"/>
      <c r="ILY75" s="6"/>
      <c r="ILZ75" s="6"/>
      <c r="IMA75" s="6"/>
      <c r="IMB75" s="6"/>
      <c r="IMC75" s="6"/>
      <c r="IMD75" s="6"/>
      <c r="IME75" s="6"/>
      <c r="IMF75" s="6"/>
      <c r="IMG75" s="6"/>
      <c r="IMH75" s="6"/>
      <c r="IMI75" s="6"/>
      <c r="IMJ75" s="6"/>
      <c r="IMK75" s="6"/>
      <c r="IML75" s="6"/>
      <c r="IMM75" s="6"/>
      <c r="IMN75" s="6"/>
      <c r="IMO75" s="6"/>
      <c r="IMP75" s="6"/>
      <c r="IMQ75" s="6"/>
      <c r="IMR75" s="6"/>
      <c r="IMS75" s="6"/>
      <c r="IMT75" s="6"/>
      <c r="IMU75" s="6"/>
      <c r="IMV75" s="6"/>
      <c r="IMW75" s="6"/>
      <c r="IMX75" s="6"/>
      <c r="IMY75" s="6"/>
      <c r="IMZ75" s="6"/>
      <c r="INA75" s="6"/>
      <c r="INB75" s="6"/>
      <c r="INC75" s="6"/>
      <c r="IND75" s="6"/>
      <c r="INE75" s="6"/>
      <c r="INF75" s="6"/>
      <c r="ING75" s="6"/>
      <c r="INH75" s="6"/>
      <c r="INI75" s="6"/>
      <c r="INJ75" s="6"/>
      <c r="INK75" s="6"/>
      <c r="INL75" s="6"/>
      <c r="INM75" s="6"/>
      <c r="INN75" s="6"/>
      <c r="INO75" s="6"/>
      <c r="INP75" s="6"/>
      <c r="INQ75" s="6"/>
      <c r="INR75" s="6"/>
      <c r="INS75" s="6"/>
      <c r="INT75" s="6"/>
      <c r="INU75" s="6"/>
      <c r="INV75" s="6"/>
      <c r="INW75" s="6"/>
      <c r="INX75" s="6"/>
      <c r="INY75" s="6"/>
      <c r="INZ75" s="6"/>
      <c r="IOA75" s="6"/>
      <c r="IOB75" s="6"/>
      <c r="IOC75" s="6"/>
      <c r="IOD75" s="6"/>
      <c r="IOE75" s="6"/>
      <c r="IOF75" s="6"/>
      <c r="IOG75" s="6"/>
      <c r="IOH75" s="6"/>
      <c r="IOI75" s="6"/>
      <c r="IOJ75" s="6"/>
      <c r="IOK75" s="6"/>
      <c r="IOL75" s="6"/>
      <c r="IOM75" s="6"/>
      <c r="ION75" s="6"/>
      <c r="IOO75" s="6"/>
      <c r="IOP75" s="6"/>
      <c r="IOQ75" s="6"/>
      <c r="IOR75" s="6"/>
      <c r="IOS75" s="6"/>
      <c r="IOT75" s="6"/>
      <c r="IOU75" s="6"/>
      <c r="IOV75" s="6"/>
      <c r="IOW75" s="6"/>
      <c r="IOX75" s="6"/>
      <c r="IOY75" s="6"/>
      <c r="IOZ75" s="6"/>
      <c r="IPA75" s="6"/>
      <c r="IPB75" s="6"/>
      <c r="IPC75" s="6"/>
      <c r="IPD75" s="6"/>
      <c r="IPE75" s="6"/>
      <c r="IPF75" s="6"/>
      <c r="IPG75" s="6"/>
      <c r="IPH75" s="6"/>
      <c r="IPI75" s="6"/>
      <c r="IPJ75" s="6"/>
      <c r="IPK75" s="6"/>
      <c r="IPL75" s="6"/>
      <c r="IPM75" s="6"/>
      <c r="IPN75" s="6"/>
      <c r="IPO75" s="6"/>
      <c r="IPP75" s="6"/>
      <c r="IPQ75" s="6"/>
      <c r="IPR75" s="6"/>
      <c r="IPS75" s="6"/>
      <c r="IPT75" s="6"/>
      <c r="IPU75" s="6"/>
      <c r="IPV75" s="6"/>
      <c r="IPW75" s="6"/>
      <c r="IPX75" s="6"/>
      <c r="IPY75" s="6"/>
      <c r="IPZ75" s="6"/>
      <c r="IQA75" s="6"/>
      <c r="IQB75" s="6"/>
      <c r="IQC75" s="6"/>
      <c r="IQD75" s="6"/>
      <c r="IQE75" s="6"/>
      <c r="IQF75" s="6"/>
      <c r="IQG75" s="6"/>
      <c r="IQH75" s="6"/>
      <c r="IQI75" s="6"/>
      <c r="IQJ75" s="6"/>
      <c r="IQK75" s="6"/>
      <c r="IQL75" s="6"/>
      <c r="IQM75" s="6"/>
      <c r="IQN75" s="6"/>
      <c r="IQO75" s="6"/>
      <c r="IQP75" s="6"/>
      <c r="IQQ75" s="6"/>
      <c r="IQR75" s="6"/>
      <c r="IQS75" s="6"/>
      <c r="IQT75" s="6"/>
      <c r="IQU75" s="6"/>
      <c r="IQV75" s="6"/>
      <c r="IQW75" s="6"/>
      <c r="IQX75" s="6"/>
      <c r="IQY75" s="6"/>
      <c r="IQZ75" s="6"/>
      <c r="IRA75" s="6"/>
      <c r="IRB75" s="6"/>
      <c r="IRC75" s="6"/>
      <c r="IRD75" s="6"/>
      <c r="IRE75" s="6"/>
      <c r="IRF75" s="6"/>
      <c r="IRG75" s="6"/>
      <c r="IRH75" s="6"/>
      <c r="IRI75" s="6"/>
      <c r="IRJ75" s="6"/>
      <c r="IRK75" s="6"/>
      <c r="IRL75" s="6"/>
      <c r="IRM75" s="6"/>
      <c r="IRN75" s="6"/>
      <c r="IRO75" s="6"/>
      <c r="IRP75" s="6"/>
      <c r="IRQ75" s="6"/>
      <c r="IRR75" s="6"/>
      <c r="IRS75" s="6"/>
      <c r="IRT75" s="6"/>
      <c r="IRU75" s="6"/>
      <c r="IRV75" s="6"/>
      <c r="IRW75" s="6"/>
      <c r="IRX75" s="6"/>
      <c r="IRY75" s="6"/>
      <c r="IRZ75" s="6"/>
      <c r="ISA75" s="6"/>
      <c r="ISB75" s="6"/>
      <c r="ISC75" s="6"/>
      <c r="ISD75" s="6"/>
      <c r="ISE75" s="6"/>
      <c r="ISF75" s="6"/>
      <c r="ISG75" s="6"/>
      <c r="ISH75" s="6"/>
      <c r="ISI75" s="6"/>
      <c r="ISJ75" s="6"/>
      <c r="ISK75" s="6"/>
      <c r="ISL75" s="6"/>
      <c r="ISM75" s="6"/>
      <c r="ISN75" s="6"/>
      <c r="ISO75" s="6"/>
      <c r="ISP75" s="6"/>
      <c r="ISQ75" s="6"/>
      <c r="ISR75" s="6"/>
      <c r="ISS75" s="6"/>
      <c r="IST75" s="6"/>
      <c r="ISU75" s="6"/>
      <c r="ISV75" s="6"/>
      <c r="ISW75" s="6"/>
      <c r="ISX75" s="6"/>
      <c r="ISY75" s="6"/>
      <c r="ISZ75" s="6"/>
      <c r="ITA75" s="6"/>
      <c r="ITB75" s="6"/>
      <c r="ITC75" s="6"/>
      <c r="ITD75" s="6"/>
      <c r="ITE75" s="6"/>
      <c r="ITF75" s="6"/>
      <c r="ITG75" s="6"/>
      <c r="ITH75" s="6"/>
      <c r="ITI75" s="6"/>
      <c r="ITJ75" s="6"/>
      <c r="ITK75" s="6"/>
      <c r="ITL75" s="6"/>
      <c r="ITM75" s="6"/>
      <c r="ITN75" s="6"/>
      <c r="ITO75" s="6"/>
      <c r="ITP75" s="6"/>
      <c r="ITQ75" s="6"/>
      <c r="ITR75" s="6"/>
      <c r="ITS75" s="6"/>
      <c r="ITT75" s="6"/>
      <c r="ITU75" s="6"/>
      <c r="ITV75" s="6"/>
      <c r="ITW75" s="6"/>
      <c r="ITX75" s="6"/>
      <c r="ITY75" s="6"/>
      <c r="ITZ75" s="6"/>
      <c r="IUA75" s="6"/>
      <c r="IUB75" s="6"/>
      <c r="IUC75" s="6"/>
      <c r="IUD75" s="6"/>
      <c r="IUE75" s="6"/>
      <c r="IUF75" s="6"/>
      <c r="IUG75" s="6"/>
      <c r="IUH75" s="6"/>
      <c r="IUI75" s="6"/>
      <c r="IUJ75" s="6"/>
      <c r="IUK75" s="6"/>
      <c r="IUL75" s="6"/>
      <c r="IUM75" s="6"/>
      <c r="IUN75" s="6"/>
      <c r="IUO75" s="6"/>
      <c r="IUP75" s="6"/>
      <c r="IUQ75" s="6"/>
      <c r="IUR75" s="6"/>
      <c r="IUS75" s="6"/>
      <c r="IUT75" s="6"/>
      <c r="IUU75" s="6"/>
      <c r="IUV75" s="6"/>
      <c r="IUW75" s="6"/>
      <c r="IUX75" s="6"/>
      <c r="IUY75" s="6"/>
      <c r="IUZ75" s="6"/>
      <c r="IVA75" s="6"/>
      <c r="IVB75" s="6"/>
      <c r="IVC75" s="6"/>
      <c r="IVD75" s="6"/>
      <c r="IVE75" s="6"/>
      <c r="IVF75" s="6"/>
      <c r="IVG75" s="6"/>
      <c r="IVH75" s="6"/>
      <c r="IVI75" s="6"/>
      <c r="IVJ75" s="6"/>
      <c r="IVK75" s="6"/>
      <c r="IVL75" s="6"/>
      <c r="IVM75" s="6"/>
      <c r="IVN75" s="6"/>
      <c r="IVO75" s="6"/>
      <c r="IVP75" s="6"/>
      <c r="IVQ75" s="6"/>
      <c r="IVR75" s="6"/>
      <c r="IVS75" s="6"/>
      <c r="IVT75" s="6"/>
      <c r="IVU75" s="6"/>
      <c r="IVV75" s="6"/>
      <c r="IVW75" s="6"/>
      <c r="IVX75" s="6"/>
      <c r="IVY75" s="6"/>
      <c r="IVZ75" s="6"/>
      <c r="IWA75" s="6"/>
      <c r="IWB75" s="6"/>
      <c r="IWC75" s="6"/>
      <c r="IWD75" s="6"/>
      <c r="IWE75" s="6"/>
      <c r="IWF75" s="6"/>
      <c r="IWG75" s="6"/>
      <c r="IWH75" s="6"/>
      <c r="IWI75" s="6"/>
      <c r="IWJ75" s="6"/>
      <c r="IWK75" s="6"/>
      <c r="IWL75" s="6"/>
      <c r="IWM75" s="6"/>
      <c r="IWN75" s="6"/>
      <c r="IWO75" s="6"/>
      <c r="IWP75" s="6"/>
      <c r="IWQ75" s="6"/>
      <c r="IWR75" s="6"/>
      <c r="IWS75" s="6"/>
      <c r="IWT75" s="6"/>
      <c r="IWU75" s="6"/>
      <c r="IWV75" s="6"/>
      <c r="IWW75" s="6"/>
      <c r="IWX75" s="6"/>
      <c r="IWY75" s="6"/>
      <c r="IWZ75" s="6"/>
      <c r="IXA75" s="6"/>
      <c r="IXB75" s="6"/>
      <c r="IXC75" s="6"/>
      <c r="IXD75" s="6"/>
      <c r="IXE75" s="6"/>
      <c r="IXF75" s="6"/>
      <c r="IXG75" s="6"/>
      <c r="IXH75" s="6"/>
      <c r="IXI75" s="6"/>
      <c r="IXJ75" s="6"/>
      <c r="IXK75" s="6"/>
      <c r="IXL75" s="6"/>
      <c r="IXM75" s="6"/>
      <c r="IXN75" s="6"/>
      <c r="IXO75" s="6"/>
      <c r="IXP75" s="6"/>
      <c r="IXQ75" s="6"/>
      <c r="IXR75" s="6"/>
      <c r="IXS75" s="6"/>
      <c r="IXT75" s="6"/>
      <c r="IXU75" s="6"/>
      <c r="IXV75" s="6"/>
      <c r="IXW75" s="6"/>
      <c r="IXX75" s="6"/>
      <c r="IXY75" s="6"/>
      <c r="IXZ75" s="6"/>
      <c r="IYA75" s="6"/>
      <c r="IYB75" s="6"/>
      <c r="IYC75" s="6"/>
      <c r="IYD75" s="6"/>
      <c r="IYE75" s="6"/>
      <c r="IYF75" s="6"/>
      <c r="IYG75" s="6"/>
      <c r="IYH75" s="6"/>
      <c r="IYI75" s="6"/>
      <c r="IYJ75" s="6"/>
      <c r="IYK75" s="6"/>
      <c r="IYL75" s="6"/>
      <c r="IYM75" s="6"/>
      <c r="IYN75" s="6"/>
      <c r="IYO75" s="6"/>
      <c r="IYP75" s="6"/>
      <c r="IYQ75" s="6"/>
      <c r="IYR75" s="6"/>
      <c r="IYS75" s="6"/>
      <c r="IYT75" s="6"/>
      <c r="IYU75" s="6"/>
      <c r="IYV75" s="6"/>
      <c r="IYW75" s="6"/>
      <c r="IYX75" s="6"/>
      <c r="IYY75" s="6"/>
      <c r="IYZ75" s="6"/>
      <c r="IZA75" s="6"/>
      <c r="IZB75" s="6"/>
      <c r="IZC75" s="6"/>
      <c r="IZD75" s="6"/>
      <c r="IZE75" s="6"/>
      <c r="IZF75" s="6"/>
      <c r="IZG75" s="6"/>
      <c r="IZH75" s="6"/>
      <c r="IZI75" s="6"/>
      <c r="IZJ75" s="6"/>
      <c r="IZK75" s="6"/>
      <c r="IZL75" s="6"/>
      <c r="IZM75" s="6"/>
      <c r="IZN75" s="6"/>
      <c r="IZO75" s="6"/>
      <c r="IZP75" s="6"/>
      <c r="IZQ75" s="6"/>
      <c r="IZR75" s="6"/>
      <c r="IZS75" s="6"/>
      <c r="IZT75" s="6"/>
      <c r="IZU75" s="6"/>
      <c r="IZV75" s="6"/>
      <c r="IZW75" s="6"/>
      <c r="IZX75" s="6"/>
      <c r="IZY75" s="6"/>
      <c r="IZZ75" s="6"/>
      <c r="JAA75" s="6"/>
      <c r="JAB75" s="6"/>
      <c r="JAC75" s="6"/>
      <c r="JAD75" s="6"/>
      <c r="JAE75" s="6"/>
      <c r="JAF75" s="6"/>
      <c r="JAG75" s="6"/>
      <c r="JAH75" s="6"/>
      <c r="JAI75" s="6"/>
      <c r="JAJ75" s="6"/>
      <c r="JAK75" s="6"/>
      <c r="JAL75" s="6"/>
      <c r="JAM75" s="6"/>
      <c r="JAN75" s="6"/>
      <c r="JAO75" s="6"/>
      <c r="JAP75" s="6"/>
      <c r="JAQ75" s="6"/>
      <c r="JAR75" s="6"/>
      <c r="JAS75" s="6"/>
      <c r="JAT75" s="6"/>
      <c r="JAU75" s="6"/>
      <c r="JAV75" s="6"/>
      <c r="JAW75" s="6"/>
      <c r="JAX75" s="6"/>
      <c r="JAY75" s="6"/>
      <c r="JAZ75" s="6"/>
      <c r="JBA75" s="6"/>
      <c r="JBB75" s="6"/>
      <c r="JBC75" s="6"/>
      <c r="JBD75" s="6"/>
      <c r="JBE75" s="6"/>
      <c r="JBF75" s="6"/>
      <c r="JBG75" s="6"/>
      <c r="JBH75" s="6"/>
      <c r="JBI75" s="6"/>
      <c r="JBJ75" s="6"/>
      <c r="JBK75" s="6"/>
      <c r="JBL75" s="6"/>
      <c r="JBM75" s="6"/>
      <c r="JBN75" s="6"/>
      <c r="JBO75" s="6"/>
      <c r="JBP75" s="6"/>
      <c r="JBQ75" s="6"/>
      <c r="JBR75" s="6"/>
      <c r="JBS75" s="6"/>
      <c r="JBT75" s="6"/>
      <c r="JBU75" s="6"/>
      <c r="JBV75" s="6"/>
      <c r="JBW75" s="6"/>
      <c r="JBX75" s="6"/>
      <c r="JBY75" s="6"/>
      <c r="JBZ75" s="6"/>
      <c r="JCA75" s="6"/>
      <c r="JCB75" s="6"/>
      <c r="JCC75" s="6"/>
      <c r="JCD75" s="6"/>
      <c r="JCE75" s="6"/>
      <c r="JCF75" s="6"/>
      <c r="JCG75" s="6"/>
      <c r="JCH75" s="6"/>
      <c r="JCI75" s="6"/>
      <c r="JCJ75" s="6"/>
      <c r="JCK75" s="6"/>
      <c r="JCL75" s="6"/>
      <c r="JCM75" s="6"/>
      <c r="JCN75" s="6"/>
      <c r="JCO75" s="6"/>
      <c r="JCP75" s="6"/>
      <c r="JCQ75" s="6"/>
      <c r="JCR75" s="6"/>
      <c r="JCS75" s="6"/>
      <c r="JCT75" s="6"/>
      <c r="JCU75" s="6"/>
      <c r="JCV75" s="6"/>
      <c r="JCW75" s="6"/>
      <c r="JCX75" s="6"/>
      <c r="JCY75" s="6"/>
      <c r="JCZ75" s="6"/>
      <c r="JDA75" s="6"/>
      <c r="JDB75" s="6"/>
      <c r="JDC75" s="6"/>
      <c r="JDD75" s="6"/>
      <c r="JDE75" s="6"/>
      <c r="JDF75" s="6"/>
      <c r="JDG75" s="6"/>
      <c r="JDH75" s="6"/>
      <c r="JDI75" s="6"/>
      <c r="JDJ75" s="6"/>
      <c r="JDK75" s="6"/>
      <c r="JDL75" s="6"/>
      <c r="JDM75" s="6"/>
      <c r="JDN75" s="6"/>
      <c r="JDO75" s="6"/>
      <c r="JDP75" s="6"/>
      <c r="JDQ75" s="6"/>
      <c r="JDR75" s="6"/>
      <c r="JDS75" s="6"/>
      <c r="JDT75" s="6"/>
      <c r="JDU75" s="6"/>
      <c r="JDV75" s="6"/>
      <c r="JDW75" s="6"/>
      <c r="JDX75" s="6"/>
      <c r="JDY75" s="6"/>
      <c r="JDZ75" s="6"/>
      <c r="JEA75" s="6"/>
      <c r="JEB75" s="6"/>
      <c r="JEC75" s="6"/>
      <c r="JED75" s="6"/>
      <c r="JEE75" s="6"/>
      <c r="JEF75" s="6"/>
      <c r="JEG75" s="6"/>
      <c r="JEH75" s="6"/>
      <c r="JEI75" s="6"/>
      <c r="JEJ75" s="6"/>
      <c r="JEK75" s="6"/>
      <c r="JEL75" s="6"/>
      <c r="JEM75" s="6"/>
      <c r="JEN75" s="6"/>
      <c r="JEO75" s="6"/>
      <c r="JEP75" s="6"/>
      <c r="JEQ75" s="6"/>
      <c r="JER75" s="6"/>
      <c r="JES75" s="6"/>
      <c r="JET75" s="6"/>
      <c r="JEU75" s="6"/>
      <c r="JEV75" s="6"/>
      <c r="JEW75" s="6"/>
      <c r="JEX75" s="6"/>
      <c r="JEY75" s="6"/>
      <c r="JEZ75" s="6"/>
      <c r="JFA75" s="6"/>
      <c r="JFB75" s="6"/>
      <c r="JFC75" s="6"/>
      <c r="JFD75" s="6"/>
      <c r="JFE75" s="6"/>
      <c r="JFF75" s="6"/>
      <c r="JFG75" s="6"/>
      <c r="JFH75" s="6"/>
      <c r="JFI75" s="6"/>
      <c r="JFJ75" s="6"/>
      <c r="JFK75" s="6"/>
      <c r="JFL75" s="6"/>
      <c r="JFM75" s="6"/>
      <c r="JFN75" s="6"/>
      <c r="JFO75" s="6"/>
      <c r="JFP75" s="6"/>
      <c r="JFQ75" s="6"/>
      <c r="JFR75" s="6"/>
      <c r="JFS75" s="6"/>
      <c r="JFT75" s="6"/>
      <c r="JFU75" s="6"/>
      <c r="JFV75" s="6"/>
      <c r="JFW75" s="6"/>
      <c r="JFX75" s="6"/>
      <c r="JFY75" s="6"/>
      <c r="JFZ75" s="6"/>
      <c r="JGA75" s="6"/>
      <c r="JGB75" s="6"/>
      <c r="JGC75" s="6"/>
      <c r="JGD75" s="6"/>
      <c r="JGE75" s="6"/>
      <c r="JGF75" s="6"/>
      <c r="JGG75" s="6"/>
      <c r="JGH75" s="6"/>
      <c r="JGI75" s="6"/>
      <c r="JGJ75" s="6"/>
      <c r="JGK75" s="6"/>
      <c r="JGL75" s="6"/>
      <c r="JGM75" s="6"/>
      <c r="JGN75" s="6"/>
      <c r="JGO75" s="6"/>
      <c r="JGP75" s="6"/>
      <c r="JGQ75" s="6"/>
      <c r="JGR75" s="6"/>
      <c r="JGS75" s="6"/>
      <c r="JGT75" s="6"/>
      <c r="JGU75" s="6"/>
      <c r="JGV75" s="6"/>
      <c r="JGW75" s="6"/>
      <c r="JGX75" s="6"/>
      <c r="JGY75" s="6"/>
      <c r="JGZ75" s="6"/>
      <c r="JHA75" s="6"/>
      <c r="JHB75" s="6"/>
      <c r="JHC75" s="6"/>
      <c r="JHD75" s="6"/>
      <c r="JHE75" s="6"/>
      <c r="JHF75" s="6"/>
      <c r="JHG75" s="6"/>
      <c r="JHH75" s="6"/>
      <c r="JHI75" s="6"/>
      <c r="JHJ75" s="6"/>
      <c r="JHK75" s="6"/>
      <c r="JHL75" s="6"/>
      <c r="JHM75" s="6"/>
      <c r="JHN75" s="6"/>
      <c r="JHO75" s="6"/>
      <c r="JHP75" s="6"/>
      <c r="JHQ75" s="6"/>
      <c r="JHR75" s="6"/>
      <c r="JHS75" s="6"/>
      <c r="JHT75" s="6"/>
      <c r="JHU75" s="6"/>
      <c r="JHV75" s="6"/>
      <c r="JHW75" s="6"/>
      <c r="JHX75" s="6"/>
      <c r="JHY75" s="6"/>
      <c r="JHZ75" s="6"/>
      <c r="JIA75" s="6"/>
      <c r="JIB75" s="6"/>
      <c r="JIC75" s="6"/>
      <c r="JID75" s="6"/>
      <c r="JIE75" s="6"/>
      <c r="JIF75" s="6"/>
      <c r="JIG75" s="6"/>
      <c r="JIH75" s="6"/>
      <c r="JII75" s="6"/>
      <c r="JIJ75" s="6"/>
      <c r="JIK75" s="6"/>
      <c r="JIL75" s="6"/>
      <c r="JIM75" s="6"/>
      <c r="JIN75" s="6"/>
      <c r="JIO75" s="6"/>
      <c r="JIP75" s="6"/>
      <c r="JIQ75" s="6"/>
      <c r="JIR75" s="6"/>
      <c r="JIS75" s="6"/>
      <c r="JIT75" s="6"/>
      <c r="JIU75" s="6"/>
      <c r="JIV75" s="6"/>
      <c r="JIW75" s="6"/>
      <c r="JIX75" s="6"/>
      <c r="JIY75" s="6"/>
      <c r="JIZ75" s="6"/>
      <c r="JJA75" s="6"/>
      <c r="JJB75" s="6"/>
      <c r="JJC75" s="6"/>
      <c r="JJD75" s="6"/>
      <c r="JJE75" s="6"/>
      <c r="JJF75" s="6"/>
      <c r="JJG75" s="6"/>
      <c r="JJH75" s="6"/>
      <c r="JJI75" s="6"/>
      <c r="JJJ75" s="6"/>
      <c r="JJK75" s="6"/>
      <c r="JJL75" s="6"/>
      <c r="JJM75" s="6"/>
      <c r="JJN75" s="6"/>
      <c r="JJO75" s="6"/>
      <c r="JJP75" s="6"/>
      <c r="JJQ75" s="6"/>
      <c r="JJR75" s="6"/>
      <c r="JJS75" s="6"/>
      <c r="JJT75" s="6"/>
      <c r="JJU75" s="6"/>
      <c r="JJV75" s="6"/>
      <c r="JJW75" s="6"/>
      <c r="JJX75" s="6"/>
      <c r="JJY75" s="6"/>
      <c r="JJZ75" s="6"/>
      <c r="JKA75" s="6"/>
      <c r="JKB75" s="6"/>
      <c r="JKC75" s="6"/>
      <c r="JKD75" s="6"/>
      <c r="JKE75" s="6"/>
      <c r="JKF75" s="6"/>
      <c r="JKG75" s="6"/>
      <c r="JKH75" s="6"/>
      <c r="JKI75" s="6"/>
      <c r="JKJ75" s="6"/>
      <c r="JKK75" s="6"/>
      <c r="JKL75" s="6"/>
      <c r="JKM75" s="6"/>
      <c r="JKN75" s="6"/>
      <c r="JKO75" s="6"/>
      <c r="JKP75" s="6"/>
      <c r="JKQ75" s="6"/>
      <c r="JKR75" s="6"/>
      <c r="JKS75" s="6"/>
      <c r="JKT75" s="6"/>
      <c r="JKU75" s="6"/>
      <c r="JKV75" s="6"/>
      <c r="JKW75" s="6"/>
      <c r="JKX75" s="6"/>
      <c r="JKY75" s="6"/>
      <c r="JKZ75" s="6"/>
      <c r="JLA75" s="6"/>
      <c r="JLB75" s="6"/>
      <c r="JLC75" s="6"/>
      <c r="JLD75" s="6"/>
      <c r="JLE75" s="6"/>
      <c r="JLF75" s="6"/>
      <c r="JLG75" s="6"/>
      <c r="JLH75" s="6"/>
      <c r="JLI75" s="6"/>
      <c r="JLJ75" s="6"/>
      <c r="JLK75" s="6"/>
      <c r="JLL75" s="6"/>
      <c r="JLM75" s="6"/>
      <c r="JLN75" s="6"/>
      <c r="JLO75" s="6"/>
      <c r="JLP75" s="6"/>
      <c r="JLQ75" s="6"/>
      <c r="JLR75" s="6"/>
      <c r="JLS75" s="6"/>
      <c r="JLT75" s="6"/>
      <c r="JLU75" s="6"/>
      <c r="JLV75" s="6"/>
      <c r="JLW75" s="6"/>
      <c r="JLX75" s="6"/>
      <c r="JLY75" s="6"/>
      <c r="JLZ75" s="6"/>
      <c r="JMA75" s="6"/>
      <c r="JMB75" s="6"/>
      <c r="JMC75" s="6"/>
      <c r="JMD75" s="6"/>
      <c r="JME75" s="6"/>
      <c r="JMF75" s="6"/>
      <c r="JMG75" s="6"/>
      <c r="JMH75" s="6"/>
      <c r="JMI75" s="6"/>
      <c r="JMJ75" s="6"/>
      <c r="JMK75" s="6"/>
      <c r="JML75" s="6"/>
      <c r="JMM75" s="6"/>
      <c r="JMN75" s="6"/>
      <c r="JMO75" s="6"/>
      <c r="JMP75" s="6"/>
      <c r="JMQ75" s="6"/>
      <c r="JMR75" s="6"/>
      <c r="JMS75" s="6"/>
      <c r="JMT75" s="6"/>
      <c r="JMU75" s="6"/>
      <c r="JMV75" s="6"/>
      <c r="JMW75" s="6"/>
      <c r="JMX75" s="6"/>
      <c r="JMY75" s="6"/>
      <c r="JMZ75" s="6"/>
      <c r="JNA75" s="6"/>
      <c r="JNB75" s="6"/>
      <c r="JNC75" s="6"/>
      <c r="JND75" s="6"/>
      <c r="JNE75" s="6"/>
      <c r="JNF75" s="6"/>
      <c r="JNG75" s="6"/>
      <c r="JNH75" s="6"/>
      <c r="JNI75" s="6"/>
      <c r="JNJ75" s="6"/>
      <c r="JNK75" s="6"/>
      <c r="JNL75" s="6"/>
      <c r="JNM75" s="6"/>
      <c r="JNN75" s="6"/>
      <c r="JNO75" s="6"/>
      <c r="JNP75" s="6"/>
      <c r="JNQ75" s="6"/>
      <c r="JNR75" s="6"/>
      <c r="JNS75" s="6"/>
      <c r="JNT75" s="6"/>
      <c r="JNU75" s="6"/>
      <c r="JNV75" s="6"/>
      <c r="JNW75" s="6"/>
      <c r="JNX75" s="6"/>
      <c r="JNY75" s="6"/>
      <c r="JNZ75" s="6"/>
      <c r="JOA75" s="6"/>
      <c r="JOB75" s="6"/>
      <c r="JOC75" s="6"/>
      <c r="JOD75" s="6"/>
      <c r="JOE75" s="6"/>
      <c r="JOF75" s="6"/>
      <c r="JOG75" s="6"/>
      <c r="JOH75" s="6"/>
      <c r="JOI75" s="6"/>
      <c r="JOJ75" s="6"/>
      <c r="JOK75" s="6"/>
      <c r="JOL75" s="6"/>
      <c r="JOM75" s="6"/>
      <c r="JON75" s="6"/>
      <c r="JOO75" s="6"/>
      <c r="JOP75" s="6"/>
      <c r="JOQ75" s="6"/>
      <c r="JOR75" s="6"/>
      <c r="JOS75" s="6"/>
      <c r="JOT75" s="6"/>
      <c r="JOU75" s="6"/>
      <c r="JOV75" s="6"/>
      <c r="JOW75" s="6"/>
      <c r="JOX75" s="6"/>
      <c r="JOY75" s="6"/>
      <c r="JOZ75" s="6"/>
      <c r="JPA75" s="6"/>
      <c r="JPB75" s="6"/>
      <c r="JPC75" s="6"/>
      <c r="JPD75" s="6"/>
      <c r="JPE75" s="6"/>
      <c r="JPF75" s="6"/>
      <c r="JPG75" s="6"/>
      <c r="JPH75" s="6"/>
      <c r="JPI75" s="6"/>
      <c r="JPJ75" s="6"/>
      <c r="JPK75" s="6"/>
      <c r="JPL75" s="6"/>
      <c r="JPM75" s="6"/>
      <c r="JPN75" s="6"/>
      <c r="JPO75" s="6"/>
      <c r="JPP75" s="6"/>
      <c r="JPQ75" s="6"/>
      <c r="JPR75" s="6"/>
      <c r="JPS75" s="6"/>
      <c r="JPT75" s="6"/>
      <c r="JPU75" s="6"/>
      <c r="JPV75" s="6"/>
      <c r="JPW75" s="6"/>
      <c r="JPX75" s="6"/>
      <c r="JPY75" s="6"/>
      <c r="JPZ75" s="6"/>
      <c r="JQA75" s="6"/>
      <c r="JQB75" s="6"/>
      <c r="JQC75" s="6"/>
      <c r="JQD75" s="6"/>
      <c r="JQE75" s="6"/>
      <c r="JQF75" s="6"/>
      <c r="JQG75" s="6"/>
      <c r="JQH75" s="6"/>
      <c r="JQI75" s="6"/>
      <c r="JQJ75" s="6"/>
      <c r="JQK75" s="6"/>
      <c r="JQL75" s="6"/>
      <c r="JQM75" s="6"/>
      <c r="JQN75" s="6"/>
      <c r="JQO75" s="6"/>
      <c r="JQP75" s="6"/>
      <c r="JQQ75" s="6"/>
      <c r="JQR75" s="6"/>
      <c r="JQS75" s="6"/>
      <c r="JQT75" s="6"/>
      <c r="JQU75" s="6"/>
      <c r="JQV75" s="6"/>
      <c r="JQW75" s="6"/>
      <c r="JQX75" s="6"/>
      <c r="JQY75" s="6"/>
      <c r="JQZ75" s="6"/>
      <c r="JRA75" s="6"/>
      <c r="JRB75" s="6"/>
      <c r="JRC75" s="6"/>
      <c r="JRD75" s="6"/>
      <c r="JRE75" s="6"/>
      <c r="JRF75" s="6"/>
      <c r="JRG75" s="6"/>
      <c r="JRH75" s="6"/>
      <c r="JRI75" s="6"/>
      <c r="JRJ75" s="6"/>
      <c r="JRK75" s="6"/>
      <c r="JRL75" s="6"/>
      <c r="JRM75" s="6"/>
      <c r="JRN75" s="6"/>
      <c r="JRO75" s="6"/>
      <c r="JRP75" s="6"/>
      <c r="JRQ75" s="6"/>
      <c r="JRR75" s="6"/>
      <c r="JRS75" s="6"/>
      <c r="JRT75" s="6"/>
      <c r="JRU75" s="6"/>
      <c r="JRV75" s="6"/>
      <c r="JRW75" s="6"/>
      <c r="JRX75" s="6"/>
      <c r="JRY75" s="6"/>
      <c r="JRZ75" s="6"/>
      <c r="JSA75" s="6"/>
      <c r="JSB75" s="6"/>
      <c r="JSC75" s="6"/>
      <c r="JSD75" s="6"/>
      <c r="JSE75" s="6"/>
      <c r="JSF75" s="6"/>
      <c r="JSG75" s="6"/>
      <c r="JSH75" s="6"/>
      <c r="JSI75" s="6"/>
      <c r="JSJ75" s="6"/>
      <c r="JSK75" s="6"/>
      <c r="JSL75" s="6"/>
      <c r="JSM75" s="6"/>
      <c r="JSN75" s="6"/>
      <c r="JSO75" s="6"/>
      <c r="JSP75" s="6"/>
      <c r="JSQ75" s="6"/>
      <c r="JSR75" s="6"/>
      <c r="JSS75" s="6"/>
      <c r="JST75" s="6"/>
      <c r="JSU75" s="6"/>
      <c r="JSV75" s="6"/>
      <c r="JSW75" s="6"/>
      <c r="JSX75" s="6"/>
      <c r="JSY75" s="6"/>
      <c r="JSZ75" s="6"/>
      <c r="JTA75" s="6"/>
      <c r="JTB75" s="6"/>
      <c r="JTC75" s="6"/>
      <c r="JTD75" s="6"/>
      <c r="JTE75" s="6"/>
      <c r="JTF75" s="6"/>
      <c r="JTG75" s="6"/>
      <c r="JTH75" s="6"/>
      <c r="JTI75" s="6"/>
      <c r="JTJ75" s="6"/>
      <c r="JTK75" s="6"/>
      <c r="JTL75" s="6"/>
      <c r="JTM75" s="6"/>
      <c r="JTN75" s="6"/>
      <c r="JTO75" s="6"/>
      <c r="JTP75" s="6"/>
      <c r="JTQ75" s="6"/>
      <c r="JTR75" s="6"/>
      <c r="JTS75" s="6"/>
      <c r="JTT75" s="6"/>
      <c r="JTU75" s="6"/>
      <c r="JTV75" s="6"/>
      <c r="JTW75" s="6"/>
      <c r="JTX75" s="6"/>
      <c r="JTY75" s="6"/>
      <c r="JTZ75" s="6"/>
      <c r="JUA75" s="6"/>
      <c r="JUB75" s="6"/>
      <c r="JUC75" s="6"/>
      <c r="JUD75" s="6"/>
      <c r="JUE75" s="6"/>
      <c r="JUF75" s="6"/>
      <c r="JUG75" s="6"/>
      <c r="JUH75" s="6"/>
      <c r="JUI75" s="6"/>
      <c r="JUJ75" s="6"/>
      <c r="JUK75" s="6"/>
      <c r="JUL75" s="6"/>
      <c r="JUM75" s="6"/>
      <c r="JUN75" s="6"/>
      <c r="JUO75" s="6"/>
      <c r="JUP75" s="6"/>
      <c r="JUQ75" s="6"/>
      <c r="JUR75" s="6"/>
      <c r="JUS75" s="6"/>
      <c r="JUT75" s="6"/>
      <c r="JUU75" s="6"/>
      <c r="JUV75" s="6"/>
      <c r="JUW75" s="6"/>
      <c r="JUX75" s="6"/>
      <c r="JUY75" s="6"/>
      <c r="JUZ75" s="6"/>
      <c r="JVA75" s="6"/>
      <c r="JVB75" s="6"/>
      <c r="JVC75" s="6"/>
      <c r="JVD75" s="6"/>
      <c r="JVE75" s="6"/>
      <c r="JVF75" s="6"/>
      <c r="JVG75" s="6"/>
      <c r="JVH75" s="6"/>
      <c r="JVI75" s="6"/>
      <c r="JVJ75" s="6"/>
      <c r="JVK75" s="6"/>
      <c r="JVL75" s="6"/>
      <c r="JVM75" s="6"/>
      <c r="JVN75" s="6"/>
      <c r="JVO75" s="6"/>
      <c r="JVP75" s="6"/>
      <c r="JVQ75" s="6"/>
      <c r="JVR75" s="6"/>
      <c r="JVS75" s="6"/>
      <c r="JVT75" s="6"/>
      <c r="JVU75" s="6"/>
      <c r="JVV75" s="6"/>
      <c r="JVW75" s="6"/>
      <c r="JVX75" s="6"/>
      <c r="JVY75" s="6"/>
      <c r="JVZ75" s="6"/>
      <c r="JWA75" s="6"/>
      <c r="JWB75" s="6"/>
      <c r="JWC75" s="6"/>
      <c r="JWD75" s="6"/>
      <c r="JWE75" s="6"/>
      <c r="JWF75" s="6"/>
      <c r="JWG75" s="6"/>
      <c r="JWH75" s="6"/>
      <c r="JWI75" s="6"/>
      <c r="JWJ75" s="6"/>
      <c r="JWK75" s="6"/>
      <c r="JWL75" s="6"/>
      <c r="JWM75" s="6"/>
      <c r="JWN75" s="6"/>
      <c r="JWO75" s="6"/>
      <c r="JWP75" s="6"/>
      <c r="JWQ75" s="6"/>
      <c r="JWR75" s="6"/>
      <c r="JWS75" s="6"/>
      <c r="JWT75" s="6"/>
      <c r="JWU75" s="6"/>
      <c r="JWV75" s="6"/>
      <c r="JWW75" s="6"/>
      <c r="JWX75" s="6"/>
      <c r="JWY75" s="6"/>
      <c r="JWZ75" s="6"/>
      <c r="JXA75" s="6"/>
      <c r="JXB75" s="6"/>
      <c r="JXC75" s="6"/>
      <c r="JXD75" s="6"/>
      <c r="JXE75" s="6"/>
      <c r="JXF75" s="6"/>
      <c r="JXG75" s="6"/>
      <c r="JXH75" s="6"/>
      <c r="JXI75" s="6"/>
      <c r="JXJ75" s="6"/>
      <c r="JXK75" s="6"/>
      <c r="JXL75" s="6"/>
      <c r="JXM75" s="6"/>
      <c r="JXN75" s="6"/>
      <c r="JXO75" s="6"/>
      <c r="JXP75" s="6"/>
      <c r="JXQ75" s="6"/>
      <c r="JXR75" s="6"/>
      <c r="JXS75" s="6"/>
      <c r="JXT75" s="6"/>
      <c r="JXU75" s="6"/>
      <c r="JXV75" s="6"/>
      <c r="JXW75" s="6"/>
      <c r="JXX75" s="6"/>
      <c r="JXY75" s="6"/>
      <c r="JXZ75" s="6"/>
      <c r="JYA75" s="6"/>
      <c r="JYB75" s="6"/>
      <c r="JYC75" s="6"/>
      <c r="JYD75" s="6"/>
      <c r="JYE75" s="6"/>
      <c r="JYF75" s="6"/>
      <c r="JYG75" s="6"/>
      <c r="JYH75" s="6"/>
      <c r="JYI75" s="6"/>
      <c r="JYJ75" s="6"/>
      <c r="JYK75" s="6"/>
      <c r="JYL75" s="6"/>
      <c r="JYM75" s="6"/>
      <c r="JYN75" s="6"/>
      <c r="JYO75" s="6"/>
      <c r="JYP75" s="6"/>
      <c r="JYQ75" s="6"/>
      <c r="JYR75" s="6"/>
      <c r="JYS75" s="6"/>
      <c r="JYT75" s="6"/>
      <c r="JYU75" s="6"/>
      <c r="JYV75" s="6"/>
      <c r="JYW75" s="6"/>
      <c r="JYX75" s="6"/>
      <c r="JYY75" s="6"/>
      <c r="JYZ75" s="6"/>
      <c r="JZA75" s="6"/>
      <c r="JZB75" s="6"/>
      <c r="JZC75" s="6"/>
      <c r="JZD75" s="6"/>
      <c r="JZE75" s="6"/>
      <c r="JZF75" s="6"/>
      <c r="JZG75" s="6"/>
      <c r="JZH75" s="6"/>
      <c r="JZI75" s="6"/>
      <c r="JZJ75" s="6"/>
      <c r="JZK75" s="6"/>
      <c r="JZL75" s="6"/>
      <c r="JZM75" s="6"/>
      <c r="JZN75" s="6"/>
      <c r="JZO75" s="6"/>
      <c r="JZP75" s="6"/>
      <c r="JZQ75" s="6"/>
      <c r="JZR75" s="6"/>
      <c r="JZS75" s="6"/>
      <c r="JZT75" s="6"/>
      <c r="JZU75" s="6"/>
      <c r="JZV75" s="6"/>
      <c r="JZW75" s="6"/>
      <c r="JZX75" s="6"/>
      <c r="JZY75" s="6"/>
      <c r="JZZ75" s="6"/>
      <c r="KAA75" s="6"/>
      <c r="KAB75" s="6"/>
      <c r="KAC75" s="6"/>
      <c r="KAD75" s="6"/>
      <c r="KAE75" s="6"/>
      <c r="KAF75" s="6"/>
      <c r="KAG75" s="6"/>
      <c r="KAH75" s="6"/>
      <c r="KAI75" s="6"/>
      <c r="KAJ75" s="6"/>
      <c r="KAK75" s="6"/>
      <c r="KAL75" s="6"/>
      <c r="KAM75" s="6"/>
      <c r="KAN75" s="6"/>
      <c r="KAO75" s="6"/>
      <c r="KAP75" s="6"/>
      <c r="KAQ75" s="6"/>
      <c r="KAR75" s="6"/>
      <c r="KAS75" s="6"/>
      <c r="KAT75" s="6"/>
      <c r="KAU75" s="6"/>
      <c r="KAV75" s="6"/>
      <c r="KAW75" s="6"/>
      <c r="KAX75" s="6"/>
      <c r="KAY75" s="6"/>
      <c r="KAZ75" s="6"/>
      <c r="KBA75" s="6"/>
      <c r="KBB75" s="6"/>
      <c r="KBC75" s="6"/>
      <c r="KBD75" s="6"/>
      <c r="KBE75" s="6"/>
      <c r="KBF75" s="6"/>
      <c r="KBG75" s="6"/>
      <c r="KBH75" s="6"/>
      <c r="KBI75" s="6"/>
      <c r="KBJ75" s="6"/>
      <c r="KBK75" s="6"/>
      <c r="KBL75" s="6"/>
      <c r="KBM75" s="6"/>
      <c r="KBN75" s="6"/>
      <c r="KBO75" s="6"/>
      <c r="KBP75" s="6"/>
      <c r="KBQ75" s="6"/>
      <c r="KBR75" s="6"/>
      <c r="KBS75" s="6"/>
      <c r="KBT75" s="6"/>
      <c r="KBU75" s="6"/>
      <c r="KBV75" s="6"/>
      <c r="KBW75" s="6"/>
      <c r="KBX75" s="6"/>
      <c r="KBY75" s="6"/>
      <c r="KBZ75" s="6"/>
      <c r="KCA75" s="6"/>
      <c r="KCB75" s="6"/>
      <c r="KCC75" s="6"/>
      <c r="KCD75" s="6"/>
      <c r="KCE75" s="6"/>
      <c r="KCF75" s="6"/>
      <c r="KCG75" s="6"/>
      <c r="KCH75" s="6"/>
      <c r="KCI75" s="6"/>
      <c r="KCJ75" s="6"/>
      <c r="KCK75" s="6"/>
      <c r="KCL75" s="6"/>
      <c r="KCM75" s="6"/>
      <c r="KCN75" s="6"/>
      <c r="KCO75" s="6"/>
      <c r="KCP75" s="6"/>
      <c r="KCQ75" s="6"/>
      <c r="KCR75" s="6"/>
      <c r="KCS75" s="6"/>
      <c r="KCT75" s="6"/>
      <c r="KCU75" s="6"/>
      <c r="KCV75" s="6"/>
      <c r="KCW75" s="6"/>
      <c r="KCX75" s="6"/>
      <c r="KCY75" s="6"/>
      <c r="KCZ75" s="6"/>
      <c r="KDA75" s="6"/>
      <c r="KDB75" s="6"/>
      <c r="KDC75" s="6"/>
      <c r="KDD75" s="6"/>
      <c r="KDE75" s="6"/>
      <c r="KDF75" s="6"/>
      <c r="KDG75" s="6"/>
      <c r="KDH75" s="6"/>
      <c r="KDI75" s="6"/>
      <c r="KDJ75" s="6"/>
      <c r="KDK75" s="6"/>
      <c r="KDL75" s="6"/>
      <c r="KDM75" s="6"/>
      <c r="KDN75" s="6"/>
      <c r="KDO75" s="6"/>
      <c r="KDP75" s="6"/>
      <c r="KDQ75" s="6"/>
      <c r="KDR75" s="6"/>
      <c r="KDS75" s="6"/>
      <c r="KDT75" s="6"/>
      <c r="KDU75" s="6"/>
      <c r="KDV75" s="6"/>
      <c r="KDW75" s="6"/>
      <c r="KDX75" s="6"/>
      <c r="KDY75" s="6"/>
      <c r="KDZ75" s="6"/>
      <c r="KEA75" s="6"/>
      <c r="KEB75" s="6"/>
      <c r="KEC75" s="6"/>
      <c r="KED75" s="6"/>
      <c r="KEE75" s="6"/>
      <c r="KEF75" s="6"/>
      <c r="KEG75" s="6"/>
      <c r="KEH75" s="6"/>
      <c r="KEI75" s="6"/>
      <c r="KEJ75" s="6"/>
      <c r="KEK75" s="6"/>
      <c r="KEL75" s="6"/>
      <c r="KEM75" s="6"/>
      <c r="KEN75" s="6"/>
      <c r="KEO75" s="6"/>
      <c r="KEP75" s="6"/>
      <c r="KEQ75" s="6"/>
      <c r="KER75" s="6"/>
      <c r="KES75" s="6"/>
      <c r="KET75" s="6"/>
      <c r="KEU75" s="6"/>
      <c r="KEV75" s="6"/>
      <c r="KEW75" s="6"/>
      <c r="KEX75" s="6"/>
      <c r="KEY75" s="6"/>
      <c r="KEZ75" s="6"/>
      <c r="KFA75" s="6"/>
      <c r="KFB75" s="6"/>
      <c r="KFC75" s="6"/>
      <c r="KFD75" s="6"/>
      <c r="KFE75" s="6"/>
      <c r="KFF75" s="6"/>
      <c r="KFG75" s="6"/>
      <c r="KFH75" s="6"/>
      <c r="KFI75" s="6"/>
      <c r="KFJ75" s="6"/>
      <c r="KFK75" s="6"/>
      <c r="KFL75" s="6"/>
      <c r="KFM75" s="6"/>
      <c r="KFN75" s="6"/>
      <c r="KFO75" s="6"/>
      <c r="KFP75" s="6"/>
      <c r="KFQ75" s="6"/>
      <c r="KFR75" s="6"/>
      <c r="KFS75" s="6"/>
      <c r="KFT75" s="6"/>
      <c r="KFU75" s="6"/>
      <c r="KFV75" s="6"/>
      <c r="KFW75" s="6"/>
      <c r="KFX75" s="6"/>
      <c r="KFY75" s="6"/>
      <c r="KFZ75" s="6"/>
      <c r="KGA75" s="6"/>
      <c r="KGB75" s="6"/>
      <c r="KGC75" s="6"/>
      <c r="KGD75" s="6"/>
      <c r="KGE75" s="6"/>
      <c r="KGF75" s="6"/>
      <c r="KGG75" s="6"/>
      <c r="KGH75" s="6"/>
      <c r="KGI75" s="6"/>
      <c r="KGJ75" s="6"/>
      <c r="KGK75" s="6"/>
      <c r="KGL75" s="6"/>
      <c r="KGM75" s="6"/>
      <c r="KGN75" s="6"/>
      <c r="KGO75" s="6"/>
      <c r="KGP75" s="6"/>
      <c r="KGQ75" s="6"/>
      <c r="KGR75" s="6"/>
      <c r="KGS75" s="6"/>
      <c r="KGT75" s="6"/>
      <c r="KGU75" s="6"/>
      <c r="KGV75" s="6"/>
      <c r="KGW75" s="6"/>
      <c r="KGX75" s="6"/>
      <c r="KGY75" s="6"/>
      <c r="KGZ75" s="6"/>
      <c r="KHA75" s="6"/>
      <c r="KHB75" s="6"/>
      <c r="KHC75" s="6"/>
      <c r="KHD75" s="6"/>
      <c r="KHE75" s="6"/>
      <c r="KHF75" s="6"/>
      <c r="KHG75" s="6"/>
      <c r="KHH75" s="6"/>
      <c r="KHI75" s="6"/>
      <c r="KHJ75" s="6"/>
      <c r="KHK75" s="6"/>
      <c r="KHL75" s="6"/>
      <c r="KHM75" s="6"/>
      <c r="KHN75" s="6"/>
      <c r="KHO75" s="6"/>
      <c r="KHP75" s="6"/>
      <c r="KHQ75" s="6"/>
      <c r="KHR75" s="6"/>
      <c r="KHS75" s="6"/>
      <c r="KHT75" s="6"/>
      <c r="KHU75" s="6"/>
      <c r="KHV75" s="6"/>
      <c r="KHW75" s="6"/>
      <c r="KHX75" s="6"/>
      <c r="KHY75" s="6"/>
      <c r="KHZ75" s="6"/>
      <c r="KIA75" s="6"/>
      <c r="KIB75" s="6"/>
      <c r="KIC75" s="6"/>
      <c r="KID75" s="6"/>
      <c r="KIE75" s="6"/>
      <c r="KIF75" s="6"/>
      <c r="KIG75" s="6"/>
      <c r="KIH75" s="6"/>
      <c r="KII75" s="6"/>
      <c r="KIJ75" s="6"/>
      <c r="KIK75" s="6"/>
      <c r="KIL75" s="6"/>
      <c r="KIM75" s="6"/>
      <c r="KIN75" s="6"/>
      <c r="KIO75" s="6"/>
      <c r="KIP75" s="6"/>
      <c r="KIQ75" s="6"/>
      <c r="KIR75" s="6"/>
      <c r="KIS75" s="6"/>
      <c r="KIT75" s="6"/>
      <c r="KIU75" s="6"/>
      <c r="KIV75" s="6"/>
      <c r="KIW75" s="6"/>
      <c r="KIX75" s="6"/>
      <c r="KIY75" s="6"/>
      <c r="KIZ75" s="6"/>
      <c r="KJA75" s="6"/>
      <c r="KJB75" s="6"/>
      <c r="KJC75" s="6"/>
      <c r="KJD75" s="6"/>
      <c r="KJE75" s="6"/>
      <c r="KJF75" s="6"/>
      <c r="KJG75" s="6"/>
      <c r="KJH75" s="6"/>
      <c r="KJI75" s="6"/>
      <c r="KJJ75" s="6"/>
      <c r="KJK75" s="6"/>
      <c r="KJL75" s="6"/>
      <c r="KJM75" s="6"/>
      <c r="KJN75" s="6"/>
      <c r="KJO75" s="6"/>
      <c r="KJP75" s="6"/>
      <c r="KJQ75" s="6"/>
      <c r="KJR75" s="6"/>
      <c r="KJS75" s="6"/>
      <c r="KJT75" s="6"/>
      <c r="KJU75" s="6"/>
      <c r="KJV75" s="6"/>
      <c r="KJW75" s="6"/>
      <c r="KJX75" s="6"/>
      <c r="KJY75" s="6"/>
      <c r="KJZ75" s="6"/>
      <c r="KKA75" s="6"/>
      <c r="KKB75" s="6"/>
      <c r="KKC75" s="6"/>
      <c r="KKD75" s="6"/>
      <c r="KKE75" s="6"/>
      <c r="KKF75" s="6"/>
      <c r="KKG75" s="6"/>
      <c r="KKH75" s="6"/>
      <c r="KKI75" s="6"/>
      <c r="KKJ75" s="6"/>
      <c r="KKK75" s="6"/>
      <c r="KKL75" s="6"/>
      <c r="KKM75" s="6"/>
      <c r="KKN75" s="6"/>
      <c r="KKO75" s="6"/>
      <c r="KKP75" s="6"/>
      <c r="KKQ75" s="6"/>
      <c r="KKR75" s="6"/>
      <c r="KKS75" s="6"/>
      <c r="KKT75" s="6"/>
      <c r="KKU75" s="6"/>
      <c r="KKV75" s="6"/>
      <c r="KKW75" s="6"/>
      <c r="KKX75" s="6"/>
      <c r="KKY75" s="6"/>
      <c r="KKZ75" s="6"/>
      <c r="KLA75" s="6"/>
      <c r="KLB75" s="6"/>
      <c r="KLC75" s="6"/>
      <c r="KLD75" s="6"/>
      <c r="KLE75" s="6"/>
      <c r="KLF75" s="6"/>
      <c r="KLG75" s="6"/>
      <c r="KLH75" s="6"/>
      <c r="KLI75" s="6"/>
      <c r="KLJ75" s="6"/>
      <c r="KLK75" s="6"/>
      <c r="KLL75" s="6"/>
      <c r="KLM75" s="6"/>
      <c r="KLN75" s="6"/>
      <c r="KLO75" s="6"/>
      <c r="KLP75" s="6"/>
      <c r="KLQ75" s="6"/>
      <c r="KLR75" s="6"/>
      <c r="KLS75" s="6"/>
      <c r="KLT75" s="6"/>
      <c r="KLU75" s="6"/>
      <c r="KLV75" s="6"/>
      <c r="KLW75" s="6"/>
      <c r="KLX75" s="6"/>
      <c r="KLY75" s="6"/>
      <c r="KLZ75" s="6"/>
      <c r="KMA75" s="6"/>
      <c r="KMB75" s="6"/>
      <c r="KMC75" s="6"/>
      <c r="KMD75" s="6"/>
      <c r="KME75" s="6"/>
      <c r="KMF75" s="6"/>
      <c r="KMG75" s="6"/>
      <c r="KMH75" s="6"/>
      <c r="KMI75" s="6"/>
      <c r="KMJ75" s="6"/>
      <c r="KMK75" s="6"/>
      <c r="KML75" s="6"/>
      <c r="KMM75" s="6"/>
      <c r="KMN75" s="6"/>
      <c r="KMO75" s="6"/>
      <c r="KMP75" s="6"/>
      <c r="KMQ75" s="6"/>
      <c r="KMR75" s="6"/>
      <c r="KMS75" s="6"/>
      <c r="KMT75" s="6"/>
      <c r="KMU75" s="6"/>
      <c r="KMV75" s="6"/>
      <c r="KMW75" s="6"/>
      <c r="KMX75" s="6"/>
      <c r="KMY75" s="6"/>
      <c r="KMZ75" s="6"/>
      <c r="KNA75" s="6"/>
      <c r="KNB75" s="6"/>
      <c r="KNC75" s="6"/>
      <c r="KND75" s="6"/>
      <c r="KNE75" s="6"/>
      <c r="KNF75" s="6"/>
      <c r="KNG75" s="6"/>
      <c r="KNH75" s="6"/>
      <c r="KNI75" s="6"/>
      <c r="KNJ75" s="6"/>
      <c r="KNK75" s="6"/>
      <c r="KNL75" s="6"/>
      <c r="KNM75" s="6"/>
      <c r="KNN75" s="6"/>
      <c r="KNO75" s="6"/>
      <c r="KNP75" s="6"/>
      <c r="KNQ75" s="6"/>
      <c r="KNR75" s="6"/>
      <c r="KNS75" s="6"/>
      <c r="KNT75" s="6"/>
      <c r="KNU75" s="6"/>
      <c r="KNV75" s="6"/>
      <c r="KNW75" s="6"/>
      <c r="KNX75" s="6"/>
      <c r="KNY75" s="6"/>
      <c r="KNZ75" s="6"/>
      <c r="KOA75" s="6"/>
      <c r="KOB75" s="6"/>
      <c r="KOC75" s="6"/>
      <c r="KOD75" s="6"/>
      <c r="KOE75" s="6"/>
      <c r="KOF75" s="6"/>
      <c r="KOG75" s="6"/>
      <c r="KOH75" s="6"/>
      <c r="KOI75" s="6"/>
      <c r="KOJ75" s="6"/>
      <c r="KOK75" s="6"/>
      <c r="KOL75" s="6"/>
      <c r="KOM75" s="6"/>
      <c r="KON75" s="6"/>
      <c r="KOO75" s="6"/>
      <c r="KOP75" s="6"/>
      <c r="KOQ75" s="6"/>
      <c r="KOR75" s="6"/>
      <c r="KOS75" s="6"/>
      <c r="KOT75" s="6"/>
      <c r="KOU75" s="6"/>
      <c r="KOV75" s="6"/>
      <c r="KOW75" s="6"/>
      <c r="KOX75" s="6"/>
      <c r="KOY75" s="6"/>
      <c r="KOZ75" s="6"/>
      <c r="KPA75" s="6"/>
      <c r="KPB75" s="6"/>
      <c r="KPC75" s="6"/>
      <c r="KPD75" s="6"/>
      <c r="KPE75" s="6"/>
      <c r="KPF75" s="6"/>
      <c r="KPG75" s="6"/>
      <c r="KPH75" s="6"/>
      <c r="KPI75" s="6"/>
      <c r="KPJ75" s="6"/>
      <c r="KPK75" s="6"/>
      <c r="KPL75" s="6"/>
      <c r="KPM75" s="6"/>
      <c r="KPN75" s="6"/>
      <c r="KPO75" s="6"/>
      <c r="KPP75" s="6"/>
      <c r="KPQ75" s="6"/>
      <c r="KPR75" s="6"/>
      <c r="KPS75" s="6"/>
      <c r="KPT75" s="6"/>
      <c r="KPU75" s="6"/>
      <c r="KPV75" s="6"/>
      <c r="KPW75" s="6"/>
      <c r="KPX75" s="6"/>
      <c r="KPY75" s="6"/>
      <c r="KPZ75" s="6"/>
      <c r="KQA75" s="6"/>
      <c r="KQB75" s="6"/>
      <c r="KQC75" s="6"/>
      <c r="KQD75" s="6"/>
      <c r="KQE75" s="6"/>
      <c r="KQF75" s="6"/>
      <c r="KQG75" s="6"/>
      <c r="KQH75" s="6"/>
      <c r="KQI75" s="6"/>
      <c r="KQJ75" s="6"/>
      <c r="KQK75" s="6"/>
      <c r="KQL75" s="6"/>
      <c r="KQM75" s="6"/>
      <c r="KQN75" s="6"/>
      <c r="KQO75" s="6"/>
      <c r="KQP75" s="6"/>
      <c r="KQQ75" s="6"/>
      <c r="KQR75" s="6"/>
      <c r="KQS75" s="6"/>
      <c r="KQT75" s="6"/>
      <c r="KQU75" s="6"/>
      <c r="KQV75" s="6"/>
      <c r="KQW75" s="6"/>
      <c r="KQX75" s="6"/>
      <c r="KQY75" s="6"/>
      <c r="KQZ75" s="6"/>
      <c r="KRA75" s="6"/>
      <c r="KRB75" s="6"/>
      <c r="KRC75" s="6"/>
      <c r="KRD75" s="6"/>
      <c r="KRE75" s="6"/>
      <c r="KRF75" s="6"/>
      <c r="KRG75" s="6"/>
      <c r="KRH75" s="6"/>
      <c r="KRI75" s="6"/>
      <c r="KRJ75" s="6"/>
      <c r="KRK75" s="6"/>
      <c r="KRL75" s="6"/>
      <c r="KRM75" s="6"/>
      <c r="KRN75" s="6"/>
      <c r="KRO75" s="6"/>
      <c r="KRP75" s="6"/>
      <c r="KRQ75" s="6"/>
      <c r="KRR75" s="6"/>
      <c r="KRS75" s="6"/>
      <c r="KRT75" s="6"/>
      <c r="KRU75" s="6"/>
      <c r="KRV75" s="6"/>
      <c r="KRW75" s="6"/>
      <c r="KRX75" s="6"/>
      <c r="KRY75" s="6"/>
      <c r="KRZ75" s="6"/>
      <c r="KSA75" s="6"/>
      <c r="KSB75" s="6"/>
      <c r="KSC75" s="6"/>
      <c r="KSD75" s="6"/>
      <c r="KSE75" s="6"/>
      <c r="KSF75" s="6"/>
      <c r="KSG75" s="6"/>
      <c r="KSH75" s="6"/>
      <c r="KSI75" s="6"/>
      <c r="KSJ75" s="6"/>
      <c r="KSK75" s="6"/>
      <c r="KSL75" s="6"/>
      <c r="KSM75" s="6"/>
      <c r="KSN75" s="6"/>
      <c r="KSO75" s="6"/>
      <c r="KSP75" s="6"/>
      <c r="KSQ75" s="6"/>
      <c r="KSR75" s="6"/>
      <c r="KSS75" s="6"/>
      <c r="KST75" s="6"/>
      <c r="KSU75" s="6"/>
      <c r="KSV75" s="6"/>
      <c r="KSW75" s="6"/>
      <c r="KSX75" s="6"/>
      <c r="KSY75" s="6"/>
      <c r="KSZ75" s="6"/>
      <c r="KTA75" s="6"/>
      <c r="KTB75" s="6"/>
      <c r="KTC75" s="6"/>
      <c r="KTD75" s="6"/>
      <c r="KTE75" s="6"/>
      <c r="KTF75" s="6"/>
      <c r="KTG75" s="6"/>
      <c r="KTH75" s="6"/>
      <c r="KTI75" s="6"/>
      <c r="KTJ75" s="6"/>
      <c r="KTK75" s="6"/>
      <c r="KTL75" s="6"/>
      <c r="KTM75" s="6"/>
      <c r="KTN75" s="6"/>
      <c r="KTO75" s="6"/>
      <c r="KTP75" s="6"/>
      <c r="KTQ75" s="6"/>
      <c r="KTR75" s="6"/>
      <c r="KTS75" s="6"/>
      <c r="KTT75" s="6"/>
      <c r="KTU75" s="6"/>
      <c r="KTV75" s="6"/>
      <c r="KTW75" s="6"/>
      <c r="KTX75" s="6"/>
      <c r="KTY75" s="6"/>
      <c r="KTZ75" s="6"/>
      <c r="KUA75" s="6"/>
      <c r="KUB75" s="6"/>
      <c r="KUC75" s="6"/>
      <c r="KUD75" s="6"/>
      <c r="KUE75" s="6"/>
      <c r="KUF75" s="6"/>
      <c r="KUG75" s="6"/>
      <c r="KUH75" s="6"/>
      <c r="KUI75" s="6"/>
      <c r="KUJ75" s="6"/>
      <c r="KUK75" s="6"/>
      <c r="KUL75" s="6"/>
      <c r="KUM75" s="6"/>
      <c r="KUN75" s="6"/>
      <c r="KUO75" s="6"/>
      <c r="KUP75" s="6"/>
      <c r="KUQ75" s="6"/>
      <c r="KUR75" s="6"/>
      <c r="KUS75" s="6"/>
      <c r="KUT75" s="6"/>
      <c r="KUU75" s="6"/>
      <c r="KUV75" s="6"/>
      <c r="KUW75" s="6"/>
      <c r="KUX75" s="6"/>
      <c r="KUY75" s="6"/>
      <c r="KUZ75" s="6"/>
      <c r="KVA75" s="6"/>
      <c r="KVB75" s="6"/>
      <c r="KVC75" s="6"/>
      <c r="KVD75" s="6"/>
      <c r="KVE75" s="6"/>
      <c r="KVF75" s="6"/>
      <c r="KVG75" s="6"/>
      <c r="KVH75" s="6"/>
      <c r="KVI75" s="6"/>
      <c r="KVJ75" s="6"/>
      <c r="KVK75" s="6"/>
      <c r="KVL75" s="6"/>
      <c r="KVM75" s="6"/>
      <c r="KVN75" s="6"/>
      <c r="KVO75" s="6"/>
      <c r="KVP75" s="6"/>
      <c r="KVQ75" s="6"/>
      <c r="KVR75" s="6"/>
      <c r="KVS75" s="6"/>
      <c r="KVT75" s="6"/>
      <c r="KVU75" s="6"/>
      <c r="KVV75" s="6"/>
      <c r="KVW75" s="6"/>
      <c r="KVX75" s="6"/>
      <c r="KVY75" s="6"/>
      <c r="KVZ75" s="6"/>
      <c r="KWA75" s="6"/>
      <c r="KWB75" s="6"/>
      <c r="KWC75" s="6"/>
      <c r="KWD75" s="6"/>
      <c r="KWE75" s="6"/>
      <c r="KWF75" s="6"/>
      <c r="KWG75" s="6"/>
      <c r="KWH75" s="6"/>
      <c r="KWI75" s="6"/>
      <c r="KWJ75" s="6"/>
      <c r="KWK75" s="6"/>
      <c r="KWL75" s="6"/>
      <c r="KWM75" s="6"/>
      <c r="KWN75" s="6"/>
      <c r="KWO75" s="6"/>
      <c r="KWP75" s="6"/>
      <c r="KWQ75" s="6"/>
      <c r="KWR75" s="6"/>
      <c r="KWS75" s="6"/>
      <c r="KWT75" s="6"/>
      <c r="KWU75" s="6"/>
      <c r="KWV75" s="6"/>
      <c r="KWW75" s="6"/>
      <c r="KWX75" s="6"/>
      <c r="KWY75" s="6"/>
      <c r="KWZ75" s="6"/>
      <c r="KXA75" s="6"/>
      <c r="KXB75" s="6"/>
      <c r="KXC75" s="6"/>
      <c r="KXD75" s="6"/>
      <c r="KXE75" s="6"/>
      <c r="KXF75" s="6"/>
      <c r="KXG75" s="6"/>
      <c r="KXH75" s="6"/>
      <c r="KXI75" s="6"/>
      <c r="KXJ75" s="6"/>
      <c r="KXK75" s="6"/>
      <c r="KXL75" s="6"/>
      <c r="KXM75" s="6"/>
      <c r="KXN75" s="6"/>
      <c r="KXO75" s="6"/>
      <c r="KXP75" s="6"/>
      <c r="KXQ75" s="6"/>
      <c r="KXR75" s="6"/>
      <c r="KXS75" s="6"/>
      <c r="KXT75" s="6"/>
      <c r="KXU75" s="6"/>
      <c r="KXV75" s="6"/>
      <c r="KXW75" s="6"/>
      <c r="KXX75" s="6"/>
      <c r="KXY75" s="6"/>
      <c r="KXZ75" s="6"/>
      <c r="KYA75" s="6"/>
      <c r="KYB75" s="6"/>
      <c r="KYC75" s="6"/>
      <c r="KYD75" s="6"/>
      <c r="KYE75" s="6"/>
      <c r="KYF75" s="6"/>
      <c r="KYG75" s="6"/>
      <c r="KYH75" s="6"/>
      <c r="KYI75" s="6"/>
      <c r="KYJ75" s="6"/>
      <c r="KYK75" s="6"/>
      <c r="KYL75" s="6"/>
      <c r="KYM75" s="6"/>
      <c r="KYN75" s="6"/>
      <c r="KYO75" s="6"/>
      <c r="KYP75" s="6"/>
      <c r="KYQ75" s="6"/>
      <c r="KYR75" s="6"/>
      <c r="KYS75" s="6"/>
      <c r="KYT75" s="6"/>
      <c r="KYU75" s="6"/>
      <c r="KYV75" s="6"/>
      <c r="KYW75" s="6"/>
      <c r="KYX75" s="6"/>
      <c r="KYY75" s="6"/>
      <c r="KYZ75" s="6"/>
      <c r="KZA75" s="6"/>
      <c r="KZB75" s="6"/>
      <c r="KZC75" s="6"/>
      <c r="KZD75" s="6"/>
      <c r="KZE75" s="6"/>
      <c r="KZF75" s="6"/>
      <c r="KZG75" s="6"/>
      <c r="KZH75" s="6"/>
      <c r="KZI75" s="6"/>
      <c r="KZJ75" s="6"/>
      <c r="KZK75" s="6"/>
      <c r="KZL75" s="6"/>
      <c r="KZM75" s="6"/>
      <c r="KZN75" s="6"/>
      <c r="KZO75" s="6"/>
      <c r="KZP75" s="6"/>
      <c r="KZQ75" s="6"/>
      <c r="KZR75" s="6"/>
      <c r="KZS75" s="6"/>
      <c r="KZT75" s="6"/>
      <c r="KZU75" s="6"/>
      <c r="KZV75" s="6"/>
      <c r="KZW75" s="6"/>
      <c r="KZX75" s="6"/>
      <c r="KZY75" s="6"/>
      <c r="KZZ75" s="6"/>
      <c r="LAA75" s="6"/>
      <c r="LAB75" s="6"/>
      <c r="LAC75" s="6"/>
      <c r="LAD75" s="6"/>
      <c r="LAE75" s="6"/>
      <c r="LAF75" s="6"/>
      <c r="LAG75" s="6"/>
      <c r="LAH75" s="6"/>
      <c r="LAI75" s="6"/>
      <c r="LAJ75" s="6"/>
      <c r="LAK75" s="6"/>
      <c r="LAL75" s="6"/>
      <c r="LAM75" s="6"/>
      <c r="LAN75" s="6"/>
      <c r="LAO75" s="6"/>
      <c r="LAP75" s="6"/>
      <c r="LAQ75" s="6"/>
      <c r="LAR75" s="6"/>
      <c r="LAS75" s="6"/>
      <c r="LAT75" s="6"/>
      <c r="LAU75" s="6"/>
      <c r="LAV75" s="6"/>
      <c r="LAW75" s="6"/>
      <c r="LAX75" s="6"/>
      <c r="LAY75" s="6"/>
      <c r="LAZ75" s="6"/>
      <c r="LBA75" s="6"/>
      <c r="LBB75" s="6"/>
      <c r="LBC75" s="6"/>
      <c r="LBD75" s="6"/>
      <c r="LBE75" s="6"/>
      <c r="LBF75" s="6"/>
      <c r="LBG75" s="6"/>
      <c r="LBH75" s="6"/>
      <c r="LBI75" s="6"/>
      <c r="LBJ75" s="6"/>
      <c r="LBK75" s="6"/>
      <c r="LBL75" s="6"/>
      <c r="LBM75" s="6"/>
      <c r="LBN75" s="6"/>
      <c r="LBO75" s="6"/>
      <c r="LBP75" s="6"/>
      <c r="LBQ75" s="6"/>
      <c r="LBR75" s="6"/>
      <c r="LBS75" s="6"/>
      <c r="LBT75" s="6"/>
      <c r="LBU75" s="6"/>
      <c r="LBV75" s="6"/>
      <c r="LBW75" s="6"/>
      <c r="LBX75" s="6"/>
      <c r="LBY75" s="6"/>
      <c r="LBZ75" s="6"/>
      <c r="LCA75" s="6"/>
      <c r="LCB75" s="6"/>
      <c r="LCC75" s="6"/>
      <c r="LCD75" s="6"/>
      <c r="LCE75" s="6"/>
      <c r="LCF75" s="6"/>
      <c r="LCG75" s="6"/>
      <c r="LCH75" s="6"/>
      <c r="LCI75" s="6"/>
      <c r="LCJ75" s="6"/>
      <c r="LCK75" s="6"/>
      <c r="LCL75" s="6"/>
      <c r="LCM75" s="6"/>
      <c r="LCN75" s="6"/>
      <c r="LCO75" s="6"/>
      <c r="LCP75" s="6"/>
      <c r="LCQ75" s="6"/>
      <c r="LCR75" s="6"/>
      <c r="LCS75" s="6"/>
      <c r="LCT75" s="6"/>
      <c r="LCU75" s="6"/>
      <c r="LCV75" s="6"/>
      <c r="LCW75" s="6"/>
      <c r="LCX75" s="6"/>
      <c r="LCY75" s="6"/>
      <c r="LCZ75" s="6"/>
      <c r="LDA75" s="6"/>
      <c r="LDB75" s="6"/>
      <c r="LDC75" s="6"/>
      <c r="LDD75" s="6"/>
      <c r="LDE75" s="6"/>
      <c r="LDF75" s="6"/>
      <c r="LDG75" s="6"/>
      <c r="LDH75" s="6"/>
      <c r="LDI75" s="6"/>
      <c r="LDJ75" s="6"/>
      <c r="LDK75" s="6"/>
      <c r="LDL75" s="6"/>
      <c r="LDM75" s="6"/>
      <c r="LDN75" s="6"/>
      <c r="LDO75" s="6"/>
      <c r="LDP75" s="6"/>
      <c r="LDQ75" s="6"/>
      <c r="LDR75" s="6"/>
      <c r="LDS75" s="6"/>
      <c r="LDT75" s="6"/>
      <c r="LDU75" s="6"/>
      <c r="LDV75" s="6"/>
      <c r="LDW75" s="6"/>
      <c r="LDX75" s="6"/>
      <c r="LDY75" s="6"/>
      <c r="LDZ75" s="6"/>
      <c r="LEA75" s="6"/>
      <c r="LEB75" s="6"/>
      <c r="LEC75" s="6"/>
      <c r="LED75" s="6"/>
      <c r="LEE75" s="6"/>
      <c r="LEF75" s="6"/>
      <c r="LEG75" s="6"/>
      <c r="LEH75" s="6"/>
      <c r="LEI75" s="6"/>
      <c r="LEJ75" s="6"/>
      <c r="LEK75" s="6"/>
      <c r="LEL75" s="6"/>
      <c r="LEM75" s="6"/>
      <c r="LEN75" s="6"/>
      <c r="LEO75" s="6"/>
      <c r="LEP75" s="6"/>
      <c r="LEQ75" s="6"/>
      <c r="LER75" s="6"/>
      <c r="LES75" s="6"/>
      <c r="LET75" s="6"/>
      <c r="LEU75" s="6"/>
      <c r="LEV75" s="6"/>
      <c r="LEW75" s="6"/>
      <c r="LEX75" s="6"/>
      <c r="LEY75" s="6"/>
      <c r="LEZ75" s="6"/>
      <c r="LFA75" s="6"/>
      <c r="LFB75" s="6"/>
      <c r="LFC75" s="6"/>
      <c r="LFD75" s="6"/>
      <c r="LFE75" s="6"/>
      <c r="LFF75" s="6"/>
      <c r="LFG75" s="6"/>
      <c r="LFH75" s="6"/>
      <c r="LFI75" s="6"/>
      <c r="LFJ75" s="6"/>
      <c r="LFK75" s="6"/>
      <c r="LFL75" s="6"/>
      <c r="LFM75" s="6"/>
      <c r="LFN75" s="6"/>
      <c r="LFO75" s="6"/>
      <c r="LFP75" s="6"/>
      <c r="LFQ75" s="6"/>
      <c r="LFR75" s="6"/>
      <c r="LFS75" s="6"/>
      <c r="LFT75" s="6"/>
      <c r="LFU75" s="6"/>
      <c r="LFV75" s="6"/>
      <c r="LFW75" s="6"/>
      <c r="LFX75" s="6"/>
      <c r="LFY75" s="6"/>
      <c r="LFZ75" s="6"/>
      <c r="LGA75" s="6"/>
      <c r="LGB75" s="6"/>
      <c r="LGC75" s="6"/>
      <c r="LGD75" s="6"/>
      <c r="LGE75" s="6"/>
      <c r="LGF75" s="6"/>
      <c r="LGG75" s="6"/>
      <c r="LGH75" s="6"/>
      <c r="LGI75" s="6"/>
      <c r="LGJ75" s="6"/>
      <c r="LGK75" s="6"/>
      <c r="LGL75" s="6"/>
      <c r="LGM75" s="6"/>
      <c r="LGN75" s="6"/>
      <c r="LGO75" s="6"/>
      <c r="LGP75" s="6"/>
      <c r="LGQ75" s="6"/>
      <c r="LGR75" s="6"/>
      <c r="LGS75" s="6"/>
      <c r="LGT75" s="6"/>
      <c r="LGU75" s="6"/>
      <c r="LGV75" s="6"/>
      <c r="LGW75" s="6"/>
      <c r="LGX75" s="6"/>
      <c r="LGY75" s="6"/>
      <c r="LGZ75" s="6"/>
      <c r="LHA75" s="6"/>
      <c r="LHB75" s="6"/>
      <c r="LHC75" s="6"/>
      <c r="LHD75" s="6"/>
      <c r="LHE75" s="6"/>
      <c r="LHF75" s="6"/>
      <c r="LHG75" s="6"/>
      <c r="LHH75" s="6"/>
      <c r="LHI75" s="6"/>
      <c r="LHJ75" s="6"/>
      <c r="LHK75" s="6"/>
      <c r="LHL75" s="6"/>
      <c r="LHM75" s="6"/>
      <c r="LHN75" s="6"/>
      <c r="LHO75" s="6"/>
      <c r="LHP75" s="6"/>
      <c r="LHQ75" s="6"/>
      <c r="LHR75" s="6"/>
      <c r="LHS75" s="6"/>
      <c r="LHT75" s="6"/>
      <c r="LHU75" s="6"/>
      <c r="LHV75" s="6"/>
      <c r="LHW75" s="6"/>
      <c r="LHX75" s="6"/>
      <c r="LHY75" s="6"/>
      <c r="LHZ75" s="6"/>
      <c r="LIA75" s="6"/>
      <c r="LIB75" s="6"/>
      <c r="LIC75" s="6"/>
      <c r="LID75" s="6"/>
      <c r="LIE75" s="6"/>
      <c r="LIF75" s="6"/>
      <c r="LIG75" s="6"/>
      <c r="LIH75" s="6"/>
      <c r="LII75" s="6"/>
      <c r="LIJ75" s="6"/>
      <c r="LIK75" s="6"/>
      <c r="LIL75" s="6"/>
      <c r="LIM75" s="6"/>
      <c r="LIN75" s="6"/>
      <c r="LIO75" s="6"/>
      <c r="LIP75" s="6"/>
      <c r="LIQ75" s="6"/>
      <c r="LIR75" s="6"/>
      <c r="LIS75" s="6"/>
      <c r="LIT75" s="6"/>
      <c r="LIU75" s="6"/>
      <c r="LIV75" s="6"/>
      <c r="LIW75" s="6"/>
      <c r="LIX75" s="6"/>
      <c r="LIY75" s="6"/>
      <c r="LIZ75" s="6"/>
      <c r="LJA75" s="6"/>
      <c r="LJB75" s="6"/>
      <c r="LJC75" s="6"/>
      <c r="LJD75" s="6"/>
      <c r="LJE75" s="6"/>
      <c r="LJF75" s="6"/>
      <c r="LJG75" s="6"/>
      <c r="LJH75" s="6"/>
      <c r="LJI75" s="6"/>
      <c r="LJJ75" s="6"/>
      <c r="LJK75" s="6"/>
      <c r="LJL75" s="6"/>
      <c r="LJM75" s="6"/>
      <c r="LJN75" s="6"/>
      <c r="LJO75" s="6"/>
      <c r="LJP75" s="6"/>
      <c r="LJQ75" s="6"/>
      <c r="LJR75" s="6"/>
      <c r="LJS75" s="6"/>
      <c r="LJT75" s="6"/>
      <c r="LJU75" s="6"/>
      <c r="LJV75" s="6"/>
      <c r="LJW75" s="6"/>
      <c r="LJX75" s="6"/>
      <c r="LJY75" s="6"/>
      <c r="LJZ75" s="6"/>
      <c r="LKA75" s="6"/>
      <c r="LKB75" s="6"/>
      <c r="LKC75" s="6"/>
      <c r="LKD75" s="6"/>
      <c r="LKE75" s="6"/>
      <c r="LKF75" s="6"/>
      <c r="LKG75" s="6"/>
      <c r="LKH75" s="6"/>
      <c r="LKI75" s="6"/>
      <c r="LKJ75" s="6"/>
      <c r="LKK75" s="6"/>
      <c r="LKL75" s="6"/>
      <c r="LKM75" s="6"/>
      <c r="LKN75" s="6"/>
      <c r="LKO75" s="6"/>
      <c r="LKP75" s="6"/>
      <c r="LKQ75" s="6"/>
      <c r="LKR75" s="6"/>
      <c r="LKS75" s="6"/>
      <c r="LKT75" s="6"/>
      <c r="LKU75" s="6"/>
      <c r="LKV75" s="6"/>
      <c r="LKW75" s="6"/>
      <c r="LKX75" s="6"/>
      <c r="LKY75" s="6"/>
      <c r="LKZ75" s="6"/>
      <c r="LLA75" s="6"/>
      <c r="LLB75" s="6"/>
      <c r="LLC75" s="6"/>
      <c r="LLD75" s="6"/>
      <c r="LLE75" s="6"/>
      <c r="LLF75" s="6"/>
      <c r="LLG75" s="6"/>
      <c r="LLH75" s="6"/>
      <c r="LLI75" s="6"/>
      <c r="LLJ75" s="6"/>
      <c r="LLK75" s="6"/>
      <c r="LLL75" s="6"/>
      <c r="LLM75" s="6"/>
      <c r="LLN75" s="6"/>
      <c r="LLO75" s="6"/>
      <c r="LLP75" s="6"/>
      <c r="LLQ75" s="6"/>
      <c r="LLR75" s="6"/>
      <c r="LLS75" s="6"/>
      <c r="LLT75" s="6"/>
      <c r="LLU75" s="6"/>
      <c r="LLV75" s="6"/>
      <c r="LLW75" s="6"/>
      <c r="LLX75" s="6"/>
      <c r="LLY75" s="6"/>
      <c r="LLZ75" s="6"/>
      <c r="LMA75" s="6"/>
      <c r="LMB75" s="6"/>
      <c r="LMC75" s="6"/>
      <c r="LMD75" s="6"/>
      <c r="LME75" s="6"/>
      <c r="LMF75" s="6"/>
      <c r="LMG75" s="6"/>
      <c r="LMH75" s="6"/>
      <c r="LMI75" s="6"/>
      <c r="LMJ75" s="6"/>
      <c r="LMK75" s="6"/>
      <c r="LML75" s="6"/>
      <c r="LMM75" s="6"/>
      <c r="LMN75" s="6"/>
      <c r="LMO75" s="6"/>
      <c r="LMP75" s="6"/>
      <c r="LMQ75" s="6"/>
      <c r="LMR75" s="6"/>
      <c r="LMS75" s="6"/>
      <c r="LMT75" s="6"/>
      <c r="LMU75" s="6"/>
      <c r="LMV75" s="6"/>
      <c r="LMW75" s="6"/>
      <c r="LMX75" s="6"/>
      <c r="LMY75" s="6"/>
      <c r="LMZ75" s="6"/>
      <c r="LNA75" s="6"/>
      <c r="LNB75" s="6"/>
      <c r="LNC75" s="6"/>
      <c r="LND75" s="6"/>
      <c r="LNE75" s="6"/>
      <c r="LNF75" s="6"/>
      <c r="LNG75" s="6"/>
      <c r="LNH75" s="6"/>
      <c r="LNI75" s="6"/>
      <c r="LNJ75" s="6"/>
      <c r="LNK75" s="6"/>
      <c r="LNL75" s="6"/>
      <c r="LNM75" s="6"/>
      <c r="LNN75" s="6"/>
      <c r="LNO75" s="6"/>
      <c r="LNP75" s="6"/>
      <c r="LNQ75" s="6"/>
      <c r="LNR75" s="6"/>
      <c r="LNS75" s="6"/>
      <c r="LNT75" s="6"/>
      <c r="LNU75" s="6"/>
      <c r="LNV75" s="6"/>
      <c r="LNW75" s="6"/>
      <c r="LNX75" s="6"/>
      <c r="LNY75" s="6"/>
      <c r="LNZ75" s="6"/>
      <c r="LOA75" s="6"/>
      <c r="LOB75" s="6"/>
      <c r="LOC75" s="6"/>
      <c r="LOD75" s="6"/>
      <c r="LOE75" s="6"/>
      <c r="LOF75" s="6"/>
      <c r="LOG75" s="6"/>
      <c r="LOH75" s="6"/>
      <c r="LOI75" s="6"/>
      <c r="LOJ75" s="6"/>
      <c r="LOK75" s="6"/>
      <c r="LOL75" s="6"/>
      <c r="LOM75" s="6"/>
      <c r="LON75" s="6"/>
      <c r="LOO75" s="6"/>
      <c r="LOP75" s="6"/>
      <c r="LOQ75" s="6"/>
      <c r="LOR75" s="6"/>
      <c r="LOS75" s="6"/>
      <c r="LOT75" s="6"/>
      <c r="LOU75" s="6"/>
      <c r="LOV75" s="6"/>
      <c r="LOW75" s="6"/>
      <c r="LOX75" s="6"/>
      <c r="LOY75" s="6"/>
      <c r="LOZ75" s="6"/>
      <c r="LPA75" s="6"/>
      <c r="LPB75" s="6"/>
      <c r="LPC75" s="6"/>
      <c r="LPD75" s="6"/>
      <c r="LPE75" s="6"/>
      <c r="LPF75" s="6"/>
      <c r="LPG75" s="6"/>
      <c r="LPH75" s="6"/>
      <c r="LPI75" s="6"/>
      <c r="LPJ75" s="6"/>
      <c r="LPK75" s="6"/>
      <c r="LPL75" s="6"/>
      <c r="LPM75" s="6"/>
      <c r="LPN75" s="6"/>
      <c r="LPO75" s="6"/>
      <c r="LPP75" s="6"/>
      <c r="LPQ75" s="6"/>
      <c r="LPR75" s="6"/>
      <c r="LPS75" s="6"/>
      <c r="LPT75" s="6"/>
      <c r="LPU75" s="6"/>
      <c r="LPV75" s="6"/>
      <c r="LPW75" s="6"/>
      <c r="LPX75" s="6"/>
      <c r="LPY75" s="6"/>
      <c r="LPZ75" s="6"/>
      <c r="LQA75" s="6"/>
      <c r="LQB75" s="6"/>
      <c r="LQC75" s="6"/>
      <c r="LQD75" s="6"/>
      <c r="LQE75" s="6"/>
      <c r="LQF75" s="6"/>
      <c r="LQG75" s="6"/>
      <c r="LQH75" s="6"/>
      <c r="LQI75" s="6"/>
      <c r="LQJ75" s="6"/>
      <c r="LQK75" s="6"/>
      <c r="LQL75" s="6"/>
      <c r="LQM75" s="6"/>
      <c r="LQN75" s="6"/>
      <c r="LQO75" s="6"/>
      <c r="LQP75" s="6"/>
      <c r="LQQ75" s="6"/>
      <c r="LQR75" s="6"/>
      <c r="LQS75" s="6"/>
      <c r="LQT75" s="6"/>
      <c r="LQU75" s="6"/>
      <c r="LQV75" s="6"/>
      <c r="LQW75" s="6"/>
      <c r="LQX75" s="6"/>
      <c r="LQY75" s="6"/>
      <c r="LQZ75" s="6"/>
      <c r="LRA75" s="6"/>
      <c r="LRB75" s="6"/>
      <c r="LRC75" s="6"/>
      <c r="LRD75" s="6"/>
      <c r="LRE75" s="6"/>
      <c r="LRF75" s="6"/>
      <c r="LRG75" s="6"/>
      <c r="LRH75" s="6"/>
      <c r="LRI75" s="6"/>
      <c r="LRJ75" s="6"/>
      <c r="LRK75" s="6"/>
      <c r="LRL75" s="6"/>
      <c r="LRM75" s="6"/>
      <c r="LRN75" s="6"/>
      <c r="LRO75" s="6"/>
      <c r="LRP75" s="6"/>
      <c r="LRQ75" s="6"/>
      <c r="LRR75" s="6"/>
      <c r="LRS75" s="6"/>
      <c r="LRT75" s="6"/>
      <c r="LRU75" s="6"/>
      <c r="LRV75" s="6"/>
      <c r="LRW75" s="6"/>
      <c r="LRX75" s="6"/>
      <c r="LRY75" s="6"/>
      <c r="LRZ75" s="6"/>
      <c r="LSA75" s="6"/>
      <c r="LSB75" s="6"/>
      <c r="LSC75" s="6"/>
      <c r="LSD75" s="6"/>
      <c r="LSE75" s="6"/>
      <c r="LSF75" s="6"/>
      <c r="LSG75" s="6"/>
      <c r="LSH75" s="6"/>
      <c r="LSI75" s="6"/>
      <c r="LSJ75" s="6"/>
      <c r="LSK75" s="6"/>
      <c r="LSL75" s="6"/>
      <c r="LSM75" s="6"/>
      <c r="LSN75" s="6"/>
      <c r="LSO75" s="6"/>
      <c r="LSP75" s="6"/>
      <c r="LSQ75" s="6"/>
      <c r="LSR75" s="6"/>
      <c r="LSS75" s="6"/>
      <c r="LST75" s="6"/>
      <c r="LSU75" s="6"/>
      <c r="LSV75" s="6"/>
      <c r="LSW75" s="6"/>
      <c r="LSX75" s="6"/>
      <c r="LSY75" s="6"/>
      <c r="LSZ75" s="6"/>
      <c r="LTA75" s="6"/>
      <c r="LTB75" s="6"/>
      <c r="LTC75" s="6"/>
      <c r="LTD75" s="6"/>
      <c r="LTE75" s="6"/>
      <c r="LTF75" s="6"/>
      <c r="LTG75" s="6"/>
      <c r="LTH75" s="6"/>
      <c r="LTI75" s="6"/>
      <c r="LTJ75" s="6"/>
      <c r="LTK75" s="6"/>
      <c r="LTL75" s="6"/>
      <c r="LTM75" s="6"/>
      <c r="LTN75" s="6"/>
      <c r="LTO75" s="6"/>
      <c r="LTP75" s="6"/>
      <c r="LTQ75" s="6"/>
      <c r="LTR75" s="6"/>
      <c r="LTS75" s="6"/>
      <c r="LTT75" s="6"/>
      <c r="LTU75" s="6"/>
      <c r="LTV75" s="6"/>
      <c r="LTW75" s="6"/>
      <c r="LTX75" s="6"/>
      <c r="LTY75" s="6"/>
      <c r="LTZ75" s="6"/>
      <c r="LUA75" s="6"/>
      <c r="LUB75" s="6"/>
      <c r="LUC75" s="6"/>
      <c r="LUD75" s="6"/>
      <c r="LUE75" s="6"/>
      <c r="LUF75" s="6"/>
      <c r="LUG75" s="6"/>
      <c r="LUH75" s="6"/>
      <c r="LUI75" s="6"/>
      <c r="LUJ75" s="6"/>
      <c r="LUK75" s="6"/>
      <c r="LUL75" s="6"/>
      <c r="LUM75" s="6"/>
      <c r="LUN75" s="6"/>
      <c r="LUO75" s="6"/>
      <c r="LUP75" s="6"/>
      <c r="LUQ75" s="6"/>
      <c r="LUR75" s="6"/>
      <c r="LUS75" s="6"/>
      <c r="LUT75" s="6"/>
      <c r="LUU75" s="6"/>
      <c r="LUV75" s="6"/>
      <c r="LUW75" s="6"/>
      <c r="LUX75" s="6"/>
      <c r="LUY75" s="6"/>
      <c r="LUZ75" s="6"/>
      <c r="LVA75" s="6"/>
      <c r="LVB75" s="6"/>
      <c r="LVC75" s="6"/>
      <c r="LVD75" s="6"/>
      <c r="LVE75" s="6"/>
      <c r="LVF75" s="6"/>
      <c r="LVG75" s="6"/>
      <c r="LVH75" s="6"/>
      <c r="LVI75" s="6"/>
      <c r="LVJ75" s="6"/>
      <c r="LVK75" s="6"/>
      <c r="LVL75" s="6"/>
      <c r="LVM75" s="6"/>
      <c r="LVN75" s="6"/>
      <c r="LVO75" s="6"/>
      <c r="LVP75" s="6"/>
      <c r="LVQ75" s="6"/>
      <c r="LVR75" s="6"/>
      <c r="LVS75" s="6"/>
      <c r="LVT75" s="6"/>
      <c r="LVU75" s="6"/>
      <c r="LVV75" s="6"/>
      <c r="LVW75" s="6"/>
      <c r="LVX75" s="6"/>
      <c r="LVY75" s="6"/>
      <c r="LVZ75" s="6"/>
      <c r="LWA75" s="6"/>
      <c r="LWB75" s="6"/>
      <c r="LWC75" s="6"/>
      <c r="LWD75" s="6"/>
      <c r="LWE75" s="6"/>
      <c r="LWF75" s="6"/>
      <c r="LWG75" s="6"/>
      <c r="LWH75" s="6"/>
      <c r="LWI75" s="6"/>
      <c r="LWJ75" s="6"/>
      <c r="LWK75" s="6"/>
      <c r="LWL75" s="6"/>
      <c r="LWM75" s="6"/>
      <c r="LWN75" s="6"/>
      <c r="LWO75" s="6"/>
      <c r="LWP75" s="6"/>
      <c r="LWQ75" s="6"/>
      <c r="LWR75" s="6"/>
      <c r="LWS75" s="6"/>
      <c r="LWT75" s="6"/>
      <c r="LWU75" s="6"/>
      <c r="LWV75" s="6"/>
      <c r="LWW75" s="6"/>
      <c r="LWX75" s="6"/>
      <c r="LWY75" s="6"/>
      <c r="LWZ75" s="6"/>
      <c r="LXA75" s="6"/>
      <c r="LXB75" s="6"/>
      <c r="LXC75" s="6"/>
      <c r="LXD75" s="6"/>
      <c r="LXE75" s="6"/>
      <c r="LXF75" s="6"/>
      <c r="LXG75" s="6"/>
      <c r="LXH75" s="6"/>
      <c r="LXI75" s="6"/>
      <c r="LXJ75" s="6"/>
      <c r="LXK75" s="6"/>
      <c r="LXL75" s="6"/>
      <c r="LXM75" s="6"/>
      <c r="LXN75" s="6"/>
      <c r="LXO75" s="6"/>
      <c r="LXP75" s="6"/>
      <c r="LXQ75" s="6"/>
      <c r="LXR75" s="6"/>
      <c r="LXS75" s="6"/>
      <c r="LXT75" s="6"/>
      <c r="LXU75" s="6"/>
      <c r="LXV75" s="6"/>
      <c r="LXW75" s="6"/>
      <c r="LXX75" s="6"/>
      <c r="LXY75" s="6"/>
      <c r="LXZ75" s="6"/>
      <c r="LYA75" s="6"/>
      <c r="LYB75" s="6"/>
      <c r="LYC75" s="6"/>
      <c r="LYD75" s="6"/>
      <c r="LYE75" s="6"/>
      <c r="LYF75" s="6"/>
      <c r="LYG75" s="6"/>
      <c r="LYH75" s="6"/>
      <c r="LYI75" s="6"/>
      <c r="LYJ75" s="6"/>
      <c r="LYK75" s="6"/>
      <c r="LYL75" s="6"/>
      <c r="LYM75" s="6"/>
      <c r="LYN75" s="6"/>
      <c r="LYO75" s="6"/>
      <c r="LYP75" s="6"/>
      <c r="LYQ75" s="6"/>
      <c r="LYR75" s="6"/>
      <c r="LYS75" s="6"/>
      <c r="LYT75" s="6"/>
      <c r="LYU75" s="6"/>
      <c r="LYV75" s="6"/>
      <c r="LYW75" s="6"/>
      <c r="LYX75" s="6"/>
      <c r="LYY75" s="6"/>
      <c r="LYZ75" s="6"/>
      <c r="LZA75" s="6"/>
      <c r="LZB75" s="6"/>
      <c r="LZC75" s="6"/>
      <c r="LZD75" s="6"/>
      <c r="LZE75" s="6"/>
      <c r="LZF75" s="6"/>
      <c r="LZG75" s="6"/>
      <c r="LZH75" s="6"/>
      <c r="LZI75" s="6"/>
      <c r="LZJ75" s="6"/>
      <c r="LZK75" s="6"/>
      <c r="LZL75" s="6"/>
      <c r="LZM75" s="6"/>
      <c r="LZN75" s="6"/>
      <c r="LZO75" s="6"/>
      <c r="LZP75" s="6"/>
      <c r="LZQ75" s="6"/>
      <c r="LZR75" s="6"/>
      <c r="LZS75" s="6"/>
      <c r="LZT75" s="6"/>
      <c r="LZU75" s="6"/>
      <c r="LZV75" s="6"/>
      <c r="LZW75" s="6"/>
      <c r="LZX75" s="6"/>
      <c r="LZY75" s="6"/>
      <c r="LZZ75" s="6"/>
      <c r="MAA75" s="6"/>
      <c r="MAB75" s="6"/>
      <c r="MAC75" s="6"/>
      <c r="MAD75" s="6"/>
      <c r="MAE75" s="6"/>
      <c r="MAF75" s="6"/>
      <c r="MAG75" s="6"/>
      <c r="MAH75" s="6"/>
      <c r="MAI75" s="6"/>
      <c r="MAJ75" s="6"/>
      <c r="MAK75" s="6"/>
      <c r="MAL75" s="6"/>
      <c r="MAM75" s="6"/>
      <c r="MAN75" s="6"/>
      <c r="MAO75" s="6"/>
      <c r="MAP75" s="6"/>
      <c r="MAQ75" s="6"/>
      <c r="MAR75" s="6"/>
      <c r="MAS75" s="6"/>
      <c r="MAT75" s="6"/>
      <c r="MAU75" s="6"/>
      <c r="MAV75" s="6"/>
      <c r="MAW75" s="6"/>
      <c r="MAX75" s="6"/>
      <c r="MAY75" s="6"/>
      <c r="MAZ75" s="6"/>
      <c r="MBA75" s="6"/>
      <c r="MBB75" s="6"/>
      <c r="MBC75" s="6"/>
      <c r="MBD75" s="6"/>
      <c r="MBE75" s="6"/>
      <c r="MBF75" s="6"/>
      <c r="MBG75" s="6"/>
      <c r="MBH75" s="6"/>
      <c r="MBI75" s="6"/>
      <c r="MBJ75" s="6"/>
      <c r="MBK75" s="6"/>
      <c r="MBL75" s="6"/>
      <c r="MBM75" s="6"/>
      <c r="MBN75" s="6"/>
      <c r="MBO75" s="6"/>
      <c r="MBP75" s="6"/>
      <c r="MBQ75" s="6"/>
      <c r="MBR75" s="6"/>
      <c r="MBS75" s="6"/>
      <c r="MBT75" s="6"/>
      <c r="MBU75" s="6"/>
      <c r="MBV75" s="6"/>
      <c r="MBW75" s="6"/>
      <c r="MBX75" s="6"/>
      <c r="MBY75" s="6"/>
      <c r="MBZ75" s="6"/>
      <c r="MCA75" s="6"/>
      <c r="MCB75" s="6"/>
      <c r="MCC75" s="6"/>
      <c r="MCD75" s="6"/>
      <c r="MCE75" s="6"/>
      <c r="MCF75" s="6"/>
      <c r="MCG75" s="6"/>
      <c r="MCH75" s="6"/>
      <c r="MCI75" s="6"/>
      <c r="MCJ75" s="6"/>
      <c r="MCK75" s="6"/>
      <c r="MCL75" s="6"/>
      <c r="MCM75" s="6"/>
      <c r="MCN75" s="6"/>
      <c r="MCO75" s="6"/>
      <c r="MCP75" s="6"/>
      <c r="MCQ75" s="6"/>
      <c r="MCR75" s="6"/>
      <c r="MCS75" s="6"/>
      <c r="MCT75" s="6"/>
      <c r="MCU75" s="6"/>
      <c r="MCV75" s="6"/>
      <c r="MCW75" s="6"/>
      <c r="MCX75" s="6"/>
      <c r="MCY75" s="6"/>
      <c r="MCZ75" s="6"/>
      <c r="MDA75" s="6"/>
      <c r="MDB75" s="6"/>
      <c r="MDC75" s="6"/>
      <c r="MDD75" s="6"/>
      <c r="MDE75" s="6"/>
      <c r="MDF75" s="6"/>
      <c r="MDG75" s="6"/>
      <c r="MDH75" s="6"/>
      <c r="MDI75" s="6"/>
      <c r="MDJ75" s="6"/>
      <c r="MDK75" s="6"/>
      <c r="MDL75" s="6"/>
      <c r="MDM75" s="6"/>
      <c r="MDN75" s="6"/>
      <c r="MDO75" s="6"/>
      <c r="MDP75" s="6"/>
      <c r="MDQ75" s="6"/>
      <c r="MDR75" s="6"/>
      <c r="MDS75" s="6"/>
      <c r="MDT75" s="6"/>
      <c r="MDU75" s="6"/>
      <c r="MDV75" s="6"/>
      <c r="MDW75" s="6"/>
      <c r="MDX75" s="6"/>
      <c r="MDY75" s="6"/>
      <c r="MDZ75" s="6"/>
      <c r="MEA75" s="6"/>
      <c r="MEB75" s="6"/>
      <c r="MEC75" s="6"/>
      <c r="MED75" s="6"/>
      <c r="MEE75" s="6"/>
      <c r="MEF75" s="6"/>
      <c r="MEG75" s="6"/>
      <c r="MEH75" s="6"/>
      <c r="MEI75" s="6"/>
      <c r="MEJ75" s="6"/>
      <c r="MEK75" s="6"/>
      <c r="MEL75" s="6"/>
      <c r="MEM75" s="6"/>
      <c r="MEN75" s="6"/>
      <c r="MEO75" s="6"/>
      <c r="MEP75" s="6"/>
      <c r="MEQ75" s="6"/>
      <c r="MER75" s="6"/>
      <c r="MES75" s="6"/>
      <c r="MET75" s="6"/>
      <c r="MEU75" s="6"/>
      <c r="MEV75" s="6"/>
      <c r="MEW75" s="6"/>
      <c r="MEX75" s="6"/>
      <c r="MEY75" s="6"/>
      <c r="MEZ75" s="6"/>
      <c r="MFA75" s="6"/>
      <c r="MFB75" s="6"/>
      <c r="MFC75" s="6"/>
      <c r="MFD75" s="6"/>
      <c r="MFE75" s="6"/>
      <c r="MFF75" s="6"/>
      <c r="MFG75" s="6"/>
      <c r="MFH75" s="6"/>
      <c r="MFI75" s="6"/>
      <c r="MFJ75" s="6"/>
      <c r="MFK75" s="6"/>
      <c r="MFL75" s="6"/>
      <c r="MFM75" s="6"/>
      <c r="MFN75" s="6"/>
      <c r="MFO75" s="6"/>
      <c r="MFP75" s="6"/>
      <c r="MFQ75" s="6"/>
      <c r="MFR75" s="6"/>
      <c r="MFS75" s="6"/>
      <c r="MFT75" s="6"/>
      <c r="MFU75" s="6"/>
      <c r="MFV75" s="6"/>
      <c r="MFW75" s="6"/>
      <c r="MFX75" s="6"/>
      <c r="MFY75" s="6"/>
      <c r="MFZ75" s="6"/>
      <c r="MGA75" s="6"/>
      <c r="MGB75" s="6"/>
      <c r="MGC75" s="6"/>
      <c r="MGD75" s="6"/>
      <c r="MGE75" s="6"/>
      <c r="MGF75" s="6"/>
      <c r="MGG75" s="6"/>
      <c r="MGH75" s="6"/>
      <c r="MGI75" s="6"/>
      <c r="MGJ75" s="6"/>
      <c r="MGK75" s="6"/>
      <c r="MGL75" s="6"/>
      <c r="MGM75" s="6"/>
      <c r="MGN75" s="6"/>
      <c r="MGO75" s="6"/>
      <c r="MGP75" s="6"/>
      <c r="MGQ75" s="6"/>
      <c r="MGR75" s="6"/>
      <c r="MGS75" s="6"/>
      <c r="MGT75" s="6"/>
      <c r="MGU75" s="6"/>
      <c r="MGV75" s="6"/>
      <c r="MGW75" s="6"/>
      <c r="MGX75" s="6"/>
      <c r="MGY75" s="6"/>
      <c r="MGZ75" s="6"/>
      <c r="MHA75" s="6"/>
      <c r="MHB75" s="6"/>
      <c r="MHC75" s="6"/>
      <c r="MHD75" s="6"/>
      <c r="MHE75" s="6"/>
      <c r="MHF75" s="6"/>
      <c r="MHG75" s="6"/>
      <c r="MHH75" s="6"/>
      <c r="MHI75" s="6"/>
      <c r="MHJ75" s="6"/>
      <c r="MHK75" s="6"/>
      <c r="MHL75" s="6"/>
      <c r="MHM75" s="6"/>
      <c r="MHN75" s="6"/>
      <c r="MHO75" s="6"/>
      <c r="MHP75" s="6"/>
      <c r="MHQ75" s="6"/>
      <c r="MHR75" s="6"/>
      <c r="MHS75" s="6"/>
      <c r="MHT75" s="6"/>
      <c r="MHU75" s="6"/>
      <c r="MHV75" s="6"/>
      <c r="MHW75" s="6"/>
      <c r="MHX75" s="6"/>
      <c r="MHY75" s="6"/>
      <c r="MHZ75" s="6"/>
      <c r="MIA75" s="6"/>
      <c r="MIB75" s="6"/>
      <c r="MIC75" s="6"/>
      <c r="MID75" s="6"/>
      <c r="MIE75" s="6"/>
      <c r="MIF75" s="6"/>
      <c r="MIG75" s="6"/>
      <c r="MIH75" s="6"/>
      <c r="MII75" s="6"/>
      <c r="MIJ75" s="6"/>
      <c r="MIK75" s="6"/>
      <c r="MIL75" s="6"/>
      <c r="MIM75" s="6"/>
      <c r="MIN75" s="6"/>
      <c r="MIO75" s="6"/>
      <c r="MIP75" s="6"/>
      <c r="MIQ75" s="6"/>
      <c r="MIR75" s="6"/>
      <c r="MIS75" s="6"/>
      <c r="MIT75" s="6"/>
      <c r="MIU75" s="6"/>
      <c r="MIV75" s="6"/>
      <c r="MIW75" s="6"/>
      <c r="MIX75" s="6"/>
      <c r="MIY75" s="6"/>
      <c r="MIZ75" s="6"/>
      <c r="MJA75" s="6"/>
      <c r="MJB75" s="6"/>
      <c r="MJC75" s="6"/>
      <c r="MJD75" s="6"/>
      <c r="MJE75" s="6"/>
      <c r="MJF75" s="6"/>
      <c r="MJG75" s="6"/>
      <c r="MJH75" s="6"/>
      <c r="MJI75" s="6"/>
      <c r="MJJ75" s="6"/>
      <c r="MJK75" s="6"/>
      <c r="MJL75" s="6"/>
      <c r="MJM75" s="6"/>
      <c r="MJN75" s="6"/>
      <c r="MJO75" s="6"/>
      <c r="MJP75" s="6"/>
      <c r="MJQ75" s="6"/>
      <c r="MJR75" s="6"/>
      <c r="MJS75" s="6"/>
      <c r="MJT75" s="6"/>
      <c r="MJU75" s="6"/>
      <c r="MJV75" s="6"/>
      <c r="MJW75" s="6"/>
      <c r="MJX75" s="6"/>
      <c r="MJY75" s="6"/>
      <c r="MJZ75" s="6"/>
      <c r="MKA75" s="6"/>
      <c r="MKB75" s="6"/>
      <c r="MKC75" s="6"/>
      <c r="MKD75" s="6"/>
      <c r="MKE75" s="6"/>
      <c r="MKF75" s="6"/>
      <c r="MKG75" s="6"/>
      <c r="MKH75" s="6"/>
      <c r="MKI75" s="6"/>
      <c r="MKJ75" s="6"/>
      <c r="MKK75" s="6"/>
      <c r="MKL75" s="6"/>
      <c r="MKM75" s="6"/>
      <c r="MKN75" s="6"/>
      <c r="MKO75" s="6"/>
      <c r="MKP75" s="6"/>
      <c r="MKQ75" s="6"/>
      <c r="MKR75" s="6"/>
      <c r="MKS75" s="6"/>
      <c r="MKT75" s="6"/>
      <c r="MKU75" s="6"/>
      <c r="MKV75" s="6"/>
      <c r="MKW75" s="6"/>
      <c r="MKX75" s="6"/>
      <c r="MKY75" s="6"/>
      <c r="MKZ75" s="6"/>
      <c r="MLA75" s="6"/>
      <c r="MLB75" s="6"/>
      <c r="MLC75" s="6"/>
      <c r="MLD75" s="6"/>
      <c r="MLE75" s="6"/>
      <c r="MLF75" s="6"/>
      <c r="MLG75" s="6"/>
      <c r="MLH75" s="6"/>
      <c r="MLI75" s="6"/>
      <c r="MLJ75" s="6"/>
      <c r="MLK75" s="6"/>
      <c r="MLL75" s="6"/>
      <c r="MLM75" s="6"/>
      <c r="MLN75" s="6"/>
      <c r="MLO75" s="6"/>
      <c r="MLP75" s="6"/>
      <c r="MLQ75" s="6"/>
      <c r="MLR75" s="6"/>
      <c r="MLS75" s="6"/>
      <c r="MLT75" s="6"/>
      <c r="MLU75" s="6"/>
      <c r="MLV75" s="6"/>
      <c r="MLW75" s="6"/>
      <c r="MLX75" s="6"/>
      <c r="MLY75" s="6"/>
      <c r="MLZ75" s="6"/>
      <c r="MMA75" s="6"/>
      <c r="MMB75" s="6"/>
      <c r="MMC75" s="6"/>
      <c r="MMD75" s="6"/>
      <c r="MME75" s="6"/>
      <c r="MMF75" s="6"/>
      <c r="MMG75" s="6"/>
      <c r="MMH75" s="6"/>
      <c r="MMI75" s="6"/>
      <c r="MMJ75" s="6"/>
      <c r="MMK75" s="6"/>
      <c r="MML75" s="6"/>
      <c r="MMM75" s="6"/>
      <c r="MMN75" s="6"/>
      <c r="MMO75" s="6"/>
      <c r="MMP75" s="6"/>
      <c r="MMQ75" s="6"/>
      <c r="MMR75" s="6"/>
      <c r="MMS75" s="6"/>
      <c r="MMT75" s="6"/>
      <c r="MMU75" s="6"/>
      <c r="MMV75" s="6"/>
      <c r="MMW75" s="6"/>
      <c r="MMX75" s="6"/>
      <c r="MMY75" s="6"/>
      <c r="MMZ75" s="6"/>
      <c r="MNA75" s="6"/>
      <c r="MNB75" s="6"/>
      <c r="MNC75" s="6"/>
      <c r="MND75" s="6"/>
      <c r="MNE75" s="6"/>
      <c r="MNF75" s="6"/>
      <c r="MNG75" s="6"/>
      <c r="MNH75" s="6"/>
      <c r="MNI75" s="6"/>
      <c r="MNJ75" s="6"/>
      <c r="MNK75" s="6"/>
      <c r="MNL75" s="6"/>
      <c r="MNM75" s="6"/>
      <c r="MNN75" s="6"/>
      <c r="MNO75" s="6"/>
      <c r="MNP75" s="6"/>
      <c r="MNQ75" s="6"/>
      <c r="MNR75" s="6"/>
      <c r="MNS75" s="6"/>
      <c r="MNT75" s="6"/>
      <c r="MNU75" s="6"/>
      <c r="MNV75" s="6"/>
      <c r="MNW75" s="6"/>
      <c r="MNX75" s="6"/>
      <c r="MNY75" s="6"/>
      <c r="MNZ75" s="6"/>
      <c r="MOA75" s="6"/>
      <c r="MOB75" s="6"/>
      <c r="MOC75" s="6"/>
      <c r="MOD75" s="6"/>
      <c r="MOE75" s="6"/>
      <c r="MOF75" s="6"/>
      <c r="MOG75" s="6"/>
      <c r="MOH75" s="6"/>
      <c r="MOI75" s="6"/>
      <c r="MOJ75" s="6"/>
      <c r="MOK75" s="6"/>
      <c r="MOL75" s="6"/>
      <c r="MOM75" s="6"/>
      <c r="MON75" s="6"/>
      <c r="MOO75" s="6"/>
      <c r="MOP75" s="6"/>
      <c r="MOQ75" s="6"/>
      <c r="MOR75" s="6"/>
      <c r="MOS75" s="6"/>
      <c r="MOT75" s="6"/>
      <c r="MOU75" s="6"/>
      <c r="MOV75" s="6"/>
      <c r="MOW75" s="6"/>
      <c r="MOX75" s="6"/>
      <c r="MOY75" s="6"/>
      <c r="MOZ75" s="6"/>
      <c r="MPA75" s="6"/>
      <c r="MPB75" s="6"/>
      <c r="MPC75" s="6"/>
      <c r="MPD75" s="6"/>
      <c r="MPE75" s="6"/>
      <c r="MPF75" s="6"/>
      <c r="MPG75" s="6"/>
      <c r="MPH75" s="6"/>
      <c r="MPI75" s="6"/>
      <c r="MPJ75" s="6"/>
      <c r="MPK75" s="6"/>
      <c r="MPL75" s="6"/>
      <c r="MPM75" s="6"/>
      <c r="MPN75" s="6"/>
      <c r="MPO75" s="6"/>
      <c r="MPP75" s="6"/>
      <c r="MPQ75" s="6"/>
      <c r="MPR75" s="6"/>
      <c r="MPS75" s="6"/>
      <c r="MPT75" s="6"/>
      <c r="MPU75" s="6"/>
      <c r="MPV75" s="6"/>
      <c r="MPW75" s="6"/>
      <c r="MPX75" s="6"/>
      <c r="MPY75" s="6"/>
      <c r="MPZ75" s="6"/>
      <c r="MQA75" s="6"/>
      <c r="MQB75" s="6"/>
      <c r="MQC75" s="6"/>
      <c r="MQD75" s="6"/>
      <c r="MQE75" s="6"/>
      <c r="MQF75" s="6"/>
      <c r="MQG75" s="6"/>
      <c r="MQH75" s="6"/>
      <c r="MQI75" s="6"/>
      <c r="MQJ75" s="6"/>
      <c r="MQK75" s="6"/>
      <c r="MQL75" s="6"/>
      <c r="MQM75" s="6"/>
      <c r="MQN75" s="6"/>
      <c r="MQO75" s="6"/>
      <c r="MQP75" s="6"/>
      <c r="MQQ75" s="6"/>
      <c r="MQR75" s="6"/>
      <c r="MQS75" s="6"/>
      <c r="MQT75" s="6"/>
      <c r="MQU75" s="6"/>
      <c r="MQV75" s="6"/>
      <c r="MQW75" s="6"/>
      <c r="MQX75" s="6"/>
      <c r="MQY75" s="6"/>
      <c r="MQZ75" s="6"/>
      <c r="MRA75" s="6"/>
      <c r="MRB75" s="6"/>
      <c r="MRC75" s="6"/>
      <c r="MRD75" s="6"/>
      <c r="MRE75" s="6"/>
      <c r="MRF75" s="6"/>
      <c r="MRG75" s="6"/>
      <c r="MRH75" s="6"/>
      <c r="MRI75" s="6"/>
      <c r="MRJ75" s="6"/>
      <c r="MRK75" s="6"/>
      <c r="MRL75" s="6"/>
      <c r="MRM75" s="6"/>
      <c r="MRN75" s="6"/>
      <c r="MRO75" s="6"/>
      <c r="MRP75" s="6"/>
      <c r="MRQ75" s="6"/>
      <c r="MRR75" s="6"/>
      <c r="MRS75" s="6"/>
      <c r="MRT75" s="6"/>
      <c r="MRU75" s="6"/>
      <c r="MRV75" s="6"/>
      <c r="MRW75" s="6"/>
      <c r="MRX75" s="6"/>
      <c r="MRY75" s="6"/>
      <c r="MRZ75" s="6"/>
      <c r="MSA75" s="6"/>
      <c r="MSB75" s="6"/>
      <c r="MSC75" s="6"/>
      <c r="MSD75" s="6"/>
      <c r="MSE75" s="6"/>
      <c r="MSF75" s="6"/>
      <c r="MSG75" s="6"/>
      <c r="MSH75" s="6"/>
      <c r="MSI75" s="6"/>
      <c r="MSJ75" s="6"/>
      <c r="MSK75" s="6"/>
      <c r="MSL75" s="6"/>
      <c r="MSM75" s="6"/>
      <c r="MSN75" s="6"/>
      <c r="MSO75" s="6"/>
      <c r="MSP75" s="6"/>
      <c r="MSQ75" s="6"/>
      <c r="MSR75" s="6"/>
      <c r="MSS75" s="6"/>
      <c r="MST75" s="6"/>
      <c r="MSU75" s="6"/>
      <c r="MSV75" s="6"/>
      <c r="MSW75" s="6"/>
      <c r="MSX75" s="6"/>
      <c r="MSY75" s="6"/>
      <c r="MSZ75" s="6"/>
      <c r="MTA75" s="6"/>
      <c r="MTB75" s="6"/>
      <c r="MTC75" s="6"/>
      <c r="MTD75" s="6"/>
      <c r="MTE75" s="6"/>
      <c r="MTF75" s="6"/>
      <c r="MTG75" s="6"/>
      <c r="MTH75" s="6"/>
      <c r="MTI75" s="6"/>
      <c r="MTJ75" s="6"/>
      <c r="MTK75" s="6"/>
      <c r="MTL75" s="6"/>
      <c r="MTM75" s="6"/>
      <c r="MTN75" s="6"/>
      <c r="MTO75" s="6"/>
      <c r="MTP75" s="6"/>
      <c r="MTQ75" s="6"/>
      <c r="MTR75" s="6"/>
      <c r="MTS75" s="6"/>
      <c r="MTT75" s="6"/>
      <c r="MTU75" s="6"/>
      <c r="MTV75" s="6"/>
      <c r="MTW75" s="6"/>
      <c r="MTX75" s="6"/>
      <c r="MTY75" s="6"/>
      <c r="MTZ75" s="6"/>
      <c r="MUA75" s="6"/>
      <c r="MUB75" s="6"/>
      <c r="MUC75" s="6"/>
      <c r="MUD75" s="6"/>
      <c r="MUE75" s="6"/>
      <c r="MUF75" s="6"/>
      <c r="MUG75" s="6"/>
      <c r="MUH75" s="6"/>
      <c r="MUI75" s="6"/>
      <c r="MUJ75" s="6"/>
      <c r="MUK75" s="6"/>
      <c r="MUL75" s="6"/>
      <c r="MUM75" s="6"/>
      <c r="MUN75" s="6"/>
      <c r="MUO75" s="6"/>
      <c r="MUP75" s="6"/>
      <c r="MUQ75" s="6"/>
      <c r="MUR75" s="6"/>
      <c r="MUS75" s="6"/>
      <c r="MUT75" s="6"/>
      <c r="MUU75" s="6"/>
      <c r="MUV75" s="6"/>
      <c r="MUW75" s="6"/>
      <c r="MUX75" s="6"/>
      <c r="MUY75" s="6"/>
      <c r="MUZ75" s="6"/>
      <c r="MVA75" s="6"/>
      <c r="MVB75" s="6"/>
      <c r="MVC75" s="6"/>
      <c r="MVD75" s="6"/>
      <c r="MVE75" s="6"/>
      <c r="MVF75" s="6"/>
      <c r="MVG75" s="6"/>
      <c r="MVH75" s="6"/>
      <c r="MVI75" s="6"/>
      <c r="MVJ75" s="6"/>
      <c r="MVK75" s="6"/>
      <c r="MVL75" s="6"/>
      <c r="MVM75" s="6"/>
      <c r="MVN75" s="6"/>
      <c r="MVO75" s="6"/>
      <c r="MVP75" s="6"/>
      <c r="MVQ75" s="6"/>
      <c r="MVR75" s="6"/>
      <c r="MVS75" s="6"/>
      <c r="MVT75" s="6"/>
      <c r="MVU75" s="6"/>
      <c r="MVV75" s="6"/>
      <c r="MVW75" s="6"/>
      <c r="MVX75" s="6"/>
      <c r="MVY75" s="6"/>
      <c r="MVZ75" s="6"/>
      <c r="MWA75" s="6"/>
      <c r="MWB75" s="6"/>
      <c r="MWC75" s="6"/>
      <c r="MWD75" s="6"/>
      <c r="MWE75" s="6"/>
      <c r="MWF75" s="6"/>
      <c r="MWG75" s="6"/>
      <c r="MWH75" s="6"/>
      <c r="MWI75" s="6"/>
      <c r="MWJ75" s="6"/>
      <c r="MWK75" s="6"/>
      <c r="MWL75" s="6"/>
      <c r="MWM75" s="6"/>
      <c r="MWN75" s="6"/>
      <c r="MWO75" s="6"/>
      <c r="MWP75" s="6"/>
      <c r="MWQ75" s="6"/>
      <c r="MWR75" s="6"/>
      <c r="MWS75" s="6"/>
      <c r="MWT75" s="6"/>
      <c r="MWU75" s="6"/>
      <c r="MWV75" s="6"/>
      <c r="MWW75" s="6"/>
      <c r="MWX75" s="6"/>
      <c r="MWY75" s="6"/>
      <c r="MWZ75" s="6"/>
      <c r="MXA75" s="6"/>
      <c r="MXB75" s="6"/>
      <c r="MXC75" s="6"/>
      <c r="MXD75" s="6"/>
      <c r="MXE75" s="6"/>
      <c r="MXF75" s="6"/>
      <c r="MXG75" s="6"/>
      <c r="MXH75" s="6"/>
      <c r="MXI75" s="6"/>
      <c r="MXJ75" s="6"/>
      <c r="MXK75" s="6"/>
      <c r="MXL75" s="6"/>
      <c r="MXM75" s="6"/>
      <c r="MXN75" s="6"/>
      <c r="MXO75" s="6"/>
      <c r="MXP75" s="6"/>
      <c r="MXQ75" s="6"/>
      <c r="MXR75" s="6"/>
      <c r="MXS75" s="6"/>
      <c r="MXT75" s="6"/>
      <c r="MXU75" s="6"/>
      <c r="MXV75" s="6"/>
      <c r="MXW75" s="6"/>
      <c r="MXX75" s="6"/>
      <c r="MXY75" s="6"/>
      <c r="MXZ75" s="6"/>
      <c r="MYA75" s="6"/>
      <c r="MYB75" s="6"/>
      <c r="MYC75" s="6"/>
      <c r="MYD75" s="6"/>
      <c r="MYE75" s="6"/>
      <c r="MYF75" s="6"/>
      <c r="MYG75" s="6"/>
      <c r="MYH75" s="6"/>
      <c r="MYI75" s="6"/>
      <c r="MYJ75" s="6"/>
      <c r="MYK75" s="6"/>
      <c r="MYL75" s="6"/>
      <c r="MYM75" s="6"/>
      <c r="MYN75" s="6"/>
      <c r="MYO75" s="6"/>
      <c r="MYP75" s="6"/>
      <c r="MYQ75" s="6"/>
      <c r="MYR75" s="6"/>
      <c r="MYS75" s="6"/>
      <c r="MYT75" s="6"/>
      <c r="MYU75" s="6"/>
      <c r="MYV75" s="6"/>
      <c r="MYW75" s="6"/>
      <c r="MYX75" s="6"/>
      <c r="MYY75" s="6"/>
      <c r="MYZ75" s="6"/>
      <c r="MZA75" s="6"/>
      <c r="MZB75" s="6"/>
      <c r="MZC75" s="6"/>
      <c r="MZD75" s="6"/>
      <c r="MZE75" s="6"/>
      <c r="MZF75" s="6"/>
      <c r="MZG75" s="6"/>
      <c r="MZH75" s="6"/>
      <c r="MZI75" s="6"/>
      <c r="MZJ75" s="6"/>
      <c r="MZK75" s="6"/>
      <c r="MZL75" s="6"/>
      <c r="MZM75" s="6"/>
      <c r="MZN75" s="6"/>
      <c r="MZO75" s="6"/>
      <c r="MZP75" s="6"/>
      <c r="MZQ75" s="6"/>
      <c r="MZR75" s="6"/>
      <c r="MZS75" s="6"/>
      <c r="MZT75" s="6"/>
      <c r="MZU75" s="6"/>
      <c r="MZV75" s="6"/>
      <c r="MZW75" s="6"/>
      <c r="MZX75" s="6"/>
      <c r="MZY75" s="6"/>
      <c r="MZZ75" s="6"/>
      <c r="NAA75" s="6"/>
      <c r="NAB75" s="6"/>
      <c r="NAC75" s="6"/>
      <c r="NAD75" s="6"/>
      <c r="NAE75" s="6"/>
      <c r="NAF75" s="6"/>
      <c r="NAG75" s="6"/>
      <c r="NAH75" s="6"/>
      <c r="NAI75" s="6"/>
      <c r="NAJ75" s="6"/>
      <c r="NAK75" s="6"/>
      <c r="NAL75" s="6"/>
      <c r="NAM75" s="6"/>
      <c r="NAN75" s="6"/>
      <c r="NAO75" s="6"/>
      <c r="NAP75" s="6"/>
      <c r="NAQ75" s="6"/>
      <c r="NAR75" s="6"/>
      <c r="NAS75" s="6"/>
      <c r="NAT75" s="6"/>
      <c r="NAU75" s="6"/>
      <c r="NAV75" s="6"/>
      <c r="NAW75" s="6"/>
      <c r="NAX75" s="6"/>
      <c r="NAY75" s="6"/>
      <c r="NAZ75" s="6"/>
      <c r="NBA75" s="6"/>
      <c r="NBB75" s="6"/>
      <c r="NBC75" s="6"/>
      <c r="NBD75" s="6"/>
      <c r="NBE75" s="6"/>
      <c r="NBF75" s="6"/>
      <c r="NBG75" s="6"/>
      <c r="NBH75" s="6"/>
      <c r="NBI75" s="6"/>
      <c r="NBJ75" s="6"/>
      <c r="NBK75" s="6"/>
      <c r="NBL75" s="6"/>
      <c r="NBM75" s="6"/>
      <c r="NBN75" s="6"/>
      <c r="NBO75" s="6"/>
      <c r="NBP75" s="6"/>
      <c r="NBQ75" s="6"/>
      <c r="NBR75" s="6"/>
      <c r="NBS75" s="6"/>
      <c r="NBT75" s="6"/>
      <c r="NBU75" s="6"/>
      <c r="NBV75" s="6"/>
      <c r="NBW75" s="6"/>
      <c r="NBX75" s="6"/>
      <c r="NBY75" s="6"/>
      <c r="NBZ75" s="6"/>
      <c r="NCA75" s="6"/>
      <c r="NCB75" s="6"/>
      <c r="NCC75" s="6"/>
      <c r="NCD75" s="6"/>
      <c r="NCE75" s="6"/>
      <c r="NCF75" s="6"/>
      <c r="NCG75" s="6"/>
      <c r="NCH75" s="6"/>
      <c r="NCI75" s="6"/>
      <c r="NCJ75" s="6"/>
      <c r="NCK75" s="6"/>
      <c r="NCL75" s="6"/>
      <c r="NCM75" s="6"/>
      <c r="NCN75" s="6"/>
      <c r="NCO75" s="6"/>
      <c r="NCP75" s="6"/>
      <c r="NCQ75" s="6"/>
      <c r="NCR75" s="6"/>
      <c r="NCS75" s="6"/>
      <c r="NCT75" s="6"/>
      <c r="NCU75" s="6"/>
      <c r="NCV75" s="6"/>
      <c r="NCW75" s="6"/>
      <c r="NCX75" s="6"/>
      <c r="NCY75" s="6"/>
      <c r="NCZ75" s="6"/>
      <c r="NDA75" s="6"/>
      <c r="NDB75" s="6"/>
      <c r="NDC75" s="6"/>
      <c r="NDD75" s="6"/>
      <c r="NDE75" s="6"/>
      <c r="NDF75" s="6"/>
      <c r="NDG75" s="6"/>
      <c r="NDH75" s="6"/>
      <c r="NDI75" s="6"/>
      <c r="NDJ75" s="6"/>
      <c r="NDK75" s="6"/>
      <c r="NDL75" s="6"/>
      <c r="NDM75" s="6"/>
      <c r="NDN75" s="6"/>
      <c r="NDO75" s="6"/>
      <c r="NDP75" s="6"/>
      <c r="NDQ75" s="6"/>
      <c r="NDR75" s="6"/>
      <c r="NDS75" s="6"/>
      <c r="NDT75" s="6"/>
      <c r="NDU75" s="6"/>
      <c r="NDV75" s="6"/>
      <c r="NDW75" s="6"/>
      <c r="NDX75" s="6"/>
      <c r="NDY75" s="6"/>
      <c r="NDZ75" s="6"/>
      <c r="NEA75" s="6"/>
      <c r="NEB75" s="6"/>
      <c r="NEC75" s="6"/>
      <c r="NED75" s="6"/>
      <c r="NEE75" s="6"/>
      <c r="NEF75" s="6"/>
      <c r="NEG75" s="6"/>
      <c r="NEH75" s="6"/>
      <c r="NEI75" s="6"/>
      <c r="NEJ75" s="6"/>
      <c r="NEK75" s="6"/>
      <c r="NEL75" s="6"/>
      <c r="NEM75" s="6"/>
      <c r="NEN75" s="6"/>
      <c r="NEO75" s="6"/>
      <c r="NEP75" s="6"/>
      <c r="NEQ75" s="6"/>
      <c r="NER75" s="6"/>
      <c r="NES75" s="6"/>
      <c r="NET75" s="6"/>
      <c r="NEU75" s="6"/>
      <c r="NEV75" s="6"/>
      <c r="NEW75" s="6"/>
      <c r="NEX75" s="6"/>
      <c r="NEY75" s="6"/>
      <c r="NEZ75" s="6"/>
      <c r="NFA75" s="6"/>
      <c r="NFB75" s="6"/>
      <c r="NFC75" s="6"/>
      <c r="NFD75" s="6"/>
      <c r="NFE75" s="6"/>
      <c r="NFF75" s="6"/>
      <c r="NFG75" s="6"/>
      <c r="NFH75" s="6"/>
      <c r="NFI75" s="6"/>
      <c r="NFJ75" s="6"/>
      <c r="NFK75" s="6"/>
      <c r="NFL75" s="6"/>
      <c r="NFM75" s="6"/>
      <c r="NFN75" s="6"/>
      <c r="NFO75" s="6"/>
      <c r="NFP75" s="6"/>
      <c r="NFQ75" s="6"/>
      <c r="NFR75" s="6"/>
      <c r="NFS75" s="6"/>
      <c r="NFT75" s="6"/>
      <c r="NFU75" s="6"/>
      <c r="NFV75" s="6"/>
      <c r="NFW75" s="6"/>
      <c r="NFX75" s="6"/>
      <c r="NFY75" s="6"/>
      <c r="NFZ75" s="6"/>
      <c r="NGA75" s="6"/>
      <c r="NGB75" s="6"/>
      <c r="NGC75" s="6"/>
      <c r="NGD75" s="6"/>
      <c r="NGE75" s="6"/>
      <c r="NGF75" s="6"/>
      <c r="NGG75" s="6"/>
      <c r="NGH75" s="6"/>
      <c r="NGI75" s="6"/>
      <c r="NGJ75" s="6"/>
      <c r="NGK75" s="6"/>
      <c r="NGL75" s="6"/>
      <c r="NGM75" s="6"/>
      <c r="NGN75" s="6"/>
      <c r="NGO75" s="6"/>
      <c r="NGP75" s="6"/>
      <c r="NGQ75" s="6"/>
      <c r="NGR75" s="6"/>
      <c r="NGS75" s="6"/>
      <c r="NGT75" s="6"/>
      <c r="NGU75" s="6"/>
      <c r="NGV75" s="6"/>
      <c r="NGW75" s="6"/>
      <c r="NGX75" s="6"/>
      <c r="NGY75" s="6"/>
      <c r="NGZ75" s="6"/>
      <c r="NHA75" s="6"/>
      <c r="NHB75" s="6"/>
      <c r="NHC75" s="6"/>
      <c r="NHD75" s="6"/>
      <c r="NHE75" s="6"/>
      <c r="NHF75" s="6"/>
      <c r="NHG75" s="6"/>
      <c r="NHH75" s="6"/>
      <c r="NHI75" s="6"/>
      <c r="NHJ75" s="6"/>
      <c r="NHK75" s="6"/>
      <c r="NHL75" s="6"/>
      <c r="NHM75" s="6"/>
      <c r="NHN75" s="6"/>
      <c r="NHO75" s="6"/>
      <c r="NHP75" s="6"/>
      <c r="NHQ75" s="6"/>
      <c r="NHR75" s="6"/>
      <c r="NHS75" s="6"/>
      <c r="NHT75" s="6"/>
      <c r="NHU75" s="6"/>
      <c r="NHV75" s="6"/>
      <c r="NHW75" s="6"/>
      <c r="NHX75" s="6"/>
      <c r="NHY75" s="6"/>
      <c r="NHZ75" s="6"/>
      <c r="NIA75" s="6"/>
      <c r="NIB75" s="6"/>
      <c r="NIC75" s="6"/>
      <c r="NID75" s="6"/>
      <c r="NIE75" s="6"/>
      <c r="NIF75" s="6"/>
      <c r="NIG75" s="6"/>
      <c r="NIH75" s="6"/>
      <c r="NII75" s="6"/>
      <c r="NIJ75" s="6"/>
      <c r="NIK75" s="6"/>
      <c r="NIL75" s="6"/>
      <c r="NIM75" s="6"/>
      <c r="NIN75" s="6"/>
      <c r="NIO75" s="6"/>
      <c r="NIP75" s="6"/>
      <c r="NIQ75" s="6"/>
      <c r="NIR75" s="6"/>
      <c r="NIS75" s="6"/>
      <c r="NIT75" s="6"/>
      <c r="NIU75" s="6"/>
      <c r="NIV75" s="6"/>
      <c r="NIW75" s="6"/>
      <c r="NIX75" s="6"/>
      <c r="NIY75" s="6"/>
      <c r="NIZ75" s="6"/>
      <c r="NJA75" s="6"/>
      <c r="NJB75" s="6"/>
      <c r="NJC75" s="6"/>
      <c r="NJD75" s="6"/>
      <c r="NJE75" s="6"/>
      <c r="NJF75" s="6"/>
      <c r="NJG75" s="6"/>
      <c r="NJH75" s="6"/>
      <c r="NJI75" s="6"/>
      <c r="NJJ75" s="6"/>
      <c r="NJK75" s="6"/>
      <c r="NJL75" s="6"/>
      <c r="NJM75" s="6"/>
      <c r="NJN75" s="6"/>
      <c r="NJO75" s="6"/>
      <c r="NJP75" s="6"/>
      <c r="NJQ75" s="6"/>
      <c r="NJR75" s="6"/>
      <c r="NJS75" s="6"/>
      <c r="NJT75" s="6"/>
      <c r="NJU75" s="6"/>
      <c r="NJV75" s="6"/>
      <c r="NJW75" s="6"/>
      <c r="NJX75" s="6"/>
      <c r="NJY75" s="6"/>
      <c r="NJZ75" s="6"/>
      <c r="NKA75" s="6"/>
      <c r="NKB75" s="6"/>
      <c r="NKC75" s="6"/>
      <c r="NKD75" s="6"/>
      <c r="NKE75" s="6"/>
      <c r="NKF75" s="6"/>
      <c r="NKG75" s="6"/>
      <c r="NKH75" s="6"/>
      <c r="NKI75" s="6"/>
      <c r="NKJ75" s="6"/>
      <c r="NKK75" s="6"/>
      <c r="NKL75" s="6"/>
      <c r="NKM75" s="6"/>
      <c r="NKN75" s="6"/>
      <c r="NKO75" s="6"/>
      <c r="NKP75" s="6"/>
      <c r="NKQ75" s="6"/>
      <c r="NKR75" s="6"/>
      <c r="NKS75" s="6"/>
      <c r="NKT75" s="6"/>
      <c r="NKU75" s="6"/>
      <c r="NKV75" s="6"/>
      <c r="NKW75" s="6"/>
      <c r="NKX75" s="6"/>
      <c r="NKY75" s="6"/>
      <c r="NKZ75" s="6"/>
      <c r="NLA75" s="6"/>
      <c r="NLB75" s="6"/>
      <c r="NLC75" s="6"/>
      <c r="NLD75" s="6"/>
      <c r="NLE75" s="6"/>
      <c r="NLF75" s="6"/>
      <c r="NLG75" s="6"/>
      <c r="NLH75" s="6"/>
      <c r="NLI75" s="6"/>
      <c r="NLJ75" s="6"/>
      <c r="NLK75" s="6"/>
      <c r="NLL75" s="6"/>
      <c r="NLM75" s="6"/>
      <c r="NLN75" s="6"/>
      <c r="NLO75" s="6"/>
      <c r="NLP75" s="6"/>
      <c r="NLQ75" s="6"/>
      <c r="NLR75" s="6"/>
      <c r="NLS75" s="6"/>
      <c r="NLT75" s="6"/>
      <c r="NLU75" s="6"/>
      <c r="NLV75" s="6"/>
      <c r="NLW75" s="6"/>
      <c r="NLX75" s="6"/>
      <c r="NLY75" s="6"/>
      <c r="NLZ75" s="6"/>
      <c r="NMA75" s="6"/>
      <c r="NMB75" s="6"/>
      <c r="NMC75" s="6"/>
      <c r="NMD75" s="6"/>
      <c r="NME75" s="6"/>
      <c r="NMF75" s="6"/>
      <c r="NMG75" s="6"/>
      <c r="NMH75" s="6"/>
      <c r="NMI75" s="6"/>
      <c r="NMJ75" s="6"/>
      <c r="NMK75" s="6"/>
      <c r="NML75" s="6"/>
      <c r="NMM75" s="6"/>
      <c r="NMN75" s="6"/>
      <c r="NMO75" s="6"/>
      <c r="NMP75" s="6"/>
      <c r="NMQ75" s="6"/>
      <c r="NMR75" s="6"/>
      <c r="NMS75" s="6"/>
      <c r="NMT75" s="6"/>
      <c r="NMU75" s="6"/>
      <c r="NMV75" s="6"/>
      <c r="NMW75" s="6"/>
      <c r="NMX75" s="6"/>
      <c r="NMY75" s="6"/>
      <c r="NMZ75" s="6"/>
      <c r="NNA75" s="6"/>
      <c r="NNB75" s="6"/>
      <c r="NNC75" s="6"/>
      <c r="NND75" s="6"/>
      <c r="NNE75" s="6"/>
      <c r="NNF75" s="6"/>
      <c r="NNG75" s="6"/>
      <c r="NNH75" s="6"/>
      <c r="NNI75" s="6"/>
      <c r="NNJ75" s="6"/>
      <c r="NNK75" s="6"/>
      <c r="NNL75" s="6"/>
      <c r="NNM75" s="6"/>
      <c r="NNN75" s="6"/>
      <c r="NNO75" s="6"/>
      <c r="NNP75" s="6"/>
      <c r="NNQ75" s="6"/>
      <c r="NNR75" s="6"/>
      <c r="NNS75" s="6"/>
      <c r="NNT75" s="6"/>
      <c r="NNU75" s="6"/>
      <c r="NNV75" s="6"/>
      <c r="NNW75" s="6"/>
      <c r="NNX75" s="6"/>
      <c r="NNY75" s="6"/>
      <c r="NNZ75" s="6"/>
      <c r="NOA75" s="6"/>
      <c r="NOB75" s="6"/>
      <c r="NOC75" s="6"/>
      <c r="NOD75" s="6"/>
      <c r="NOE75" s="6"/>
      <c r="NOF75" s="6"/>
      <c r="NOG75" s="6"/>
      <c r="NOH75" s="6"/>
      <c r="NOI75" s="6"/>
      <c r="NOJ75" s="6"/>
      <c r="NOK75" s="6"/>
      <c r="NOL75" s="6"/>
      <c r="NOM75" s="6"/>
      <c r="NON75" s="6"/>
      <c r="NOO75" s="6"/>
      <c r="NOP75" s="6"/>
      <c r="NOQ75" s="6"/>
      <c r="NOR75" s="6"/>
      <c r="NOS75" s="6"/>
      <c r="NOT75" s="6"/>
      <c r="NOU75" s="6"/>
      <c r="NOV75" s="6"/>
      <c r="NOW75" s="6"/>
      <c r="NOX75" s="6"/>
      <c r="NOY75" s="6"/>
      <c r="NOZ75" s="6"/>
      <c r="NPA75" s="6"/>
      <c r="NPB75" s="6"/>
      <c r="NPC75" s="6"/>
      <c r="NPD75" s="6"/>
      <c r="NPE75" s="6"/>
      <c r="NPF75" s="6"/>
      <c r="NPG75" s="6"/>
      <c r="NPH75" s="6"/>
      <c r="NPI75" s="6"/>
      <c r="NPJ75" s="6"/>
      <c r="NPK75" s="6"/>
      <c r="NPL75" s="6"/>
      <c r="NPM75" s="6"/>
      <c r="NPN75" s="6"/>
      <c r="NPO75" s="6"/>
      <c r="NPP75" s="6"/>
      <c r="NPQ75" s="6"/>
      <c r="NPR75" s="6"/>
      <c r="NPS75" s="6"/>
      <c r="NPT75" s="6"/>
      <c r="NPU75" s="6"/>
      <c r="NPV75" s="6"/>
      <c r="NPW75" s="6"/>
      <c r="NPX75" s="6"/>
      <c r="NPY75" s="6"/>
      <c r="NPZ75" s="6"/>
      <c r="NQA75" s="6"/>
      <c r="NQB75" s="6"/>
      <c r="NQC75" s="6"/>
      <c r="NQD75" s="6"/>
      <c r="NQE75" s="6"/>
      <c r="NQF75" s="6"/>
      <c r="NQG75" s="6"/>
      <c r="NQH75" s="6"/>
      <c r="NQI75" s="6"/>
      <c r="NQJ75" s="6"/>
      <c r="NQK75" s="6"/>
      <c r="NQL75" s="6"/>
      <c r="NQM75" s="6"/>
      <c r="NQN75" s="6"/>
      <c r="NQO75" s="6"/>
      <c r="NQP75" s="6"/>
      <c r="NQQ75" s="6"/>
      <c r="NQR75" s="6"/>
      <c r="NQS75" s="6"/>
      <c r="NQT75" s="6"/>
      <c r="NQU75" s="6"/>
      <c r="NQV75" s="6"/>
      <c r="NQW75" s="6"/>
      <c r="NQX75" s="6"/>
      <c r="NQY75" s="6"/>
      <c r="NQZ75" s="6"/>
      <c r="NRA75" s="6"/>
      <c r="NRB75" s="6"/>
      <c r="NRC75" s="6"/>
      <c r="NRD75" s="6"/>
      <c r="NRE75" s="6"/>
      <c r="NRF75" s="6"/>
      <c r="NRG75" s="6"/>
      <c r="NRH75" s="6"/>
      <c r="NRI75" s="6"/>
      <c r="NRJ75" s="6"/>
      <c r="NRK75" s="6"/>
      <c r="NRL75" s="6"/>
      <c r="NRM75" s="6"/>
      <c r="NRN75" s="6"/>
      <c r="NRO75" s="6"/>
      <c r="NRP75" s="6"/>
      <c r="NRQ75" s="6"/>
      <c r="NRR75" s="6"/>
      <c r="NRS75" s="6"/>
      <c r="NRT75" s="6"/>
      <c r="NRU75" s="6"/>
      <c r="NRV75" s="6"/>
      <c r="NRW75" s="6"/>
      <c r="NRX75" s="6"/>
      <c r="NRY75" s="6"/>
      <c r="NRZ75" s="6"/>
      <c r="NSA75" s="6"/>
      <c r="NSB75" s="6"/>
      <c r="NSC75" s="6"/>
      <c r="NSD75" s="6"/>
      <c r="NSE75" s="6"/>
      <c r="NSF75" s="6"/>
      <c r="NSG75" s="6"/>
      <c r="NSH75" s="6"/>
      <c r="NSI75" s="6"/>
      <c r="NSJ75" s="6"/>
      <c r="NSK75" s="6"/>
      <c r="NSL75" s="6"/>
      <c r="NSM75" s="6"/>
      <c r="NSN75" s="6"/>
      <c r="NSO75" s="6"/>
      <c r="NSP75" s="6"/>
      <c r="NSQ75" s="6"/>
      <c r="NSR75" s="6"/>
      <c r="NSS75" s="6"/>
      <c r="NST75" s="6"/>
      <c r="NSU75" s="6"/>
      <c r="NSV75" s="6"/>
      <c r="NSW75" s="6"/>
      <c r="NSX75" s="6"/>
      <c r="NSY75" s="6"/>
      <c r="NSZ75" s="6"/>
      <c r="NTA75" s="6"/>
      <c r="NTB75" s="6"/>
      <c r="NTC75" s="6"/>
      <c r="NTD75" s="6"/>
      <c r="NTE75" s="6"/>
      <c r="NTF75" s="6"/>
      <c r="NTG75" s="6"/>
      <c r="NTH75" s="6"/>
      <c r="NTI75" s="6"/>
      <c r="NTJ75" s="6"/>
      <c r="NTK75" s="6"/>
      <c r="NTL75" s="6"/>
      <c r="NTM75" s="6"/>
      <c r="NTN75" s="6"/>
      <c r="NTO75" s="6"/>
      <c r="NTP75" s="6"/>
      <c r="NTQ75" s="6"/>
      <c r="NTR75" s="6"/>
      <c r="NTS75" s="6"/>
      <c r="NTT75" s="6"/>
      <c r="NTU75" s="6"/>
      <c r="NTV75" s="6"/>
      <c r="NTW75" s="6"/>
      <c r="NTX75" s="6"/>
      <c r="NTY75" s="6"/>
      <c r="NTZ75" s="6"/>
      <c r="NUA75" s="6"/>
      <c r="NUB75" s="6"/>
      <c r="NUC75" s="6"/>
      <c r="NUD75" s="6"/>
      <c r="NUE75" s="6"/>
      <c r="NUF75" s="6"/>
      <c r="NUG75" s="6"/>
      <c r="NUH75" s="6"/>
      <c r="NUI75" s="6"/>
      <c r="NUJ75" s="6"/>
      <c r="NUK75" s="6"/>
      <c r="NUL75" s="6"/>
      <c r="NUM75" s="6"/>
      <c r="NUN75" s="6"/>
      <c r="NUO75" s="6"/>
      <c r="NUP75" s="6"/>
      <c r="NUQ75" s="6"/>
      <c r="NUR75" s="6"/>
      <c r="NUS75" s="6"/>
      <c r="NUT75" s="6"/>
      <c r="NUU75" s="6"/>
      <c r="NUV75" s="6"/>
      <c r="NUW75" s="6"/>
      <c r="NUX75" s="6"/>
      <c r="NUY75" s="6"/>
      <c r="NUZ75" s="6"/>
      <c r="NVA75" s="6"/>
      <c r="NVB75" s="6"/>
      <c r="NVC75" s="6"/>
      <c r="NVD75" s="6"/>
      <c r="NVE75" s="6"/>
      <c r="NVF75" s="6"/>
      <c r="NVG75" s="6"/>
      <c r="NVH75" s="6"/>
      <c r="NVI75" s="6"/>
      <c r="NVJ75" s="6"/>
      <c r="NVK75" s="6"/>
      <c r="NVL75" s="6"/>
      <c r="NVM75" s="6"/>
      <c r="NVN75" s="6"/>
      <c r="NVO75" s="6"/>
      <c r="NVP75" s="6"/>
      <c r="NVQ75" s="6"/>
      <c r="NVR75" s="6"/>
      <c r="NVS75" s="6"/>
      <c r="NVT75" s="6"/>
      <c r="NVU75" s="6"/>
      <c r="NVV75" s="6"/>
      <c r="NVW75" s="6"/>
      <c r="NVX75" s="6"/>
      <c r="NVY75" s="6"/>
      <c r="NVZ75" s="6"/>
      <c r="NWA75" s="6"/>
      <c r="NWB75" s="6"/>
      <c r="NWC75" s="6"/>
      <c r="NWD75" s="6"/>
      <c r="NWE75" s="6"/>
      <c r="NWF75" s="6"/>
      <c r="NWG75" s="6"/>
      <c r="NWH75" s="6"/>
      <c r="NWI75" s="6"/>
      <c r="NWJ75" s="6"/>
      <c r="NWK75" s="6"/>
      <c r="NWL75" s="6"/>
      <c r="NWM75" s="6"/>
      <c r="NWN75" s="6"/>
      <c r="NWO75" s="6"/>
      <c r="NWP75" s="6"/>
      <c r="NWQ75" s="6"/>
      <c r="NWR75" s="6"/>
      <c r="NWS75" s="6"/>
      <c r="NWT75" s="6"/>
      <c r="NWU75" s="6"/>
      <c r="NWV75" s="6"/>
      <c r="NWW75" s="6"/>
      <c r="NWX75" s="6"/>
      <c r="NWY75" s="6"/>
      <c r="NWZ75" s="6"/>
      <c r="NXA75" s="6"/>
      <c r="NXB75" s="6"/>
      <c r="NXC75" s="6"/>
      <c r="NXD75" s="6"/>
      <c r="NXE75" s="6"/>
      <c r="NXF75" s="6"/>
      <c r="NXG75" s="6"/>
      <c r="NXH75" s="6"/>
      <c r="NXI75" s="6"/>
      <c r="NXJ75" s="6"/>
      <c r="NXK75" s="6"/>
      <c r="NXL75" s="6"/>
      <c r="NXM75" s="6"/>
      <c r="NXN75" s="6"/>
      <c r="NXO75" s="6"/>
      <c r="NXP75" s="6"/>
      <c r="NXQ75" s="6"/>
      <c r="NXR75" s="6"/>
      <c r="NXS75" s="6"/>
      <c r="NXT75" s="6"/>
      <c r="NXU75" s="6"/>
      <c r="NXV75" s="6"/>
      <c r="NXW75" s="6"/>
      <c r="NXX75" s="6"/>
      <c r="NXY75" s="6"/>
      <c r="NXZ75" s="6"/>
      <c r="NYA75" s="6"/>
      <c r="NYB75" s="6"/>
      <c r="NYC75" s="6"/>
      <c r="NYD75" s="6"/>
      <c r="NYE75" s="6"/>
      <c r="NYF75" s="6"/>
      <c r="NYG75" s="6"/>
      <c r="NYH75" s="6"/>
      <c r="NYI75" s="6"/>
      <c r="NYJ75" s="6"/>
      <c r="NYK75" s="6"/>
      <c r="NYL75" s="6"/>
      <c r="NYM75" s="6"/>
      <c r="NYN75" s="6"/>
      <c r="NYO75" s="6"/>
      <c r="NYP75" s="6"/>
      <c r="NYQ75" s="6"/>
      <c r="NYR75" s="6"/>
      <c r="NYS75" s="6"/>
      <c r="NYT75" s="6"/>
      <c r="NYU75" s="6"/>
      <c r="NYV75" s="6"/>
      <c r="NYW75" s="6"/>
      <c r="NYX75" s="6"/>
      <c r="NYY75" s="6"/>
      <c r="NYZ75" s="6"/>
      <c r="NZA75" s="6"/>
      <c r="NZB75" s="6"/>
      <c r="NZC75" s="6"/>
      <c r="NZD75" s="6"/>
      <c r="NZE75" s="6"/>
      <c r="NZF75" s="6"/>
      <c r="NZG75" s="6"/>
      <c r="NZH75" s="6"/>
      <c r="NZI75" s="6"/>
      <c r="NZJ75" s="6"/>
      <c r="NZK75" s="6"/>
      <c r="NZL75" s="6"/>
      <c r="NZM75" s="6"/>
      <c r="NZN75" s="6"/>
      <c r="NZO75" s="6"/>
      <c r="NZP75" s="6"/>
      <c r="NZQ75" s="6"/>
      <c r="NZR75" s="6"/>
      <c r="NZS75" s="6"/>
      <c r="NZT75" s="6"/>
      <c r="NZU75" s="6"/>
      <c r="NZV75" s="6"/>
      <c r="NZW75" s="6"/>
      <c r="NZX75" s="6"/>
      <c r="NZY75" s="6"/>
      <c r="NZZ75" s="6"/>
      <c r="OAA75" s="6"/>
      <c r="OAB75" s="6"/>
      <c r="OAC75" s="6"/>
      <c r="OAD75" s="6"/>
      <c r="OAE75" s="6"/>
      <c r="OAF75" s="6"/>
      <c r="OAG75" s="6"/>
      <c r="OAH75" s="6"/>
      <c r="OAI75" s="6"/>
      <c r="OAJ75" s="6"/>
      <c r="OAK75" s="6"/>
      <c r="OAL75" s="6"/>
      <c r="OAM75" s="6"/>
      <c r="OAN75" s="6"/>
      <c r="OAO75" s="6"/>
      <c r="OAP75" s="6"/>
      <c r="OAQ75" s="6"/>
      <c r="OAR75" s="6"/>
      <c r="OAS75" s="6"/>
      <c r="OAT75" s="6"/>
      <c r="OAU75" s="6"/>
      <c r="OAV75" s="6"/>
      <c r="OAW75" s="6"/>
      <c r="OAX75" s="6"/>
      <c r="OAY75" s="6"/>
      <c r="OAZ75" s="6"/>
      <c r="OBA75" s="6"/>
      <c r="OBB75" s="6"/>
      <c r="OBC75" s="6"/>
      <c r="OBD75" s="6"/>
      <c r="OBE75" s="6"/>
      <c r="OBF75" s="6"/>
      <c r="OBG75" s="6"/>
      <c r="OBH75" s="6"/>
      <c r="OBI75" s="6"/>
      <c r="OBJ75" s="6"/>
      <c r="OBK75" s="6"/>
      <c r="OBL75" s="6"/>
      <c r="OBM75" s="6"/>
      <c r="OBN75" s="6"/>
      <c r="OBO75" s="6"/>
      <c r="OBP75" s="6"/>
      <c r="OBQ75" s="6"/>
      <c r="OBR75" s="6"/>
      <c r="OBS75" s="6"/>
      <c r="OBT75" s="6"/>
      <c r="OBU75" s="6"/>
      <c r="OBV75" s="6"/>
      <c r="OBW75" s="6"/>
      <c r="OBX75" s="6"/>
      <c r="OBY75" s="6"/>
      <c r="OBZ75" s="6"/>
      <c r="OCA75" s="6"/>
      <c r="OCB75" s="6"/>
      <c r="OCC75" s="6"/>
      <c r="OCD75" s="6"/>
      <c r="OCE75" s="6"/>
      <c r="OCF75" s="6"/>
      <c r="OCG75" s="6"/>
      <c r="OCH75" s="6"/>
      <c r="OCI75" s="6"/>
      <c r="OCJ75" s="6"/>
      <c r="OCK75" s="6"/>
      <c r="OCL75" s="6"/>
      <c r="OCM75" s="6"/>
      <c r="OCN75" s="6"/>
      <c r="OCO75" s="6"/>
      <c r="OCP75" s="6"/>
      <c r="OCQ75" s="6"/>
      <c r="OCR75" s="6"/>
      <c r="OCS75" s="6"/>
      <c r="OCT75" s="6"/>
      <c r="OCU75" s="6"/>
      <c r="OCV75" s="6"/>
      <c r="OCW75" s="6"/>
      <c r="OCX75" s="6"/>
      <c r="OCY75" s="6"/>
      <c r="OCZ75" s="6"/>
      <c r="ODA75" s="6"/>
      <c r="ODB75" s="6"/>
      <c r="ODC75" s="6"/>
      <c r="ODD75" s="6"/>
      <c r="ODE75" s="6"/>
      <c r="ODF75" s="6"/>
      <c r="ODG75" s="6"/>
      <c r="ODH75" s="6"/>
      <c r="ODI75" s="6"/>
      <c r="ODJ75" s="6"/>
      <c r="ODK75" s="6"/>
      <c r="ODL75" s="6"/>
      <c r="ODM75" s="6"/>
      <c r="ODN75" s="6"/>
      <c r="ODO75" s="6"/>
      <c r="ODP75" s="6"/>
      <c r="ODQ75" s="6"/>
      <c r="ODR75" s="6"/>
      <c r="ODS75" s="6"/>
      <c r="ODT75" s="6"/>
      <c r="ODU75" s="6"/>
      <c r="ODV75" s="6"/>
      <c r="ODW75" s="6"/>
      <c r="ODX75" s="6"/>
      <c r="ODY75" s="6"/>
      <c r="ODZ75" s="6"/>
      <c r="OEA75" s="6"/>
      <c r="OEB75" s="6"/>
      <c r="OEC75" s="6"/>
      <c r="OED75" s="6"/>
      <c r="OEE75" s="6"/>
      <c r="OEF75" s="6"/>
      <c r="OEG75" s="6"/>
      <c r="OEH75" s="6"/>
      <c r="OEI75" s="6"/>
      <c r="OEJ75" s="6"/>
      <c r="OEK75" s="6"/>
      <c r="OEL75" s="6"/>
      <c r="OEM75" s="6"/>
      <c r="OEN75" s="6"/>
      <c r="OEO75" s="6"/>
      <c r="OEP75" s="6"/>
      <c r="OEQ75" s="6"/>
      <c r="OER75" s="6"/>
      <c r="OES75" s="6"/>
      <c r="OET75" s="6"/>
      <c r="OEU75" s="6"/>
      <c r="OEV75" s="6"/>
      <c r="OEW75" s="6"/>
      <c r="OEX75" s="6"/>
      <c r="OEY75" s="6"/>
      <c r="OEZ75" s="6"/>
      <c r="OFA75" s="6"/>
      <c r="OFB75" s="6"/>
      <c r="OFC75" s="6"/>
      <c r="OFD75" s="6"/>
      <c r="OFE75" s="6"/>
      <c r="OFF75" s="6"/>
      <c r="OFG75" s="6"/>
      <c r="OFH75" s="6"/>
      <c r="OFI75" s="6"/>
      <c r="OFJ75" s="6"/>
      <c r="OFK75" s="6"/>
      <c r="OFL75" s="6"/>
      <c r="OFM75" s="6"/>
      <c r="OFN75" s="6"/>
      <c r="OFO75" s="6"/>
      <c r="OFP75" s="6"/>
      <c r="OFQ75" s="6"/>
      <c r="OFR75" s="6"/>
      <c r="OFS75" s="6"/>
      <c r="OFT75" s="6"/>
      <c r="OFU75" s="6"/>
      <c r="OFV75" s="6"/>
      <c r="OFW75" s="6"/>
      <c r="OFX75" s="6"/>
      <c r="OFY75" s="6"/>
      <c r="OFZ75" s="6"/>
      <c r="OGA75" s="6"/>
      <c r="OGB75" s="6"/>
      <c r="OGC75" s="6"/>
      <c r="OGD75" s="6"/>
      <c r="OGE75" s="6"/>
      <c r="OGF75" s="6"/>
      <c r="OGG75" s="6"/>
      <c r="OGH75" s="6"/>
      <c r="OGI75" s="6"/>
      <c r="OGJ75" s="6"/>
      <c r="OGK75" s="6"/>
      <c r="OGL75" s="6"/>
      <c r="OGM75" s="6"/>
      <c r="OGN75" s="6"/>
      <c r="OGO75" s="6"/>
      <c r="OGP75" s="6"/>
      <c r="OGQ75" s="6"/>
      <c r="OGR75" s="6"/>
      <c r="OGS75" s="6"/>
      <c r="OGT75" s="6"/>
      <c r="OGU75" s="6"/>
      <c r="OGV75" s="6"/>
      <c r="OGW75" s="6"/>
      <c r="OGX75" s="6"/>
      <c r="OGY75" s="6"/>
      <c r="OGZ75" s="6"/>
      <c r="OHA75" s="6"/>
      <c r="OHB75" s="6"/>
      <c r="OHC75" s="6"/>
      <c r="OHD75" s="6"/>
      <c r="OHE75" s="6"/>
      <c r="OHF75" s="6"/>
      <c r="OHG75" s="6"/>
      <c r="OHH75" s="6"/>
      <c r="OHI75" s="6"/>
      <c r="OHJ75" s="6"/>
      <c r="OHK75" s="6"/>
      <c r="OHL75" s="6"/>
      <c r="OHM75" s="6"/>
      <c r="OHN75" s="6"/>
      <c r="OHO75" s="6"/>
      <c r="OHP75" s="6"/>
      <c r="OHQ75" s="6"/>
      <c r="OHR75" s="6"/>
      <c r="OHS75" s="6"/>
      <c r="OHT75" s="6"/>
      <c r="OHU75" s="6"/>
      <c r="OHV75" s="6"/>
      <c r="OHW75" s="6"/>
      <c r="OHX75" s="6"/>
      <c r="OHY75" s="6"/>
      <c r="OHZ75" s="6"/>
      <c r="OIA75" s="6"/>
      <c r="OIB75" s="6"/>
      <c r="OIC75" s="6"/>
      <c r="OID75" s="6"/>
      <c r="OIE75" s="6"/>
      <c r="OIF75" s="6"/>
      <c r="OIG75" s="6"/>
      <c r="OIH75" s="6"/>
      <c r="OII75" s="6"/>
      <c r="OIJ75" s="6"/>
      <c r="OIK75" s="6"/>
      <c r="OIL75" s="6"/>
      <c r="OIM75" s="6"/>
      <c r="OIN75" s="6"/>
      <c r="OIO75" s="6"/>
      <c r="OIP75" s="6"/>
      <c r="OIQ75" s="6"/>
      <c r="OIR75" s="6"/>
      <c r="OIS75" s="6"/>
      <c r="OIT75" s="6"/>
      <c r="OIU75" s="6"/>
      <c r="OIV75" s="6"/>
      <c r="OIW75" s="6"/>
      <c r="OIX75" s="6"/>
      <c r="OIY75" s="6"/>
      <c r="OIZ75" s="6"/>
      <c r="OJA75" s="6"/>
      <c r="OJB75" s="6"/>
      <c r="OJC75" s="6"/>
      <c r="OJD75" s="6"/>
      <c r="OJE75" s="6"/>
      <c r="OJF75" s="6"/>
      <c r="OJG75" s="6"/>
      <c r="OJH75" s="6"/>
      <c r="OJI75" s="6"/>
      <c r="OJJ75" s="6"/>
      <c r="OJK75" s="6"/>
      <c r="OJL75" s="6"/>
      <c r="OJM75" s="6"/>
      <c r="OJN75" s="6"/>
      <c r="OJO75" s="6"/>
      <c r="OJP75" s="6"/>
      <c r="OJQ75" s="6"/>
      <c r="OJR75" s="6"/>
      <c r="OJS75" s="6"/>
      <c r="OJT75" s="6"/>
      <c r="OJU75" s="6"/>
      <c r="OJV75" s="6"/>
      <c r="OJW75" s="6"/>
      <c r="OJX75" s="6"/>
      <c r="OJY75" s="6"/>
      <c r="OJZ75" s="6"/>
      <c r="OKA75" s="6"/>
      <c r="OKB75" s="6"/>
      <c r="OKC75" s="6"/>
      <c r="OKD75" s="6"/>
      <c r="OKE75" s="6"/>
      <c r="OKF75" s="6"/>
      <c r="OKG75" s="6"/>
      <c r="OKH75" s="6"/>
      <c r="OKI75" s="6"/>
      <c r="OKJ75" s="6"/>
      <c r="OKK75" s="6"/>
      <c r="OKL75" s="6"/>
      <c r="OKM75" s="6"/>
      <c r="OKN75" s="6"/>
      <c r="OKO75" s="6"/>
      <c r="OKP75" s="6"/>
      <c r="OKQ75" s="6"/>
      <c r="OKR75" s="6"/>
      <c r="OKS75" s="6"/>
      <c r="OKT75" s="6"/>
      <c r="OKU75" s="6"/>
      <c r="OKV75" s="6"/>
      <c r="OKW75" s="6"/>
      <c r="OKX75" s="6"/>
      <c r="OKY75" s="6"/>
      <c r="OKZ75" s="6"/>
      <c r="OLA75" s="6"/>
      <c r="OLB75" s="6"/>
      <c r="OLC75" s="6"/>
      <c r="OLD75" s="6"/>
      <c r="OLE75" s="6"/>
      <c r="OLF75" s="6"/>
      <c r="OLG75" s="6"/>
      <c r="OLH75" s="6"/>
      <c r="OLI75" s="6"/>
      <c r="OLJ75" s="6"/>
      <c r="OLK75" s="6"/>
      <c r="OLL75" s="6"/>
      <c r="OLM75" s="6"/>
      <c r="OLN75" s="6"/>
      <c r="OLO75" s="6"/>
      <c r="OLP75" s="6"/>
      <c r="OLQ75" s="6"/>
      <c r="OLR75" s="6"/>
      <c r="OLS75" s="6"/>
      <c r="OLT75" s="6"/>
      <c r="OLU75" s="6"/>
      <c r="OLV75" s="6"/>
      <c r="OLW75" s="6"/>
      <c r="OLX75" s="6"/>
      <c r="OLY75" s="6"/>
      <c r="OLZ75" s="6"/>
      <c r="OMA75" s="6"/>
      <c r="OMB75" s="6"/>
      <c r="OMC75" s="6"/>
      <c r="OMD75" s="6"/>
      <c r="OME75" s="6"/>
      <c r="OMF75" s="6"/>
      <c r="OMG75" s="6"/>
      <c r="OMH75" s="6"/>
      <c r="OMI75" s="6"/>
      <c r="OMJ75" s="6"/>
      <c r="OMK75" s="6"/>
      <c r="OML75" s="6"/>
      <c r="OMM75" s="6"/>
      <c r="OMN75" s="6"/>
      <c r="OMO75" s="6"/>
      <c r="OMP75" s="6"/>
      <c r="OMQ75" s="6"/>
      <c r="OMR75" s="6"/>
      <c r="OMS75" s="6"/>
      <c r="OMT75" s="6"/>
      <c r="OMU75" s="6"/>
      <c r="OMV75" s="6"/>
      <c r="OMW75" s="6"/>
      <c r="OMX75" s="6"/>
      <c r="OMY75" s="6"/>
      <c r="OMZ75" s="6"/>
      <c r="ONA75" s="6"/>
      <c r="ONB75" s="6"/>
      <c r="ONC75" s="6"/>
      <c r="OND75" s="6"/>
      <c r="ONE75" s="6"/>
      <c r="ONF75" s="6"/>
      <c r="ONG75" s="6"/>
      <c r="ONH75" s="6"/>
      <c r="ONI75" s="6"/>
      <c r="ONJ75" s="6"/>
      <c r="ONK75" s="6"/>
      <c r="ONL75" s="6"/>
      <c r="ONM75" s="6"/>
      <c r="ONN75" s="6"/>
      <c r="ONO75" s="6"/>
      <c r="ONP75" s="6"/>
      <c r="ONQ75" s="6"/>
      <c r="ONR75" s="6"/>
      <c r="ONS75" s="6"/>
      <c r="ONT75" s="6"/>
      <c r="ONU75" s="6"/>
      <c r="ONV75" s="6"/>
      <c r="ONW75" s="6"/>
      <c r="ONX75" s="6"/>
      <c r="ONY75" s="6"/>
      <c r="ONZ75" s="6"/>
      <c r="OOA75" s="6"/>
      <c r="OOB75" s="6"/>
      <c r="OOC75" s="6"/>
      <c r="OOD75" s="6"/>
      <c r="OOE75" s="6"/>
      <c r="OOF75" s="6"/>
      <c r="OOG75" s="6"/>
      <c r="OOH75" s="6"/>
      <c r="OOI75" s="6"/>
      <c r="OOJ75" s="6"/>
      <c r="OOK75" s="6"/>
      <c r="OOL75" s="6"/>
      <c r="OOM75" s="6"/>
      <c r="OON75" s="6"/>
      <c r="OOO75" s="6"/>
      <c r="OOP75" s="6"/>
      <c r="OOQ75" s="6"/>
      <c r="OOR75" s="6"/>
      <c r="OOS75" s="6"/>
      <c r="OOT75" s="6"/>
      <c r="OOU75" s="6"/>
      <c r="OOV75" s="6"/>
      <c r="OOW75" s="6"/>
      <c r="OOX75" s="6"/>
      <c r="OOY75" s="6"/>
      <c r="OOZ75" s="6"/>
      <c r="OPA75" s="6"/>
      <c r="OPB75" s="6"/>
      <c r="OPC75" s="6"/>
      <c r="OPD75" s="6"/>
      <c r="OPE75" s="6"/>
      <c r="OPF75" s="6"/>
      <c r="OPG75" s="6"/>
      <c r="OPH75" s="6"/>
      <c r="OPI75" s="6"/>
      <c r="OPJ75" s="6"/>
      <c r="OPK75" s="6"/>
      <c r="OPL75" s="6"/>
      <c r="OPM75" s="6"/>
      <c r="OPN75" s="6"/>
      <c r="OPO75" s="6"/>
      <c r="OPP75" s="6"/>
      <c r="OPQ75" s="6"/>
      <c r="OPR75" s="6"/>
      <c r="OPS75" s="6"/>
      <c r="OPT75" s="6"/>
      <c r="OPU75" s="6"/>
      <c r="OPV75" s="6"/>
      <c r="OPW75" s="6"/>
      <c r="OPX75" s="6"/>
      <c r="OPY75" s="6"/>
      <c r="OPZ75" s="6"/>
      <c r="OQA75" s="6"/>
      <c r="OQB75" s="6"/>
      <c r="OQC75" s="6"/>
      <c r="OQD75" s="6"/>
      <c r="OQE75" s="6"/>
      <c r="OQF75" s="6"/>
      <c r="OQG75" s="6"/>
      <c r="OQH75" s="6"/>
      <c r="OQI75" s="6"/>
      <c r="OQJ75" s="6"/>
      <c r="OQK75" s="6"/>
      <c r="OQL75" s="6"/>
      <c r="OQM75" s="6"/>
      <c r="OQN75" s="6"/>
      <c r="OQO75" s="6"/>
      <c r="OQP75" s="6"/>
      <c r="OQQ75" s="6"/>
      <c r="OQR75" s="6"/>
      <c r="OQS75" s="6"/>
      <c r="OQT75" s="6"/>
      <c r="OQU75" s="6"/>
      <c r="OQV75" s="6"/>
      <c r="OQW75" s="6"/>
      <c r="OQX75" s="6"/>
      <c r="OQY75" s="6"/>
      <c r="OQZ75" s="6"/>
      <c r="ORA75" s="6"/>
      <c r="ORB75" s="6"/>
      <c r="ORC75" s="6"/>
      <c r="ORD75" s="6"/>
      <c r="ORE75" s="6"/>
      <c r="ORF75" s="6"/>
      <c r="ORG75" s="6"/>
      <c r="ORH75" s="6"/>
      <c r="ORI75" s="6"/>
      <c r="ORJ75" s="6"/>
      <c r="ORK75" s="6"/>
      <c r="ORL75" s="6"/>
      <c r="ORM75" s="6"/>
      <c r="ORN75" s="6"/>
      <c r="ORO75" s="6"/>
      <c r="ORP75" s="6"/>
      <c r="ORQ75" s="6"/>
      <c r="ORR75" s="6"/>
      <c r="ORS75" s="6"/>
      <c r="ORT75" s="6"/>
      <c r="ORU75" s="6"/>
      <c r="ORV75" s="6"/>
      <c r="ORW75" s="6"/>
      <c r="ORX75" s="6"/>
      <c r="ORY75" s="6"/>
      <c r="ORZ75" s="6"/>
      <c r="OSA75" s="6"/>
      <c r="OSB75" s="6"/>
      <c r="OSC75" s="6"/>
      <c r="OSD75" s="6"/>
      <c r="OSE75" s="6"/>
      <c r="OSF75" s="6"/>
      <c r="OSG75" s="6"/>
      <c r="OSH75" s="6"/>
      <c r="OSI75" s="6"/>
      <c r="OSJ75" s="6"/>
      <c r="OSK75" s="6"/>
      <c r="OSL75" s="6"/>
      <c r="OSM75" s="6"/>
      <c r="OSN75" s="6"/>
      <c r="OSO75" s="6"/>
      <c r="OSP75" s="6"/>
      <c r="OSQ75" s="6"/>
      <c r="OSR75" s="6"/>
      <c r="OSS75" s="6"/>
      <c r="OST75" s="6"/>
      <c r="OSU75" s="6"/>
      <c r="OSV75" s="6"/>
      <c r="OSW75" s="6"/>
      <c r="OSX75" s="6"/>
      <c r="OSY75" s="6"/>
      <c r="OSZ75" s="6"/>
      <c r="OTA75" s="6"/>
      <c r="OTB75" s="6"/>
      <c r="OTC75" s="6"/>
      <c r="OTD75" s="6"/>
      <c r="OTE75" s="6"/>
      <c r="OTF75" s="6"/>
      <c r="OTG75" s="6"/>
      <c r="OTH75" s="6"/>
      <c r="OTI75" s="6"/>
      <c r="OTJ75" s="6"/>
      <c r="OTK75" s="6"/>
      <c r="OTL75" s="6"/>
      <c r="OTM75" s="6"/>
      <c r="OTN75" s="6"/>
      <c r="OTO75" s="6"/>
      <c r="OTP75" s="6"/>
      <c r="OTQ75" s="6"/>
      <c r="OTR75" s="6"/>
      <c r="OTS75" s="6"/>
      <c r="OTT75" s="6"/>
      <c r="OTU75" s="6"/>
      <c r="OTV75" s="6"/>
      <c r="OTW75" s="6"/>
      <c r="OTX75" s="6"/>
      <c r="OTY75" s="6"/>
      <c r="OTZ75" s="6"/>
      <c r="OUA75" s="6"/>
      <c r="OUB75" s="6"/>
      <c r="OUC75" s="6"/>
      <c r="OUD75" s="6"/>
      <c r="OUE75" s="6"/>
      <c r="OUF75" s="6"/>
      <c r="OUG75" s="6"/>
      <c r="OUH75" s="6"/>
      <c r="OUI75" s="6"/>
      <c r="OUJ75" s="6"/>
      <c r="OUK75" s="6"/>
      <c r="OUL75" s="6"/>
      <c r="OUM75" s="6"/>
      <c r="OUN75" s="6"/>
      <c r="OUO75" s="6"/>
      <c r="OUP75" s="6"/>
      <c r="OUQ75" s="6"/>
      <c r="OUR75" s="6"/>
      <c r="OUS75" s="6"/>
      <c r="OUT75" s="6"/>
      <c r="OUU75" s="6"/>
      <c r="OUV75" s="6"/>
      <c r="OUW75" s="6"/>
      <c r="OUX75" s="6"/>
      <c r="OUY75" s="6"/>
      <c r="OUZ75" s="6"/>
      <c r="OVA75" s="6"/>
      <c r="OVB75" s="6"/>
      <c r="OVC75" s="6"/>
      <c r="OVD75" s="6"/>
      <c r="OVE75" s="6"/>
      <c r="OVF75" s="6"/>
      <c r="OVG75" s="6"/>
      <c r="OVH75" s="6"/>
      <c r="OVI75" s="6"/>
      <c r="OVJ75" s="6"/>
      <c r="OVK75" s="6"/>
      <c r="OVL75" s="6"/>
      <c r="OVM75" s="6"/>
      <c r="OVN75" s="6"/>
      <c r="OVO75" s="6"/>
      <c r="OVP75" s="6"/>
      <c r="OVQ75" s="6"/>
      <c r="OVR75" s="6"/>
      <c r="OVS75" s="6"/>
      <c r="OVT75" s="6"/>
      <c r="OVU75" s="6"/>
      <c r="OVV75" s="6"/>
      <c r="OVW75" s="6"/>
      <c r="OVX75" s="6"/>
      <c r="OVY75" s="6"/>
      <c r="OVZ75" s="6"/>
      <c r="OWA75" s="6"/>
      <c r="OWB75" s="6"/>
      <c r="OWC75" s="6"/>
      <c r="OWD75" s="6"/>
      <c r="OWE75" s="6"/>
      <c r="OWF75" s="6"/>
      <c r="OWG75" s="6"/>
      <c r="OWH75" s="6"/>
      <c r="OWI75" s="6"/>
      <c r="OWJ75" s="6"/>
      <c r="OWK75" s="6"/>
      <c r="OWL75" s="6"/>
      <c r="OWM75" s="6"/>
      <c r="OWN75" s="6"/>
      <c r="OWO75" s="6"/>
      <c r="OWP75" s="6"/>
      <c r="OWQ75" s="6"/>
      <c r="OWR75" s="6"/>
      <c r="OWS75" s="6"/>
      <c r="OWT75" s="6"/>
      <c r="OWU75" s="6"/>
      <c r="OWV75" s="6"/>
      <c r="OWW75" s="6"/>
      <c r="OWX75" s="6"/>
      <c r="OWY75" s="6"/>
      <c r="OWZ75" s="6"/>
      <c r="OXA75" s="6"/>
      <c r="OXB75" s="6"/>
      <c r="OXC75" s="6"/>
      <c r="OXD75" s="6"/>
      <c r="OXE75" s="6"/>
      <c r="OXF75" s="6"/>
      <c r="OXG75" s="6"/>
      <c r="OXH75" s="6"/>
      <c r="OXI75" s="6"/>
      <c r="OXJ75" s="6"/>
      <c r="OXK75" s="6"/>
      <c r="OXL75" s="6"/>
      <c r="OXM75" s="6"/>
      <c r="OXN75" s="6"/>
      <c r="OXO75" s="6"/>
      <c r="OXP75" s="6"/>
      <c r="OXQ75" s="6"/>
      <c r="OXR75" s="6"/>
      <c r="OXS75" s="6"/>
      <c r="OXT75" s="6"/>
      <c r="OXU75" s="6"/>
      <c r="OXV75" s="6"/>
      <c r="OXW75" s="6"/>
      <c r="OXX75" s="6"/>
      <c r="OXY75" s="6"/>
      <c r="OXZ75" s="6"/>
      <c r="OYA75" s="6"/>
      <c r="OYB75" s="6"/>
      <c r="OYC75" s="6"/>
      <c r="OYD75" s="6"/>
      <c r="OYE75" s="6"/>
      <c r="OYF75" s="6"/>
      <c r="OYG75" s="6"/>
      <c r="OYH75" s="6"/>
      <c r="OYI75" s="6"/>
      <c r="OYJ75" s="6"/>
      <c r="OYK75" s="6"/>
      <c r="OYL75" s="6"/>
      <c r="OYM75" s="6"/>
      <c r="OYN75" s="6"/>
      <c r="OYO75" s="6"/>
      <c r="OYP75" s="6"/>
      <c r="OYQ75" s="6"/>
      <c r="OYR75" s="6"/>
      <c r="OYS75" s="6"/>
      <c r="OYT75" s="6"/>
      <c r="OYU75" s="6"/>
      <c r="OYV75" s="6"/>
      <c r="OYW75" s="6"/>
      <c r="OYX75" s="6"/>
      <c r="OYY75" s="6"/>
      <c r="OYZ75" s="6"/>
      <c r="OZA75" s="6"/>
      <c r="OZB75" s="6"/>
      <c r="OZC75" s="6"/>
      <c r="OZD75" s="6"/>
      <c r="OZE75" s="6"/>
      <c r="OZF75" s="6"/>
      <c r="OZG75" s="6"/>
      <c r="OZH75" s="6"/>
      <c r="OZI75" s="6"/>
      <c r="OZJ75" s="6"/>
      <c r="OZK75" s="6"/>
      <c r="OZL75" s="6"/>
      <c r="OZM75" s="6"/>
      <c r="OZN75" s="6"/>
      <c r="OZO75" s="6"/>
      <c r="OZP75" s="6"/>
      <c r="OZQ75" s="6"/>
      <c r="OZR75" s="6"/>
      <c r="OZS75" s="6"/>
      <c r="OZT75" s="6"/>
      <c r="OZU75" s="6"/>
      <c r="OZV75" s="6"/>
      <c r="OZW75" s="6"/>
      <c r="OZX75" s="6"/>
      <c r="OZY75" s="6"/>
      <c r="OZZ75" s="6"/>
      <c r="PAA75" s="6"/>
      <c r="PAB75" s="6"/>
      <c r="PAC75" s="6"/>
      <c r="PAD75" s="6"/>
      <c r="PAE75" s="6"/>
      <c r="PAF75" s="6"/>
      <c r="PAG75" s="6"/>
      <c r="PAH75" s="6"/>
      <c r="PAI75" s="6"/>
      <c r="PAJ75" s="6"/>
      <c r="PAK75" s="6"/>
      <c r="PAL75" s="6"/>
      <c r="PAM75" s="6"/>
      <c r="PAN75" s="6"/>
      <c r="PAO75" s="6"/>
      <c r="PAP75" s="6"/>
      <c r="PAQ75" s="6"/>
      <c r="PAR75" s="6"/>
      <c r="PAS75" s="6"/>
      <c r="PAT75" s="6"/>
      <c r="PAU75" s="6"/>
      <c r="PAV75" s="6"/>
      <c r="PAW75" s="6"/>
      <c r="PAX75" s="6"/>
      <c r="PAY75" s="6"/>
      <c r="PAZ75" s="6"/>
      <c r="PBA75" s="6"/>
      <c r="PBB75" s="6"/>
      <c r="PBC75" s="6"/>
      <c r="PBD75" s="6"/>
      <c r="PBE75" s="6"/>
      <c r="PBF75" s="6"/>
      <c r="PBG75" s="6"/>
      <c r="PBH75" s="6"/>
      <c r="PBI75" s="6"/>
      <c r="PBJ75" s="6"/>
      <c r="PBK75" s="6"/>
      <c r="PBL75" s="6"/>
      <c r="PBM75" s="6"/>
      <c r="PBN75" s="6"/>
      <c r="PBO75" s="6"/>
      <c r="PBP75" s="6"/>
      <c r="PBQ75" s="6"/>
      <c r="PBR75" s="6"/>
      <c r="PBS75" s="6"/>
      <c r="PBT75" s="6"/>
      <c r="PBU75" s="6"/>
      <c r="PBV75" s="6"/>
      <c r="PBW75" s="6"/>
      <c r="PBX75" s="6"/>
      <c r="PBY75" s="6"/>
      <c r="PBZ75" s="6"/>
      <c r="PCA75" s="6"/>
      <c r="PCB75" s="6"/>
      <c r="PCC75" s="6"/>
      <c r="PCD75" s="6"/>
      <c r="PCE75" s="6"/>
      <c r="PCF75" s="6"/>
      <c r="PCG75" s="6"/>
      <c r="PCH75" s="6"/>
      <c r="PCI75" s="6"/>
      <c r="PCJ75" s="6"/>
      <c r="PCK75" s="6"/>
      <c r="PCL75" s="6"/>
      <c r="PCM75" s="6"/>
      <c r="PCN75" s="6"/>
      <c r="PCO75" s="6"/>
      <c r="PCP75" s="6"/>
      <c r="PCQ75" s="6"/>
      <c r="PCR75" s="6"/>
      <c r="PCS75" s="6"/>
      <c r="PCT75" s="6"/>
      <c r="PCU75" s="6"/>
      <c r="PCV75" s="6"/>
      <c r="PCW75" s="6"/>
      <c r="PCX75" s="6"/>
      <c r="PCY75" s="6"/>
      <c r="PCZ75" s="6"/>
      <c r="PDA75" s="6"/>
      <c r="PDB75" s="6"/>
      <c r="PDC75" s="6"/>
      <c r="PDD75" s="6"/>
      <c r="PDE75" s="6"/>
      <c r="PDF75" s="6"/>
      <c r="PDG75" s="6"/>
      <c r="PDH75" s="6"/>
      <c r="PDI75" s="6"/>
      <c r="PDJ75" s="6"/>
      <c r="PDK75" s="6"/>
      <c r="PDL75" s="6"/>
      <c r="PDM75" s="6"/>
      <c r="PDN75" s="6"/>
      <c r="PDO75" s="6"/>
      <c r="PDP75" s="6"/>
      <c r="PDQ75" s="6"/>
      <c r="PDR75" s="6"/>
      <c r="PDS75" s="6"/>
      <c r="PDT75" s="6"/>
      <c r="PDU75" s="6"/>
      <c r="PDV75" s="6"/>
      <c r="PDW75" s="6"/>
      <c r="PDX75" s="6"/>
      <c r="PDY75" s="6"/>
      <c r="PDZ75" s="6"/>
      <c r="PEA75" s="6"/>
      <c r="PEB75" s="6"/>
      <c r="PEC75" s="6"/>
      <c r="PED75" s="6"/>
      <c r="PEE75" s="6"/>
      <c r="PEF75" s="6"/>
      <c r="PEG75" s="6"/>
      <c r="PEH75" s="6"/>
      <c r="PEI75" s="6"/>
      <c r="PEJ75" s="6"/>
      <c r="PEK75" s="6"/>
      <c r="PEL75" s="6"/>
      <c r="PEM75" s="6"/>
      <c r="PEN75" s="6"/>
      <c r="PEO75" s="6"/>
      <c r="PEP75" s="6"/>
      <c r="PEQ75" s="6"/>
      <c r="PER75" s="6"/>
      <c r="PES75" s="6"/>
      <c r="PET75" s="6"/>
      <c r="PEU75" s="6"/>
      <c r="PEV75" s="6"/>
      <c r="PEW75" s="6"/>
      <c r="PEX75" s="6"/>
      <c r="PEY75" s="6"/>
      <c r="PEZ75" s="6"/>
      <c r="PFA75" s="6"/>
      <c r="PFB75" s="6"/>
      <c r="PFC75" s="6"/>
      <c r="PFD75" s="6"/>
      <c r="PFE75" s="6"/>
      <c r="PFF75" s="6"/>
      <c r="PFG75" s="6"/>
      <c r="PFH75" s="6"/>
      <c r="PFI75" s="6"/>
      <c r="PFJ75" s="6"/>
      <c r="PFK75" s="6"/>
      <c r="PFL75" s="6"/>
      <c r="PFM75" s="6"/>
      <c r="PFN75" s="6"/>
      <c r="PFO75" s="6"/>
      <c r="PFP75" s="6"/>
      <c r="PFQ75" s="6"/>
      <c r="PFR75" s="6"/>
      <c r="PFS75" s="6"/>
      <c r="PFT75" s="6"/>
      <c r="PFU75" s="6"/>
      <c r="PFV75" s="6"/>
      <c r="PFW75" s="6"/>
      <c r="PFX75" s="6"/>
      <c r="PFY75" s="6"/>
      <c r="PFZ75" s="6"/>
      <c r="PGA75" s="6"/>
      <c r="PGB75" s="6"/>
      <c r="PGC75" s="6"/>
      <c r="PGD75" s="6"/>
      <c r="PGE75" s="6"/>
      <c r="PGF75" s="6"/>
      <c r="PGG75" s="6"/>
      <c r="PGH75" s="6"/>
      <c r="PGI75" s="6"/>
      <c r="PGJ75" s="6"/>
      <c r="PGK75" s="6"/>
      <c r="PGL75" s="6"/>
      <c r="PGM75" s="6"/>
      <c r="PGN75" s="6"/>
      <c r="PGO75" s="6"/>
      <c r="PGP75" s="6"/>
      <c r="PGQ75" s="6"/>
      <c r="PGR75" s="6"/>
      <c r="PGS75" s="6"/>
      <c r="PGT75" s="6"/>
      <c r="PGU75" s="6"/>
      <c r="PGV75" s="6"/>
      <c r="PGW75" s="6"/>
      <c r="PGX75" s="6"/>
      <c r="PGY75" s="6"/>
      <c r="PGZ75" s="6"/>
      <c r="PHA75" s="6"/>
      <c r="PHB75" s="6"/>
      <c r="PHC75" s="6"/>
      <c r="PHD75" s="6"/>
      <c r="PHE75" s="6"/>
      <c r="PHF75" s="6"/>
      <c r="PHG75" s="6"/>
      <c r="PHH75" s="6"/>
      <c r="PHI75" s="6"/>
      <c r="PHJ75" s="6"/>
      <c r="PHK75" s="6"/>
      <c r="PHL75" s="6"/>
      <c r="PHM75" s="6"/>
      <c r="PHN75" s="6"/>
      <c r="PHO75" s="6"/>
      <c r="PHP75" s="6"/>
      <c r="PHQ75" s="6"/>
      <c r="PHR75" s="6"/>
      <c r="PHS75" s="6"/>
      <c r="PHT75" s="6"/>
      <c r="PHU75" s="6"/>
      <c r="PHV75" s="6"/>
      <c r="PHW75" s="6"/>
      <c r="PHX75" s="6"/>
      <c r="PHY75" s="6"/>
      <c r="PHZ75" s="6"/>
      <c r="PIA75" s="6"/>
      <c r="PIB75" s="6"/>
      <c r="PIC75" s="6"/>
      <c r="PID75" s="6"/>
      <c r="PIE75" s="6"/>
      <c r="PIF75" s="6"/>
      <c r="PIG75" s="6"/>
      <c r="PIH75" s="6"/>
      <c r="PII75" s="6"/>
      <c r="PIJ75" s="6"/>
      <c r="PIK75" s="6"/>
      <c r="PIL75" s="6"/>
      <c r="PIM75" s="6"/>
      <c r="PIN75" s="6"/>
      <c r="PIO75" s="6"/>
      <c r="PIP75" s="6"/>
      <c r="PIQ75" s="6"/>
      <c r="PIR75" s="6"/>
      <c r="PIS75" s="6"/>
      <c r="PIT75" s="6"/>
      <c r="PIU75" s="6"/>
      <c r="PIV75" s="6"/>
      <c r="PIW75" s="6"/>
      <c r="PIX75" s="6"/>
      <c r="PIY75" s="6"/>
      <c r="PIZ75" s="6"/>
      <c r="PJA75" s="6"/>
      <c r="PJB75" s="6"/>
      <c r="PJC75" s="6"/>
      <c r="PJD75" s="6"/>
      <c r="PJE75" s="6"/>
      <c r="PJF75" s="6"/>
      <c r="PJG75" s="6"/>
      <c r="PJH75" s="6"/>
      <c r="PJI75" s="6"/>
      <c r="PJJ75" s="6"/>
      <c r="PJK75" s="6"/>
      <c r="PJL75" s="6"/>
      <c r="PJM75" s="6"/>
      <c r="PJN75" s="6"/>
      <c r="PJO75" s="6"/>
      <c r="PJP75" s="6"/>
      <c r="PJQ75" s="6"/>
      <c r="PJR75" s="6"/>
      <c r="PJS75" s="6"/>
      <c r="PJT75" s="6"/>
      <c r="PJU75" s="6"/>
      <c r="PJV75" s="6"/>
      <c r="PJW75" s="6"/>
      <c r="PJX75" s="6"/>
      <c r="PJY75" s="6"/>
      <c r="PJZ75" s="6"/>
      <c r="PKA75" s="6"/>
      <c r="PKB75" s="6"/>
      <c r="PKC75" s="6"/>
      <c r="PKD75" s="6"/>
      <c r="PKE75" s="6"/>
      <c r="PKF75" s="6"/>
      <c r="PKG75" s="6"/>
      <c r="PKH75" s="6"/>
      <c r="PKI75" s="6"/>
      <c r="PKJ75" s="6"/>
      <c r="PKK75" s="6"/>
      <c r="PKL75" s="6"/>
      <c r="PKM75" s="6"/>
      <c r="PKN75" s="6"/>
      <c r="PKO75" s="6"/>
      <c r="PKP75" s="6"/>
      <c r="PKQ75" s="6"/>
      <c r="PKR75" s="6"/>
      <c r="PKS75" s="6"/>
      <c r="PKT75" s="6"/>
      <c r="PKU75" s="6"/>
      <c r="PKV75" s="6"/>
      <c r="PKW75" s="6"/>
      <c r="PKX75" s="6"/>
      <c r="PKY75" s="6"/>
      <c r="PKZ75" s="6"/>
      <c r="PLA75" s="6"/>
      <c r="PLB75" s="6"/>
      <c r="PLC75" s="6"/>
      <c r="PLD75" s="6"/>
      <c r="PLE75" s="6"/>
      <c r="PLF75" s="6"/>
      <c r="PLG75" s="6"/>
      <c r="PLH75" s="6"/>
      <c r="PLI75" s="6"/>
      <c r="PLJ75" s="6"/>
      <c r="PLK75" s="6"/>
      <c r="PLL75" s="6"/>
      <c r="PLM75" s="6"/>
      <c r="PLN75" s="6"/>
      <c r="PLO75" s="6"/>
      <c r="PLP75" s="6"/>
      <c r="PLQ75" s="6"/>
      <c r="PLR75" s="6"/>
      <c r="PLS75" s="6"/>
      <c r="PLT75" s="6"/>
      <c r="PLU75" s="6"/>
      <c r="PLV75" s="6"/>
      <c r="PLW75" s="6"/>
      <c r="PLX75" s="6"/>
      <c r="PLY75" s="6"/>
      <c r="PLZ75" s="6"/>
      <c r="PMA75" s="6"/>
      <c r="PMB75" s="6"/>
      <c r="PMC75" s="6"/>
      <c r="PMD75" s="6"/>
      <c r="PME75" s="6"/>
      <c r="PMF75" s="6"/>
      <c r="PMG75" s="6"/>
      <c r="PMH75" s="6"/>
      <c r="PMI75" s="6"/>
      <c r="PMJ75" s="6"/>
      <c r="PMK75" s="6"/>
      <c r="PML75" s="6"/>
      <c r="PMM75" s="6"/>
      <c r="PMN75" s="6"/>
      <c r="PMO75" s="6"/>
      <c r="PMP75" s="6"/>
      <c r="PMQ75" s="6"/>
      <c r="PMR75" s="6"/>
      <c r="PMS75" s="6"/>
      <c r="PMT75" s="6"/>
      <c r="PMU75" s="6"/>
      <c r="PMV75" s="6"/>
      <c r="PMW75" s="6"/>
      <c r="PMX75" s="6"/>
      <c r="PMY75" s="6"/>
      <c r="PMZ75" s="6"/>
      <c r="PNA75" s="6"/>
      <c r="PNB75" s="6"/>
      <c r="PNC75" s="6"/>
      <c r="PND75" s="6"/>
      <c r="PNE75" s="6"/>
      <c r="PNF75" s="6"/>
      <c r="PNG75" s="6"/>
      <c r="PNH75" s="6"/>
      <c r="PNI75" s="6"/>
      <c r="PNJ75" s="6"/>
      <c r="PNK75" s="6"/>
      <c r="PNL75" s="6"/>
      <c r="PNM75" s="6"/>
      <c r="PNN75" s="6"/>
      <c r="PNO75" s="6"/>
      <c r="PNP75" s="6"/>
      <c r="PNQ75" s="6"/>
      <c r="PNR75" s="6"/>
      <c r="PNS75" s="6"/>
      <c r="PNT75" s="6"/>
      <c r="PNU75" s="6"/>
      <c r="PNV75" s="6"/>
      <c r="PNW75" s="6"/>
      <c r="PNX75" s="6"/>
      <c r="PNY75" s="6"/>
      <c r="PNZ75" s="6"/>
      <c r="POA75" s="6"/>
      <c r="POB75" s="6"/>
      <c r="POC75" s="6"/>
      <c r="POD75" s="6"/>
      <c r="POE75" s="6"/>
      <c r="POF75" s="6"/>
      <c r="POG75" s="6"/>
      <c r="POH75" s="6"/>
      <c r="POI75" s="6"/>
      <c r="POJ75" s="6"/>
      <c r="POK75" s="6"/>
      <c r="POL75" s="6"/>
      <c r="POM75" s="6"/>
      <c r="PON75" s="6"/>
      <c r="POO75" s="6"/>
      <c r="POP75" s="6"/>
      <c r="POQ75" s="6"/>
      <c r="POR75" s="6"/>
      <c r="POS75" s="6"/>
      <c r="POT75" s="6"/>
      <c r="POU75" s="6"/>
      <c r="POV75" s="6"/>
      <c r="POW75" s="6"/>
      <c r="POX75" s="6"/>
      <c r="POY75" s="6"/>
      <c r="POZ75" s="6"/>
      <c r="PPA75" s="6"/>
      <c r="PPB75" s="6"/>
      <c r="PPC75" s="6"/>
      <c r="PPD75" s="6"/>
      <c r="PPE75" s="6"/>
      <c r="PPF75" s="6"/>
      <c r="PPG75" s="6"/>
      <c r="PPH75" s="6"/>
      <c r="PPI75" s="6"/>
      <c r="PPJ75" s="6"/>
      <c r="PPK75" s="6"/>
      <c r="PPL75" s="6"/>
      <c r="PPM75" s="6"/>
      <c r="PPN75" s="6"/>
      <c r="PPO75" s="6"/>
      <c r="PPP75" s="6"/>
      <c r="PPQ75" s="6"/>
      <c r="PPR75" s="6"/>
      <c r="PPS75" s="6"/>
      <c r="PPT75" s="6"/>
      <c r="PPU75" s="6"/>
      <c r="PPV75" s="6"/>
      <c r="PPW75" s="6"/>
      <c r="PPX75" s="6"/>
      <c r="PPY75" s="6"/>
      <c r="PPZ75" s="6"/>
      <c r="PQA75" s="6"/>
      <c r="PQB75" s="6"/>
      <c r="PQC75" s="6"/>
      <c r="PQD75" s="6"/>
      <c r="PQE75" s="6"/>
      <c r="PQF75" s="6"/>
      <c r="PQG75" s="6"/>
      <c r="PQH75" s="6"/>
      <c r="PQI75" s="6"/>
      <c r="PQJ75" s="6"/>
      <c r="PQK75" s="6"/>
      <c r="PQL75" s="6"/>
      <c r="PQM75" s="6"/>
      <c r="PQN75" s="6"/>
      <c r="PQO75" s="6"/>
      <c r="PQP75" s="6"/>
      <c r="PQQ75" s="6"/>
      <c r="PQR75" s="6"/>
      <c r="PQS75" s="6"/>
      <c r="PQT75" s="6"/>
      <c r="PQU75" s="6"/>
      <c r="PQV75" s="6"/>
      <c r="PQW75" s="6"/>
      <c r="PQX75" s="6"/>
      <c r="PQY75" s="6"/>
      <c r="PQZ75" s="6"/>
      <c r="PRA75" s="6"/>
      <c r="PRB75" s="6"/>
      <c r="PRC75" s="6"/>
      <c r="PRD75" s="6"/>
      <c r="PRE75" s="6"/>
      <c r="PRF75" s="6"/>
      <c r="PRG75" s="6"/>
      <c r="PRH75" s="6"/>
      <c r="PRI75" s="6"/>
      <c r="PRJ75" s="6"/>
      <c r="PRK75" s="6"/>
      <c r="PRL75" s="6"/>
      <c r="PRM75" s="6"/>
      <c r="PRN75" s="6"/>
      <c r="PRO75" s="6"/>
      <c r="PRP75" s="6"/>
      <c r="PRQ75" s="6"/>
      <c r="PRR75" s="6"/>
      <c r="PRS75" s="6"/>
      <c r="PRT75" s="6"/>
      <c r="PRU75" s="6"/>
      <c r="PRV75" s="6"/>
      <c r="PRW75" s="6"/>
      <c r="PRX75" s="6"/>
      <c r="PRY75" s="6"/>
      <c r="PRZ75" s="6"/>
      <c r="PSA75" s="6"/>
      <c r="PSB75" s="6"/>
      <c r="PSC75" s="6"/>
      <c r="PSD75" s="6"/>
      <c r="PSE75" s="6"/>
      <c r="PSF75" s="6"/>
      <c r="PSG75" s="6"/>
      <c r="PSH75" s="6"/>
      <c r="PSI75" s="6"/>
      <c r="PSJ75" s="6"/>
      <c r="PSK75" s="6"/>
      <c r="PSL75" s="6"/>
      <c r="PSM75" s="6"/>
      <c r="PSN75" s="6"/>
      <c r="PSO75" s="6"/>
      <c r="PSP75" s="6"/>
      <c r="PSQ75" s="6"/>
      <c r="PSR75" s="6"/>
      <c r="PSS75" s="6"/>
      <c r="PST75" s="6"/>
      <c r="PSU75" s="6"/>
      <c r="PSV75" s="6"/>
      <c r="PSW75" s="6"/>
      <c r="PSX75" s="6"/>
      <c r="PSY75" s="6"/>
      <c r="PSZ75" s="6"/>
      <c r="PTA75" s="6"/>
      <c r="PTB75" s="6"/>
      <c r="PTC75" s="6"/>
      <c r="PTD75" s="6"/>
      <c r="PTE75" s="6"/>
      <c r="PTF75" s="6"/>
      <c r="PTG75" s="6"/>
      <c r="PTH75" s="6"/>
      <c r="PTI75" s="6"/>
      <c r="PTJ75" s="6"/>
      <c r="PTK75" s="6"/>
      <c r="PTL75" s="6"/>
      <c r="PTM75" s="6"/>
      <c r="PTN75" s="6"/>
      <c r="PTO75" s="6"/>
      <c r="PTP75" s="6"/>
      <c r="PTQ75" s="6"/>
      <c r="PTR75" s="6"/>
      <c r="PTS75" s="6"/>
      <c r="PTT75" s="6"/>
      <c r="PTU75" s="6"/>
      <c r="PTV75" s="6"/>
      <c r="PTW75" s="6"/>
      <c r="PTX75" s="6"/>
      <c r="PTY75" s="6"/>
      <c r="PTZ75" s="6"/>
      <c r="PUA75" s="6"/>
      <c r="PUB75" s="6"/>
      <c r="PUC75" s="6"/>
      <c r="PUD75" s="6"/>
      <c r="PUE75" s="6"/>
      <c r="PUF75" s="6"/>
      <c r="PUG75" s="6"/>
      <c r="PUH75" s="6"/>
      <c r="PUI75" s="6"/>
      <c r="PUJ75" s="6"/>
      <c r="PUK75" s="6"/>
      <c r="PUL75" s="6"/>
      <c r="PUM75" s="6"/>
      <c r="PUN75" s="6"/>
      <c r="PUO75" s="6"/>
      <c r="PUP75" s="6"/>
      <c r="PUQ75" s="6"/>
      <c r="PUR75" s="6"/>
      <c r="PUS75" s="6"/>
      <c r="PUT75" s="6"/>
      <c r="PUU75" s="6"/>
      <c r="PUV75" s="6"/>
      <c r="PUW75" s="6"/>
      <c r="PUX75" s="6"/>
      <c r="PUY75" s="6"/>
      <c r="PUZ75" s="6"/>
      <c r="PVA75" s="6"/>
      <c r="PVB75" s="6"/>
      <c r="PVC75" s="6"/>
      <c r="PVD75" s="6"/>
      <c r="PVE75" s="6"/>
      <c r="PVF75" s="6"/>
      <c r="PVG75" s="6"/>
      <c r="PVH75" s="6"/>
      <c r="PVI75" s="6"/>
      <c r="PVJ75" s="6"/>
      <c r="PVK75" s="6"/>
      <c r="PVL75" s="6"/>
      <c r="PVM75" s="6"/>
      <c r="PVN75" s="6"/>
      <c r="PVO75" s="6"/>
      <c r="PVP75" s="6"/>
      <c r="PVQ75" s="6"/>
      <c r="PVR75" s="6"/>
      <c r="PVS75" s="6"/>
      <c r="PVT75" s="6"/>
      <c r="PVU75" s="6"/>
      <c r="PVV75" s="6"/>
      <c r="PVW75" s="6"/>
      <c r="PVX75" s="6"/>
      <c r="PVY75" s="6"/>
      <c r="PVZ75" s="6"/>
      <c r="PWA75" s="6"/>
      <c r="PWB75" s="6"/>
      <c r="PWC75" s="6"/>
      <c r="PWD75" s="6"/>
      <c r="PWE75" s="6"/>
      <c r="PWF75" s="6"/>
      <c r="PWG75" s="6"/>
      <c r="PWH75" s="6"/>
      <c r="PWI75" s="6"/>
      <c r="PWJ75" s="6"/>
      <c r="PWK75" s="6"/>
      <c r="PWL75" s="6"/>
      <c r="PWM75" s="6"/>
      <c r="PWN75" s="6"/>
      <c r="PWO75" s="6"/>
      <c r="PWP75" s="6"/>
      <c r="PWQ75" s="6"/>
      <c r="PWR75" s="6"/>
      <c r="PWS75" s="6"/>
      <c r="PWT75" s="6"/>
      <c r="PWU75" s="6"/>
      <c r="PWV75" s="6"/>
      <c r="PWW75" s="6"/>
      <c r="PWX75" s="6"/>
      <c r="PWY75" s="6"/>
      <c r="PWZ75" s="6"/>
      <c r="PXA75" s="6"/>
      <c r="PXB75" s="6"/>
      <c r="PXC75" s="6"/>
      <c r="PXD75" s="6"/>
      <c r="PXE75" s="6"/>
      <c r="PXF75" s="6"/>
      <c r="PXG75" s="6"/>
      <c r="PXH75" s="6"/>
      <c r="PXI75" s="6"/>
      <c r="PXJ75" s="6"/>
      <c r="PXK75" s="6"/>
      <c r="PXL75" s="6"/>
      <c r="PXM75" s="6"/>
      <c r="PXN75" s="6"/>
      <c r="PXO75" s="6"/>
      <c r="PXP75" s="6"/>
      <c r="PXQ75" s="6"/>
      <c r="PXR75" s="6"/>
      <c r="PXS75" s="6"/>
      <c r="PXT75" s="6"/>
      <c r="PXU75" s="6"/>
      <c r="PXV75" s="6"/>
      <c r="PXW75" s="6"/>
      <c r="PXX75" s="6"/>
      <c r="PXY75" s="6"/>
      <c r="PXZ75" s="6"/>
      <c r="PYA75" s="6"/>
      <c r="PYB75" s="6"/>
      <c r="PYC75" s="6"/>
      <c r="PYD75" s="6"/>
      <c r="PYE75" s="6"/>
      <c r="PYF75" s="6"/>
      <c r="PYG75" s="6"/>
      <c r="PYH75" s="6"/>
      <c r="PYI75" s="6"/>
      <c r="PYJ75" s="6"/>
      <c r="PYK75" s="6"/>
      <c r="PYL75" s="6"/>
      <c r="PYM75" s="6"/>
      <c r="PYN75" s="6"/>
      <c r="PYO75" s="6"/>
      <c r="PYP75" s="6"/>
      <c r="PYQ75" s="6"/>
      <c r="PYR75" s="6"/>
      <c r="PYS75" s="6"/>
      <c r="PYT75" s="6"/>
      <c r="PYU75" s="6"/>
      <c r="PYV75" s="6"/>
      <c r="PYW75" s="6"/>
      <c r="PYX75" s="6"/>
      <c r="PYY75" s="6"/>
      <c r="PYZ75" s="6"/>
      <c r="PZA75" s="6"/>
      <c r="PZB75" s="6"/>
      <c r="PZC75" s="6"/>
      <c r="PZD75" s="6"/>
      <c r="PZE75" s="6"/>
      <c r="PZF75" s="6"/>
      <c r="PZG75" s="6"/>
      <c r="PZH75" s="6"/>
      <c r="PZI75" s="6"/>
      <c r="PZJ75" s="6"/>
      <c r="PZK75" s="6"/>
      <c r="PZL75" s="6"/>
      <c r="PZM75" s="6"/>
      <c r="PZN75" s="6"/>
      <c r="PZO75" s="6"/>
      <c r="PZP75" s="6"/>
      <c r="PZQ75" s="6"/>
      <c r="PZR75" s="6"/>
      <c r="PZS75" s="6"/>
      <c r="PZT75" s="6"/>
      <c r="PZU75" s="6"/>
      <c r="PZV75" s="6"/>
      <c r="PZW75" s="6"/>
      <c r="PZX75" s="6"/>
      <c r="PZY75" s="6"/>
      <c r="PZZ75" s="6"/>
      <c r="QAA75" s="6"/>
      <c r="QAB75" s="6"/>
      <c r="QAC75" s="6"/>
      <c r="QAD75" s="6"/>
      <c r="QAE75" s="6"/>
      <c r="QAF75" s="6"/>
      <c r="QAG75" s="6"/>
      <c r="QAH75" s="6"/>
      <c r="QAI75" s="6"/>
      <c r="QAJ75" s="6"/>
      <c r="QAK75" s="6"/>
      <c r="QAL75" s="6"/>
      <c r="QAM75" s="6"/>
      <c r="QAN75" s="6"/>
      <c r="QAO75" s="6"/>
      <c r="QAP75" s="6"/>
      <c r="QAQ75" s="6"/>
      <c r="QAR75" s="6"/>
      <c r="QAS75" s="6"/>
      <c r="QAT75" s="6"/>
      <c r="QAU75" s="6"/>
      <c r="QAV75" s="6"/>
      <c r="QAW75" s="6"/>
      <c r="QAX75" s="6"/>
      <c r="QAY75" s="6"/>
      <c r="QAZ75" s="6"/>
      <c r="QBA75" s="6"/>
      <c r="QBB75" s="6"/>
      <c r="QBC75" s="6"/>
      <c r="QBD75" s="6"/>
      <c r="QBE75" s="6"/>
      <c r="QBF75" s="6"/>
      <c r="QBG75" s="6"/>
      <c r="QBH75" s="6"/>
      <c r="QBI75" s="6"/>
      <c r="QBJ75" s="6"/>
      <c r="QBK75" s="6"/>
      <c r="QBL75" s="6"/>
      <c r="QBM75" s="6"/>
      <c r="QBN75" s="6"/>
      <c r="QBO75" s="6"/>
      <c r="QBP75" s="6"/>
      <c r="QBQ75" s="6"/>
      <c r="QBR75" s="6"/>
      <c r="QBS75" s="6"/>
      <c r="QBT75" s="6"/>
      <c r="QBU75" s="6"/>
      <c r="QBV75" s="6"/>
      <c r="QBW75" s="6"/>
      <c r="QBX75" s="6"/>
      <c r="QBY75" s="6"/>
      <c r="QBZ75" s="6"/>
      <c r="QCA75" s="6"/>
      <c r="QCB75" s="6"/>
      <c r="QCC75" s="6"/>
      <c r="QCD75" s="6"/>
      <c r="QCE75" s="6"/>
      <c r="QCF75" s="6"/>
      <c r="QCG75" s="6"/>
      <c r="QCH75" s="6"/>
      <c r="QCI75" s="6"/>
      <c r="QCJ75" s="6"/>
      <c r="QCK75" s="6"/>
      <c r="QCL75" s="6"/>
      <c r="QCM75" s="6"/>
      <c r="QCN75" s="6"/>
      <c r="QCO75" s="6"/>
      <c r="QCP75" s="6"/>
      <c r="QCQ75" s="6"/>
      <c r="QCR75" s="6"/>
      <c r="QCS75" s="6"/>
      <c r="QCT75" s="6"/>
      <c r="QCU75" s="6"/>
      <c r="QCV75" s="6"/>
      <c r="QCW75" s="6"/>
      <c r="QCX75" s="6"/>
      <c r="QCY75" s="6"/>
      <c r="QCZ75" s="6"/>
      <c r="QDA75" s="6"/>
      <c r="QDB75" s="6"/>
      <c r="QDC75" s="6"/>
      <c r="QDD75" s="6"/>
      <c r="QDE75" s="6"/>
      <c r="QDF75" s="6"/>
      <c r="QDG75" s="6"/>
      <c r="QDH75" s="6"/>
      <c r="QDI75" s="6"/>
      <c r="QDJ75" s="6"/>
      <c r="QDK75" s="6"/>
      <c r="QDL75" s="6"/>
      <c r="QDM75" s="6"/>
      <c r="QDN75" s="6"/>
      <c r="QDO75" s="6"/>
      <c r="QDP75" s="6"/>
      <c r="QDQ75" s="6"/>
      <c r="QDR75" s="6"/>
      <c r="QDS75" s="6"/>
      <c r="QDT75" s="6"/>
      <c r="QDU75" s="6"/>
      <c r="QDV75" s="6"/>
      <c r="QDW75" s="6"/>
      <c r="QDX75" s="6"/>
      <c r="QDY75" s="6"/>
      <c r="QDZ75" s="6"/>
      <c r="QEA75" s="6"/>
      <c r="QEB75" s="6"/>
      <c r="QEC75" s="6"/>
      <c r="QED75" s="6"/>
      <c r="QEE75" s="6"/>
      <c r="QEF75" s="6"/>
      <c r="QEG75" s="6"/>
      <c r="QEH75" s="6"/>
      <c r="QEI75" s="6"/>
      <c r="QEJ75" s="6"/>
      <c r="QEK75" s="6"/>
      <c r="QEL75" s="6"/>
      <c r="QEM75" s="6"/>
      <c r="QEN75" s="6"/>
      <c r="QEO75" s="6"/>
      <c r="QEP75" s="6"/>
      <c r="QEQ75" s="6"/>
      <c r="QER75" s="6"/>
      <c r="QES75" s="6"/>
      <c r="QET75" s="6"/>
      <c r="QEU75" s="6"/>
      <c r="QEV75" s="6"/>
      <c r="QEW75" s="6"/>
      <c r="QEX75" s="6"/>
      <c r="QEY75" s="6"/>
      <c r="QEZ75" s="6"/>
      <c r="QFA75" s="6"/>
      <c r="QFB75" s="6"/>
      <c r="QFC75" s="6"/>
      <c r="QFD75" s="6"/>
      <c r="QFE75" s="6"/>
      <c r="QFF75" s="6"/>
      <c r="QFG75" s="6"/>
      <c r="QFH75" s="6"/>
      <c r="QFI75" s="6"/>
      <c r="QFJ75" s="6"/>
      <c r="QFK75" s="6"/>
      <c r="QFL75" s="6"/>
      <c r="QFM75" s="6"/>
      <c r="QFN75" s="6"/>
      <c r="QFO75" s="6"/>
      <c r="QFP75" s="6"/>
      <c r="QFQ75" s="6"/>
      <c r="QFR75" s="6"/>
      <c r="QFS75" s="6"/>
      <c r="QFT75" s="6"/>
      <c r="QFU75" s="6"/>
      <c r="QFV75" s="6"/>
      <c r="QFW75" s="6"/>
      <c r="QFX75" s="6"/>
      <c r="QFY75" s="6"/>
      <c r="QFZ75" s="6"/>
      <c r="QGA75" s="6"/>
      <c r="QGB75" s="6"/>
      <c r="QGC75" s="6"/>
      <c r="QGD75" s="6"/>
      <c r="QGE75" s="6"/>
      <c r="QGF75" s="6"/>
      <c r="QGG75" s="6"/>
      <c r="QGH75" s="6"/>
      <c r="QGI75" s="6"/>
      <c r="QGJ75" s="6"/>
      <c r="QGK75" s="6"/>
      <c r="QGL75" s="6"/>
      <c r="QGM75" s="6"/>
      <c r="QGN75" s="6"/>
      <c r="QGO75" s="6"/>
      <c r="QGP75" s="6"/>
      <c r="QGQ75" s="6"/>
      <c r="QGR75" s="6"/>
      <c r="QGS75" s="6"/>
      <c r="QGT75" s="6"/>
      <c r="QGU75" s="6"/>
      <c r="QGV75" s="6"/>
      <c r="QGW75" s="6"/>
      <c r="QGX75" s="6"/>
      <c r="QGY75" s="6"/>
      <c r="QGZ75" s="6"/>
      <c r="QHA75" s="6"/>
      <c r="QHB75" s="6"/>
      <c r="QHC75" s="6"/>
      <c r="QHD75" s="6"/>
      <c r="QHE75" s="6"/>
      <c r="QHF75" s="6"/>
      <c r="QHG75" s="6"/>
      <c r="QHH75" s="6"/>
      <c r="QHI75" s="6"/>
      <c r="QHJ75" s="6"/>
      <c r="QHK75" s="6"/>
      <c r="QHL75" s="6"/>
      <c r="QHM75" s="6"/>
      <c r="QHN75" s="6"/>
      <c r="QHO75" s="6"/>
      <c r="QHP75" s="6"/>
      <c r="QHQ75" s="6"/>
      <c r="QHR75" s="6"/>
      <c r="QHS75" s="6"/>
      <c r="QHT75" s="6"/>
      <c r="QHU75" s="6"/>
      <c r="QHV75" s="6"/>
      <c r="QHW75" s="6"/>
      <c r="QHX75" s="6"/>
      <c r="QHY75" s="6"/>
      <c r="QHZ75" s="6"/>
      <c r="QIA75" s="6"/>
      <c r="QIB75" s="6"/>
      <c r="QIC75" s="6"/>
      <c r="QID75" s="6"/>
      <c r="QIE75" s="6"/>
      <c r="QIF75" s="6"/>
      <c r="QIG75" s="6"/>
      <c r="QIH75" s="6"/>
      <c r="QII75" s="6"/>
      <c r="QIJ75" s="6"/>
      <c r="QIK75" s="6"/>
      <c r="QIL75" s="6"/>
      <c r="QIM75" s="6"/>
      <c r="QIN75" s="6"/>
      <c r="QIO75" s="6"/>
      <c r="QIP75" s="6"/>
      <c r="QIQ75" s="6"/>
      <c r="QIR75" s="6"/>
      <c r="QIS75" s="6"/>
      <c r="QIT75" s="6"/>
      <c r="QIU75" s="6"/>
      <c r="QIV75" s="6"/>
      <c r="QIW75" s="6"/>
      <c r="QIX75" s="6"/>
      <c r="QIY75" s="6"/>
      <c r="QIZ75" s="6"/>
      <c r="QJA75" s="6"/>
      <c r="QJB75" s="6"/>
      <c r="QJC75" s="6"/>
      <c r="QJD75" s="6"/>
      <c r="QJE75" s="6"/>
      <c r="QJF75" s="6"/>
      <c r="QJG75" s="6"/>
      <c r="QJH75" s="6"/>
      <c r="QJI75" s="6"/>
      <c r="QJJ75" s="6"/>
      <c r="QJK75" s="6"/>
      <c r="QJL75" s="6"/>
      <c r="QJM75" s="6"/>
      <c r="QJN75" s="6"/>
      <c r="QJO75" s="6"/>
      <c r="QJP75" s="6"/>
      <c r="QJQ75" s="6"/>
      <c r="QJR75" s="6"/>
      <c r="QJS75" s="6"/>
      <c r="QJT75" s="6"/>
      <c r="QJU75" s="6"/>
      <c r="QJV75" s="6"/>
      <c r="QJW75" s="6"/>
      <c r="QJX75" s="6"/>
      <c r="QJY75" s="6"/>
      <c r="QJZ75" s="6"/>
      <c r="QKA75" s="6"/>
      <c r="QKB75" s="6"/>
      <c r="QKC75" s="6"/>
      <c r="QKD75" s="6"/>
      <c r="QKE75" s="6"/>
      <c r="QKF75" s="6"/>
      <c r="QKG75" s="6"/>
      <c r="QKH75" s="6"/>
      <c r="QKI75" s="6"/>
      <c r="QKJ75" s="6"/>
      <c r="QKK75" s="6"/>
      <c r="QKL75" s="6"/>
      <c r="QKM75" s="6"/>
      <c r="QKN75" s="6"/>
      <c r="QKO75" s="6"/>
      <c r="QKP75" s="6"/>
      <c r="QKQ75" s="6"/>
      <c r="QKR75" s="6"/>
      <c r="QKS75" s="6"/>
      <c r="QKT75" s="6"/>
      <c r="QKU75" s="6"/>
      <c r="QKV75" s="6"/>
      <c r="QKW75" s="6"/>
      <c r="QKX75" s="6"/>
      <c r="QKY75" s="6"/>
      <c r="QKZ75" s="6"/>
      <c r="QLA75" s="6"/>
      <c r="QLB75" s="6"/>
      <c r="QLC75" s="6"/>
      <c r="QLD75" s="6"/>
      <c r="QLE75" s="6"/>
      <c r="QLF75" s="6"/>
      <c r="QLG75" s="6"/>
      <c r="QLH75" s="6"/>
      <c r="QLI75" s="6"/>
      <c r="QLJ75" s="6"/>
      <c r="QLK75" s="6"/>
      <c r="QLL75" s="6"/>
      <c r="QLM75" s="6"/>
      <c r="QLN75" s="6"/>
      <c r="QLO75" s="6"/>
      <c r="QLP75" s="6"/>
      <c r="QLQ75" s="6"/>
      <c r="QLR75" s="6"/>
      <c r="QLS75" s="6"/>
      <c r="QLT75" s="6"/>
      <c r="QLU75" s="6"/>
      <c r="QLV75" s="6"/>
      <c r="QLW75" s="6"/>
      <c r="QLX75" s="6"/>
      <c r="QLY75" s="6"/>
      <c r="QLZ75" s="6"/>
      <c r="QMA75" s="6"/>
      <c r="QMB75" s="6"/>
      <c r="QMC75" s="6"/>
      <c r="QMD75" s="6"/>
      <c r="QME75" s="6"/>
      <c r="QMF75" s="6"/>
      <c r="QMG75" s="6"/>
      <c r="QMH75" s="6"/>
      <c r="QMI75" s="6"/>
      <c r="QMJ75" s="6"/>
      <c r="QMK75" s="6"/>
      <c r="QML75" s="6"/>
      <c r="QMM75" s="6"/>
      <c r="QMN75" s="6"/>
      <c r="QMO75" s="6"/>
      <c r="QMP75" s="6"/>
      <c r="QMQ75" s="6"/>
      <c r="QMR75" s="6"/>
      <c r="QMS75" s="6"/>
      <c r="QMT75" s="6"/>
      <c r="QMU75" s="6"/>
      <c r="QMV75" s="6"/>
      <c r="QMW75" s="6"/>
      <c r="QMX75" s="6"/>
      <c r="QMY75" s="6"/>
      <c r="QMZ75" s="6"/>
      <c r="QNA75" s="6"/>
      <c r="QNB75" s="6"/>
      <c r="QNC75" s="6"/>
      <c r="QND75" s="6"/>
      <c r="QNE75" s="6"/>
      <c r="QNF75" s="6"/>
      <c r="QNG75" s="6"/>
      <c r="QNH75" s="6"/>
      <c r="QNI75" s="6"/>
      <c r="QNJ75" s="6"/>
      <c r="QNK75" s="6"/>
      <c r="QNL75" s="6"/>
      <c r="QNM75" s="6"/>
      <c r="QNN75" s="6"/>
      <c r="QNO75" s="6"/>
      <c r="QNP75" s="6"/>
      <c r="QNQ75" s="6"/>
      <c r="QNR75" s="6"/>
      <c r="QNS75" s="6"/>
      <c r="QNT75" s="6"/>
      <c r="QNU75" s="6"/>
      <c r="QNV75" s="6"/>
      <c r="QNW75" s="6"/>
      <c r="QNX75" s="6"/>
      <c r="QNY75" s="6"/>
      <c r="QNZ75" s="6"/>
      <c r="QOA75" s="6"/>
      <c r="QOB75" s="6"/>
      <c r="QOC75" s="6"/>
      <c r="QOD75" s="6"/>
      <c r="QOE75" s="6"/>
      <c r="QOF75" s="6"/>
      <c r="QOG75" s="6"/>
      <c r="QOH75" s="6"/>
      <c r="QOI75" s="6"/>
      <c r="QOJ75" s="6"/>
      <c r="QOK75" s="6"/>
      <c r="QOL75" s="6"/>
      <c r="QOM75" s="6"/>
      <c r="QON75" s="6"/>
      <c r="QOO75" s="6"/>
      <c r="QOP75" s="6"/>
      <c r="QOQ75" s="6"/>
      <c r="QOR75" s="6"/>
      <c r="QOS75" s="6"/>
      <c r="QOT75" s="6"/>
      <c r="QOU75" s="6"/>
      <c r="QOV75" s="6"/>
      <c r="QOW75" s="6"/>
      <c r="QOX75" s="6"/>
      <c r="QOY75" s="6"/>
      <c r="QOZ75" s="6"/>
      <c r="QPA75" s="6"/>
      <c r="QPB75" s="6"/>
      <c r="QPC75" s="6"/>
      <c r="QPD75" s="6"/>
      <c r="QPE75" s="6"/>
      <c r="QPF75" s="6"/>
      <c r="QPG75" s="6"/>
      <c r="QPH75" s="6"/>
      <c r="QPI75" s="6"/>
      <c r="QPJ75" s="6"/>
      <c r="QPK75" s="6"/>
      <c r="QPL75" s="6"/>
      <c r="QPM75" s="6"/>
      <c r="QPN75" s="6"/>
      <c r="QPO75" s="6"/>
      <c r="QPP75" s="6"/>
      <c r="QPQ75" s="6"/>
      <c r="QPR75" s="6"/>
      <c r="QPS75" s="6"/>
      <c r="QPT75" s="6"/>
      <c r="QPU75" s="6"/>
      <c r="QPV75" s="6"/>
      <c r="QPW75" s="6"/>
      <c r="QPX75" s="6"/>
      <c r="QPY75" s="6"/>
      <c r="QPZ75" s="6"/>
      <c r="QQA75" s="6"/>
      <c r="QQB75" s="6"/>
      <c r="QQC75" s="6"/>
      <c r="QQD75" s="6"/>
      <c r="QQE75" s="6"/>
      <c r="QQF75" s="6"/>
      <c r="QQG75" s="6"/>
      <c r="QQH75" s="6"/>
      <c r="QQI75" s="6"/>
      <c r="QQJ75" s="6"/>
      <c r="QQK75" s="6"/>
      <c r="QQL75" s="6"/>
      <c r="QQM75" s="6"/>
      <c r="QQN75" s="6"/>
      <c r="QQO75" s="6"/>
      <c r="QQP75" s="6"/>
      <c r="QQQ75" s="6"/>
      <c r="QQR75" s="6"/>
      <c r="QQS75" s="6"/>
      <c r="QQT75" s="6"/>
      <c r="QQU75" s="6"/>
      <c r="QQV75" s="6"/>
      <c r="QQW75" s="6"/>
      <c r="QQX75" s="6"/>
      <c r="QQY75" s="6"/>
      <c r="QQZ75" s="6"/>
      <c r="QRA75" s="6"/>
      <c r="QRB75" s="6"/>
      <c r="QRC75" s="6"/>
      <c r="QRD75" s="6"/>
      <c r="QRE75" s="6"/>
      <c r="QRF75" s="6"/>
      <c r="QRG75" s="6"/>
      <c r="QRH75" s="6"/>
      <c r="QRI75" s="6"/>
      <c r="QRJ75" s="6"/>
      <c r="QRK75" s="6"/>
      <c r="QRL75" s="6"/>
      <c r="QRM75" s="6"/>
      <c r="QRN75" s="6"/>
      <c r="QRO75" s="6"/>
      <c r="QRP75" s="6"/>
      <c r="QRQ75" s="6"/>
      <c r="QRR75" s="6"/>
      <c r="QRS75" s="6"/>
      <c r="QRT75" s="6"/>
      <c r="QRU75" s="6"/>
      <c r="QRV75" s="6"/>
      <c r="QRW75" s="6"/>
      <c r="QRX75" s="6"/>
      <c r="QRY75" s="6"/>
      <c r="QRZ75" s="6"/>
      <c r="QSA75" s="6"/>
      <c r="QSB75" s="6"/>
      <c r="QSC75" s="6"/>
      <c r="QSD75" s="6"/>
      <c r="QSE75" s="6"/>
      <c r="QSF75" s="6"/>
      <c r="QSG75" s="6"/>
      <c r="QSH75" s="6"/>
      <c r="QSI75" s="6"/>
      <c r="QSJ75" s="6"/>
      <c r="QSK75" s="6"/>
      <c r="QSL75" s="6"/>
      <c r="QSM75" s="6"/>
      <c r="QSN75" s="6"/>
      <c r="QSO75" s="6"/>
      <c r="QSP75" s="6"/>
      <c r="QSQ75" s="6"/>
      <c r="QSR75" s="6"/>
      <c r="QSS75" s="6"/>
      <c r="QST75" s="6"/>
      <c r="QSU75" s="6"/>
      <c r="QSV75" s="6"/>
      <c r="QSW75" s="6"/>
      <c r="QSX75" s="6"/>
      <c r="QSY75" s="6"/>
      <c r="QSZ75" s="6"/>
      <c r="QTA75" s="6"/>
      <c r="QTB75" s="6"/>
      <c r="QTC75" s="6"/>
      <c r="QTD75" s="6"/>
      <c r="QTE75" s="6"/>
      <c r="QTF75" s="6"/>
      <c r="QTG75" s="6"/>
      <c r="QTH75" s="6"/>
      <c r="QTI75" s="6"/>
      <c r="QTJ75" s="6"/>
      <c r="QTK75" s="6"/>
      <c r="QTL75" s="6"/>
      <c r="QTM75" s="6"/>
      <c r="QTN75" s="6"/>
      <c r="QTO75" s="6"/>
      <c r="QTP75" s="6"/>
      <c r="QTQ75" s="6"/>
      <c r="QTR75" s="6"/>
      <c r="QTS75" s="6"/>
      <c r="QTT75" s="6"/>
      <c r="QTU75" s="6"/>
      <c r="QTV75" s="6"/>
      <c r="QTW75" s="6"/>
      <c r="QTX75" s="6"/>
      <c r="QTY75" s="6"/>
      <c r="QTZ75" s="6"/>
      <c r="QUA75" s="6"/>
      <c r="QUB75" s="6"/>
      <c r="QUC75" s="6"/>
      <c r="QUD75" s="6"/>
      <c r="QUE75" s="6"/>
      <c r="QUF75" s="6"/>
      <c r="QUG75" s="6"/>
      <c r="QUH75" s="6"/>
      <c r="QUI75" s="6"/>
      <c r="QUJ75" s="6"/>
      <c r="QUK75" s="6"/>
      <c r="QUL75" s="6"/>
      <c r="QUM75" s="6"/>
      <c r="QUN75" s="6"/>
      <c r="QUO75" s="6"/>
      <c r="QUP75" s="6"/>
      <c r="QUQ75" s="6"/>
      <c r="QUR75" s="6"/>
      <c r="QUS75" s="6"/>
      <c r="QUT75" s="6"/>
      <c r="QUU75" s="6"/>
      <c r="QUV75" s="6"/>
      <c r="QUW75" s="6"/>
      <c r="QUX75" s="6"/>
      <c r="QUY75" s="6"/>
      <c r="QUZ75" s="6"/>
      <c r="QVA75" s="6"/>
      <c r="QVB75" s="6"/>
      <c r="QVC75" s="6"/>
      <c r="QVD75" s="6"/>
      <c r="QVE75" s="6"/>
      <c r="QVF75" s="6"/>
      <c r="QVG75" s="6"/>
      <c r="QVH75" s="6"/>
      <c r="QVI75" s="6"/>
      <c r="QVJ75" s="6"/>
      <c r="QVK75" s="6"/>
      <c r="QVL75" s="6"/>
      <c r="QVM75" s="6"/>
      <c r="QVN75" s="6"/>
      <c r="QVO75" s="6"/>
      <c r="QVP75" s="6"/>
      <c r="QVQ75" s="6"/>
      <c r="QVR75" s="6"/>
      <c r="QVS75" s="6"/>
      <c r="QVT75" s="6"/>
      <c r="QVU75" s="6"/>
      <c r="QVV75" s="6"/>
      <c r="QVW75" s="6"/>
      <c r="QVX75" s="6"/>
      <c r="QVY75" s="6"/>
      <c r="QVZ75" s="6"/>
      <c r="QWA75" s="6"/>
      <c r="QWB75" s="6"/>
      <c r="QWC75" s="6"/>
      <c r="QWD75" s="6"/>
      <c r="QWE75" s="6"/>
      <c r="QWF75" s="6"/>
      <c r="QWG75" s="6"/>
      <c r="QWH75" s="6"/>
      <c r="QWI75" s="6"/>
      <c r="QWJ75" s="6"/>
      <c r="QWK75" s="6"/>
      <c r="QWL75" s="6"/>
      <c r="QWM75" s="6"/>
      <c r="QWN75" s="6"/>
      <c r="QWO75" s="6"/>
      <c r="QWP75" s="6"/>
      <c r="QWQ75" s="6"/>
      <c r="QWR75" s="6"/>
      <c r="QWS75" s="6"/>
      <c r="QWT75" s="6"/>
      <c r="QWU75" s="6"/>
      <c r="QWV75" s="6"/>
      <c r="QWW75" s="6"/>
      <c r="QWX75" s="6"/>
      <c r="QWY75" s="6"/>
      <c r="QWZ75" s="6"/>
      <c r="QXA75" s="6"/>
      <c r="QXB75" s="6"/>
      <c r="QXC75" s="6"/>
      <c r="QXD75" s="6"/>
      <c r="QXE75" s="6"/>
      <c r="QXF75" s="6"/>
      <c r="QXG75" s="6"/>
      <c r="QXH75" s="6"/>
      <c r="QXI75" s="6"/>
      <c r="QXJ75" s="6"/>
      <c r="QXK75" s="6"/>
      <c r="QXL75" s="6"/>
      <c r="QXM75" s="6"/>
      <c r="QXN75" s="6"/>
      <c r="QXO75" s="6"/>
      <c r="QXP75" s="6"/>
      <c r="QXQ75" s="6"/>
      <c r="QXR75" s="6"/>
      <c r="QXS75" s="6"/>
      <c r="QXT75" s="6"/>
      <c r="QXU75" s="6"/>
      <c r="QXV75" s="6"/>
      <c r="QXW75" s="6"/>
      <c r="QXX75" s="6"/>
      <c r="QXY75" s="6"/>
      <c r="QXZ75" s="6"/>
      <c r="QYA75" s="6"/>
      <c r="QYB75" s="6"/>
      <c r="QYC75" s="6"/>
      <c r="QYD75" s="6"/>
      <c r="QYE75" s="6"/>
      <c r="QYF75" s="6"/>
      <c r="QYG75" s="6"/>
      <c r="QYH75" s="6"/>
      <c r="QYI75" s="6"/>
      <c r="QYJ75" s="6"/>
      <c r="QYK75" s="6"/>
      <c r="QYL75" s="6"/>
      <c r="QYM75" s="6"/>
      <c r="QYN75" s="6"/>
      <c r="QYO75" s="6"/>
      <c r="QYP75" s="6"/>
      <c r="QYQ75" s="6"/>
      <c r="QYR75" s="6"/>
      <c r="QYS75" s="6"/>
      <c r="QYT75" s="6"/>
      <c r="QYU75" s="6"/>
      <c r="QYV75" s="6"/>
      <c r="QYW75" s="6"/>
      <c r="QYX75" s="6"/>
      <c r="QYY75" s="6"/>
      <c r="QYZ75" s="6"/>
      <c r="QZA75" s="6"/>
      <c r="QZB75" s="6"/>
      <c r="QZC75" s="6"/>
      <c r="QZD75" s="6"/>
      <c r="QZE75" s="6"/>
      <c r="QZF75" s="6"/>
      <c r="QZG75" s="6"/>
      <c r="QZH75" s="6"/>
      <c r="QZI75" s="6"/>
      <c r="QZJ75" s="6"/>
      <c r="QZK75" s="6"/>
      <c r="QZL75" s="6"/>
      <c r="QZM75" s="6"/>
      <c r="QZN75" s="6"/>
      <c r="QZO75" s="6"/>
      <c r="QZP75" s="6"/>
      <c r="QZQ75" s="6"/>
      <c r="QZR75" s="6"/>
      <c r="QZS75" s="6"/>
      <c r="QZT75" s="6"/>
      <c r="QZU75" s="6"/>
      <c r="QZV75" s="6"/>
      <c r="QZW75" s="6"/>
      <c r="QZX75" s="6"/>
      <c r="QZY75" s="6"/>
      <c r="QZZ75" s="6"/>
      <c r="RAA75" s="6"/>
      <c r="RAB75" s="6"/>
      <c r="RAC75" s="6"/>
      <c r="RAD75" s="6"/>
      <c r="RAE75" s="6"/>
      <c r="RAF75" s="6"/>
      <c r="RAG75" s="6"/>
      <c r="RAH75" s="6"/>
      <c r="RAI75" s="6"/>
      <c r="RAJ75" s="6"/>
      <c r="RAK75" s="6"/>
      <c r="RAL75" s="6"/>
      <c r="RAM75" s="6"/>
      <c r="RAN75" s="6"/>
      <c r="RAO75" s="6"/>
      <c r="RAP75" s="6"/>
      <c r="RAQ75" s="6"/>
      <c r="RAR75" s="6"/>
      <c r="RAS75" s="6"/>
      <c r="RAT75" s="6"/>
      <c r="RAU75" s="6"/>
      <c r="RAV75" s="6"/>
      <c r="RAW75" s="6"/>
      <c r="RAX75" s="6"/>
      <c r="RAY75" s="6"/>
      <c r="RAZ75" s="6"/>
      <c r="RBA75" s="6"/>
      <c r="RBB75" s="6"/>
      <c r="RBC75" s="6"/>
      <c r="RBD75" s="6"/>
      <c r="RBE75" s="6"/>
      <c r="RBF75" s="6"/>
      <c r="RBG75" s="6"/>
      <c r="RBH75" s="6"/>
      <c r="RBI75" s="6"/>
      <c r="RBJ75" s="6"/>
      <c r="RBK75" s="6"/>
      <c r="RBL75" s="6"/>
      <c r="RBM75" s="6"/>
      <c r="RBN75" s="6"/>
      <c r="RBO75" s="6"/>
      <c r="RBP75" s="6"/>
      <c r="RBQ75" s="6"/>
      <c r="RBR75" s="6"/>
      <c r="RBS75" s="6"/>
      <c r="RBT75" s="6"/>
      <c r="RBU75" s="6"/>
      <c r="RBV75" s="6"/>
      <c r="RBW75" s="6"/>
      <c r="RBX75" s="6"/>
      <c r="RBY75" s="6"/>
      <c r="RBZ75" s="6"/>
      <c r="RCA75" s="6"/>
      <c r="RCB75" s="6"/>
      <c r="RCC75" s="6"/>
      <c r="RCD75" s="6"/>
      <c r="RCE75" s="6"/>
      <c r="RCF75" s="6"/>
      <c r="RCG75" s="6"/>
      <c r="RCH75" s="6"/>
      <c r="RCI75" s="6"/>
      <c r="RCJ75" s="6"/>
      <c r="RCK75" s="6"/>
      <c r="RCL75" s="6"/>
      <c r="RCM75" s="6"/>
      <c r="RCN75" s="6"/>
      <c r="RCO75" s="6"/>
      <c r="RCP75" s="6"/>
      <c r="RCQ75" s="6"/>
      <c r="RCR75" s="6"/>
      <c r="RCS75" s="6"/>
      <c r="RCT75" s="6"/>
      <c r="RCU75" s="6"/>
      <c r="RCV75" s="6"/>
      <c r="RCW75" s="6"/>
      <c r="RCX75" s="6"/>
      <c r="RCY75" s="6"/>
      <c r="RCZ75" s="6"/>
      <c r="RDA75" s="6"/>
      <c r="RDB75" s="6"/>
      <c r="RDC75" s="6"/>
      <c r="RDD75" s="6"/>
      <c r="RDE75" s="6"/>
      <c r="RDF75" s="6"/>
      <c r="RDG75" s="6"/>
      <c r="RDH75" s="6"/>
      <c r="RDI75" s="6"/>
      <c r="RDJ75" s="6"/>
      <c r="RDK75" s="6"/>
      <c r="RDL75" s="6"/>
      <c r="RDM75" s="6"/>
      <c r="RDN75" s="6"/>
      <c r="RDO75" s="6"/>
      <c r="RDP75" s="6"/>
      <c r="RDQ75" s="6"/>
      <c r="RDR75" s="6"/>
      <c r="RDS75" s="6"/>
      <c r="RDT75" s="6"/>
      <c r="RDU75" s="6"/>
      <c r="RDV75" s="6"/>
      <c r="RDW75" s="6"/>
      <c r="RDX75" s="6"/>
      <c r="RDY75" s="6"/>
      <c r="RDZ75" s="6"/>
      <c r="REA75" s="6"/>
      <c r="REB75" s="6"/>
      <c r="REC75" s="6"/>
      <c r="RED75" s="6"/>
      <c r="REE75" s="6"/>
      <c r="REF75" s="6"/>
      <c r="REG75" s="6"/>
      <c r="REH75" s="6"/>
      <c r="REI75" s="6"/>
      <c r="REJ75" s="6"/>
      <c r="REK75" s="6"/>
      <c r="REL75" s="6"/>
      <c r="REM75" s="6"/>
      <c r="REN75" s="6"/>
      <c r="REO75" s="6"/>
      <c r="REP75" s="6"/>
      <c r="REQ75" s="6"/>
      <c r="RER75" s="6"/>
      <c r="RES75" s="6"/>
      <c r="RET75" s="6"/>
      <c r="REU75" s="6"/>
      <c r="REV75" s="6"/>
      <c r="REW75" s="6"/>
      <c r="REX75" s="6"/>
      <c r="REY75" s="6"/>
      <c r="REZ75" s="6"/>
      <c r="RFA75" s="6"/>
      <c r="RFB75" s="6"/>
      <c r="RFC75" s="6"/>
      <c r="RFD75" s="6"/>
      <c r="RFE75" s="6"/>
      <c r="RFF75" s="6"/>
      <c r="RFG75" s="6"/>
      <c r="RFH75" s="6"/>
      <c r="RFI75" s="6"/>
      <c r="RFJ75" s="6"/>
      <c r="RFK75" s="6"/>
      <c r="RFL75" s="6"/>
      <c r="RFM75" s="6"/>
      <c r="RFN75" s="6"/>
      <c r="RFO75" s="6"/>
      <c r="RFP75" s="6"/>
      <c r="RFQ75" s="6"/>
      <c r="RFR75" s="6"/>
      <c r="RFS75" s="6"/>
      <c r="RFT75" s="6"/>
      <c r="RFU75" s="6"/>
      <c r="RFV75" s="6"/>
      <c r="RFW75" s="6"/>
      <c r="RFX75" s="6"/>
      <c r="RFY75" s="6"/>
      <c r="RFZ75" s="6"/>
      <c r="RGA75" s="6"/>
      <c r="RGB75" s="6"/>
      <c r="RGC75" s="6"/>
      <c r="RGD75" s="6"/>
      <c r="RGE75" s="6"/>
      <c r="RGF75" s="6"/>
      <c r="RGG75" s="6"/>
      <c r="RGH75" s="6"/>
      <c r="RGI75" s="6"/>
      <c r="RGJ75" s="6"/>
      <c r="RGK75" s="6"/>
      <c r="RGL75" s="6"/>
      <c r="RGM75" s="6"/>
      <c r="RGN75" s="6"/>
      <c r="RGO75" s="6"/>
      <c r="RGP75" s="6"/>
      <c r="RGQ75" s="6"/>
      <c r="RGR75" s="6"/>
      <c r="RGS75" s="6"/>
      <c r="RGT75" s="6"/>
      <c r="RGU75" s="6"/>
      <c r="RGV75" s="6"/>
      <c r="RGW75" s="6"/>
      <c r="RGX75" s="6"/>
      <c r="RGY75" s="6"/>
      <c r="RGZ75" s="6"/>
      <c r="RHA75" s="6"/>
      <c r="RHB75" s="6"/>
      <c r="RHC75" s="6"/>
      <c r="RHD75" s="6"/>
      <c r="RHE75" s="6"/>
      <c r="RHF75" s="6"/>
      <c r="RHG75" s="6"/>
      <c r="RHH75" s="6"/>
      <c r="RHI75" s="6"/>
      <c r="RHJ75" s="6"/>
      <c r="RHK75" s="6"/>
      <c r="RHL75" s="6"/>
      <c r="RHM75" s="6"/>
      <c r="RHN75" s="6"/>
      <c r="RHO75" s="6"/>
      <c r="RHP75" s="6"/>
      <c r="RHQ75" s="6"/>
      <c r="RHR75" s="6"/>
      <c r="RHS75" s="6"/>
      <c r="RHT75" s="6"/>
      <c r="RHU75" s="6"/>
      <c r="RHV75" s="6"/>
      <c r="RHW75" s="6"/>
      <c r="RHX75" s="6"/>
      <c r="RHY75" s="6"/>
      <c r="RHZ75" s="6"/>
      <c r="RIA75" s="6"/>
      <c r="RIB75" s="6"/>
      <c r="RIC75" s="6"/>
      <c r="RID75" s="6"/>
      <c r="RIE75" s="6"/>
      <c r="RIF75" s="6"/>
      <c r="RIG75" s="6"/>
      <c r="RIH75" s="6"/>
      <c r="RII75" s="6"/>
      <c r="RIJ75" s="6"/>
      <c r="RIK75" s="6"/>
      <c r="RIL75" s="6"/>
      <c r="RIM75" s="6"/>
      <c r="RIN75" s="6"/>
      <c r="RIO75" s="6"/>
      <c r="RIP75" s="6"/>
      <c r="RIQ75" s="6"/>
      <c r="RIR75" s="6"/>
      <c r="RIS75" s="6"/>
      <c r="RIT75" s="6"/>
      <c r="RIU75" s="6"/>
      <c r="RIV75" s="6"/>
      <c r="RIW75" s="6"/>
      <c r="RIX75" s="6"/>
      <c r="RIY75" s="6"/>
      <c r="RIZ75" s="6"/>
      <c r="RJA75" s="6"/>
      <c r="RJB75" s="6"/>
      <c r="RJC75" s="6"/>
      <c r="RJD75" s="6"/>
      <c r="RJE75" s="6"/>
      <c r="RJF75" s="6"/>
      <c r="RJG75" s="6"/>
      <c r="RJH75" s="6"/>
      <c r="RJI75" s="6"/>
      <c r="RJJ75" s="6"/>
      <c r="RJK75" s="6"/>
      <c r="RJL75" s="6"/>
      <c r="RJM75" s="6"/>
      <c r="RJN75" s="6"/>
      <c r="RJO75" s="6"/>
      <c r="RJP75" s="6"/>
      <c r="RJQ75" s="6"/>
      <c r="RJR75" s="6"/>
      <c r="RJS75" s="6"/>
      <c r="RJT75" s="6"/>
      <c r="RJU75" s="6"/>
      <c r="RJV75" s="6"/>
      <c r="RJW75" s="6"/>
      <c r="RJX75" s="6"/>
      <c r="RJY75" s="6"/>
      <c r="RJZ75" s="6"/>
      <c r="RKA75" s="6"/>
      <c r="RKB75" s="6"/>
      <c r="RKC75" s="6"/>
      <c r="RKD75" s="6"/>
      <c r="RKE75" s="6"/>
      <c r="RKF75" s="6"/>
      <c r="RKG75" s="6"/>
      <c r="RKH75" s="6"/>
      <c r="RKI75" s="6"/>
      <c r="RKJ75" s="6"/>
      <c r="RKK75" s="6"/>
      <c r="RKL75" s="6"/>
      <c r="RKM75" s="6"/>
      <c r="RKN75" s="6"/>
      <c r="RKO75" s="6"/>
      <c r="RKP75" s="6"/>
      <c r="RKQ75" s="6"/>
      <c r="RKR75" s="6"/>
      <c r="RKS75" s="6"/>
      <c r="RKT75" s="6"/>
      <c r="RKU75" s="6"/>
      <c r="RKV75" s="6"/>
      <c r="RKW75" s="6"/>
      <c r="RKX75" s="6"/>
      <c r="RKY75" s="6"/>
      <c r="RKZ75" s="6"/>
      <c r="RLA75" s="6"/>
      <c r="RLB75" s="6"/>
      <c r="RLC75" s="6"/>
      <c r="RLD75" s="6"/>
      <c r="RLE75" s="6"/>
      <c r="RLF75" s="6"/>
      <c r="RLG75" s="6"/>
      <c r="RLH75" s="6"/>
      <c r="RLI75" s="6"/>
      <c r="RLJ75" s="6"/>
      <c r="RLK75" s="6"/>
      <c r="RLL75" s="6"/>
      <c r="RLM75" s="6"/>
      <c r="RLN75" s="6"/>
      <c r="RLO75" s="6"/>
      <c r="RLP75" s="6"/>
      <c r="RLQ75" s="6"/>
      <c r="RLR75" s="6"/>
      <c r="RLS75" s="6"/>
      <c r="RLT75" s="6"/>
      <c r="RLU75" s="6"/>
      <c r="RLV75" s="6"/>
      <c r="RLW75" s="6"/>
      <c r="RLX75" s="6"/>
      <c r="RLY75" s="6"/>
      <c r="RLZ75" s="6"/>
      <c r="RMA75" s="6"/>
      <c r="RMB75" s="6"/>
      <c r="RMC75" s="6"/>
      <c r="RMD75" s="6"/>
      <c r="RME75" s="6"/>
      <c r="RMF75" s="6"/>
      <c r="RMG75" s="6"/>
      <c r="RMH75" s="6"/>
      <c r="RMI75" s="6"/>
      <c r="RMJ75" s="6"/>
      <c r="RMK75" s="6"/>
      <c r="RML75" s="6"/>
      <c r="RMM75" s="6"/>
      <c r="RMN75" s="6"/>
      <c r="RMO75" s="6"/>
      <c r="RMP75" s="6"/>
      <c r="RMQ75" s="6"/>
      <c r="RMR75" s="6"/>
      <c r="RMS75" s="6"/>
      <c r="RMT75" s="6"/>
      <c r="RMU75" s="6"/>
      <c r="RMV75" s="6"/>
      <c r="RMW75" s="6"/>
      <c r="RMX75" s="6"/>
      <c r="RMY75" s="6"/>
      <c r="RMZ75" s="6"/>
      <c r="RNA75" s="6"/>
      <c r="RNB75" s="6"/>
      <c r="RNC75" s="6"/>
      <c r="RND75" s="6"/>
      <c r="RNE75" s="6"/>
      <c r="RNF75" s="6"/>
      <c r="RNG75" s="6"/>
      <c r="RNH75" s="6"/>
      <c r="RNI75" s="6"/>
      <c r="RNJ75" s="6"/>
      <c r="RNK75" s="6"/>
      <c r="RNL75" s="6"/>
      <c r="RNM75" s="6"/>
      <c r="RNN75" s="6"/>
      <c r="RNO75" s="6"/>
      <c r="RNP75" s="6"/>
      <c r="RNQ75" s="6"/>
      <c r="RNR75" s="6"/>
      <c r="RNS75" s="6"/>
      <c r="RNT75" s="6"/>
      <c r="RNU75" s="6"/>
      <c r="RNV75" s="6"/>
      <c r="RNW75" s="6"/>
      <c r="RNX75" s="6"/>
      <c r="RNY75" s="6"/>
      <c r="RNZ75" s="6"/>
      <c r="ROA75" s="6"/>
      <c r="ROB75" s="6"/>
      <c r="ROC75" s="6"/>
      <c r="ROD75" s="6"/>
      <c r="ROE75" s="6"/>
      <c r="ROF75" s="6"/>
      <c r="ROG75" s="6"/>
      <c r="ROH75" s="6"/>
      <c r="ROI75" s="6"/>
      <c r="ROJ75" s="6"/>
      <c r="ROK75" s="6"/>
      <c r="ROL75" s="6"/>
      <c r="ROM75" s="6"/>
      <c r="RON75" s="6"/>
      <c r="ROO75" s="6"/>
      <c r="ROP75" s="6"/>
      <c r="ROQ75" s="6"/>
      <c r="ROR75" s="6"/>
      <c r="ROS75" s="6"/>
      <c r="ROT75" s="6"/>
      <c r="ROU75" s="6"/>
      <c r="ROV75" s="6"/>
      <c r="ROW75" s="6"/>
      <c r="ROX75" s="6"/>
      <c r="ROY75" s="6"/>
      <c r="ROZ75" s="6"/>
      <c r="RPA75" s="6"/>
      <c r="RPB75" s="6"/>
      <c r="RPC75" s="6"/>
      <c r="RPD75" s="6"/>
      <c r="RPE75" s="6"/>
      <c r="RPF75" s="6"/>
      <c r="RPG75" s="6"/>
      <c r="RPH75" s="6"/>
      <c r="RPI75" s="6"/>
      <c r="RPJ75" s="6"/>
      <c r="RPK75" s="6"/>
      <c r="RPL75" s="6"/>
      <c r="RPM75" s="6"/>
      <c r="RPN75" s="6"/>
      <c r="RPO75" s="6"/>
      <c r="RPP75" s="6"/>
      <c r="RPQ75" s="6"/>
      <c r="RPR75" s="6"/>
      <c r="RPS75" s="6"/>
      <c r="RPT75" s="6"/>
      <c r="RPU75" s="6"/>
      <c r="RPV75" s="6"/>
      <c r="RPW75" s="6"/>
      <c r="RPX75" s="6"/>
      <c r="RPY75" s="6"/>
      <c r="RPZ75" s="6"/>
      <c r="RQA75" s="6"/>
      <c r="RQB75" s="6"/>
      <c r="RQC75" s="6"/>
      <c r="RQD75" s="6"/>
      <c r="RQE75" s="6"/>
      <c r="RQF75" s="6"/>
      <c r="RQG75" s="6"/>
      <c r="RQH75" s="6"/>
      <c r="RQI75" s="6"/>
      <c r="RQJ75" s="6"/>
      <c r="RQK75" s="6"/>
      <c r="RQL75" s="6"/>
      <c r="RQM75" s="6"/>
      <c r="RQN75" s="6"/>
      <c r="RQO75" s="6"/>
      <c r="RQP75" s="6"/>
      <c r="RQQ75" s="6"/>
      <c r="RQR75" s="6"/>
      <c r="RQS75" s="6"/>
      <c r="RQT75" s="6"/>
      <c r="RQU75" s="6"/>
      <c r="RQV75" s="6"/>
      <c r="RQW75" s="6"/>
      <c r="RQX75" s="6"/>
      <c r="RQY75" s="6"/>
      <c r="RQZ75" s="6"/>
      <c r="RRA75" s="6"/>
      <c r="RRB75" s="6"/>
      <c r="RRC75" s="6"/>
      <c r="RRD75" s="6"/>
      <c r="RRE75" s="6"/>
      <c r="RRF75" s="6"/>
      <c r="RRG75" s="6"/>
      <c r="RRH75" s="6"/>
      <c r="RRI75" s="6"/>
      <c r="RRJ75" s="6"/>
      <c r="RRK75" s="6"/>
      <c r="RRL75" s="6"/>
      <c r="RRM75" s="6"/>
      <c r="RRN75" s="6"/>
      <c r="RRO75" s="6"/>
      <c r="RRP75" s="6"/>
      <c r="RRQ75" s="6"/>
      <c r="RRR75" s="6"/>
      <c r="RRS75" s="6"/>
      <c r="RRT75" s="6"/>
      <c r="RRU75" s="6"/>
      <c r="RRV75" s="6"/>
      <c r="RRW75" s="6"/>
      <c r="RRX75" s="6"/>
      <c r="RRY75" s="6"/>
      <c r="RRZ75" s="6"/>
      <c r="RSA75" s="6"/>
      <c r="RSB75" s="6"/>
      <c r="RSC75" s="6"/>
      <c r="RSD75" s="6"/>
      <c r="RSE75" s="6"/>
      <c r="RSF75" s="6"/>
      <c r="RSG75" s="6"/>
      <c r="RSH75" s="6"/>
      <c r="RSI75" s="6"/>
      <c r="RSJ75" s="6"/>
      <c r="RSK75" s="6"/>
      <c r="RSL75" s="6"/>
      <c r="RSM75" s="6"/>
      <c r="RSN75" s="6"/>
      <c r="RSO75" s="6"/>
      <c r="RSP75" s="6"/>
      <c r="RSQ75" s="6"/>
      <c r="RSR75" s="6"/>
      <c r="RSS75" s="6"/>
      <c r="RST75" s="6"/>
      <c r="RSU75" s="6"/>
      <c r="RSV75" s="6"/>
      <c r="RSW75" s="6"/>
      <c r="RSX75" s="6"/>
      <c r="RSY75" s="6"/>
      <c r="RSZ75" s="6"/>
      <c r="RTA75" s="6"/>
      <c r="RTB75" s="6"/>
      <c r="RTC75" s="6"/>
      <c r="RTD75" s="6"/>
      <c r="RTE75" s="6"/>
      <c r="RTF75" s="6"/>
      <c r="RTG75" s="6"/>
      <c r="RTH75" s="6"/>
      <c r="RTI75" s="6"/>
      <c r="RTJ75" s="6"/>
      <c r="RTK75" s="6"/>
      <c r="RTL75" s="6"/>
      <c r="RTM75" s="6"/>
      <c r="RTN75" s="6"/>
      <c r="RTO75" s="6"/>
      <c r="RTP75" s="6"/>
      <c r="RTQ75" s="6"/>
      <c r="RTR75" s="6"/>
      <c r="RTS75" s="6"/>
      <c r="RTT75" s="6"/>
      <c r="RTU75" s="6"/>
      <c r="RTV75" s="6"/>
      <c r="RTW75" s="6"/>
      <c r="RTX75" s="6"/>
      <c r="RTY75" s="6"/>
      <c r="RTZ75" s="6"/>
      <c r="RUA75" s="6"/>
      <c r="RUB75" s="6"/>
      <c r="RUC75" s="6"/>
      <c r="RUD75" s="6"/>
      <c r="RUE75" s="6"/>
      <c r="RUF75" s="6"/>
      <c r="RUG75" s="6"/>
      <c r="RUH75" s="6"/>
      <c r="RUI75" s="6"/>
      <c r="RUJ75" s="6"/>
      <c r="RUK75" s="6"/>
      <c r="RUL75" s="6"/>
      <c r="RUM75" s="6"/>
      <c r="RUN75" s="6"/>
      <c r="RUO75" s="6"/>
      <c r="RUP75" s="6"/>
      <c r="RUQ75" s="6"/>
      <c r="RUR75" s="6"/>
      <c r="RUS75" s="6"/>
      <c r="RUT75" s="6"/>
      <c r="RUU75" s="6"/>
      <c r="RUV75" s="6"/>
      <c r="RUW75" s="6"/>
      <c r="RUX75" s="6"/>
      <c r="RUY75" s="6"/>
      <c r="RUZ75" s="6"/>
      <c r="RVA75" s="6"/>
      <c r="RVB75" s="6"/>
      <c r="RVC75" s="6"/>
      <c r="RVD75" s="6"/>
      <c r="RVE75" s="6"/>
      <c r="RVF75" s="6"/>
      <c r="RVG75" s="6"/>
      <c r="RVH75" s="6"/>
      <c r="RVI75" s="6"/>
      <c r="RVJ75" s="6"/>
      <c r="RVK75" s="6"/>
      <c r="RVL75" s="6"/>
      <c r="RVM75" s="6"/>
      <c r="RVN75" s="6"/>
      <c r="RVO75" s="6"/>
      <c r="RVP75" s="6"/>
      <c r="RVQ75" s="6"/>
      <c r="RVR75" s="6"/>
      <c r="RVS75" s="6"/>
      <c r="RVT75" s="6"/>
      <c r="RVU75" s="6"/>
      <c r="RVV75" s="6"/>
      <c r="RVW75" s="6"/>
      <c r="RVX75" s="6"/>
      <c r="RVY75" s="6"/>
      <c r="RVZ75" s="6"/>
      <c r="RWA75" s="6"/>
      <c r="RWB75" s="6"/>
      <c r="RWC75" s="6"/>
      <c r="RWD75" s="6"/>
      <c r="RWE75" s="6"/>
      <c r="RWF75" s="6"/>
      <c r="RWG75" s="6"/>
      <c r="RWH75" s="6"/>
      <c r="RWI75" s="6"/>
      <c r="RWJ75" s="6"/>
      <c r="RWK75" s="6"/>
      <c r="RWL75" s="6"/>
      <c r="RWM75" s="6"/>
      <c r="RWN75" s="6"/>
      <c r="RWO75" s="6"/>
      <c r="RWP75" s="6"/>
      <c r="RWQ75" s="6"/>
      <c r="RWR75" s="6"/>
      <c r="RWS75" s="6"/>
      <c r="RWT75" s="6"/>
      <c r="RWU75" s="6"/>
      <c r="RWV75" s="6"/>
      <c r="RWW75" s="6"/>
      <c r="RWX75" s="6"/>
      <c r="RWY75" s="6"/>
      <c r="RWZ75" s="6"/>
      <c r="RXA75" s="6"/>
      <c r="RXB75" s="6"/>
      <c r="RXC75" s="6"/>
      <c r="RXD75" s="6"/>
      <c r="RXE75" s="6"/>
      <c r="RXF75" s="6"/>
      <c r="RXG75" s="6"/>
      <c r="RXH75" s="6"/>
      <c r="RXI75" s="6"/>
      <c r="RXJ75" s="6"/>
      <c r="RXK75" s="6"/>
      <c r="RXL75" s="6"/>
      <c r="RXM75" s="6"/>
      <c r="RXN75" s="6"/>
      <c r="RXO75" s="6"/>
      <c r="RXP75" s="6"/>
      <c r="RXQ75" s="6"/>
      <c r="RXR75" s="6"/>
      <c r="RXS75" s="6"/>
      <c r="RXT75" s="6"/>
      <c r="RXU75" s="6"/>
      <c r="RXV75" s="6"/>
      <c r="RXW75" s="6"/>
      <c r="RXX75" s="6"/>
      <c r="RXY75" s="6"/>
      <c r="RXZ75" s="6"/>
      <c r="RYA75" s="6"/>
      <c r="RYB75" s="6"/>
      <c r="RYC75" s="6"/>
      <c r="RYD75" s="6"/>
      <c r="RYE75" s="6"/>
      <c r="RYF75" s="6"/>
      <c r="RYG75" s="6"/>
      <c r="RYH75" s="6"/>
      <c r="RYI75" s="6"/>
      <c r="RYJ75" s="6"/>
      <c r="RYK75" s="6"/>
      <c r="RYL75" s="6"/>
      <c r="RYM75" s="6"/>
      <c r="RYN75" s="6"/>
      <c r="RYO75" s="6"/>
      <c r="RYP75" s="6"/>
      <c r="RYQ75" s="6"/>
      <c r="RYR75" s="6"/>
      <c r="RYS75" s="6"/>
      <c r="RYT75" s="6"/>
      <c r="RYU75" s="6"/>
      <c r="RYV75" s="6"/>
      <c r="RYW75" s="6"/>
      <c r="RYX75" s="6"/>
      <c r="RYY75" s="6"/>
      <c r="RYZ75" s="6"/>
      <c r="RZA75" s="6"/>
      <c r="RZB75" s="6"/>
      <c r="RZC75" s="6"/>
      <c r="RZD75" s="6"/>
      <c r="RZE75" s="6"/>
      <c r="RZF75" s="6"/>
      <c r="RZG75" s="6"/>
      <c r="RZH75" s="6"/>
      <c r="RZI75" s="6"/>
      <c r="RZJ75" s="6"/>
      <c r="RZK75" s="6"/>
      <c r="RZL75" s="6"/>
      <c r="RZM75" s="6"/>
      <c r="RZN75" s="6"/>
      <c r="RZO75" s="6"/>
      <c r="RZP75" s="6"/>
      <c r="RZQ75" s="6"/>
      <c r="RZR75" s="6"/>
      <c r="RZS75" s="6"/>
      <c r="RZT75" s="6"/>
      <c r="RZU75" s="6"/>
      <c r="RZV75" s="6"/>
      <c r="RZW75" s="6"/>
      <c r="RZX75" s="6"/>
      <c r="RZY75" s="6"/>
      <c r="RZZ75" s="6"/>
      <c r="SAA75" s="6"/>
      <c r="SAB75" s="6"/>
      <c r="SAC75" s="6"/>
      <c r="SAD75" s="6"/>
      <c r="SAE75" s="6"/>
      <c r="SAF75" s="6"/>
      <c r="SAG75" s="6"/>
      <c r="SAH75" s="6"/>
      <c r="SAI75" s="6"/>
      <c r="SAJ75" s="6"/>
      <c r="SAK75" s="6"/>
      <c r="SAL75" s="6"/>
      <c r="SAM75" s="6"/>
      <c r="SAN75" s="6"/>
      <c r="SAO75" s="6"/>
      <c r="SAP75" s="6"/>
      <c r="SAQ75" s="6"/>
      <c r="SAR75" s="6"/>
      <c r="SAS75" s="6"/>
      <c r="SAT75" s="6"/>
      <c r="SAU75" s="6"/>
      <c r="SAV75" s="6"/>
      <c r="SAW75" s="6"/>
      <c r="SAX75" s="6"/>
      <c r="SAY75" s="6"/>
      <c r="SAZ75" s="6"/>
      <c r="SBA75" s="6"/>
      <c r="SBB75" s="6"/>
      <c r="SBC75" s="6"/>
      <c r="SBD75" s="6"/>
      <c r="SBE75" s="6"/>
      <c r="SBF75" s="6"/>
      <c r="SBG75" s="6"/>
      <c r="SBH75" s="6"/>
      <c r="SBI75" s="6"/>
      <c r="SBJ75" s="6"/>
      <c r="SBK75" s="6"/>
      <c r="SBL75" s="6"/>
      <c r="SBM75" s="6"/>
      <c r="SBN75" s="6"/>
      <c r="SBO75" s="6"/>
      <c r="SBP75" s="6"/>
      <c r="SBQ75" s="6"/>
      <c r="SBR75" s="6"/>
      <c r="SBS75" s="6"/>
      <c r="SBT75" s="6"/>
      <c r="SBU75" s="6"/>
      <c r="SBV75" s="6"/>
      <c r="SBW75" s="6"/>
      <c r="SBX75" s="6"/>
      <c r="SBY75" s="6"/>
      <c r="SBZ75" s="6"/>
      <c r="SCA75" s="6"/>
      <c r="SCB75" s="6"/>
      <c r="SCC75" s="6"/>
      <c r="SCD75" s="6"/>
      <c r="SCE75" s="6"/>
      <c r="SCF75" s="6"/>
      <c r="SCG75" s="6"/>
      <c r="SCH75" s="6"/>
      <c r="SCI75" s="6"/>
      <c r="SCJ75" s="6"/>
      <c r="SCK75" s="6"/>
      <c r="SCL75" s="6"/>
      <c r="SCM75" s="6"/>
      <c r="SCN75" s="6"/>
      <c r="SCO75" s="6"/>
      <c r="SCP75" s="6"/>
      <c r="SCQ75" s="6"/>
      <c r="SCR75" s="6"/>
      <c r="SCS75" s="6"/>
      <c r="SCT75" s="6"/>
      <c r="SCU75" s="6"/>
      <c r="SCV75" s="6"/>
      <c r="SCW75" s="6"/>
      <c r="SCX75" s="6"/>
      <c r="SCY75" s="6"/>
      <c r="SCZ75" s="6"/>
      <c r="SDA75" s="6"/>
      <c r="SDB75" s="6"/>
      <c r="SDC75" s="6"/>
      <c r="SDD75" s="6"/>
      <c r="SDE75" s="6"/>
      <c r="SDF75" s="6"/>
      <c r="SDG75" s="6"/>
      <c r="SDH75" s="6"/>
      <c r="SDI75" s="6"/>
      <c r="SDJ75" s="6"/>
      <c r="SDK75" s="6"/>
      <c r="SDL75" s="6"/>
      <c r="SDM75" s="6"/>
      <c r="SDN75" s="6"/>
      <c r="SDO75" s="6"/>
      <c r="SDP75" s="6"/>
      <c r="SDQ75" s="6"/>
      <c r="SDR75" s="6"/>
      <c r="SDS75" s="6"/>
      <c r="SDT75" s="6"/>
      <c r="SDU75" s="6"/>
      <c r="SDV75" s="6"/>
      <c r="SDW75" s="6"/>
      <c r="SDX75" s="6"/>
      <c r="SDY75" s="6"/>
      <c r="SDZ75" s="6"/>
      <c r="SEA75" s="6"/>
      <c r="SEB75" s="6"/>
      <c r="SEC75" s="6"/>
      <c r="SED75" s="6"/>
      <c r="SEE75" s="6"/>
      <c r="SEF75" s="6"/>
      <c r="SEG75" s="6"/>
      <c r="SEH75" s="6"/>
      <c r="SEI75" s="6"/>
      <c r="SEJ75" s="6"/>
      <c r="SEK75" s="6"/>
      <c r="SEL75" s="6"/>
      <c r="SEM75" s="6"/>
      <c r="SEN75" s="6"/>
      <c r="SEO75" s="6"/>
      <c r="SEP75" s="6"/>
      <c r="SEQ75" s="6"/>
      <c r="SER75" s="6"/>
      <c r="SES75" s="6"/>
      <c r="SET75" s="6"/>
      <c r="SEU75" s="6"/>
      <c r="SEV75" s="6"/>
      <c r="SEW75" s="6"/>
      <c r="SEX75" s="6"/>
      <c r="SEY75" s="6"/>
      <c r="SEZ75" s="6"/>
      <c r="SFA75" s="6"/>
      <c r="SFB75" s="6"/>
      <c r="SFC75" s="6"/>
      <c r="SFD75" s="6"/>
      <c r="SFE75" s="6"/>
      <c r="SFF75" s="6"/>
      <c r="SFG75" s="6"/>
      <c r="SFH75" s="6"/>
      <c r="SFI75" s="6"/>
      <c r="SFJ75" s="6"/>
      <c r="SFK75" s="6"/>
      <c r="SFL75" s="6"/>
      <c r="SFM75" s="6"/>
      <c r="SFN75" s="6"/>
      <c r="SFO75" s="6"/>
      <c r="SFP75" s="6"/>
      <c r="SFQ75" s="6"/>
      <c r="SFR75" s="6"/>
      <c r="SFS75" s="6"/>
      <c r="SFT75" s="6"/>
      <c r="SFU75" s="6"/>
      <c r="SFV75" s="6"/>
      <c r="SFW75" s="6"/>
      <c r="SFX75" s="6"/>
      <c r="SFY75" s="6"/>
      <c r="SFZ75" s="6"/>
      <c r="SGA75" s="6"/>
      <c r="SGB75" s="6"/>
      <c r="SGC75" s="6"/>
      <c r="SGD75" s="6"/>
      <c r="SGE75" s="6"/>
      <c r="SGF75" s="6"/>
      <c r="SGG75" s="6"/>
      <c r="SGH75" s="6"/>
      <c r="SGI75" s="6"/>
      <c r="SGJ75" s="6"/>
      <c r="SGK75" s="6"/>
      <c r="SGL75" s="6"/>
      <c r="SGM75" s="6"/>
      <c r="SGN75" s="6"/>
      <c r="SGO75" s="6"/>
      <c r="SGP75" s="6"/>
      <c r="SGQ75" s="6"/>
      <c r="SGR75" s="6"/>
      <c r="SGS75" s="6"/>
      <c r="SGT75" s="6"/>
      <c r="SGU75" s="6"/>
      <c r="SGV75" s="6"/>
      <c r="SGW75" s="6"/>
      <c r="SGX75" s="6"/>
      <c r="SGY75" s="6"/>
      <c r="SGZ75" s="6"/>
      <c r="SHA75" s="6"/>
      <c r="SHB75" s="6"/>
      <c r="SHC75" s="6"/>
      <c r="SHD75" s="6"/>
      <c r="SHE75" s="6"/>
      <c r="SHF75" s="6"/>
      <c r="SHG75" s="6"/>
      <c r="SHH75" s="6"/>
      <c r="SHI75" s="6"/>
      <c r="SHJ75" s="6"/>
      <c r="SHK75" s="6"/>
      <c r="SHL75" s="6"/>
      <c r="SHM75" s="6"/>
      <c r="SHN75" s="6"/>
      <c r="SHO75" s="6"/>
      <c r="SHP75" s="6"/>
      <c r="SHQ75" s="6"/>
      <c r="SHR75" s="6"/>
      <c r="SHS75" s="6"/>
      <c r="SHT75" s="6"/>
      <c r="SHU75" s="6"/>
      <c r="SHV75" s="6"/>
      <c r="SHW75" s="6"/>
      <c r="SHX75" s="6"/>
      <c r="SHY75" s="6"/>
      <c r="SHZ75" s="6"/>
      <c r="SIA75" s="6"/>
      <c r="SIB75" s="6"/>
      <c r="SIC75" s="6"/>
      <c r="SID75" s="6"/>
      <c r="SIE75" s="6"/>
      <c r="SIF75" s="6"/>
      <c r="SIG75" s="6"/>
      <c r="SIH75" s="6"/>
      <c r="SII75" s="6"/>
      <c r="SIJ75" s="6"/>
      <c r="SIK75" s="6"/>
      <c r="SIL75" s="6"/>
      <c r="SIM75" s="6"/>
      <c r="SIN75" s="6"/>
      <c r="SIO75" s="6"/>
      <c r="SIP75" s="6"/>
      <c r="SIQ75" s="6"/>
      <c r="SIR75" s="6"/>
      <c r="SIS75" s="6"/>
      <c r="SIT75" s="6"/>
      <c r="SIU75" s="6"/>
      <c r="SIV75" s="6"/>
      <c r="SIW75" s="6"/>
      <c r="SIX75" s="6"/>
      <c r="SIY75" s="6"/>
      <c r="SIZ75" s="6"/>
      <c r="SJA75" s="6"/>
      <c r="SJB75" s="6"/>
      <c r="SJC75" s="6"/>
      <c r="SJD75" s="6"/>
      <c r="SJE75" s="6"/>
      <c r="SJF75" s="6"/>
      <c r="SJG75" s="6"/>
      <c r="SJH75" s="6"/>
      <c r="SJI75" s="6"/>
      <c r="SJJ75" s="6"/>
      <c r="SJK75" s="6"/>
      <c r="SJL75" s="6"/>
      <c r="SJM75" s="6"/>
      <c r="SJN75" s="6"/>
      <c r="SJO75" s="6"/>
      <c r="SJP75" s="6"/>
      <c r="SJQ75" s="6"/>
      <c r="SJR75" s="6"/>
      <c r="SJS75" s="6"/>
      <c r="SJT75" s="6"/>
      <c r="SJU75" s="6"/>
      <c r="SJV75" s="6"/>
      <c r="SJW75" s="6"/>
      <c r="SJX75" s="6"/>
      <c r="SJY75" s="6"/>
      <c r="SJZ75" s="6"/>
      <c r="SKA75" s="6"/>
      <c r="SKB75" s="6"/>
      <c r="SKC75" s="6"/>
      <c r="SKD75" s="6"/>
      <c r="SKE75" s="6"/>
      <c r="SKF75" s="6"/>
      <c r="SKG75" s="6"/>
      <c r="SKH75" s="6"/>
      <c r="SKI75" s="6"/>
      <c r="SKJ75" s="6"/>
      <c r="SKK75" s="6"/>
      <c r="SKL75" s="6"/>
      <c r="SKM75" s="6"/>
      <c r="SKN75" s="6"/>
      <c r="SKO75" s="6"/>
      <c r="SKP75" s="6"/>
      <c r="SKQ75" s="6"/>
      <c r="SKR75" s="6"/>
      <c r="SKS75" s="6"/>
      <c r="SKT75" s="6"/>
      <c r="SKU75" s="6"/>
      <c r="SKV75" s="6"/>
      <c r="SKW75" s="6"/>
      <c r="SKX75" s="6"/>
      <c r="SKY75" s="6"/>
      <c r="SKZ75" s="6"/>
      <c r="SLA75" s="6"/>
      <c r="SLB75" s="6"/>
      <c r="SLC75" s="6"/>
      <c r="SLD75" s="6"/>
      <c r="SLE75" s="6"/>
      <c r="SLF75" s="6"/>
      <c r="SLG75" s="6"/>
      <c r="SLH75" s="6"/>
      <c r="SLI75" s="6"/>
      <c r="SLJ75" s="6"/>
      <c r="SLK75" s="6"/>
      <c r="SLL75" s="6"/>
      <c r="SLM75" s="6"/>
      <c r="SLN75" s="6"/>
      <c r="SLO75" s="6"/>
      <c r="SLP75" s="6"/>
      <c r="SLQ75" s="6"/>
      <c r="SLR75" s="6"/>
      <c r="SLS75" s="6"/>
      <c r="SLT75" s="6"/>
      <c r="SLU75" s="6"/>
      <c r="SLV75" s="6"/>
      <c r="SLW75" s="6"/>
      <c r="SLX75" s="6"/>
      <c r="SLY75" s="6"/>
      <c r="SLZ75" s="6"/>
      <c r="SMA75" s="6"/>
      <c r="SMB75" s="6"/>
      <c r="SMC75" s="6"/>
      <c r="SMD75" s="6"/>
      <c r="SME75" s="6"/>
      <c r="SMF75" s="6"/>
      <c r="SMG75" s="6"/>
      <c r="SMH75" s="6"/>
      <c r="SMI75" s="6"/>
      <c r="SMJ75" s="6"/>
      <c r="SMK75" s="6"/>
      <c r="SML75" s="6"/>
      <c r="SMM75" s="6"/>
      <c r="SMN75" s="6"/>
      <c r="SMO75" s="6"/>
      <c r="SMP75" s="6"/>
      <c r="SMQ75" s="6"/>
      <c r="SMR75" s="6"/>
      <c r="SMS75" s="6"/>
      <c r="SMT75" s="6"/>
      <c r="SMU75" s="6"/>
      <c r="SMV75" s="6"/>
      <c r="SMW75" s="6"/>
      <c r="SMX75" s="6"/>
      <c r="SMY75" s="6"/>
      <c r="SMZ75" s="6"/>
      <c r="SNA75" s="6"/>
      <c r="SNB75" s="6"/>
      <c r="SNC75" s="6"/>
      <c r="SND75" s="6"/>
      <c r="SNE75" s="6"/>
      <c r="SNF75" s="6"/>
      <c r="SNG75" s="6"/>
      <c r="SNH75" s="6"/>
      <c r="SNI75" s="6"/>
      <c r="SNJ75" s="6"/>
      <c r="SNK75" s="6"/>
      <c r="SNL75" s="6"/>
      <c r="SNM75" s="6"/>
      <c r="SNN75" s="6"/>
      <c r="SNO75" s="6"/>
      <c r="SNP75" s="6"/>
      <c r="SNQ75" s="6"/>
      <c r="SNR75" s="6"/>
      <c r="SNS75" s="6"/>
      <c r="SNT75" s="6"/>
      <c r="SNU75" s="6"/>
      <c r="SNV75" s="6"/>
      <c r="SNW75" s="6"/>
      <c r="SNX75" s="6"/>
      <c r="SNY75" s="6"/>
      <c r="SNZ75" s="6"/>
      <c r="SOA75" s="6"/>
      <c r="SOB75" s="6"/>
      <c r="SOC75" s="6"/>
      <c r="SOD75" s="6"/>
      <c r="SOE75" s="6"/>
      <c r="SOF75" s="6"/>
      <c r="SOG75" s="6"/>
      <c r="SOH75" s="6"/>
      <c r="SOI75" s="6"/>
      <c r="SOJ75" s="6"/>
      <c r="SOK75" s="6"/>
      <c r="SOL75" s="6"/>
      <c r="SOM75" s="6"/>
      <c r="SON75" s="6"/>
      <c r="SOO75" s="6"/>
      <c r="SOP75" s="6"/>
      <c r="SOQ75" s="6"/>
      <c r="SOR75" s="6"/>
      <c r="SOS75" s="6"/>
      <c r="SOT75" s="6"/>
      <c r="SOU75" s="6"/>
      <c r="SOV75" s="6"/>
      <c r="SOW75" s="6"/>
      <c r="SOX75" s="6"/>
      <c r="SOY75" s="6"/>
      <c r="SOZ75" s="6"/>
      <c r="SPA75" s="6"/>
      <c r="SPB75" s="6"/>
      <c r="SPC75" s="6"/>
      <c r="SPD75" s="6"/>
      <c r="SPE75" s="6"/>
      <c r="SPF75" s="6"/>
      <c r="SPG75" s="6"/>
      <c r="SPH75" s="6"/>
      <c r="SPI75" s="6"/>
      <c r="SPJ75" s="6"/>
      <c r="SPK75" s="6"/>
      <c r="SPL75" s="6"/>
      <c r="SPM75" s="6"/>
      <c r="SPN75" s="6"/>
      <c r="SPO75" s="6"/>
      <c r="SPP75" s="6"/>
      <c r="SPQ75" s="6"/>
      <c r="SPR75" s="6"/>
      <c r="SPS75" s="6"/>
      <c r="SPT75" s="6"/>
      <c r="SPU75" s="6"/>
      <c r="SPV75" s="6"/>
      <c r="SPW75" s="6"/>
      <c r="SPX75" s="6"/>
      <c r="SPY75" s="6"/>
      <c r="SPZ75" s="6"/>
      <c r="SQA75" s="6"/>
      <c r="SQB75" s="6"/>
      <c r="SQC75" s="6"/>
      <c r="SQD75" s="6"/>
      <c r="SQE75" s="6"/>
      <c r="SQF75" s="6"/>
      <c r="SQG75" s="6"/>
      <c r="SQH75" s="6"/>
      <c r="SQI75" s="6"/>
      <c r="SQJ75" s="6"/>
      <c r="SQK75" s="6"/>
      <c r="SQL75" s="6"/>
      <c r="SQM75" s="6"/>
      <c r="SQN75" s="6"/>
      <c r="SQO75" s="6"/>
      <c r="SQP75" s="6"/>
      <c r="SQQ75" s="6"/>
      <c r="SQR75" s="6"/>
      <c r="SQS75" s="6"/>
      <c r="SQT75" s="6"/>
      <c r="SQU75" s="6"/>
      <c r="SQV75" s="6"/>
      <c r="SQW75" s="6"/>
      <c r="SQX75" s="6"/>
      <c r="SQY75" s="6"/>
      <c r="SQZ75" s="6"/>
      <c r="SRA75" s="6"/>
      <c r="SRB75" s="6"/>
      <c r="SRC75" s="6"/>
      <c r="SRD75" s="6"/>
      <c r="SRE75" s="6"/>
      <c r="SRF75" s="6"/>
      <c r="SRG75" s="6"/>
      <c r="SRH75" s="6"/>
      <c r="SRI75" s="6"/>
      <c r="SRJ75" s="6"/>
      <c r="SRK75" s="6"/>
      <c r="SRL75" s="6"/>
      <c r="SRM75" s="6"/>
      <c r="SRN75" s="6"/>
      <c r="SRO75" s="6"/>
      <c r="SRP75" s="6"/>
      <c r="SRQ75" s="6"/>
      <c r="SRR75" s="6"/>
      <c r="SRS75" s="6"/>
      <c r="SRT75" s="6"/>
      <c r="SRU75" s="6"/>
      <c r="SRV75" s="6"/>
      <c r="SRW75" s="6"/>
      <c r="SRX75" s="6"/>
      <c r="SRY75" s="6"/>
      <c r="SRZ75" s="6"/>
      <c r="SSA75" s="6"/>
      <c r="SSB75" s="6"/>
      <c r="SSC75" s="6"/>
      <c r="SSD75" s="6"/>
      <c r="SSE75" s="6"/>
      <c r="SSF75" s="6"/>
      <c r="SSG75" s="6"/>
      <c r="SSH75" s="6"/>
      <c r="SSI75" s="6"/>
      <c r="SSJ75" s="6"/>
      <c r="SSK75" s="6"/>
      <c r="SSL75" s="6"/>
      <c r="SSM75" s="6"/>
      <c r="SSN75" s="6"/>
      <c r="SSO75" s="6"/>
      <c r="SSP75" s="6"/>
      <c r="SSQ75" s="6"/>
      <c r="SSR75" s="6"/>
      <c r="SSS75" s="6"/>
      <c r="SST75" s="6"/>
      <c r="SSU75" s="6"/>
      <c r="SSV75" s="6"/>
      <c r="SSW75" s="6"/>
      <c r="SSX75" s="6"/>
      <c r="SSY75" s="6"/>
      <c r="SSZ75" s="6"/>
      <c r="STA75" s="6"/>
      <c r="STB75" s="6"/>
      <c r="STC75" s="6"/>
      <c r="STD75" s="6"/>
      <c r="STE75" s="6"/>
      <c r="STF75" s="6"/>
      <c r="STG75" s="6"/>
      <c r="STH75" s="6"/>
      <c r="STI75" s="6"/>
      <c r="STJ75" s="6"/>
      <c r="STK75" s="6"/>
      <c r="STL75" s="6"/>
      <c r="STM75" s="6"/>
      <c r="STN75" s="6"/>
      <c r="STO75" s="6"/>
      <c r="STP75" s="6"/>
      <c r="STQ75" s="6"/>
      <c r="STR75" s="6"/>
      <c r="STS75" s="6"/>
      <c r="STT75" s="6"/>
      <c r="STU75" s="6"/>
      <c r="STV75" s="6"/>
      <c r="STW75" s="6"/>
      <c r="STX75" s="6"/>
      <c r="STY75" s="6"/>
      <c r="STZ75" s="6"/>
      <c r="SUA75" s="6"/>
      <c r="SUB75" s="6"/>
      <c r="SUC75" s="6"/>
      <c r="SUD75" s="6"/>
      <c r="SUE75" s="6"/>
      <c r="SUF75" s="6"/>
      <c r="SUG75" s="6"/>
      <c r="SUH75" s="6"/>
      <c r="SUI75" s="6"/>
      <c r="SUJ75" s="6"/>
      <c r="SUK75" s="6"/>
      <c r="SUL75" s="6"/>
      <c r="SUM75" s="6"/>
      <c r="SUN75" s="6"/>
      <c r="SUO75" s="6"/>
      <c r="SUP75" s="6"/>
      <c r="SUQ75" s="6"/>
      <c r="SUR75" s="6"/>
      <c r="SUS75" s="6"/>
      <c r="SUT75" s="6"/>
      <c r="SUU75" s="6"/>
      <c r="SUV75" s="6"/>
      <c r="SUW75" s="6"/>
      <c r="SUX75" s="6"/>
      <c r="SUY75" s="6"/>
      <c r="SUZ75" s="6"/>
      <c r="SVA75" s="6"/>
      <c r="SVB75" s="6"/>
      <c r="SVC75" s="6"/>
      <c r="SVD75" s="6"/>
      <c r="SVE75" s="6"/>
      <c r="SVF75" s="6"/>
      <c r="SVG75" s="6"/>
      <c r="SVH75" s="6"/>
      <c r="SVI75" s="6"/>
      <c r="SVJ75" s="6"/>
      <c r="SVK75" s="6"/>
      <c r="SVL75" s="6"/>
      <c r="SVM75" s="6"/>
      <c r="SVN75" s="6"/>
      <c r="SVO75" s="6"/>
      <c r="SVP75" s="6"/>
      <c r="SVQ75" s="6"/>
      <c r="SVR75" s="6"/>
      <c r="SVS75" s="6"/>
      <c r="SVT75" s="6"/>
      <c r="SVU75" s="6"/>
      <c r="SVV75" s="6"/>
      <c r="SVW75" s="6"/>
      <c r="SVX75" s="6"/>
      <c r="SVY75" s="6"/>
      <c r="SVZ75" s="6"/>
      <c r="SWA75" s="6"/>
      <c r="SWB75" s="6"/>
      <c r="SWC75" s="6"/>
      <c r="SWD75" s="6"/>
      <c r="SWE75" s="6"/>
      <c r="SWF75" s="6"/>
      <c r="SWG75" s="6"/>
      <c r="SWH75" s="6"/>
      <c r="SWI75" s="6"/>
      <c r="SWJ75" s="6"/>
      <c r="SWK75" s="6"/>
      <c r="SWL75" s="6"/>
      <c r="SWM75" s="6"/>
      <c r="SWN75" s="6"/>
      <c r="SWO75" s="6"/>
      <c r="SWP75" s="6"/>
      <c r="SWQ75" s="6"/>
      <c r="SWR75" s="6"/>
      <c r="SWS75" s="6"/>
      <c r="SWT75" s="6"/>
      <c r="SWU75" s="6"/>
      <c r="SWV75" s="6"/>
      <c r="SWW75" s="6"/>
      <c r="SWX75" s="6"/>
      <c r="SWY75" s="6"/>
      <c r="SWZ75" s="6"/>
      <c r="SXA75" s="6"/>
      <c r="SXB75" s="6"/>
      <c r="SXC75" s="6"/>
      <c r="SXD75" s="6"/>
      <c r="SXE75" s="6"/>
      <c r="SXF75" s="6"/>
      <c r="SXG75" s="6"/>
      <c r="SXH75" s="6"/>
      <c r="SXI75" s="6"/>
      <c r="SXJ75" s="6"/>
      <c r="SXK75" s="6"/>
      <c r="SXL75" s="6"/>
      <c r="SXM75" s="6"/>
      <c r="SXN75" s="6"/>
      <c r="SXO75" s="6"/>
      <c r="SXP75" s="6"/>
      <c r="SXQ75" s="6"/>
      <c r="SXR75" s="6"/>
      <c r="SXS75" s="6"/>
      <c r="SXT75" s="6"/>
      <c r="SXU75" s="6"/>
      <c r="SXV75" s="6"/>
      <c r="SXW75" s="6"/>
      <c r="SXX75" s="6"/>
      <c r="SXY75" s="6"/>
      <c r="SXZ75" s="6"/>
      <c r="SYA75" s="6"/>
      <c r="SYB75" s="6"/>
      <c r="SYC75" s="6"/>
      <c r="SYD75" s="6"/>
      <c r="SYE75" s="6"/>
      <c r="SYF75" s="6"/>
      <c r="SYG75" s="6"/>
      <c r="SYH75" s="6"/>
      <c r="SYI75" s="6"/>
      <c r="SYJ75" s="6"/>
      <c r="SYK75" s="6"/>
      <c r="SYL75" s="6"/>
      <c r="SYM75" s="6"/>
      <c r="SYN75" s="6"/>
      <c r="SYO75" s="6"/>
      <c r="SYP75" s="6"/>
      <c r="SYQ75" s="6"/>
      <c r="SYR75" s="6"/>
      <c r="SYS75" s="6"/>
      <c r="SYT75" s="6"/>
      <c r="SYU75" s="6"/>
      <c r="SYV75" s="6"/>
      <c r="SYW75" s="6"/>
      <c r="SYX75" s="6"/>
      <c r="SYY75" s="6"/>
      <c r="SYZ75" s="6"/>
      <c r="SZA75" s="6"/>
      <c r="SZB75" s="6"/>
      <c r="SZC75" s="6"/>
      <c r="SZD75" s="6"/>
      <c r="SZE75" s="6"/>
      <c r="SZF75" s="6"/>
      <c r="SZG75" s="6"/>
      <c r="SZH75" s="6"/>
      <c r="SZI75" s="6"/>
      <c r="SZJ75" s="6"/>
      <c r="SZK75" s="6"/>
      <c r="SZL75" s="6"/>
      <c r="SZM75" s="6"/>
      <c r="SZN75" s="6"/>
      <c r="SZO75" s="6"/>
      <c r="SZP75" s="6"/>
      <c r="SZQ75" s="6"/>
      <c r="SZR75" s="6"/>
      <c r="SZS75" s="6"/>
      <c r="SZT75" s="6"/>
      <c r="SZU75" s="6"/>
      <c r="SZV75" s="6"/>
      <c r="SZW75" s="6"/>
      <c r="SZX75" s="6"/>
      <c r="SZY75" s="6"/>
      <c r="SZZ75" s="6"/>
      <c r="TAA75" s="6"/>
      <c r="TAB75" s="6"/>
      <c r="TAC75" s="6"/>
      <c r="TAD75" s="6"/>
      <c r="TAE75" s="6"/>
      <c r="TAF75" s="6"/>
      <c r="TAG75" s="6"/>
      <c r="TAH75" s="6"/>
      <c r="TAI75" s="6"/>
      <c r="TAJ75" s="6"/>
      <c r="TAK75" s="6"/>
      <c r="TAL75" s="6"/>
      <c r="TAM75" s="6"/>
      <c r="TAN75" s="6"/>
      <c r="TAO75" s="6"/>
      <c r="TAP75" s="6"/>
      <c r="TAQ75" s="6"/>
      <c r="TAR75" s="6"/>
      <c r="TAS75" s="6"/>
      <c r="TAT75" s="6"/>
      <c r="TAU75" s="6"/>
      <c r="TAV75" s="6"/>
      <c r="TAW75" s="6"/>
      <c r="TAX75" s="6"/>
      <c r="TAY75" s="6"/>
      <c r="TAZ75" s="6"/>
      <c r="TBA75" s="6"/>
      <c r="TBB75" s="6"/>
      <c r="TBC75" s="6"/>
      <c r="TBD75" s="6"/>
      <c r="TBE75" s="6"/>
      <c r="TBF75" s="6"/>
      <c r="TBG75" s="6"/>
      <c r="TBH75" s="6"/>
      <c r="TBI75" s="6"/>
      <c r="TBJ75" s="6"/>
      <c r="TBK75" s="6"/>
      <c r="TBL75" s="6"/>
      <c r="TBM75" s="6"/>
      <c r="TBN75" s="6"/>
      <c r="TBO75" s="6"/>
      <c r="TBP75" s="6"/>
      <c r="TBQ75" s="6"/>
      <c r="TBR75" s="6"/>
      <c r="TBS75" s="6"/>
      <c r="TBT75" s="6"/>
      <c r="TBU75" s="6"/>
      <c r="TBV75" s="6"/>
      <c r="TBW75" s="6"/>
      <c r="TBX75" s="6"/>
      <c r="TBY75" s="6"/>
      <c r="TBZ75" s="6"/>
      <c r="TCA75" s="6"/>
      <c r="TCB75" s="6"/>
      <c r="TCC75" s="6"/>
      <c r="TCD75" s="6"/>
      <c r="TCE75" s="6"/>
      <c r="TCF75" s="6"/>
      <c r="TCG75" s="6"/>
      <c r="TCH75" s="6"/>
      <c r="TCI75" s="6"/>
      <c r="TCJ75" s="6"/>
      <c r="TCK75" s="6"/>
      <c r="TCL75" s="6"/>
      <c r="TCM75" s="6"/>
      <c r="TCN75" s="6"/>
      <c r="TCO75" s="6"/>
      <c r="TCP75" s="6"/>
      <c r="TCQ75" s="6"/>
      <c r="TCR75" s="6"/>
      <c r="TCS75" s="6"/>
      <c r="TCT75" s="6"/>
      <c r="TCU75" s="6"/>
      <c r="TCV75" s="6"/>
      <c r="TCW75" s="6"/>
      <c r="TCX75" s="6"/>
      <c r="TCY75" s="6"/>
      <c r="TCZ75" s="6"/>
      <c r="TDA75" s="6"/>
      <c r="TDB75" s="6"/>
      <c r="TDC75" s="6"/>
      <c r="TDD75" s="6"/>
      <c r="TDE75" s="6"/>
      <c r="TDF75" s="6"/>
      <c r="TDG75" s="6"/>
      <c r="TDH75" s="6"/>
      <c r="TDI75" s="6"/>
      <c r="TDJ75" s="6"/>
      <c r="TDK75" s="6"/>
      <c r="TDL75" s="6"/>
      <c r="TDM75" s="6"/>
      <c r="TDN75" s="6"/>
      <c r="TDO75" s="6"/>
      <c r="TDP75" s="6"/>
      <c r="TDQ75" s="6"/>
      <c r="TDR75" s="6"/>
      <c r="TDS75" s="6"/>
      <c r="TDT75" s="6"/>
      <c r="TDU75" s="6"/>
      <c r="TDV75" s="6"/>
      <c r="TDW75" s="6"/>
      <c r="TDX75" s="6"/>
      <c r="TDY75" s="6"/>
      <c r="TDZ75" s="6"/>
      <c r="TEA75" s="6"/>
      <c r="TEB75" s="6"/>
      <c r="TEC75" s="6"/>
      <c r="TED75" s="6"/>
      <c r="TEE75" s="6"/>
      <c r="TEF75" s="6"/>
      <c r="TEG75" s="6"/>
      <c r="TEH75" s="6"/>
      <c r="TEI75" s="6"/>
      <c r="TEJ75" s="6"/>
      <c r="TEK75" s="6"/>
      <c r="TEL75" s="6"/>
      <c r="TEM75" s="6"/>
      <c r="TEN75" s="6"/>
      <c r="TEO75" s="6"/>
      <c r="TEP75" s="6"/>
      <c r="TEQ75" s="6"/>
      <c r="TER75" s="6"/>
      <c r="TES75" s="6"/>
      <c r="TET75" s="6"/>
      <c r="TEU75" s="6"/>
      <c r="TEV75" s="6"/>
      <c r="TEW75" s="6"/>
      <c r="TEX75" s="6"/>
      <c r="TEY75" s="6"/>
      <c r="TEZ75" s="6"/>
      <c r="TFA75" s="6"/>
      <c r="TFB75" s="6"/>
      <c r="TFC75" s="6"/>
      <c r="TFD75" s="6"/>
      <c r="TFE75" s="6"/>
      <c r="TFF75" s="6"/>
      <c r="TFG75" s="6"/>
      <c r="TFH75" s="6"/>
      <c r="TFI75" s="6"/>
      <c r="TFJ75" s="6"/>
      <c r="TFK75" s="6"/>
      <c r="TFL75" s="6"/>
      <c r="TFM75" s="6"/>
      <c r="TFN75" s="6"/>
      <c r="TFO75" s="6"/>
      <c r="TFP75" s="6"/>
      <c r="TFQ75" s="6"/>
      <c r="TFR75" s="6"/>
      <c r="TFS75" s="6"/>
      <c r="TFT75" s="6"/>
      <c r="TFU75" s="6"/>
      <c r="TFV75" s="6"/>
      <c r="TFW75" s="6"/>
      <c r="TFX75" s="6"/>
      <c r="TFY75" s="6"/>
      <c r="TFZ75" s="6"/>
      <c r="TGA75" s="6"/>
      <c r="TGB75" s="6"/>
      <c r="TGC75" s="6"/>
      <c r="TGD75" s="6"/>
      <c r="TGE75" s="6"/>
      <c r="TGF75" s="6"/>
      <c r="TGG75" s="6"/>
      <c r="TGH75" s="6"/>
      <c r="TGI75" s="6"/>
      <c r="TGJ75" s="6"/>
      <c r="TGK75" s="6"/>
      <c r="TGL75" s="6"/>
      <c r="TGM75" s="6"/>
      <c r="TGN75" s="6"/>
      <c r="TGO75" s="6"/>
      <c r="TGP75" s="6"/>
      <c r="TGQ75" s="6"/>
      <c r="TGR75" s="6"/>
      <c r="TGS75" s="6"/>
      <c r="TGT75" s="6"/>
      <c r="TGU75" s="6"/>
      <c r="TGV75" s="6"/>
      <c r="TGW75" s="6"/>
      <c r="TGX75" s="6"/>
      <c r="TGY75" s="6"/>
      <c r="TGZ75" s="6"/>
      <c r="THA75" s="6"/>
      <c r="THB75" s="6"/>
      <c r="THC75" s="6"/>
      <c r="THD75" s="6"/>
      <c r="THE75" s="6"/>
      <c r="THF75" s="6"/>
      <c r="THG75" s="6"/>
      <c r="THH75" s="6"/>
      <c r="THI75" s="6"/>
      <c r="THJ75" s="6"/>
      <c r="THK75" s="6"/>
      <c r="THL75" s="6"/>
      <c r="THM75" s="6"/>
      <c r="THN75" s="6"/>
      <c r="THO75" s="6"/>
      <c r="THP75" s="6"/>
      <c r="THQ75" s="6"/>
      <c r="THR75" s="6"/>
      <c r="THS75" s="6"/>
      <c r="THT75" s="6"/>
      <c r="THU75" s="6"/>
      <c r="THV75" s="6"/>
      <c r="THW75" s="6"/>
      <c r="THX75" s="6"/>
      <c r="THY75" s="6"/>
      <c r="THZ75" s="6"/>
      <c r="TIA75" s="6"/>
      <c r="TIB75" s="6"/>
      <c r="TIC75" s="6"/>
      <c r="TID75" s="6"/>
      <c r="TIE75" s="6"/>
      <c r="TIF75" s="6"/>
      <c r="TIG75" s="6"/>
      <c r="TIH75" s="6"/>
      <c r="TII75" s="6"/>
      <c r="TIJ75" s="6"/>
      <c r="TIK75" s="6"/>
      <c r="TIL75" s="6"/>
      <c r="TIM75" s="6"/>
      <c r="TIN75" s="6"/>
      <c r="TIO75" s="6"/>
      <c r="TIP75" s="6"/>
      <c r="TIQ75" s="6"/>
      <c r="TIR75" s="6"/>
      <c r="TIS75" s="6"/>
      <c r="TIT75" s="6"/>
      <c r="TIU75" s="6"/>
      <c r="TIV75" s="6"/>
      <c r="TIW75" s="6"/>
      <c r="TIX75" s="6"/>
      <c r="TIY75" s="6"/>
      <c r="TIZ75" s="6"/>
      <c r="TJA75" s="6"/>
      <c r="TJB75" s="6"/>
      <c r="TJC75" s="6"/>
      <c r="TJD75" s="6"/>
      <c r="TJE75" s="6"/>
      <c r="TJF75" s="6"/>
      <c r="TJG75" s="6"/>
      <c r="TJH75" s="6"/>
      <c r="TJI75" s="6"/>
      <c r="TJJ75" s="6"/>
      <c r="TJK75" s="6"/>
      <c r="TJL75" s="6"/>
      <c r="TJM75" s="6"/>
      <c r="TJN75" s="6"/>
      <c r="TJO75" s="6"/>
      <c r="TJP75" s="6"/>
      <c r="TJQ75" s="6"/>
      <c r="TJR75" s="6"/>
      <c r="TJS75" s="6"/>
      <c r="TJT75" s="6"/>
      <c r="TJU75" s="6"/>
      <c r="TJV75" s="6"/>
      <c r="TJW75" s="6"/>
      <c r="TJX75" s="6"/>
      <c r="TJY75" s="6"/>
      <c r="TJZ75" s="6"/>
      <c r="TKA75" s="6"/>
      <c r="TKB75" s="6"/>
      <c r="TKC75" s="6"/>
      <c r="TKD75" s="6"/>
      <c r="TKE75" s="6"/>
      <c r="TKF75" s="6"/>
      <c r="TKG75" s="6"/>
      <c r="TKH75" s="6"/>
      <c r="TKI75" s="6"/>
      <c r="TKJ75" s="6"/>
      <c r="TKK75" s="6"/>
      <c r="TKL75" s="6"/>
      <c r="TKM75" s="6"/>
      <c r="TKN75" s="6"/>
      <c r="TKO75" s="6"/>
      <c r="TKP75" s="6"/>
      <c r="TKQ75" s="6"/>
      <c r="TKR75" s="6"/>
      <c r="TKS75" s="6"/>
      <c r="TKT75" s="6"/>
      <c r="TKU75" s="6"/>
      <c r="TKV75" s="6"/>
      <c r="TKW75" s="6"/>
      <c r="TKX75" s="6"/>
      <c r="TKY75" s="6"/>
      <c r="TKZ75" s="6"/>
      <c r="TLA75" s="6"/>
      <c r="TLB75" s="6"/>
      <c r="TLC75" s="6"/>
      <c r="TLD75" s="6"/>
      <c r="TLE75" s="6"/>
      <c r="TLF75" s="6"/>
      <c r="TLG75" s="6"/>
      <c r="TLH75" s="6"/>
      <c r="TLI75" s="6"/>
      <c r="TLJ75" s="6"/>
      <c r="TLK75" s="6"/>
      <c r="TLL75" s="6"/>
      <c r="TLM75" s="6"/>
      <c r="TLN75" s="6"/>
      <c r="TLO75" s="6"/>
      <c r="TLP75" s="6"/>
      <c r="TLQ75" s="6"/>
      <c r="TLR75" s="6"/>
      <c r="TLS75" s="6"/>
      <c r="TLT75" s="6"/>
      <c r="TLU75" s="6"/>
      <c r="TLV75" s="6"/>
      <c r="TLW75" s="6"/>
      <c r="TLX75" s="6"/>
      <c r="TLY75" s="6"/>
      <c r="TLZ75" s="6"/>
      <c r="TMA75" s="6"/>
      <c r="TMB75" s="6"/>
      <c r="TMC75" s="6"/>
      <c r="TMD75" s="6"/>
      <c r="TME75" s="6"/>
      <c r="TMF75" s="6"/>
      <c r="TMG75" s="6"/>
      <c r="TMH75" s="6"/>
      <c r="TMI75" s="6"/>
      <c r="TMJ75" s="6"/>
      <c r="TMK75" s="6"/>
      <c r="TML75" s="6"/>
      <c r="TMM75" s="6"/>
      <c r="TMN75" s="6"/>
      <c r="TMO75" s="6"/>
      <c r="TMP75" s="6"/>
      <c r="TMQ75" s="6"/>
      <c r="TMR75" s="6"/>
      <c r="TMS75" s="6"/>
      <c r="TMT75" s="6"/>
      <c r="TMU75" s="6"/>
      <c r="TMV75" s="6"/>
      <c r="TMW75" s="6"/>
      <c r="TMX75" s="6"/>
      <c r="TMY75" s="6"/>
      <c r="TMZ75" s="6"/>
      <c r="TNA75" s="6"/>
      <c r="TNB75" s="6"/>
      <c r="TNC75" s="6"/>
      <c r="TND75" s="6"/>
      <c r="TNE75" s="6"/>
      <c r="TNF75" s="6"/>
      <c r="TNG75" s="6"/>
      <c r="TNH75" s="6"/>
      <c r="TNI75" s="6"/>
      <c r="TNJ75" s="6"/>
      <c r="TNK75" s="6"/>
      <c r="TNL75" s="6"/>
      <c r="TNM75" s="6"/>
      <c r="TNN75" s="6"/>
      <c r="TNO75" s="6"/>
      <c r="TNP75" s="6"/>
      <c r="TNQ75" s="6"/>
      <c r="TNR75" s="6"/>
      <c r="TNS75" s="6"/>
      <c r="TNT75" s="6"/>
      <c r="TNU75" s="6"/>
      <c r="TNV75" s="6"/>
      <c r="TNW75" s="6"/>
      <c r="TNX75" s="6"/>
      <c r="TNY75" s="6"/>
      <c r="TNZ75" s="6"/>
      <c r="TOA75" s="6"/>
      <c r="TOB75" s="6"/>
      <c r="TOC75" s="6"/>
      <c r="TOD75" s="6"/>
      <c r="TOE75" s="6"/>
      <c r="TOF75" s="6"/>
      <c r="TOG75" s="6"/>
      <c r="TOH75" s="6"/>
      <c r="TOI75" s="6"/>
      <c r="TOJ75" s="6"/>
      <c r="TOK75" s="6"/>
      <c r="TOL75" s="6"/>
      <c r="TOM75" s="6"/>
      <c r="TON75" s="6"/>
      <c r="TOO75" s="6"/>
      <c r="TOP75" s="6"/>
      <c r="TOQ75" s="6"/>
      <c r="TOR75" s="6"/>
      <c r="TOS75" s="6"/>
      <c r="TOT75" s="6"/>
      <c r="TOU75" s="6"/>
      <c r="TOV75" s="6"/>
      <c r="TOW75" s="6"/>
      <c r="TOX75" s="6"/>
      <c r="TOY75" s="6"/>
      <c r="TOZ75" s="6"/>
      <c r="TPA75" s="6"/>
      <c r="TPB75" s="6"/>
      <c r="TPC75" s="6"/>
      <c r="TPD75" s="6"/>
      <c r="TPE75" s="6"/>
      <c r="TPF75" s="6"/>
      <c r="TPG75" s="6"/>
      <c r="TPH75" s="6"/>
      <c r="TPI75" s="6"/>
      <c r="TPJ75" s="6"/>
      <c r="TPK75" s="6"/>
      <c r="TPL75" s="6"/>
      <c r="TPM75" s="6"/>
      <c r="TPN75" s="6"/>
      <c r="TPO75" s="6"/>
      <c r="TPP75" s="6"/>
      <c r="TPQ75" s="6"/>
      <c r="TPR75" s="6"/>
      <c r="TPS75" s="6"/>
      <c r="TPT75" s="6"/>
      <c r="TPU75" s="6"/>
      <c r="TPV75" s="6"/>
      <c r="TPW75" s="6"/>
      <c r="TPX75" s="6"/>
      <c r="TPY75" s="6"/>
      <c r="TPZ75" s="6"/>
      <c r="TQA75" s="6"/>
      <c r="TQB75" s="6"/>
      <c r="TQC75" s="6"/>
      <c r="TQD75" s="6"/>
      <c r="TQE75" s="6"/>
      <c r="TQF75" s="6"/>
      <c r="TQG75" s="6"/>
      <c r="TQH75" s="6"/>
      <c r="TQI75" s="6"/>
      <c r="TQJ75" s="6"/>
      <c r="TQK75" s="6"/>
      <c r="TQL75" s="6"/>
      <c r="TQM75" s="6"/>
      <c r="TQN75" s="6"/>
      <c r="TQO75" s="6"/>
      <c r="TQP75" s="6"/>
      <c r="TQQ75" s="6"/>
      <c r="TQR75" s="6"/>
      <c r="TQS75" s="6"/>
      <c r="TQT75" s="6"/>
      <c r="TQU75" s="6"/>
      <c r="TQV75" s="6"/>
      <c r="TQW75" s="6"/>
      <c r="TQX75" s="6"/>
      <c r="TQY75" s="6"/>
      <c r="TQZ75" s="6"/>
      <c r="TRA75" s="6"/>
      <c r="TRB75" s="6"/>
      <c r="TRC75" s="6"/>
      <c r="TRD75" s="6"/>
      <c r="TRE75" s="6"/>
      <c r="TRF75" s="6"/>
      <c r="TRG75" s="6"/>
      <c r="TRH75" s="6"/>
      <c r="TRI75" s="6"/>
      <c r="TRJ75" s="6"/>
      <c r="TRK75" s="6"/>
      <c r="TRL75" s="6"/>
      <c r="TRM75" s="6"/>
      <c r="TRN75" s="6"/>
      <c r="TRO75" s="6"/>
      <c r="TRP75" s="6"/>
      <c r="TRQ75" s="6"/>
      <c r="TRR75" s="6"/>
      <c r="TRS75" s="6"/>
      <c r="TRT75" s="6"/>
      <c r="TRU75" s="6"/>
      <c r="TRV75" s="6"/>
      <c r="TRW75" s="6"/>
      <c r="TRX75" s="6"/>
      <c r="TRY75" s="6"/>
      <c r="TRZ75" s="6"/>
      <c r="TSA75" s="6"/>
      <c r="TSB75" s="6"/>
      <c r="TSC75" s="6"/>
      <c r="TSD75" s="6"/>
      <c r="TSE75" s="6"/>
      <c r="TSF75" s="6"/>
      <c r="TSG75" s="6"/>
      <c r="TSH75" s="6"/>
      <c r="TSI75" s="6"/>
      <c r="TSJ75" s="6"/>
      <c r="TSK75" s="6"/>
      <c r="TSL75" s="6"/>
      <c r="TSM75" s="6"/>
      <c r="TSN75" s="6"/>
      <c r="TSO75" s="6"/>
      <c r="TSP75" s="6"/>
      <c r="TSQ75" s="6"/>
      <c r="TSR75" s="6"/>
      <c r="TSS75" s="6"/>
      <c r="TST75" s="6"/>
      <c r="TSU75" s="6"/>
      <c r="TSV75" s="6"/>
      <c r="TSW75" s="6"/>
      <c r="TSX75" s="6"/>
      <c r="TSY75" s="6"/>
      <c r="TSZ75" s="6"/>
      <c r="TTA75" s="6"/>
      <c r="TTB75" s="6"/>
      <c r="TTC75" s="6"/>
      <c r="TTD75" s="6"/>
      <c r="TTE75" s="6"/>
      <c r="TTF75" s="6"/>
      <c r="TTG75" s="6"/>
      <c r="TTH75" s="6"/>
      <c r="TTI75" s="6"/>
      <c r="TTJ75" s="6"/>
      <c r="TTK75" s="6"/>
      <c r="TTL75" s="6"/>
      <c r="TTM75" s="6"/>
      <c r="TTN75" s="6"/>
      <c r="TTO75" s="6"/>
      <c r="TTP75" s="6"/>
      <c r="TTQ75" s="6"/>
      <c r="TTR75" s="6"/>
      <c r="TTS75" s="6"/>
      <c r="TTT75" s="6"/>
      <c r="TTU75" s="6"/>
      <c r="TTV75" s="6"/>
      <c r="TTW75" s="6"/>
      <c r="TTX75" s="6"/>
      <c r="TTY75" s="6"/>
      <c r="TTZ75" s="6"/>
      <c r="TUA75" s="6"/>
      <c r="TUB75" s="6"/>
      <c r="TUC75" s="6"/>
      <c r="TUD75" s="6"/>
      <c r="TUE75" s="6"/>
      <c r="TUF75" s="6"/>
      <c r="TUG75" s="6"/>
      <c r="TUH75" s="6"/>
      <c r="TUI75" s="6"/>
      <c r="TUJ75" s="6"/>
      <c r="TUK75" s="6"/>
      <c r="TUL75" s="6"/>
      <c r="TUM75" s="6"/>
      <c r="TUN75" s="6"/>
      <c r="TUO75" s="6"/>
      <c r="TUP75" s="6"/>
      <c r="TUQ75" s="6"/>
      <c r="TUR75" s="6"/>
      <c r="TUS75" s="6"/>
      <c r="TUT75" s="6"/>
      <c r="TUU75" s="6"/>
      <c r="TUV75" s="6"/>
      <c r="TUW75" s="6"/>
      <c r="TUX75" s="6"/>
      <c r="TUY75" s="6"/>
      <c r="TUZ75" s="6"/>
      <c r="TVA75" s="6"/>
      <c r="TVB75" s="6"/>
      <c r="TVC75" s="6"/>
      <c r="TVD75" s="6"/>
      <c r="TVE75" s="6"/>
      <c r="TVF75" s="6"/>
      <c r="TVG75" s="6"/>
      <c r="TVH75" s="6"/>
      <c r="TVI75" s="6"/>
      <c r="TVJ75" s="6"/>
      <c r="TVK75" s="6"/>
      <c r="TVL75" s="6"/>
      <c r="TVM75" s="6"/>
      <c r="TVN75" s="6"/>
      <c r="TVO75" s="6"/>
      <c r="TVP75" s="6"/>
      <c r="TVQ75" s="6"/>
      <c r="TVR75" s="6"/>
      <c r="TVS75" s="6"/>
      <c r="TVT75" s="6"/>
      <c r="TVU75" s="6"/>
      <c r="TVV75" s="6"/>
      <c r="TVW75" s="6"/>
      <c r="TVX75" s="6"/>
      <c r="TVY75" s="6"/>
      <c r="TVZ75" s="6"/>
      <c r="TWA75" s="6"/>
      <c r="TWB75" s="6"/>
      <c r="TWC75" s="6"/>
      <c r="TWD75" s="6"/>
      <c r="TWE75" s="6"/>
      <c r="TWF75" s="6"/>
      <c r="TWG75" s="6"/>
      <c r="TWH75" s="6"/>
      <c r="TWI75" s="6"/>
      <c r="TWJ75" s="6"/>
      <c r="TWK75" s="6"/>
      <c r="TWL75" s="6"/>
      <c r="TWM75" s="6"/>
      <c r="TWN75" s="6"/>
      <c r="TWO75" s="6"/>
      <c r="TWP75" s="6"/>
      <c r="TWQ75" s="6"/>
      <c r="TWR75" s="6"/>
      <c r="TWS75" s="6"/>
      <c r="TWT75" s="6"/>
      <c r="TWU75" s="6"/>
      <c r="TWV75" s="6"/>
      <c r="TWW75" s="6"/>
      <c r="TWX75" s="6"/>
      <c r="TWY75" s="6"/>
      <c r="TWZ75" s="6"/>
      <c r="TXA75" s="6"/>
      <c r="TXB75" s="6"/>
      <c r="TXC75" s="6"/>
      <c r="TXD75" s="6"/>
      <c r="TXE75" s="6"/>
      <c r="TXF75" s="6"/>
      <c r="TXG75" s="6"/>
      <c r="TXH75" s="6"/>
      <c r="TXI75" s="6"/>
      <c r="TXJ75" s="6"/>
      <c r="TXK75" s="6"/>
      <c r="TXL75" s="6"/>
      <c r="TXM75" s="6"/>
      <c r="TXN75" s="6"/>
      <c r="TXO75" s="6"/>
      <c r="TXP75" s="6"/>
      <c r="TXQ75" s="6"/>
      <c r="TXR75" s="6"/>
      <c r="TXS75" s="6"/>
      <c r="TXT75" s="6"/>
      <c r="TXU75" s="6"/>
      <c r="TXV75" s="6"/>
      <c r="TXW75" s="6"/>
      <c r="TXX75" s="6"/>
      <c r="TXY75" s="6"/>
      <c r="TXZ75" s="6"/>
      <c r="TYA75" s="6"/>
      <c r="TYB75" s="6"/>
      <c r="TYC75" s="6"/>
      <c r="TYD75" s="6"/>
      <c r="TYE75" s="6"/>
      <c r="TYF75" s="6"/>
      <c r="TYG75" s="6"/>
      <c r="TYH75" s="6"/>
      <c r="TYI75" s="6"/>
      <c r="TYJ75" s="6"/>
      <c r="TYK75" s="6"/>
      <c r="TYL75" s="6"/>
      <c r="TYM75" s="6"/>
      <c r="TYN75" s="6"/>
      <c r="TYO75" s="6"/>
      <c r="TYP75" s="6"/>
      <c r="TYQ75" s="6"/>
      <c r="TYR75" s="6"/>
      <c r="TYS75" s="6"/>
      <c r="TYT75" s="6"/>
      <c r="TYU75" s="6"/>
      <c r="TYV75" s="6"/>
      <c r="TYW75" s="6"/>
      <c r="TYX75" s="6"/>
      <c r="TYY75" s="6"/>
      <c r="TYZ75" s="6"/>
      <c r="TZA75" s="6"/>
      <c r="TZB75" s="6"/>
      <c r="TZC75" s="6"/>
      <c r="TZD75" s="6"/>
      <c r="TZE75" s="6"/>
      <c r="TZF75" s="6"/>
      <c r="TZG75" s="6"/>
      <c r="TZH75" s="6"/>
      <c r="TZI75" s="6"/>
      <c r="TZJ75" s="6"/>
      <c r="TZK75" s="6"/>
      <c r="TZL75" s="6"/>
      <c r="TZM75" s="6"/>
      <c r="TZN75" s="6"/>
      <c r="TZO75" s="6"/>
      <c r="TZP75" s="6"/>
      <c r="TZQ75" s="6"/>
      <c r="TZR75" s="6"/>
      <c r="TZS75" s="6"/>
      <c r="TZT75" s="6"/>
      <c r="TZU75" s="6"/>
      <c r="TZV75" s="6"/>
      <c r="TZW75" s="6"/>
      <c r="TZX75" s="6"/>
      <c r="TZY75" s="6"/>
      <c r="TZZ75" s="6"/>
      <c r="UAA75" s="6"/>
      <c r="UAB75" s="6"/>
      <c r="UAC75" s="6"/>
      <c r="UAD75" s="6"/>
      <c r="UAE75" s="6"/>
      <c r="UAF75" s="6"/>
      <c r="UAG75" s="6"/>
      <c r="UAH75" s="6"/>
      <c r="UAI75" s="6"/>
      <c r="UAJ75" s="6"/>
      <c r="UAK75" s="6"/>
      <c r="UAL75" s="6"/>
      <c r="UAM75" s="6"/>
      <c r="UAN75" s="6"/>
      <c r="UAO75" s="6"/>
      <c r="UAP75" s="6"/>
      <c r="UAQ75" s="6"/>
      <c r="UAR75" s="6"/>
      <c r="UAS75" s="6"/>
      <c r="UAT75" s="6"/>
      <c r="UAU75" s="6"/>
      <c r="UAV75" s="6"/>
      <c r="UAW75" s="6"/>
      <c r="UAX75" s="6"/>
      <c r="UAY75" s="6"/>
      <c r="UAZ75" s="6"/>
      <c r="UBA75" s="6"/>
      <c r="UBB75" s="6"/>
      <c r="UBC75" s="6"/>
      <c r="UBD75" s="6"/>
      <c r="UBE75" s="6"/>
      <c r="UBF75" s="6"/>
      <c r="UBG75" s="6"/>
      <c r="UBH75" s="6"/>
      <c r="UBI75" s="6"/>
      <c r="UBJ75" s="6"/>
      <c r="UBK75" s="6"/>
      <c r="UBL75" s="6"/>
      <c r="UBM75" s="6"/>
      <c r="UBN75" s="6"/>
      <c r="UBO75" s="6"/>
      <c r="UBP75" s="6"/>
      <c r="UBQ75" s="6"/>
      <c r="UBR75" s="6"/>
      <c r="UBS75" s="6"/>
      <c r="UBT75" s="6"/>
      <c r="UBU75" s="6"/>
      <c r="UBV75" s="6"/>
      <c r="UBW75" s="6"/>
      <c r="UBX75" s="6"/>
      <c r="UBY75" s="6"/>
      <c r="UBZ75" s="6"/>
      <c r="UCA75" s="6"/>
      <c r="UCB75" s="6"/>
      <c r="UCC75" s="6"/>
      <c r="UCD75" s="6"/>
      <c r="UCE75" s="6"/>
      <c r="UCF75" s="6"/>
      <c r="UCG75" s="6"/>
      <c r="UCH75" s="6"/>
      <c r="UCI75" s="6"/>
      <c r="UCJ75" s="6"/>
      <c r="UCK75" s="6"/>
      <c r="UCL75" s="6"/>
      <c r="UCM75" s="6"/>
      <c r="UCN75" s="6"/>
      <c r="UCO75" s="6"/>
      <c r="UCP75" s="6"/>
      <c r="UCQ75" s="6"/>
      <c r="UCR75" s="6"/>
      <c r="UCS75" s="6"/>
      <c r="UCT75" s="6"/>
      <c r="UCU75" s="6"/>
      <c r="UCV75" s="6"/>
      <c r="UCW75" s="6"/>
      <c r="UCX75" s="6"/>
      <c r="UCY75" s="6"/>
      <c r="UCZ75" s="6"/>
      <c r="UDA75" s="6"/>
      <c r="UDB75" s="6"/>
      <c r="UDC75" s="6"/>
      <c r="UDD75" s="6"/>
      <c r="UDE75" s="6"/>
      <c r="UDF75" s="6"/>
      <c r="UDG75" s="6"/>
      <c r="UDH75" s="6"/>
      <c r="UDI75" s="6"/>
      <c r="UDJ75" s="6"/>
      <c r="UDK75" s="6"/>
      <c r="UDL75" s="6"/>
      <c r="UDM75" s="6"/>
      <c r="UDN75" s="6"/>
      <c r="UDO75" s="6"/>
      <c r="UDP75" s="6"/>
      <c r="UDQ75" s="6"/>
      <c r="UDR75" s="6"/>
      <c r="UDS75" s="6"/>
      <c r="UDT75" s="6"/>
      <c r="UDU75" s="6"/>
      <c r="UDV75" s="6"/>
      <c r="UDW75" s="6"/>
      <c r="UDX75" s="6"/>
      <c r="UDY75" s="6"/>
      <c r="UDZ75" s="6"/>
      <c r="UEA75" s="6"/>
      <c r="UEB75" s="6"/>
      <c r="UEC75" s="6"/>
      <c r="UED75" s="6"/>
      <c r="UEE75" s="6"/>
      <c r="UEF75" s="6"/>
      <c r="UEG75" s="6"/>
      <c r="UEH75" s="6"/>
      <c r="UEI75" s="6"/>
      <c r="UEJ75" s="6"/>
      <c r="UEK75" s="6"/>
      <c r="UEL75" s="6"/>
      <c r="UEM75" s="6"/>
      <c r="UEN75" s="6"/>
      <c r="UEO75" s="6"/>
      <c r="UEP75" s="6"/>
      <c r="UEQ75" s="6"/>
      <c r="UER75" s="6"/>
      <c r="UES75" s="6"/>
      <c r="UET75" s="6"/>
      <c r="UEU75" s="6"/>
      <c r="UEV75" s="6"/>
      <c r="UEW75" s="6"/>
      <c r="UEX75" s="6"/>
      <c r="UEY75" s="6"/>
      <c r="UEZ75" s="6"/>
      <c r="UFA75" s="6"/>
      <c r="UFB75" s="6"/>
      <c r="UFC75" s="6"/>
      <c r="UFD75" s="6"/>
      <c r="UFE75" s="6"/>
      <c r="UFF75" s="6"/>
      <c r="UFG75" s="6"/>
      <c r="UFH75" s="6"/>
      <c r="UFI75" s="6"/>
      <c r="UFJ75" s="6"/>
      <c r="UFK75" s="6"/>
      <c r="UFL75" s="6"/>
      <c r="UFM75" s="6"/>
      <c r="UFN75" s="6"/>
      <c r="UFO75" s="6"/>
      <c r="UFP75" s="6"/>
      <c r="UFQ75" s="6"/>
      <c r="UFR75" s="6"/>
      <c r="UFS75" s="6"/>
      <c r="UFT75" s="6"/>
      <c r="UFU75" s="6"/>
      <c r="UFV75" s="6"/>
      <c r="UFW75" s="6"/>
      <c r="UFX75" s="6"/>
      <c r="UFY75" s="6"/>
      <c r="UFZ75" s="6"/>
      <c r="UGA75" s="6"/>
      <c r="UGB75" s="6"/>
      <c r="UGC75" s="6"/>
      <c r="UGD75" s="6"/>
      <c r="UGE75" s="6"/>
      <c r="UGF75" s="6"/>
      <c r="UGG75" s="6"/>
      <c r="UGH75" s="6"/>
      <c r="UGI75" s="6"/>
      <c r="UGJ75" s="6"/>
      <c r="UGK75" s="6"/>
      <c r="UGL75" s="6"/>
      <c r="UGM75" s="6"/>
      <c r="UGN75" s="6"/>
      <c r="UGO75" s="6"/>
      <c r="UGP75" s="6"/>
      <c r="UGQ75" s="6"/>
      <c r="UGR75" s="6"/>
      <c r="UGS75" s="6"/>
      <c r="UGT75" s="6"/>
      <c r="UGU75" s="6"/>
      <c r="UGV75" s="6"/>
      <c r="UGW75" s="6"/>
      <c r="UGX75" s="6"/>
      <c r="UGY75" s="6"/>
      <c r="UGZ75" s="6"/>
      <c r="UHA75" s="6"/>
      <c r="UHB75" s="6"/>
      <c r="UHC75" s="6"/>
      <c r="UHD75" s="6"/>
      <c r="UHE75" s="6"/>
      <c r="UHF75" s="6"/>
      <c r="UHG75" s="6"/>
      <c r="UHH75" s="6"/>
      <c r="UHI75" s="6"/>
      <c r="UHJ75" s="6"/>
      <c r="UHK75" s="6"/>
      <c r="UHL75" s="6"/>
      <c r="UHM75" s="6"/>
      <c r="UHN75" s="6"/>
      <c r="UHO75" s="6"/>
      <c r="UHP75" s="6"/>
      <c r="UHQ75" s="6"/>
      <c r="UHR75" s="6"/>
      <c r="UHS75" s="6"/>
      <c r="UHT75" s="6"/>
      <c r="UHU75" s="6"/>
      <c r="UHV75" s="6"/>
      <c r="UHW75" s="6"/>
      <c r="UHX75" s="6"/>
      <c r="UHY75" s="6"/>
      <c r="UHZ75" s="6"/>
      <c r="UIA75" s="6"/>
      <c r="UIB75" s="6"/>
      <c r="UIC75" s="6"/>
      <c r="UID75" s="6"/>
      <c r="UIE75" s="6"/>
      <c r="UIF75" s="6"/>
      <c r="UIG75" s="6"/>
      <c r="UIH75" s="6"/>
      <c r="UII75" s="6"/>
      <c r="UIJ75" s="6"/>
      <c r="UIK75" s="6"/>
      <c r="UIL75" s="6"/>
      <c r="UIM75" s="6"/>
      <c r="UIN75" s="6"/>
      <c r="UIO75" s="6"/>
      <c r="UIP75" s="6"/>
      <c r="UIQ75" s="6"/>
      <c r="UIR75" s="6"/>
      <c r="UIS75" s="6"/>
      <c r="UIT75" s="6"/>
      <c r="UIU75" s="6"/>
      <c r="UIV75" s="6"/>
      <c r="UIW75" s="6"/>
      <c r="UIX75" s="6"/>
      <c r="UIY75" s="6"/>
      <c r="UIZ75" s="6"/>
      <c r="UJA75" s="6"/>
      <c r="UJB75" s="6"/>
      <c r="UJC75" s="6"/>
      <c r="UJD75" s="6"/>
      <c r="UJE75" s="6"/>
      <c r="UJF75" s="6"/>
      <c r="UJG75" s="6"/>
      <c r="UJH75" s="6"/>
      <c r="UJI75" s="6"/>
      <c r="UJJ75" s="6"/>
      <c r="UJK75" s="6"/>
      <c r="UJL75" s="6"/>
      <c r="UJM75" s="6"/>
      <c r="UJN75" s="6"/>
      <c r="UJO75" s="6"/>
      <c r="UJP75" s="6"/>
      <c r="UJQ75" s="6"/>
      <c r="UJR75" s="6"/>
      <c r="UJS75" s="6"/>
      <c r="UJT75" s="6"/>
      <c r="UJU75" s="6"/>
      <c r="UJV75" s="6"/>
      <c r="UJW75" s="6"/>
      <c r="UJX75" s="6"/>
      <c r="UJY75" s="6"/>
      <c r="UJZ75" s="6"/>
      <c r="UKA75" s="6"/>
      <c r="UKB75" s="6"/>
      <c r="UKC75" s="6"/>
      <c r="UKD75" s="6"/>
      <c r="UKE75" s="6"/>
      <c r="UKF75" s="6"/>
      <c r="UKG75" s="6"/>
      <c r="UKH75" s="6"/>
      <c r="UKI75" s="6"/>
      <c r="UKJ75" s="6"/>
      <c r="UKK75" s="6"/>
      <c r="UKL75" s="6"/>
      <c r="UKM75" s="6"/>
      <c r="UKN75" s="6"/>
      <c r="UKO75" s="6"/>
      <c r="UKP75" s="6"/>
      <c r="UKQ75" s="6"/>
      <c r="UKR75" s="6"/>
      <c r="UKS75" s="6"/>
      <c r="UKT75" s="6"/>
      <c r="UKU75" s="6"/>
      <c r="UKV75" s="6"/>
      <c r="UKW75" s="6"/>
      <c r="UKX75" s="6"/>
      <c r="UKY75" s="6"/>
      <c r="UKZ75" s="6"/>
      <c r="ULA75" s="6"/>
      <c r="ULB75" s="6"/>
      <c r="ULC75" s="6"/>
      <c r="ULD75" s="6"/>
      <c r="ULE75" s="6"/>
      <c r="ULF75" s="6"/>
      <c r="ULG75" s="6"/>
      <c r="ULH75" s="6"/>
      <c r="ULI75" s="6"/>
      <c r="ULJ75" s="6"/>
      <c r="ULK75" s="6"/>
      <c r="ULL75" s="6"/>
      <c r="ULM75" s="6"/>
      <c r="ULN75" s="6"/>
      <c r="ULO75" s="6"/>
      <c r="ULP75" s="6"/>
      <c r="ULQ75" s="6"/>
      <c r="ULR75" s="6"/>
      <c r="ULS75" s="6"/>
      <c r="ULT75" s="6"/>
      <c r="ULU75" s="6"/>
      <c r="ULV75" s="6"/>
      <c r="ULW75" s="6"/>
      <c r="ULX75" s="6"/>
      <c r="ULY75" s="6"/>
      <c r="ULZ75" s="6"/>
      <c r="UMA75" s="6"/>
      <c r="UMB75" s="6"/>
      <c r="UMC75" s="6"/>
      <c r="UMD75" s="6"/>
      <c r="UME75" s="6"/>
      <c r="UMF75" s="6"/>
      <c r="UMG75" s="6"/>
      <c r="UMH75" s="6"/>
      <c r="UMI75" s="6"/>
      <c r="UMJ75" s="6"/>
      <c r="UMK75" s="6"/>
      <c r="UML75" s="6"/>
      <c r="UMM75" s="6"/>
      <c r="UMN75" s="6"/>
      <c r="UMO75" s="6"/>
      <c r="UMP75" s="6"/>
      <c r="UMQ75" s="6"/>
      <c r="UMR75" s="6"/>
      <c r="UMS75" s="6"/>
      <c r="UMT75" s="6"/>
      <c r="UMU75" s="6"/>
      <c r="UMV75" s="6"/>
      <c r="UMW75" s="6"/>
      <c r="UMX75" s="6"/>
      <c r="UMY75" s="6"/>
      <c r="UMZ75" s="6"/>
      <c r="UNA75" s="6"/>
      <c r="UNB75" s="6"/>
      <c r="UNC75" s="6"/>
      <c r="UND75" s="6"/>
      <c r="UNE75" s="6"/>
      <c r="UNF75" s="6"/>
      <c r="UNG75" s="6"/>
      <c r="UNH75" s="6"/>
      <c r="UNI75" s="6"/>
      <c r="UNJ75" s="6"/>
      <c r="UNK75" s="6"/>
      <c r="UNL75" s="6"/>
      <c r="UNM75" s="6"/>
      <c r="UNN75" s="6"/>
      <c r="UNO75" s="6"/>
      <c r="UNP75" s="6"/>
      <c r="UNQ75" s="6"/>
      <c r="UNR75" s="6"/>
      <c r="UNS75" s="6"/>
      <c r="UNT75" s="6"/>
      <c r="UNU75" s="6"/>
      <c r="UNV75" s="6"/>
      <c r="UNW75" s="6"/>
      <c r="UNX75" s="6"/>
      <c r="UNY75" s="6"/>
      <c r="UNZ75" s="6"/>
      <c r="UOA75" s="6"/>
      <c r="UOB75" s="6"/>
      <c r="UOC75" s="6"/>
      <c r="UOD75" s="6"/>
      <c r="UOE75" s="6"/>
      <c r="UOF75" s="6"/>
      <c r="UOG75" s="6"/>
      <c r="UOH75" s="6"/>
      <c r="UOI75" s="6"/>
      <c r="UOJ75" s="6"/>
      <c r="UOK75" s="6"/>
      <c r="UOL75" s="6"/>
      <c r="UOM75" s="6"/>
      <c r="UON75" s="6"/>
      <c r="UOO75" s="6"/>
      <c r="UOP75" s="6"/>
      <c r="UOQ75" s="6"/>
      <c r="UOR75" s="6"/>
      <c r="UOS75" s="6"/>
      <c r="UOT75" s="6"/>
      <c r="UOU75" s="6"/>
      <c r="UOV75" s="6"/>
      <c r="UOW75" s="6"/>
      <c r="UOX75" s="6"/>
      <c r="UOY75" s="6"/>
      <c r="UOZ75" s="6"/>
      <c r="UPA75" s="6"/>
      <c r="UPB75" s="6"/>
      <c r="UPC75" s="6"/>
      <c r="UPD75" s="6"/>
      <c r="UPE75" s="6"/>
      <c r="UPF75" s="6"/>
      <c r="UPG75" s="6"/>
      <c r="UPH75" s="6"/>
      <c r="UPI75" s="6"/>
      <c r="UPJ75" s="6"/>
      <c r="UPK75" s="6"/>
      <c r="UPL75" s="6"/>
      <c r="UPM75" s="6"/>
      <c r="UPN75" s="6"/>
      <c r="UPO75" s="6"/>
      <c r="UPP75" s="6"/>
      <c r="UPQ75" s="6"/>
      <c r="UPR75" s="6"/>
      <c r="UPS75" s="6"/>
      <c r="UPT75" s="6"/>
      <c r="UPU75" s="6"/>
      <c r="UPV75" s="6"/>
      <c r="UPW75" s="6"/>
      <c r="UPX75" s="6"/>
      <c r="UPY75" s="6"/>
      <c r="UPZ75" s="6"/>
      <c r="UQA75" s="6"/>
      <c r="UQB75" s="6"/>
      <c r="UQC75" s="6"/>
      <c r="UQD75" s="6"/>
      <c r="UQE75" s="6"/>
      <c r="UQF75" s="6"/>
      <c r="UQG75" s="6"/>
      <c r="UQH75" s="6"/>
      <c r="UQI75" s="6"/>
      <c r="UQJ75" s="6"/>
      <c r="UQK75" s="6"/>
      <c r="UQL75" s="6"/>
      <c r="UQM75" s="6"/>
      <c r="UQN75" s="6"/>
      <c r="UQO75" s="6"/>
      <c r="UQP75" s="6"/>
      <c r="UQQ75" s="6"/>
      <c r="UQR75" s="6"/>
      <c r="UQS75" s="6"/>
      <c r="UQT75" s="6"/>
      <c r="UQU75" s="6"/>
      <c r="UQV75" s="6"/>
      <c r="UQW75" s="6"/>
      <c r="UQX75" s="6"/>
      <c r="UQY75" s="6"/>
      <c r="UQZ75" s="6"/>
      <c r="URA75" s="6"/>
      <c r="URB75" s="6"/>
      <c r="URC75" s="6"/>
      <c r="URD75" s="6"/>
      <c r="URE75" s="6"/>
      <c r="URF75" s="6"/>
      <c r="URG75" s="6"/>
      <c r="URH75" s="6"/>
      <c r="URI75" s="6"/>
      <c r="URJ75" s="6"/>
      <c r="URK75" s="6"/>
      <c r="URL75" s="6"/>
      <c r="URM75" s="6"/>
      <c r="URN75" s="6"/>
      <c r="URO75" s="6"/>
      <c r="URP75" s="6"/>
      <c r="URQ75" s="6"/>
      <c r="URR75" s="6"/>
      <c r="URS75" s="6"/>
      <c r="URT75" s="6"/>
      <c r="URU75" s="6"/>
      <c r="URV75" s="6"/>
      <c r="URW75" s="6"/>
      <c r="URX75" s="6"/>
      <c r="URY75" s="6"/>
      <c r="URZ75" s="6"/>
      <c r="USA75" s="6"/>
      <c r="USB75" s="6"/>
      <c r="USC75" s="6"/>
      <c r="USD75" s="6"/>
      <c r="USE75" s="6"/>
      <c r="USF75" s="6"/>
      <c r="USG75" s="6"/>
      <c r="USH75" s="6"/>
      <c r="USI75" s="6"/>
      <c r="USJ75" s="6"/>
      <c r="USK75" s="6"/>
      <c r="USL75" s="6"/>
      <c r="USM75" s="6"/>
      <c r="USN75" s="6"/>
      <c r="USO75" s="6"/>
      <c r="USP75" s="6"/>
      <c r="USQ75" s="6"/>
      <c r="USR75" s="6"/>
      <c r="USS75" s="6"/>
      <c r="UST75" s="6"/>
      <c r="USU75" s="6"/>
      <c r="USV75" s="6"/>
      <c r="USW75" s="6"/>
      <c r="USX75" s="6"/>
      <c r="USY75" s="6"/>
      <c r="USZ75" s="6"/>
      <c r="UTA75" s="6"/>
      <c r="UTB75" s="6"/>
      <c r="UTC75" s="6"/>
      <c r="UTD75" s="6"/>
      <c r="UTE75" s="6"/>
      <c r="UTF75" s="6"/>
      <c r="UTG75" s="6"/>
      <c r="UTH75" s="6"/>
      <c r="UTI75" s="6"/>
      <c r="UTJ75" s="6"/>
      <c r="UTK75" s="6"/>
      <c r="UTL75" s="6"/>
      <c r="UTM75" s="6"/>
      <c r="UTN75" s="6"/>
      <c r="UTO75" s="6"/>
      <c r="UTP75" s="6"/>
      <c r="UTQ75" s="6"/>
      <c r="UTR75" s="6"/>
      <c r="UTS75" s="6"/>
      <c r="UTT75" s="6"/>
      <c r="UTU75" s="6"/>
      <c r="UTV75" s="6"/>
      <c r="UTW75" s="6"/>
      <c r="UTX75" s="6"/>
      <c r="UTY75" s="6"/>
      <c r="UTZ75" s="6"/>
      <c r="UUA75" s="6"/>
      <c r="UUB75" s="6"/>
      <c r="UUC75" s="6"/>
      <c r="UUD75" s="6"/>
      <c r="UUE75" s="6"/>
      <c r="UUF75" s="6"/>
      <c r="UUG75" s="6"/>
      <c r="UUH75" s="6"/>
      <c r="UUI75" s="6"/>
      <c r="UUJ75" s="6"/>
      <c r="UUK75" s="6"/>
      <c r="UUL75" s="6"/>
      <c r="UUM75" s="6"/>
      <c r="UUN75" s="6"/>
      <c r="UUO75" s="6"/>
      <c r="UUP75" s="6"/>
      <c r="UUQ75" s="6"/>
      <c r="UUR75" s="6"/>
      <c r="UUS75" s="6"/>
      <c r="UUT75" s="6"/>
      <c r="UUU75" s="6"/>
      <c r="UUV75" s="6"/>
      <c r="UUW75" s="6"/>
      <c r="UUX75" s="6"/>
      <c r="UUY75" s="6"/>
      <c r="UUZ75" s="6"/>
      <c r="UVA75" s="6"/>
      <c r="UVB75" s="6"/>
      <c r="UVC75" s="6"/>
      <c r="UVD75" s="6"/>
      <c r="UVE75" s="6"/>
      <c r="UVF75" s="6"/>
      <c r="UVG75" s="6"/>
      <c r="UVH75" s="6"/>
      <c r="UVI75" s="6"/>
      <c r="UVJ75" s="6"/>
      <c r="UVK75" s="6"/>
      <c r="UVL75" s="6"/>
      <c r="UVM75" s="6"/>
      <c r="UVN75" s="6"/>
      <c r="UVO75" s="6"/>
      <c r="UVP75" s="6"/>
      <c r="UVQ75" s="6"/>
      <c r="UVR75" s="6"/>
      <c r="UVS75" s="6"/>
      <c r="UVT75" s="6"/>
      <c r="UVU75" s="6"/>
      <c r="UVV75" s="6"/>
      <c r="UVW75" s="6"/>
      <c r="UVX75" s="6"/>
      <c r="UVY75" s="6"/>
      <c r="UVZ75" s="6"/>
      <c r="UWA75" s="6"/>
      <c r="UWB75" s="6"/>
      <c r="UWC75" s="6"/>
      <c r="UWD75" s="6"/>
      <c r="UWE75" s="6"/>
      <c r="UWF75" s="6"/>
      <c r="UWG75" s="6"/>
      <c r="UWH75" s="6"/>
      <c r="UWI75" s="6"/>
      <c r="UWJ75" s="6"/>
      <c r="UWK75" s="6"/>
      <c r="UWL75" s="6"/>
      <c r="UWM75" s="6"/>
      <c r="UWN75" s="6"/>
      <c r="UWO75" s="6"/>
      <c r="UWP75" s="6"/>
      <c r="UWQ75" s="6"/>
      <c r="UWR75" s="6"/>
      <c r="UWS75" s="6"/>
      <c r="UWT75" s="6"/>
      <c r="UWU75" s="6"/>
      <c r="UWV75" s="6"/>
      <c r="UWW75" s="6"/>
      <c r="UWX75" s="6"/>
      <c r="UWY75" s="6"/>
      <c r="UWZ75" s="6"/>
      <c r="UXA75" s="6"/>
      <c r="UXB75" s="6"/>
      <c r="UXC75" s="6"/>
      <c r="UXD75" s="6"/>
      <c r="UXE75" s="6"/>
      <c r="UXF75" s="6"/>
      <c r="UXG75" s="6"/>
      <c r="UXH75" s="6"/>
      <c r="UXI75" s="6"/>
      <c r="UXJ75" s="6"/>
      <c r="UXK75" s="6"/>
      <c r="UXL75" s="6"/>
      <c r="UXM75" s="6"/>
      <c r="UXN75" s="6"/>
      <c r="UXO75" s="6"/>
      <c r="UXP75" s="6"/>
      <c r="UXQ75" s="6"/>
      <c r="UXR75" s="6"/>
      <c r="UXS75" s="6"/>
      <c r="UXT75" s="6"/>
      <c r="UXU75" s="6"/>
      <c r="UXV75" s="6"/>
      <c r="UXW75" s="6"/>
      <c r="UXX75" s="6"/>
      <c r="UXY75" s="6"/>
      <c r="UXZ75" s="6"/>
      <c r="UYA75" s="6"/>
      <c r="UYB75" s="6"/>
      <c r="UYC75" s="6"/>
      <c r="UYD75" s="6"/>
      <c r="UYE75" s="6"/>
      <c r="UYF75" s="6"/>
      <c r="UYG75" s="6"/>
      <c r="UYH75" s="6"/>
      <c r="UYI75" s="6"/>
      <c r="UYJ75" s="6"/>
      <c r="UYK75" s="6"/>
      <c r="UYL75" s="6"/>
      <c r="UYM75" s="6"/>
      <c r="UYN75" s="6"/>
      <c r="UYO75" s="6"/>
      <c r="UYP75" s="6"/>
      <c r="UYQ75" s="6"/>
      <c r="UYR75" s="6"/>
      <c r="UYS75" s="6"/>
      <c r="UYT75" s="6"/>
      <c r="UYU75" s="6"/>
      <c r="UYV75" s="6"/>
      <c r="UYW75" s="6"/>
      <c r="UYX75" s="6"/>
      <c r="UYY75" s="6"/>
      <c r="UYZ75" s="6"/>
      <c r="UZA75" s="6"/>
      <c r="UZB75" s="6"/>
      <c r="UZC75" s="6"/>
      <c r="UZD75" s="6"/>
      <c r="UZE75" s="6"/>
      <c r="UZF75" s="6"/>
      <c r="UZG75" s="6"/>
      <c r="UZH75" s="6"/>
      <c r="UZI75" s="6"/>
      <c r="UZJ75" s="6"/>
      <c r="UZK75" s="6"/>
      <c r="UZL75" s="6"/>
      <c r="UZM75" s="6"/>
      <c r="UZN75" s="6"/>
      <c r="UZO75" s="6"/>
      <c r="UZP75" s="6"/>
      <c r="UZQ75" s="6"/>
      <c r="UZR75" s="6"/>
      <c r="UZS75" s="6"/>
      <c r="UZT75" s="6"/>
      <c r="UZU75" s="6"/>
      <c r="UZV75" s="6"/>
      <c r="UZW75" s="6"/>
      <c r="UZX75" s="6"/>
      <c r="UZY75" s="6"/>
      <c r="UZZ75" s="6"/>
      <c r="VAA75" s="6"/>
      <c r="VAB75" s="6"/>
      <c r="VAC75" s="6"/>
      <c r="VAD75" s="6"/>
      <c r="VAE75" s="6"/>
      <c r="VAF75" s="6"/>
      <c r="VAG75" s="6"/>
      <c r="VAH75" s="6"/>
      <c r="VAI75" s="6"/>
      <c r="VAJ75" s="6"/>
      <c r="VAK75" s="6"/>
      <c r="VAL75" s="6"/>
      <c r="VAM75" s="6"/>
      <c r="VAN75" s="6"/>
      <c r="VAO75" s="6"/>
      <c r="VAP75" s="6"/>
      <c r="VAQ75" s="6"/>
      <c r="VAR75" s="6"/>
      <c r="VAS75" s="6"/>
      <c r="VAT75" s="6"/>
      <c r="VAU75" s="6"/>
      <c r="VAV75" s="6"/>
      <c r="VAW75" s="6"/>
      <c r="VAX75" s="6"/>
      <c r="VAY75" s="6"/>
      <c r="VAZ75" s="6"/>
      <c r="VBA75" s="6"/>
      <c r="VBB75" s="6"/>
      <c r="VBC75" s="6"/>
      <c r="VBD75" s="6"/>
      <c r="VBE75" s="6"/>
      <c r="VBF75" s="6"/>
      <c r="VBG75" s="6"/>
      <c r="VBH75" s="6"/>
      <c r="VBI75" s="6"/>
      <c r="VBJ75" s="6"/>
      <c r="VBK75" s="6"/>
      <c r="VBL75" s="6"/>
      <c r="VBM75" s="6"/>
      <c r="VBN75" s="6"/>
      <c r="VBO75" s="6"/>
      <c r="VBP75" s="6"/>
      <c r="VBQ75" s="6"/>
      <c r="VBR75" s="6"/>
      <c r="VBS75" s="6"/>
      <c r="VBT75" s="6"/>
      <c r="VBU75" s="6"/>
      <c r="VBV75" s="6"/>
      <c r="VBW75" s="6"/>
      <c r="VBX75" s="6"/>
      <c r="VBY75" s="6"/>
      <c r="VBZ75" s="6"/>
      <c r="VCA75" s="6"/>
      <c r="VCB75" s="6"/>
      <c r="VCC75" s="6"/>
      <c r="VCD75" s="6"/>
      <c r="VCE75" s="6"/>
      <c r="VCF75" s="6"/>
      <c r="VCG75" s="6"/>
      <c r="VCH75" s="6"/>
      <c r="VCI75" s="6"/>
      <c r="VCJ75" s="6"/>
      <c r="VCK75" s="6"/>
      <c r="VCL75" s="6"/>
      <c r="VCM75" s="6"/>
      <c r="VCN75" s="6"/>
      <c r="VCO75" s="6"/>
      <c r="VCP75" s="6"/>
      <c r="VCQ75" s="6"/>
      <c r="VCR75" s="6"/>
      <c r="VCS75" s="6"/>
      <c r="VCT75" s="6"/>
      <c r="VCU75" s="6"/>
      <c r="VCV75" s="6"/>
      <c r="VCW75" s="6"/>
      <c r="VCX75" s="6"/>
      <c r="VCY75" s="6"/>
      <c r="VCZ75" s="6"/>
      <c r="VDA75" s="6"/>
      <c r="VDB75" s="6"/>
      <c r="VDC75" s="6"/>
      <c r="VDD75" s="6"/>
      <c r="VDE75" s="6"/>
      <c r="VDF75" s="6"/>
      <c r="VDG75" s="6"/>
      <c r="VDH75" s="6"/>
      <c r="VDI75" s="6"/>
      <c r="VDJ75" s="6"/>
      <c r="VDK75" s="6"/>
      <c r="VDL75" s="6"/>
      <c r="VDM75" s="6"/>
      <c r="VDN75" s="6"/>
      <c r="VDO75" s="6"/>
      <c r="VDP75" s="6"/>
      <c r="VDQ75" s="6"/>
      <c r="VDR75" s="6"/>
      <c r="VDS75" s="6"/>
      <c r="VDT75" s="6"/>
      <c r="VDU75" s="6"/>
      <c r="VDV75" s="6"/>
      <c r="VDW75" s="6"/>
      <c r="VDX75" s="6"/>
      <c r="VDY75" s="6"/>
      <c r="VDZ75" s="6"/>
      <c r="VEA75" s="6"/>
      <c r="VEB75" s="6"/>
      <c r="VEC75" s="6"/>
      <c r="VED75" s="6"/>
      <c r="VEE75" s="6"/>
      <c r="VEF75" s="6"/>
      <c r="VEG75" s="6"/>
      <c r="VEH75" s="6"/>
      <c r="VEI75" s="6"/>
      <c r="VEJ75" s="6"/>
      <c r="VEK75" s="6"/>
      <c r="VEL75" s="6"/>
      <c r="VEM75" s="6"/>
      <c r="VEN75" s="6"/>
      <c r="VEO75" s="6"/>
      <c r="VEP75" s="6"/>
      <c r="VEQ75" s="6"/>
      <c r="VER75" s="6"/>
      <c r="VES75" s="6"/>
      <c r="VET75" s="6"/>
      <c r="VEU75" s="6"/>
      <c r="VEV75" s="6"/>
      <c r="VEW75" s="6"/>
      <c r="VEX75" s="6"/>
      <c r="VEY75" s="6"/>
      <c r="VEZ75" s="6"/>
      <c r="VFA75" s="6"/>
      <c r="VFB75" s="6"/>
      <c r="VFC75" s="6"/>
      <c r="VFD75" s="6"/>
      <c r="VFE75" s="6"/>
      <c r="VFF75" s="6"/>
      <c r="VFG75" s="6"/>
      <c r="VFH75" s="6"/>
      <c r="VFI75" s="6"/>
      <c r="VFJ75" s="6"/>
      <c r="VFK75" s="6"/>
      <c r="VFL75" s="6"/>
      <c r="VFM75" s="6"/>
      <c r="VFN75" s="6"/>
      <c r="VFO75" s="6"/>
      <c r="VFP75" s="6"/>
      <c r="VFQ75" s="6"/>
      <c r="VFR75" s="6"/>
      <c r="VFS75" s="6"/>
      <c r="VFT75" s="6"/>
      <c r="VFU75" s="6"/>
      <c r="VFV75" s="6"/>
      <c r="VFW75" s="6"/>
      <c r="VFX75" s="6"/>
      <c r="VFY75" s="6"/>
      <c r="VFZ75" s="6"/>
      <c r="VGA75" s="6"/>
      <c r="VGB75" s="6"/>
      <c r="VGC75" s="6"/>
      <c r="VGD75" s="6"/>
      <c r="VGE75" s="6"/>
      <c r="VGF75" s="6"/>
      <c r="VGG75" s="6"/>
      <c r="VGH75" s="6"/>
      <c r="VGI75" s="6"/>
      <c r="VGJ75" s="6"/>
      <c r="VGK75" s="6"/>
      <c r="VGL75" s="6"/>
      <c r="VGM75" s="6"/>
      <c r="VGN75" s="6"/>
      <c r="VGO75" s="6"/>
      <c r="VGP75" s="6"/>
      <c r="VGQ75" s="6"/>
      <c r="VGR75" s="6"/>
      <c r="VGS75" s="6"/>
      <c r="VGT75" s="6"/>
      <c r="VGU75" s="6"/>
      <c r="VGV75" s="6"/>
      <c r="VGW75" s="6"/>
      <c r="VGX75" s="6"/>
      <c r="VGY75" s="6"/>
      <c r="VGZ75" s="6"/>
      <c r="VHA75" s="6"/>
      <c r="VHB75" s="6"/>
      <c r="VHC75" s="6"/>
      <c r="VHD75" s="6"/>
      <c r="VHE75" s="6"/>
      <c r="VHF75" s="6"/>
      <c r="VHG75" s="6"/>
      <c r="VHH75" s="6"/>
      <c r="VHI75" s="6"/>
      <c r="VHJ75" s="6"/>
      <c r="VHK75" s="6"/>
      <c r="VHL75" s="6"/>
      <c r="VHM75" s="6"/>
      <c r="VHN75" s="6"/>
      <c r="VHO75" s="6"/>
      <c r="VHP75" s="6"/>
      <c r="VHQ75" s="6"/>
      <c r="VHR75" s="6"/>
      <c r="VHS75" s="6"/>
      <c r="VHT75" s="6"/>
      <c r="VHU75" s="6"/>
      <c r="VHV75" s="6"/>
      <c r="VHW75" s="6"/>
      <c r="VHX75" s="6"/>
      <c r="VHY75" s="6"/>
      <c r="VHZ75" s="6"/>
      <c r="VIA75" s="6"/>
      <c r="VIB75" s="6"/>
      <c r="VIC75" s="6"/>
      <c r="VID75" s="6"/>
      <c r="VIE75" s="6"/>
      <c r="VIF75" s="6"/>
      <c r="VIG75" s="6"/>
      <c r="VIH75" s="6"/>
      <c r="VII75" s="6"/>
      <c r="VIJ75" s="6"/>
      <c r="VIK75" s="6"/>
      <c r="VIL75" s="6"/>
      <c r="VIM75" s="6"/>
      <c r="VIN75" s="6"/>
      <c r="VIO75" s="6"/>
      <c r="VIP75" s="6"/>
      <c r="VIQ75" s="6"/>
      <c r="VIR75" s="6"/>
      <c r="VIS75" s="6"/>
      <c r="VIT75" s="6"/>
      <c r="VIU75" s="6"/>
      <c r="VIV75" s="6"/>
      <c r="VIW75" s="6"/>
      <c r="VIX75" s="6"/>
      <c r="VIY75" s="6"/>
      <c r="VIZ75" s="6"/>
      <c r="VJA75" s="6"/>
      <c r="VJB75" s="6"/>
      <c r="VJC75" s="6"/>
      <c r="VJD75" s="6"/>
      <c r="VJE75" s="6"/>
      <c r="VJF75" s="6"/>
      <c r="VJG75" s="6"/>
      <c r="VJH75" s="6"/>
      <c r="VJI75" s="6"/>
      <c r="VJJ75" s="6"/>
      <c r="VJK75" s="6"/>
      <c r="VJL75" s="6"/>
      <c r="VJM75" s="6"/>
      <c r="VJN75" s="6"/>
      <c r="VJO75" s="6"/>
      <c r="VJP75" s="6"/>
      <c r="VJQ75" s="6"/>
      <c r="VJR75" s="6"/>
      <c r="VJS75" s="6"/>
      <c r="VJT75" s="6"/>
      <c r="VJU75" s="6"/>
      <c r="VJV75" s="6"/>
      <c r="VJW75" s="6"/>
      <c r="VJX75" s="6"/>
      <c r="VJY75" s="6"/>
      <c r="VJZ75" s="6"/>
      <c r="VKA75" s="6"/>
      <c r="VKB75" s="6"/>
      <c r="VKC75" s="6"/>
      <c r="VKD75" s="6"/>
      <c r="VKE75" s="6"/>
      <c r="VKF75" s="6"/>
      <c r="VKG75" s="6"/>
      <c r="VKH75" s="6"/>
      <c r="VKI75" s="6"/>
      <c r="VKJ75" s="6"/>
      <c r="VKK75" s="6"/>
      <c r="VKL75" s="6"/>
      <c r="VKM75" s="6"/>
      <c r="VKN75" s="6"/>
      <c r="VKO75" s="6"/>
      <c r="VKP75" s="6"/>
      <c r="VKQ75" s="6"/>
      <c r="VKR75" s="6"/>
      <c r="VKS75" s="6"/>
      <c r="VKT75" s="6"/>
      <c r="VKU75" s="6"/>
      <c r="VKV75" s="6"/>
      <c r="VKW75" s="6"/>
      <c r="VKX75" s="6"/>
      <c r="VKY75" s="6"/>
      <c r="VKZ75" s="6"/>
      <c r="VLA75" s="6"/>
      <c r="VLB75" s="6"/>
      <c r="VLC75" s="6"/>
      <c r="VLD75" s="6"/>
      <c r="VLE75" s="6"/>
      <c r="VLF75" s="6"/>
      <c r="VLG75" s="6"/>
      <c r="VLH75" s="6"/>
      <c r="VLI75" s="6"/>
      <c r="VLJ75" s="6"/>
      <c r="VLK75" s="6"/>
      <c r="VLL75" s="6"/>
      <c r="VLM75" s="6"/>
      <c r="VLN75" s="6"/>
      <c r="VLO75" s="6"/>
      <c r="VLP75" s="6"/>
      <c r="VLQ75" s="6"/>
      <c r="VLR75" s="6"/>
      <c r="VLS75" s="6"/>
      <c r="VLT75" s="6"/>
      <c r="VLU75" s="6"/>
      <c r="VLV75" s="6"/>
      <c r="VLW75" s="6"/>
      <c r="VLX75" s="6"/>
      <c r="VLY75" s="6"/>
      <c r="VLZ75" s="6"/>
      <c r="VMA75" s="6"/>
      <c r="VMB75" s="6"/>
      <c r="VMC75" s="6"/>
      <c r="VMD75" s="6"/>
      <c r="VME75" s="6"/>
      <c r="VMF75" s="6"/>
      <c r="VMG75" s="6"/>
      <c r="VMH75" s="6"/>
      <c r="VMI75" s="6"/>
      <c r="VMJ75" s="6"/>
      <c r="VMK75" s="6"/>
      <c r="VML75" s="6"/>
      <c r="VMM75" s="6"/>
      <c r="VMN75" s="6"/>
      <c r="VMO75" s="6"/>
      <c r="VMP75" s="6"/>
      <c r="VMQ75" s="6"/>
      <c r="VMR75" s="6"/>
      <c r="VMS75" s="6"/>
      <c r="VMT75" s="6"/>
      <c r="VMU75" s="6"/>
      <c r="VMV75" s="6"/>
      <c r="VMW75" s="6"/>
      <c r="VMX75" s="6"/>
      <c r="VMY75" s="6"/>
      <c r="VMZ75" s="6"/>
      <c r="VNA75" s="6"/>
      <c r="VNB75" s="6"/>
      <c r="VNC75" s="6"/>
      <c r="VND75" s="6"/>
      <c r="VNE75" s="6"/>
      <c r="VNF75" s="6"/>
      <c r="VNG75" s="6"/>
      <c r="VNH75" s="6"/>
      <c r="VNI75" s="6"/>
      <c r="VNJ75" s="6"/>
      <c r="VNK75" s="6"/>
      <c r="VNL75" s="6"/>
      <c r="VNM75" s="6"/>
      <c r="VNN75" s="6"/>
      <c r="VNO75" s="6"/>
      <c r="VNP75" s="6"/>
      <c r="VNQ75" s="6"/>
      <c r="VNR75" s="6"/>
      <c r="VNS75" s="6"/>
      <c r="VNT75" s="6"/>
      <c r="VNU75" s="6"/>
      <c r="VNV75" s="6"/>
      <c r="VNW75" s="6"/>
      <c r="VNX75" s="6"/>
      <c r="VNY75" s="6"/>
      <c r="VNZ75" s="6"/>
      <c r="VOA75" s="6"/>
      <c r="VOB75" s="6"/>
      <c r="VOC75" s="6"/>
      <c r="VOD75" s="6"/>
      <c r="VOE75" s="6"/>
      <c r="VOF75" s="6"/>
      <c r="VOG75" s="6"/>
      <c r="VOH75" s="6"/>
      <c r="VOI75" s="6"/>
      <c r="VOJ75" s="6"/>
      <c r="VOK75" s="6"/>
      <c r="VOL75" s="6"/>
      <c r="VOM75" s="6"/>
      <c r="VON75" s="6"/>
      <c r="VOO75" s="6"/>
      <c r="VOP75" s="6"/>
      <c r="VOQ75" s="6"/>
      <c r="VOR75" s="6"/>
      <c r="VOS75" s="6"/>
      <c r="VOT75" s="6"/>
      <c r="VOU75" s="6"/>
      <c r="VOV75" s="6"/>
      <c r="VOW75" s="6"/>
      <c r="VOX75" s="6"/>
      <c r="VOY75" s="6"/>
      <c r="VOZ75" s="6"/>
      <c r="VPA75" s="6"/>
      <c r="VPB75" s="6"/>
      <c r="VPC75" s="6"/>
      <c r="VPD75" s="6"/>
      <c r="VPE75" s="6"/>
      <c r="VPF75" s="6"/>
      <c r="VPG75" s="6"/>
      <c r="VPH75" s="6"/>
      <c r="VPI75" s="6"/>
      <c r="VPJ75" s="6"/>
      <c r="VPK75" s="6"/>
      <c r="VPL75" s="6"/>
      <c r="VPM75" s="6"/>
      <c r="VPN75" s="6"/>
      <c r="VPO75" s="6"/>
      <c r="VPP75" s="6"/>
      <c r="VPQ75" s="6"/>
      <c r="VPR75" s="6"/>
      <c r="VPS75" s="6"/>
      <c r="VPT75" s="6"/>
      <c r="VPU75" s="6"/>
      <c r="VPV75" s="6"/>
      <c r="VPW75" s="6"/>
      <c r="VPX75" s="6"/>
      <c r="VPY75" s="6"/>
      <c r="VPZ75" s="6"/>
      <c r="VQA75" s="6"/>
      <c r="VQB75" s="6"/>
      <c r="VQC75" s="6"/>
      <c r="VQD75" s="6"/>
      <c r="VQE75" s="6"/>
      <c r="VQF75" s="6"/>
      <c r="VQG75" s="6"/>
      <c r="VQH75" s="6"/>
      <c r="VQI75" s="6"/>
      <c r="VQJ75" s="6"/>
      <c r="VQK75" s="6"/>
      <c r="VQL75" s="6"/>
      <c r="VQM75" s="6"/>
      <c r="VQN75" s="6"/>
      <c r="VQO75" s="6"/>
      <c r="VQP75" s="6"/>
      <c r="VQQ75" s="6"/>
      <c r="VQR75" s="6"/>
      <c r="VQS75" s="6"/>
      <c r="VQT75" s="6"/>
      <c r="VQU75" s="6"/>
      <c r="VQV75" s="6"/>
      <c r="VQW75" s="6"/>
      <c r="VQX75" s="6"/>
      <c r="VQY75" s="6"/>
      <c r="VQZ75" s="6"/>
      <c r="VRA75" s="6"/>
      <c r="VRB75" s="6"/>
      <c r="VRC75" s="6"/>
      <c r="VRD75" s="6"/>
      <c r="VRE75" s="6"/>
      <c r="VRF75" s="6"/>
      <c r="VRG75" s="6"/>
      <c r="VRH75" s="6"/>
      <c r="VRI75" s="6"/>
      <c r="VRJ75" s="6"/>
      <c r="VRK75" s="6"/>
      <c r="VRL75" s="6"/>
      <c r="VRM75" s="6"/>
      <c r="VRN75" s="6"/>
      <c r="VRO75" s="6"/>
      <c r="VRP75" s="6"/>
      <c r="VRQ75" s="6"/>
      <c r="VRR75" s="6"/>
      <c r="VRS75" s="6"/>
      <c r="VRT75" s="6"/>
      <c r="VRU75" s="6"/>
      <c r="VRV75" s="6"/>
      <c r="VRW75" s="6"/>
      <c r="VRX75" s="6"/>
      <c r="VRY75" s="6"/>
      <c r="VRZ75" s="6"/>
      <c r="VSA75" s="6"/>
      <c r="VSB75" s="6"/>
      <c r="VSC75" s="6"/>
      <c r="VSD75" s="6"/>
      <c r="VSE75" s="6"/>
      <c r="VSF75" s="6"/>
      <c r="VSG75" s="6"/>
      <c r="VSH75" s="6"/>
      <c r="VSI75" s="6"/>
      <c r="VSJ75" s="6"/>
      <c r="VSK75" s="6"/>
      <c r="VSL75" s="6"/>
      <c r="VSM75" s="6"/>
      <c r="VSN75" s="6"/>
      <c r="VSO75" s="6"/>
      <c r="VSP75" s="6"/>
      <c r="VSQ75" s="6"/>
      <c r="VSR75" s="6"/>
      <c r="VSS75" s="6"/>
      <c r="VST75" s="6"/>
      <c r="VSU75" s="6"/>
      <c r="VSV75" s="6"/>
      <c r="VSW75" s="6"/>
      <c r="VSX75" s="6"/>
      <c r="VSY75" s="6"/>
      <c r="VSZ75" s="6"/>
      <c r="VTA75" s="6"/>
      <c r="VTB75" s="6"/>
      <c r="VTC75" s="6"/>
      <c r="VTD75" s="6"/>
      <c r="VTE75" s="6"/>
      <c r="VTF75" s="6"/>
      <c r="VTG75" s="6"/>
      <c r="VTH75" s="6"/>
      <c r="VTI75" s="6"/>
      <c r="VTJ75" s="6"/>
      <c r="VTK75" s="6"/>
      <c r="VTL75" s="6"/>
      <c r="VTM75" s="6"/>
      <c r="VTN75" s="6"/>
      <c r="VTO75" s="6"/>
      <c r="VTP75" s="6"/>
      <c r="VTQ75" s="6"/>
      <c r="VTR75" s="6"/>
      <c r="VTS75" s="6"/>
      <c r="VTT75" s="6"/>
      <c r="VTU75" s="6"/>
      <c r="VTV75" s="6"/>
      <c r="VTW75" s="6"/>
      <c r="VTX75" s="6"/>
      <c r="VTY75" s="6"/>
      <c r="VTZ75" s="6"/>
      <c r="VUA75" s="6"/>
      <c r="VUB75" s="6"/>
      <c r="VUC75" s="6"/>
      <c r="VUD75" s="6"/>
      <c r="VUE75" s="6"/>
      <c r="VUF75" s="6"/>
      <c r="VUG75" s="6"/>
      <c r="VUH75" s="6"/>
      <c r="VUI75" s="6"/>
      <c r="VUJ75" s="6"/>
      <c r="VUK75" s="6"/>
      <c r="VUL75" s="6"/>
      <c r="VUM75" s="6"/>
      <c r="VUN75" s="6"/>
      <c r="VUO75" s="6"/>
      <c r="VUP75" s="6"/>
      <c r="VUQ75" s="6"/>
      <c r="VUR75" s="6"/>
      <c r="VUS75" s="6"/>
      <c r="VUT75" s="6"/>
      <c r="VUU75" s="6"/>
      <c r="VUV75" s="6"/>
      <c r="VUW75" s="6"/>
      <c r="VUX75" s="6"/>
      <c r="VUY75" s="6"/>
      <c r="VUZ75" s="6"/>
      <c r="VVA75" s="6"/>
      <c r="VVB75" s="6"/>
      <c r="VVC75" s="6"/>
      <c r="VVD75" s="6"/>
      <c r="VVE75" s="6"/>
      <c r="VVF75" s="6"/>
      <c r="VVG75" s="6"/>
      <c r="VVH75" s="6"/>
      <c r="VVI75" s="6"/>
      <c r="VVJ75" s="6"/>
      <c r="VVK75" s="6"/>
      <c r="VVL75" s="6"/>
      <c r="VVM75" s="6"/>
      <c r="VVN75" s="6"/>
      <c r="VVO75" s="6"/>
      <c r="VVP75" s="6"/>
      <c r="VVQ75" s="6"/>
      <c r="VVR75" s="6"/>
      <c r="VVS75" s="6"/>
      <c r="VVT75" s="6"/>
      <c r="VVU75" s="6"/>
      <c r="VVV75" s="6"/>
      <c r="VVW75" s="6"/>
      <c r="VVX75" s="6"/>
      <c r="VVY75" s="6"/>
      <c r="VVZ75" s="6"/>
      <c r="VWA75" s="6"/>
      <c r="VWB75" s="6"/>
      <c r="VWC75" s="6"/>
      <c r="VWD75" s="6"/>
      <c r="VWE75" s="6"/>
      <c r="VWF75" s="6"/>
      <c r="VWG75" s="6"/>
      <c r="VWH75" s="6"/>
      <c r="VWI75" s="6"/>
      <c r="VWJ75" s="6"/>
      <c r="VWK75" s="6"/>
      <c r="VWL75" s="6"/>
      <c r="VWM75" s="6"/>
      <c r="VWN75" s="6"/>
      <c r="VWO75" s="6"/>
      <c r="VWP75" s="6"/>
      <c r="VWQ75" s="6"/>
      <c r="VWR75" s="6"/>
      <c r="VWS75" s="6"/>
      <c r="VWT75" s="6"/>
      <c r="VWU75" s="6"/>
      <c r="VWV75" s="6"/>
      <c r="VWW75" s="6"/>
      <c r="VWX75" s="6"/>
      <c r="VWY75" s="6"/>
      <c r="VWZ75" s="6"/>
      <c r="VXA75" s="6"/>
      <c r="VXB75" s="6"/>
      <c r="VXC75" s="6"/>
      <c r="VXD75" s="6"/>
      <c r="VXE75" s="6"/>
      <c r="VXF75" s="6"/>
      <c r="VXG75" s="6"/>
      <c r="VXH75" s="6"/>
      <c r="VXI75" s="6"/>
      <c r="VXJ75" s="6"/>
      <c r="VXK75" s="6"/>
      <c r="VXL75" s="6"/>
      <c r="VXM75" s="6"/>
      <c r="VXN75" s="6"/>
      <c r="VXO75" s="6"/>
      <c r="VXP75" s="6"/>
      <c r="VXQ75" s="6"/>
      <c r="VXR75" s="6"/>
      <c r="VXS75" s="6"/>
      <c r="VXT75" s="6"/>
      <c r="VXU75" s="6"/>
      <c r="VXV75" s="6"/>
      <c r="VXW75" s="6"/>
      <c r="VXX75" s="6"/>
      <c r="VXY75" s="6"/>
      <c r="VXZ75" s="6"/>
      <c r="VYA75" s="6"/>
      <c r="VYB75" s="6"/>
      <c r="VYC75" s="6"/>
      <c r="VYD75" s="6"/>
      <c r="VYE75" s="6"/>
      <c r="VYF75" s="6"/>
      <c r="VYG75" s="6"/>
      <c r="VYH75" s="6"/>
      <c r="VYI75" s="6"/>
      <c r="VYJ75" s="6"/>
      <c r="VYK75" s="6"/>
      <c r="VYL75" s="6"/>
      <c r="VYM75" s="6"/>
      <c r="VYN75" s="6"/>
      <c r="VYO75" s="6"/>
      <c r="VYP75" s="6"/>
      <c r="VYQ75" s="6"/>
      <c r="VYR75" s="6"/>
      <c r="VYS75" s="6"/>
      <c r="VYT75" s="6"/>
      <c r="VYU75" s="6"/>
      <c r="VYV75" s="6"/>
      <c r="VYW75" s="6"/>
      <c r="VYX75" s="6"/>
      <c r="VYY75" s="6"/>
      <c r="VYZ75" s="6"/>
      <c r="VZA75" s="6"/>
      <c r="VZB75" s="6"/>
      <c r="VZC75" s="6"/>
      <c r="VZD75" s="6"/>
      <c r="VZE75" s="6"/>
      <c r="VZF75" s="6"/>
      <c r="VZG75" s="6"/>
      <c r="VZH75" s="6"/>
      <c r="VZI75" s="6"/>
      <c r="VZJ75" s="6"/>
      <c r="VZK75" s="6"/>
      <c r="VZL75" s="6"/>
      <c r="VZM75" s="6"/>
      <c r="VZN75" s="6"/>
      <c r="VZO75" s="6"/>
      <c r="VZP75" s="6"/>
      <c r="VZQ75" s="6"/>
      <c r="VZR75" s="6"/>
      <c r="VZS75" s="6"/>
      <c r="VZT75" s="6"/>
      <c r="VZU75" s="6"/>
      <c r="VZV75" s="6"/>
      <c r="VZW75" s="6"/>
      <c r="VZX75" s="6"/>
      <c r="VZY75" s="6"/>
      <c r="VZZ75" s="6"/>
      <c r="WAA75" s="6"/>
      <c r="WAB75" s="6"/>
      <c r="WAC75" s="6"/>
      <c r="WAD75" s="6"/>
      <c r="WAE75" s="6"/>
      <c r="WAF75" s="6"/>
      <c r="WAG75" s="6"/>
      <c r="WAH75" s="6"/>
      <c r="WAI75" s="6"/>
      <c r="WAJ75" s="6"/>
      <c r="WAK75" s="6"/>
      <c r="WAL75" s="6"/>
      <c r="WAM75" s="6"/>
      <c r="WAN75" s="6"/>
      <c r="WAO75" s="6"/>
      <c r="WAP75" s="6"/>
      <c r="WAQ75" s="6"/>
      <c r="WAR75" s="6"/>
      <c r="WAS75" s="6"/>
      <c r="WAT75" s="6"/>
      <c r="WAU75" s="6"/>
      <c r="WAV75" s="6"/>
      <c r="WAW75" s="6"/>
      <c r="WAX75" s="6"/>
      <c r="WAY75" s="6"/>
      <c r="WAZ75" s="6"/>
      <c r="WBA75" s="6"/>
      <c r="WBB75" s="6"/>
      <c r="WBC75" s="6"/>
      <c r="WBD75" s="6"/>
      <c r="WBE75" s="6"/>
      <c r="WBF75" s="6"/>
      <c r="WBG75" s="6"/>
      <c r="WBH75" s="6"/>
      <c r="WBI75" s="6"/>
      <c r="WBJ75" s="6"/>
      <c r="WBK75" s="6"/>
      <c r="WBL75" s="6"/>
      <c r="WBM75" s="6"/>
      <c r="WBN75" s="6"/>
      <c r="WBO75" s="6"/>
      <c r="WBP75" s="6"/>
      <c r="WBQ75" s="6"/>
      <c r="WBR75" s="6"/>
      <c r="WBS75" s="6"/>
      <c r="WBT75" s="6"/>
      <c r="WBU75" s="6"/>
      <c r="WBV75" s="6"/>
      <c r="WBW75" s="6"/>
      <c r="WBX75" s="6"/>
      <c r="WBY75" s="6"/>
      <c r="WBZ75" s="6"/>
      <c r="WCA75" s="6"/>
      <c r="WCB75" s="6"/>
      <c r="WCC75" s="6"/>
      <c r="WCD75" s="6"/>
      <c r="WCE75" s="6"/>
      <c r="WCF75" s="6"/>
      <c r="WCG75" s="6"/>
      <c r="WCH75" s="6"/>
      <c r="WCI75" s="6"/>
      <c r="WCJ75" s="6"/>
      <c r="WCK75" s="6"/>
      <c r="WCL75" s="6"/>
      <c r="WCM75" s="6"/>
      <c r="WCN75" s="6"/>
      <c r="WCO75" s="6"/>
      <c r="WCP75" s="6"/>
      <c r="WCQ75" s="6"/>
      <c r="WCR75" s="6"/>
      <c r="WCS75" s="6"/>
      <c r="WCT75" s="6"/>
      <c r="WCU75" s="6"/>
      <c r="WCV75" s="6"/>
      <c r="WCW75" s="6"/>
      <c r="WCX75" s="6"/>
      <c r="WCY75" s="6"/>
      <c r="WCZ75" s="6"/>
      <c r="WDA75" s="6"/>
      <c r="WDB75" s="6"/>
      <c r="WDC75" s="6"/>
      <c r="WDD75" s="6"/>
      <c r="WDE75" s="6"/>
      <c r="WDF75" s="6"/>
      <c r="WDG75" s="6"/>
      <c r="WDH75" s="6"/>
      <c r="WDI75" s="6"/>
      <c r="WDJ75" s="6"/>
      <c r="WDK75" s="6"/>
      <c r="WDL75" s="6"/>
      <c r="WDM75" s="6"/>
      <c r="WDN75" s="6"/>
      <c r="WDO75" s="6"/>
      <c r="WDP75" s="6"/>
      <c r="WDQ75" s="6"/>
      <c r="WDR75" s="6"/>
      <c r="WDS75" s="6"/>
      <c r="WDT75" s="6"/>
      <c r="WDU75" s="6"/>
      <c r="WDV75" s="6"/>
      <c r="WDW75" s="6"/>
      <c r="WDX75" s="6"/>
      <c r="WDY75" s="6"/>
      <c r="WDZ75" s="6"/>
      <c r="WEA75" s="6"/>
      <c r="WEB75" s="6"/>
      <c r="WEC75" s="6"/>
      <c r="WED75" s="6"/>
      <c r="WEE75" s="6"/>
      <c r="WEF75" s="6"/>
      <c r="WEG75" s="6"/>
      <c r="WEH75" s="6"/>
      <c r="WEI75" s="6"/>
      <c r="WEJ75" s="6"/>
      <c r="WEK75" s="6"/>
      <c r="WEL75" s="6"/>
      <c r="WEM75" s="6"/>
      <c r="WEN75" s="6"/>
      <c r="WEO75" s="6"/>
      <c r="WEP75" s="6"/>
      <c r="WEQ75" s="6"/>
      <c r="WER75" s="6"/>
      <c r="WES75" s="6"/>
      <c r="WET75" s="6"/>
      <c r="WEU75" s="6"/>
      <c r="WEV75" s="6"/>
      <c r="WEW75" s="6"/>
      <c r="WEX75" s="6"/>
      <c r="WEY75" s="6"/>
      <c r="WEZ75" s="6"/>
      <c r="WFA75" s="6"/>
      <c r="WFB75" s="6"/>
      <c r="WFC75" s="6"/>
      <c r="WFD75" s="6"/>
      <c r="WFE75" s="6"/>
      <c r="WFF75" s="6"/>
      <c r="WFG75" s="6"/>
      <c r="WFH75" s="6"/>
      <c r="WFI75" s="6"/>
      <c r="WFJ75" s="6"/>
      <c r="WFK75" s="6"/>
      <c r="WFL75" s="6"/>
      <c r="WFM75" s="6"/>
      <c r="WFN75" s="6"/>
      <c r="WFO75" s="6"/>
      <c r="WFP75" s="6"/>
      <c r="WFQ75" s="6"/>
      <c r="WFR75" s="6"/>
      <c r="WFS75" s="6"/>
      <c r="WFT75" s="6"/>
      <c r="WFU75" s="6"/>
      <c r="WFV75" s="6"/>
      <c r="WFW75" s="6"/>
      <c r="WFX75" s="6"/>
      <c r="WFY75" s="6"/>
      <c r="WFZ75" s="6"/>
      <c r="WGA75" s="6"/>
      <c r="WGB75" s="6"/>
      <c r="WGC75" s="6"/>
      <c r="WGD75" s="6"/>
      <c r="WGE75" s="6"/>
      <c r="WGF75" s="6"/>
      <c r="WGG75" s="6"/>
      <c r="WGH75" s="6"/>
      <c r="WGI75" s="6"/>
      <c r="WGJ75" s="6"/>
      <c r="WGK75" s="6"/>
      <c r="WGL75" s="6"/>
      <c r="WGM75" s="6"/>
      <c r="WGN75" s="6"/>
      <c r="WGO75" s="6"/>
      <c r="WGP75" s="6"/>
      <c r="WGQ75" s="6"/>
      <c r="WGR75" s="6"/>
      <c r="WGS75" s="6"/>
      <c r="WGT75" s="6"/>
      <c r="WGU75" s="6"/>
      <c r="WGV75" s="6"/>
      <c r="WGW75" s="6"/>
      <c r="WGX75" s="6"/>
      <c r="WGY75" s="6"/>
      <c r="WGZ75" s="6"/>
      <c r="WHA75" s="6"/>
      <c r="WHB75" s="6"/>
      <c r="WHC75" s="6"/>
      <c r="WHD75" s="6"/>
      <c r="WHE75" s="6"/>
      <c r="WHF75" s="6"/>
      <c r="WHG75" s="6"/>
      <c r="WHH75" s="6"/>
      <c r="WHI75" s="6"/>
      <c r="WHJ75" s="6"/>
      <c r="WHK75" s="6"/>
      <c r="WHL75" s="6"/>
      <c r="WHM75" s="6"/>
      <c r="WHN75" s="6"/>
      <c r="WHO75" s="6"/>
      <c r="WHP75" s="6"/>
      <c r="WHQ75" s="6"/>
      <c r="WHR75" s="6"/>
      <c r="WHS75" s="6"/>
      <c r="WHT75" s="6"/>
      <c r="WHU75" s="6"/>
      <c r="WHV75" s="6"/>
      <c r="WHW75" s="6"/>
      <c r="WHX75" s="6"/>
      <c r="WHY75" s="6"/>
      <c r="WHZ75" s="6"/>
      <c r="WIA75" s="6"/>
      <c r="WIB75" s="6"/>
      <c r="WIC75" s="6"/>
      <c r="WID75" s="6"/>
      <c r="WIE75" s="6"/>
      <c r="WIF75" s="6"/>
      <c r="WIG75" s="6"/>
      <c r="WIH75" s="6"/>
      <c r="WII75" s="6"/>
      <c r="WIJ75" s="6"/>
      <c r="WIK75" s="6"/>
      <c r="WIL75" s="6"/>
      <c r="WIM75" s="6"/>
      <c r="WIN75" s="6"/>
      <c r="WIO75" s="6"/>
      <c r="WIP75" s="6"/>
      <c r="WIQ75" s="6"/>
      <c r="WIR75" s="6"/>
      <c r="WIS75" s="6"/>
      <c r="WIT75" s="6"/>
      <c r="WIU75" s="6"/>
      <c r="WIV75" s="6"/>
      <c r="WIW75" s="6"/>
      <c r="WIX75" s="6"/>
      <c r="WIY75" s="6"/>
      <c r="WIZ75" s="6"/>
      <c r="WJA75" s="6"/>
      <c r="WJB75" s="6"/>
      <c r="WJC75" s="6"/>
      <c r="WJD75" s="6"/>
      <c r="WJE75" s="6"/>
      <c r="WJF75" s="6"/>
      <c r="WJG75" s="6"/>
      <c r="WJH75" s="6"/>
      <c r="WJI75" s="6"/>
      <c r="WJJ75" s="6"/>
      <c r="WJK75" s="6"/>
      <c r="WJL75" s="6"/>
      <c r="WJM75" s="6"/>
      <c r="WJN75" s="6"/>
      <c r="WJO75" s="6"/>
      <c r="WJP75" s="6"/>
      <c r="WJQ75" s="6"/>
      <c r="WJR75" s="6"/>
      <c r="WJS75" s="6"/>
      <c r="WJT75" s="6"/>
      <c r="WJU75" s="6"/>
      <c r="WJV75" s="6"/>
      <c r="WJW75" s="6"/>
      <c r="WJX75" s="6"/>
      <c r="WJY75" s="6"/>
      <c r="WJZ75" s="6"/>
      <c r="WKA75" s="6"/>
      <c r="WKB75" s="6"/>
      <c r="WKC75" s="6"/>
      <c r="WKD75" s="6"/>
      <c r="WKE75" s="6"/>
      <c r="WKF75" s="6"/>
      <c r="WKG75" s="6"/>
      <c r="WKH75" s="6"/>
      <c r="WKI75" s="6"/>
      <c r="WKJ75" s="6"/>
      <c r="WKK75" s="6"/>
      <c r="WKL75" s="6"/>
      <c r="WKM75" s="6"/>
      <c r="WKN75" s="6"/>
      <c r="WKO75" s="6"/>
      <c r="WKP75" s="6"/>
      <c r="WKQ75" s="6"/>
      <c r="WKR75" s="6"/>
      <c r="WKS75" s="6"/>
      <c r="WKT75" s="6"/>
      <c r="WKU75" s="6"/>
      <c r="WKV75" s="6"/>
      <c r="WKW75" s="6"/>
      <c r="WKX75" s="6"/>
      <c r="WKY75" s="6"/>
      <c r="WKZ75" s="6"/>
      <c r="WLA75" s="6"/>
      <c r="WLB75" s="6"/>
      <c r="WLC75" s="6"/>
      <c r="WLD75" s="6"/>
      <c r="WLE75" s="6"/>
      <c r="WLF75" s="6"/>
      <c r="WLG75" s="6"/>
      <c r="WLH75" s="6"/>
      <c r="WLI75" s="6"/>
      <c r="WLJ75" s="6"/>
      <c r="WLK75" s="6"/>
      <c r="WLL75" s="6"/>
      <c r="WLM75" s="6"/>
      <c r="WLN75" s="6"/>
      <c r="WLO75" s="6"/>
      <c r="WLP75" s="6"/>
      <c r="WLQ75" s="6"/>
      <c r="WLR75" s="6"/>
      <c r="WLS75" s="6"/>
      <c r="WLT75" s="6"/>
      <c r="WLU75" s="6"/>
      <c r="WLV75" s="6"/>
      <c r="WLW75" s="6"/>
      <c r="WLX75" s="6"/>
      <c r="WLY75" s="6"/>
      <c r="WLZ75" s="6"/>
      <c r="WMA75" s="6"/>
      <c r="WMB75" s="6"/>
      <c r="WMC75" s="6"/>
      <c r="WMD75" s="6"/>
      <c r="WME75" s="6"/>
      <c r="WMF75" s="6"/>
      <c r="WMG75" s="6"/>
      <c r="WMH75" s="6"/>
      <c r="WMI75" s="6"/>
      <c r="WMJ75" s="6"/>
      <c r="WMK75" s="6"/>
      <c r="WML75" s="6"/>
      <c r="WMM75" s="6"/>
      <c r="WMN75" s="6"/>
      <c r="WMO75" s="6"/>
      <c r="WMP75" s="6"/>
      <c r="WMQ75" s="6"/>
      <c r="WMR75" s="6"/>
      <c r="WMS75" s="6"/>
      <c r="WMT75" s="6"/>
      <c r="WMU75" s="6"/>
      <c r="WMV75" s="6"/>
      <c r="WMW75" s="6"/>
      <c r="WMX75" s="6"/>
      <c r="WMY75" s="6"/>
      <c r="WMZ75" s="6"/>
      <c r="WNA75" s="6"/>
      <c r="WNB75" s="6"/>
      <c r="WNC75" s="6"/>
      <c r="WND75" s="6"/>
      <c r="WNE75" s="6"/>
      <c r="WNF75" s="6"/>
      <c r="WNG75" s="6"/>
      <c r="WNH75" s="6"/>
      <c r="WNI75" s="6"/>
      <c r="WNJ75" s="6"/>
      <c r="WNK75" s="6"/>
      <c r="WNL75" s="6"/>
      <c r="WNM75" s="6"/>
      <c r="WNN75" s="6"/>
      <c r="WNO75" s="6"/>
      <c r="WNP75" s="6"/>
      <c r="WNQ75" s="6"/>
      <c r="WNR75" s="6"/>
      <c r="WNS75" s="6"/>
      <c r="WNT75" s="6"/>
      <c r="WNU75" s="6"/>
      <c r="WNV75" s="6"/>
      <c r="WNW75" s="6"/>
      <c r="WNX75" s="6"/>
      <c r="WNY75" s="6"/>
      <c r="WNZ75" s="6"/>
      <c r="WOA75" s="6"/>
      <c r="WOB75" s="6"/>
      <c r="WOC75" s="6"/>
      <c r="WOD75" s="6"/>
      <c r="WOE75" s="6"/>
      <c r="WOF75" s="6"/>
      <c r="WOG75" s="6"/>
      <c r="WOH75" s="6"/>
      <c r="WOI75" s="6"/>
      <c r="WOJ75" s="6"/>
      <c r="WOK75" s="6"/>
      <c r="WOL75" s="6"/>
      <c r="WOM75" s="6"/>
      <c r="WON75" s="6"/>
      <c r="WOO75" s="6"/>
      <c r="WOP75" s="6"/>
      <c r="WOQ75" s="6"/>
      <c r="WOR75" s="6"/>
      <c r="WOS75" s="6"/>
      <c r="WOT75" s="6"/>
      <c r="WOU75" s="6"/>
      <c r="WOV75" s="6"/>
      <c r="WOW75" s="6"/>
      <c r="WOX75" s="6"/>
      <c r="WOY75" s="6"/>
      <c r="WOZ75" s="6"/>
      <c r="WPA75" s="6"/>
      <c r="WPB75" s="6"/>
      <c r="WPC75" s="6"/>
      <c r="WPD75" s="6"/>
      <c r="WPE75" s="6"/>
      <c r="WPF75" s="6"/>
      <c r="WPG75" s="6"/>
      <c r="WPH75" s="6"/>
      <c r="WPI75" s="6"/>
      <c r="WPJ75" s="6"/>
      <c r="WPK75" s="6"/>
      <c r="WPL75" s="6"/>
      <c r="WPM75" s="6"/>
      <c r="WPN75" s="6"/>
      <c r="WPO75" s="6"/>
      <c r="WPP75" s="6"/>
      <c r="WPQ75" s="6"/>
      <c r="WPR75" s="6"/>
      <c r="WPS75" s="6"/>
      <c r="WPT75" s="6"/>
      <c r="WPU75" s="6"/>
      <c r="WPV75" s="6"/>
      <c r="WPW75" s="6"/>
      <c r="WPX75" s="6"/>
      <c r="WPY75" s="6"/>
      <c r="WPZ75" s="6"/>
      <c r="WQA75" s="6"/>
      <c r="WQB75" s="6"/>
      <c r="WQC75" s="6"/>
      <c r="WQD75" s="6"/>
      <c r="WQE75" s="6"/>
      <c r="WQF75" s="6"/>
      <c r="WQG75" s="6"/>
      <c r="WQH75" s="6"/>
      <c r="WQI75" s="6"/>
      <c r="WQJ75" s="6"/>
      <c r="WQK75" s="6"/>
      <c r="WQL75" s="6"/>
      <c r="WQM75" s="6"/>
      <c r="WQN75" s="6"/>
      <c r="WQO75" s="6"/>
      <c r="WQP75" s="6"/>
      <c r="WQQ75" s="6"/>
      <c r="WQR75" s="6"/>
      <c r="WQS75" s="6"/>
      <c r="WQT75" s="6"/>
      <c r="WQU75" s="6"/>
      <c r="WQV75" s="6"/>
      <c r="WQW75" s="6"/>
      <c r="WQX75" s="6"/>
      <c r="WQY75" s="6"/>
      <c r="WQZ75" s="6"/>
      <c r="WRA75" s="6"/>
      <c r="WRB75" s="6"/>
      <c r="WRC75" s="6"/>
      <c r="WRD75" s="6"/>
      <c r="WRE75" s="6"/>
      <c r="WRF75" s="6"/>
      <c r="WRG75" s="6"/>
      <c r="WRH75" s="6"/>
      <c r="WRI75" s="6"/>
      <c r="WRJ75" s="6"/>
      <c r="WRK75" s="6"/>
      <c r="WRL75" s="6"/>
      <c r="WRM75" s="6"/>
      <c r="WRN75" s="6"/>
      <c r="WRO75" s="6"/>
      <c r="WRP75" s="6"/>
      <c r="WRQ75" s="6"/>
      <c r="WRR75" s="6"/>
      <c r="WRS75" s="6"/>
      <c r="WRT75" s="6"/>
      <c r="WRU75" s="6"/>
      <c r="WRV75" s="6"/>
      <c r="WRW75" s="6"/>
      <c r="WRX75" s="6"/>
      <c r="WRY75" s="6"/>
      <c r="WRZ75" s="6"/>
      <c r="WSA75" s="6"/>
      <c r="WSB75" s="6"/>
      <c r="WSC75" s="6"/>
      <c r="WSD75" s="6"/>
      <c r="WSE75" s="6"/>
      <c r="WSF75" s="6"/>
      <c r="WSG75" s="6"/>
      <c r="WSH75" s="6"/>
      <c r="WSI75" s="6"/>
      <c r="WSJ75" s="6"/>
      <c r="WSK75" s="6"/>
      <c r="WSL75" s="6"/>
      <c r="WSM75" s="6"/>
      <c r="WSN75" s="6"/>
      <c r="WSO75" s="6"/>
      <c r="WSP75" s="6"/>
      <c r="WSQ75" s="6"/>
      <c r="WSR75" s="6"/>
      <c r="WSS75" s="6"/>
      <c r="WST75" s="6"/>
      <c r="WSU75" s="6"/>
      <c r="WSV75" s="6"/>
      <c r="WSW75" s="6"/>
      <c r="WSX75" s="6"/>
      <c r="WSY75" s="6"/>
      <c r="WSZ75" s="6"/>
      <c r="WTA75" s="6"/>
      <c r="WTB75" s="6"/>
      <c r="WTC75" s="6"/>
      <c r="WTD75" s="6"/>
      <c r="WTE75" s="6"/>
      <c r="WTF75" s="6"/>
      <c r="WTG75" s="6"/>
      <c r="WTH75" s="6"/>
      <c r="WTI75" s="6"/>
      <c r="WTJ75" s="6"/>
      <c r="WTK75" s="6"/>
      <c r="WTL75" s="6"/>
      <c r="WTM75" s="6"/>
      <c r="WTN75" s="6"/>
      <c r="WTO75" s="6"/>
      <c r="WTP75" s="6"/>
      <c r="WTQ75" s="6"/>
      <c r="WTR75" s="6"/>
      <c r="WTS75" s="6"/>
      <c r="WTT75" s="6"/>
      <c r="WTU75" s="6"/>
      <c r="WTV75" s="6"/>
      <c r="WTW75" s="6"/>
      <c r="WTX75" s="6"/>
      <c r="WTY75" s="6"/>
      <c r="WTZ75" s="6"/>
      <c r="WUA75" s="6"/>
      <c r="WUB75" s="6"/>
      <c r="WUC75" s="6"/>
      <c r="WUD75" s="6"/>
      <c r="WUE75" s="6"/>
      <c r="WUF75" s="6"/>
      <c r="WUG75" s="6"/>
      <c r="WUH75" s="6"/>
      <c r="WUI75" s="6"/>
      <c r="WUJ75" s="6"/>
      <c r="WUK75" s="6"/>
      <c r="WUL75" s="6"/>
      <c r="WUM75" s="6"/>
      <c r="WUN75" s="6"/>
      <c r="WUO75" s="6"/>
      <c r="WUP75" s="6"/>
      <c r="WUQ75" s="6"/>
      <c r="WUR75" s="6"/>
      <c r="WUS75" s="6"/>
      <c r="WUT75" s="6"/>
      <c r="WUU75" s="6"/>
      <c r="WUV75" s="6"/>
      <c r="WUW75" s="6"/>
      <c r="WUX75" s="6"/>
      <c r="WUY75" s="6"/>
      <c r="WUZ75" s="6"/>
      <c r="WVA75" s="6"/>
      <c r="WVB75" s="6"/>
      <c r="WVC75" s="6"/>
      <c r="WVD75" s="6"/>
      <c r="WVE75" s="6"/>
      <c r="WVF75" s="6"/>
      <c r="WVG75" s="6"/>
      <c r="WVH75" s="6"/>
      <c r="WVI75" s="6"/>
      <c r="WVJ75" s="6"/>
      <c r="WVK75" s="6"/>
      <c r="WVL75" s="6"/>
      <c r="WVM75" s="6"/>
      <c r="WVN75" s="6"/>
      <c r="WVO75" s="6"/>
      <c r="WVP75" s="6"/>
      <c r="WVQ75" s="6"/>
      <c r="WVR75" s="6"/>
      <c r="WVS75" s="6"/>
      <c r="WVT75" s="6"/>
      <c r="WVU75" s="6"/>
      <c r="WVV75" s="6"/>
      <c r="WVW75" s="6"/>
      <c r="WVX75" s="6"/>
      <c r="WVY75" s="6"/>
      <c r="WVZ75" s="6"/>
      <c r="WWA75" s="6"/>
      <c r="WWB75" s="6"/>
      <c r="WWC75" s="6"/>
      <c r="WWD75" s="6"/>
      <c r="WWE75" s="6"/>
      <c r="WWF75" s="6"/>
      <c r="WWG75" s="6"/>
      <c r="WWH75" s="6"/>
      <c r="WWI75" s="6"/>
      <c r="WWJ75" s="6"/>
      <c r="WWK75" s="6"/>
      <c r="WWL75" s="6"/>
      <c r="WWM75" s="6"/>
      <c r="WWN75" s="6"/>
      <c r="WWO75" s="6"/>
      <c r="WWP75" s="6"/>
      <c r="WWQ75" s="6"/>
      <c r="WWR75" s="6"/>
      <c r="WWS75" s="6"/>
      <c r="WWT75" s="6"/>
      <c r="WWU75" s="6"/>
      <c r="WWV75" s="6"/>
      <c r="WWW75" s="6"/>
      <c r="WWX75" s="6"/>
      <c r="WWY75" s="6"/>
      <c r="WWZ75" s="6"/>
      <c r="WXA75" s="6"/>
      <c r="WXB75" s="6"/>
      <c r="WXC75" s="6"/>
      <c r="WXD75" s="6"/>
      <c r="WXE75" s="6"/>
      <c r="WXF75" s="6"/>
      <c r="WXG75" s="6"/>
      <c r="WXH75" s="6"/>
      <c r="WXI75" s="6"/>
      <c r="WXJ75" s="6"/>
      <c r="WXK75" s="6"/>
      <c r="WXL75" s="6"/>
      <c r="WXM75" s="6"/>
      <c r="WXN75" s="6"/>
      <c r="WXO75" s="6"/>
      <c r="WXP75" s="6"/>
      <c r="WXQ75" s="6"/>
      <c r="WXR75" s="6"/>
      <c r="WXS75" s="6"/>
      <c r="WXT75" s="6"/>
      <c r="WXU75" s="6"/>
      <c r="WXV75" s="6"/>
      <c r="WXW75" s="6"/>
      <c r="WXX75" s="6"/>
      <c r="WXY75" s="6"/>
      <c r="WXZ75" s="6"/>
      <c r="WYA75" s="6"/>
      <c r="WYB75" s="6"/>
      <c r="WYC75" s="6"/>
      <c r="WYD75" s="6"/>
      <c r="WYE75" s="6"/>
      <c r="WYF75" s="6"/>
      <c r="WYG75" s="6"/>
      <c r="WYH75" s="6"/>
      <c r="WYI75" s="6"/>
      <c r="WYJ75" s="6"/>
      <c r="WYK75" s="6"/>
      <c r="WYL75" s="6"/>
      <c r="WYM75" s="6"/>
      <c r="WYN75" s="6"/>
      <c r="WYO75" s="6"/>
      <c r="WYP75" s="6"/>
      <c r="WYQ75" s="6"/>
      <c r="WYR75" s="6"/>
      <c r="WYS75" s="6"/>
      <c r="WYT75" s="6"/>
      <c r="WYU75" s="6"/>
      <c r="WYV75" s="6"/>
      <c r="WYW75" s="6"/>
      <c r="WYX75" s="6"/>
      <c r="WYY75" s="6"/>
      <c r="WYZ75" s="6"/>
      <c r="WZA75" s="6"/>
      <c r="WZB75" s="6"/>
      <c r="WZC75" s="6"/>
      <c r="WZD75" s="6"/>
      <c r="WZE75" s="6"/>
      <c r="WZF75" s="6"/>
      <c r="WZG75" s="6"/>
      <c r="WZH75" s="6"/>
      <c r="WZI75" s="6"/>
      <c r="WZJ75" s="6"/>
      <c r="WZK75" s="6"/>
      <c r="WZL75" s="6"/>
      <c r="WZM75" s="6"/>
      <c r="WZN75" s="6"/>
      <c r="WZO75" s="6"/>
      <c r="WZP75" s="6"/>
      <c r="WZQ75" s="6"/>
      <c r="WZR75" s="6"/>
      <c r="WZS75" s="6"/>
      <c r="WZT75" s="6"/>
      <c r="WZU75" s="6"/>
      <c r="WZV75" s="6"/>
      <c r="WZW75" s="6"/>
      <c r="WZX75" s="6"/>
      <c r="WZY75" s="6"/>
      <c r="WZZ75" s="6"/>
      <c r="XAA75" s="6"/>
      <c r="XAB75" s="6"/>
      <c r="XAC75" s="6"/>
      <c r="XAD75" s="6"/>
      <c r="XAE75" s="6"/>
      <c r="XAF75" s="6"/>
      <c r="XAG75" s="6"/>
      <c r="XAH75" s="6"/>
      <c r="XAI75" s="6"/>
      <c r="XAJ75" s="6"/>
      <c r="XAK75" s="6"/>
      <c r="XAL75" s="6"/>
      <c r="XAM75" s="6"/>
      <c r="XAN75" s="6"/>
      <c r="XAO75" s="6"/>
      <c r="XAP75" s="6"/>
      <c r="XAQ75" s="6"/>
      <c r="XAR75" s="6"/>
      <c r="XAS75" s="6"/>
      <c r="XAT75" s="6"/>
      <c r="XAU75" s="6"/>
      <c r="XAV75" s="6"/>
      <c r="XAW75" s="6"/>
      <c r="XAX75" s="6"/>
      <c r="XAY75" s="6"/>
      <c r="XAZ75" s="6"/>
      <c r="XBA75" s="6"/>
      <c r="XBB75" s="6"/>
      <c r="XBC75" s="6"/>
      <c r="XBD75" s="6"/>
      <c r="XBE75" s="6"/>
      <c r="XBF75" s="6"/>
      <c r="XBG75" s="6"/>
      <c r="XBH75" s="6"/>
      <c r="XBI75" s="6"/>
      <c r="XBJ75" s="6"/>
      <c r="XBK75" s="6"/>
      <c r="XBL75" s="6"/>
      <c r="XBM75" s="6"/>
      <c r="XBN75" s="6"/>
      <c r="XBO75" s="6"/>
      <c r="XBP75" s="6"/>
      <c r="XBQ75" s="6"/>
      <c r="XBR75" s="6"/>
      <c r="XBS75" s="6"/>
      <c r="XBT75" s="6"/>
      <c r="XBU75" s="6"/>
      <c r="XBV75" s="6"/>
      <c r="XBW75" s="6"/>
      <c r="XBX75" s="6"/>
      <c r="XBY75" s="6"/>
      <c r="XBZ75" s="6"/>
      <c r="XCA75" s="6"/>
      <c r="XCB75" s="6"/>
      <c r="XCC75" s="6"/>
      <c r="XCD75" s="6"/>
      <c r="XCE75" s="6"/>
      <c r="XCF75" s="6"/>
      <c r="XCG75" s="6"/>
      <c r="XCH75" s="6"/>
      <c r="XCI75" s="6"/>
      <c r="XCJ75" s="6"/>
      <c r="XCK75" s="6"/>
      <c r="XCL75" s="6"/>
      <c r="XCM75" s="6"/>
      <c r="XCN75" s="6"/>
      <c r="XCO75" s="6"/>
      <c r="XCP75" s="6"/>
      <c r="XCQ75" s="6"/>
      <c r="XCR75" s="6"/>
      <c r="XCS75" s="6"/>
      <c r="XCT75" s="6"/>
      <c r="XCU75" s="6"/>
      <c r="XCV75" s="6"/>
      <c r="XCW75" s="6"/>
      <c r="XCX75" s="6"/>
      <c r="XCY75" s="6"/>
      <c r="XCZ75" s="6"/>
      <c r="XDA75" s="6"/>
      <c r="XDB75" s="6"/>
      <c r="XDC75" s="6"/>
      <c r="XDD75" s="6"/>
      <c r="XDE75" s="6"/>
      <c r="XDF75" s="6"/>
      <c r="XDG75" s="6"/>
      <c r="XDH75" s="6"/>
      <c r="XDI75" s="6"/>
      <c r="XDJ75" s="6"/>
      <c r="XDK75" s="6"/>
      <c r="XDL75" s="6"/>
      <c r="XDM75" s="6"/>
    </row>
    <row r="76" spans="1:16341" s="8" customFormat="1" hidden="1">
      <c r="A76" s="566"/>
      <c r="B76"/>
      <c r="D76" s="277" t="s">
        <v>68</v>
      </c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2"/>
      <c r="X76" s="6"/>
      <c r="Y76" s="6"/>
      <c r="Z76" s="6"/>
      <c r="AA76" s="274"/>
      <c r="AB76" s="19"/>
      <c r="AC76" s="6"/>
      <c r="AD76" s="6"/>
      <c r="AE76" s="6"/>
      <c r="AF76" s="6"/>
      <c r="AG76" s="6"/>
      <c r="AH76" s="6"/>
      <c r="AI76" s="274"/>
      <c r="AJ76" s="6"/>
      <c r="AK76" s="6"/>
      <c r="AL76" s="6"/>
      <c r="AM76" s="274"/>
      <c r="AN76" s="667"/>
      <c r="AO76" s="274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</row>
    <row r="77" spans="1:16341" s="8" customFormat="1">
      <c r="A77" s="566"/>
      <c r="B77"/>
      <c r="D77" s="6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6"/>
      <c r="Y77" s="6"/>
      <c r="Z77" s="6"/>
      <c r="AA77" s="22"/>
      <c r="AB77" s="156"/>
      <c r="AC77" s="6"/>
      <c r="AD77" s="6"/>
      <c r="AE77" s="6"/>
      <c r="AF77" s="6"/>
      <c r="AG77" s="6"/>
      <c r="AH77" s="6"/>
      <c r="AI77" s="22"/>
      <c r="AJ77" s="6"/>
      <c r="AK77" s="6"/>
      <c r="AL77" s="6"/>
      <c r="AM77" s="22"/>
      <c r="AN77" s="156"/>
      <c r="AO77" s="22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  <c r="HWD77" s="6"/>
      <c r="HWE77" s="6"/>
      <c r="HWF77" s="6"/>
      <c r="HWG77" s="6"/>
      <c r="HWH77" s="6"/>
      <c r="HWI77" s="6"/>
      <c r="HWJ77" s="6"/>
      <c r="HWK77" s="6"/>
      <c r="HWL77" s="6"/>
      <c r="HWM77" s="6"/>
      <c r="HWN77" s="6"/>
      <c r="HWO77" s="6"/>
      <c r="HWP77" s="6"/>
      <c r="HWQ77" s="6"/>
      <c r="HWR77" s="6"/>
      <c r="HWS77" s="6"/>
      <c r="HWT77" s="6"/>
      <c r="HWU77" s="6"/>
      <c r="HWV77" s="6"/>
      <c r="HWW77" s="6"/>
      <c r="HWX77" s="6"/>
      <c r="HWY77" s="6"/>
      <c r="HWZ77" s="6"/>
      <c r="HXA77" s="6"/>
      <c r="HXB77" s="6"/>
      <c r="HXC77" s="6"/>
      <c r="HXD77" s="6"/>
      <c r="HXE77" s="6"/>
      <c r="HXF77" s="6"/>
      <c r="HXG77" s="6"/>
      <c r="HXH77" s="6"/>
      <c r="HXI77" s="6"/>
      <c r="HXJ77" s="6"/>
      <c r="HXK77" s="6"/>
      <c r="HXL77" s="6"/>
      <c r="HXM77" s="6"/>
      <c r="HXN77" s="6"/>
      <c r="HXO77" s="6"/>
      <c r="HXP77" s="6"/>
      <c r="HXQ77" s="6"/>
      <c r="HXR77" s="6"/>
      <c r="HXS77" s="6"/>
      <c r="HXT77" s="6"/>
      <c r="HXU77" s="6"/>
      <c r="HXV77" s="6"/>
      <c r="HXW77" s="6"/>
      <c r="HXX77" s="6"/>
      <c r="HXY77" s="6"/>
      <c r="HXZ77" s="6"/>
      <c r="HYA77" s="6"/>
      <c r="HYB77" s="6"/>
      <c r="HYC77" s="6"/>
      <c r="HYD77" s="6"/>
      <c r="HYE77" s="6"/>
      <c r="HYF77" s="6"/>
      <c r="HYG77" s="6"/>
      <c r="HYH77" s="6"/>
      <c r="HYI77" s="6"/>
      <c r="HYJ77" s="6"/>
      <c r="HYK77" s="6"/>
      <c r="HYL77" s="6"/>
      <c r="HYM77" s="6"/>
      <c r="HYN77" s="6"/>
      <c r="HYO77" s="6"/>
      <c r="HYP77" s="6"/>
      <c r="HYQ77" s="6"/>
      <c r="HYR77" s="6"/>
      <c r="HYS77" s="6"/>
      <c r="HYT77" s="6"/>
      <c r="HYU77" s="6"/>
      <c r="HYV77" s="6"/>
      <c r="HYW77" s="6"/>
      <c r="HYX77" s="6"/>
      <c r="HYY77" s="6"/>
      <c r="HYZ77" s="6"/>
      <c r="HZA77" s="6"/>
      <c r="HZB77" s="6"/>
      <c r="HZC77" s="6"/>
      <c r="HZD77" s="6"/>
      <c r="HZE77" s="6"/>
      <c r="HZF77" s="6"/>
      <c r="HZG77" s="6"/>
      <c r="HZH77" s="6"/>
      <c r="HZI77" s="6"/>
      <c r="HZJ77" s="6"/>
      <c r="HZK77" s="6"/>
      <c r="HZL77" s="6"/>
      <c r="HZM77" s="6"/>
      <c r="HZN77" s="6"/>
      <c r="HZO77" s="6"/>
      <c r="HZP77" s="6"/>
      <c r="HZQ77" s="6"/>
      <c r="HZR77" s="6"/>
      <c r="HZS77" s="6"/>
      <c r="HZT77" s="6"/>
      <c r="HZU77" s="6"/>
      <c r="HZV77" s="6"/>
      <c r="HZW77" s="6"/>
      <c r="HZX77" s="6"/>
      <c r="HZY77" s="6"/>
      <c r="HZZ77" s="6"/>
      <c r="IAA77" s="6"/>
      <c r="IAB77" s="6"/>
      <c r="IAC77" s="6"/>
      <c r="IAD77" s="6"/>
      <c r="IAE77" s="6"/>
      <c r="IAF77" s="6"/>
      <c r="IAG77" s="6"/>
      <c r="IAH77" s="6"/>
      <c r="IAI77" s="6"/>
      <c r="IAJ77" s="6"/>
      <c r="IAK77" s="6"/>
      <c r="IAL77" s="6"/>
      <c r="IAM77" s="6"/>
      <c r="IAN77" s="6"/>
      <c r="IAO77" s="6"/>
      <c r="IAP77" s="6"/>
      <c r="IAQ77" s="6"/>
      <c r="IAR77" s="6"/>
      <c r="IAS77" s="6"/>
      <c r="IAT77" s="6"/>
      <c r="IAU77" s="6"/>
      <c r="IAV77" s="6"/>
      <c r="IAW77" s="6"/>
      <c r="IAX77" s="6"/>
      <c r="IAY77" s="6"/>
      <c r="IAZ77" s="6"/>
      <c r="IBA77" s="6"/>
      <c r="IBB77" s="6"/>
      <c r="IBC77" s="6"/>
      <c r="IBD77" s="6"/>
      <c r="IBE77" s="6"/>
      <c r="IBF77" s="6"/>
      <c r="IBG77" s="6"/>
      <c r="IBH77" s="6"/>
      <c r="IBI77" s="6"/>
      <c r="IBJ77" s="6"/>
      <c r="IBK77" s="6"/>
      <c r="IBL77" s="6"/>
      <c r="IBM77" s="6"/>
      <c r="IBN77" s="6"/>
      <c r="IBO77" s="6"/>
      <c r="IBP77" s="6"/>
      <c r="IBQ77" s="6"/>
      <c r="IBR77" s="6"/>
      <c r="IBS77" s="6"/>
      <c r="IBT77" s="6"/>
      <c r="IBU77" s="6"/>
      <c r="IBV77" s="6"/>
      <c r="IBW77" s="6"/>
      <c r="IBX77" s="6"/>
      <c r="IBY77" s="6"/>
      <c r="IBZ77" s="6"/>
      <c r="ICA77" s="6"/>
      <c r="ICB77" s="6"/>
      <c r="ICC77" s="6"/>
      <c r="ICD77" s="6"/>
      <c r="ICE77" s="6"/>
      <c r="ICF77" s="6"/>
      <c r="ICG77" s="6"/>
      <c r="ICH77" s="6"/>
      <c r="ICI77" s="6"/>
      <c r="ICJ77" s="6"/>
      <c r="ICK77" s="6"/>
      <c r="ICL77" s="6"/>
      <c r="ICM77" s="6"/>
      <c r="ICN77" s="6"/>
      <c r="ICO77" s="6"/>
      <c r="ICP77" s="6"/>
      <c r="ICQ77" s="6"/>
      <c r="ICR77" s="6"/>
      <c r="ICS77" s="6"/>
      <c r="ICT77" s="6"/>
      <c r="ICU77" s="6"/>
      <c r="ICV77" s="6"/>
      <c r="ICW77" s="6"/>
      <c r="ICX77" s="6"/>
      <c r="ICY77" s="6"/>
      <c r="ICZ77" s="6"/>
      <c r="IDA77" s="6"/>
      <c r="IDB77" s="6"/>
      <c r="IDC77" s="6"/>
      <c r="IDD77" s="6"/>
      <c r="IDE77" s="6"/>
      <c r="IDF77" s="6"/>
      <c r="IDG77" s="6"/>
      <c r="IDH77" s="6"/>
      <c r="IDI77" s="6"/>
      <c r="IDJ77" s="6"/>
      <c r="IDK77" s="6"/>
      <c r="IDL77" s="6"/>
      <c r="IDM77" s="6"/>
      <c r="IDN77" s="6"/>
      <c r="IDO77" s="6"/>
      <c r="IDP77" s="6"/>
      <c r="IDQ77" s="6"/>
      <c r="IDR77" s="6"/>
      <c r="IDS77" s="6"/>
      <c r="IDT77" s="6"/>
      <c r="IDU77" s="6"/>
      <c r="IDV77" s="6"/>
      <c r="IDW77" s="6"/>
      <c r="IDX77" s="6"/>
      <c r="IDY77" s="6"/>
      <c r="IDZ77" s="6"/>
      <c r="IEA77" s="6"/>
      <c r="IEB77" s="6"/>
      <c r="IEC77" s="6"/>
      <c r="IED77" s="6"/>
      <c r="IEE77" s="6"/>
      <c r="IEF77" s="6"/>
      <c r="IEG77" s="6"/>
      <c r="IEH77" s="6"/>
      <c r="IEI77" s="6"/>
      <c r="IEJ77" s="6"/>
      <c r="IEK77" s="6"/>
      <c r="IEL77" s="6"/>
      <c r="IEM77" s="6"/>
      <c r="IEN77" s="6"/>
      <c r="IEO77" s="6"/>
      <c r="IEP77" s="6"/>
      <c r="IEQ77" s="6"/>
      <c r="IER77" s="6"/>
      <c r="IES77" s="6"/>
      <c r="IET77" s="6"/>
      <c r="IEU77" s="6"/>
      <c r="IEV77" s="6"/>
      <c r="IEW77" s="6"/>
      <c r="IEX77" s="6"/>
      <c r="IEY77" s="6"/>
      <c r="IEZ77" s="6"/>
      <c r="IFA77" s="6"/>
      <c r="IFB77" s="6"/>
      <c r="IFC77" s="6"/>
      <c r="IFD77" s="6"/>
      <c r="IFE77" s="6"/>
      <c r="IFF77" s="6"/>
      <c r="IFG77" s="6"/>
      <c r="IFH77" s="6"/>
      <c r="IFI77" s="6"/>
      <c r="IFJ77" s="6"/>
      <c r="IFK77" s="6"/>
      <c r="IFL77" s="6"/>
      <c r="IFM77" s="6"/>
      <c r="IFN77" s="6"/>
      <c r="IFO77" s="6"/>
      <c r="IFP77" s="6"/>
      <c r="IFQ77" s="6"/>
      <c r="IFR77" s="6"/>
      <c r="IFS77" s="6"/>
      <c r="IFT77" s="6"/>
      <c r="IFU77" s="6"/>
      <c r="IFV77" s="6"/>
      <c r="IFW77" s="6"/>
      <c r="IFX77" s="6"/>
      <c r="IFY77" s="6"/>
      <c r="IFZ77" s="6"/>
      <c r="IGA77" s="6"/>
      <c r="IGB77" s="6"/>
      <c r="IGC77" s="6"/>
      <c r="IGD77" s="6"/>
      <c r="IGE77" s="6"/>
      <c r="IGF77" s="6"/>
      <c r="IGG77" s="6"/>
      <c r="IGH77" s="6"/>
      <c r="IGI77" s="6"/>
      <c r="IGJ77" s="6"/>
      <c r="IGK77" s="6"/>
      <c r="IGL77" s="6"/>
      <c r="IGM77" s="6"/>
      <c r="IGN77" s="6"/>
      <c r="IGO77" s="6"/>
      <c r="IGP77" s="6"/>
      <c r="IGQ77" s="6"/>
      <c r="IGR77" s="6"/>
      <c r="IGS77" s="6"/>
      <c r="IGT77" s="6"/>
      <c r="IGU77" s="6"/>
      <c r="IGV77" s="6"/>
      <c r="IGW77" s="6"/>
      <c r="IGX77" s="6"/>
      <c r="IGY77" s="6"/>
      <c r="IGZ77" s="6"/>
      <c r="IHA77" s="6"/>
      <c r="IHB77" s="6"/>
      <c r="IHC77" s="6"/>
      <c r="IHD77" s="6"/>
      <c r="IHE77" s="6"/>
      <c r="IHF77" s="6"/>
      <c r="IHG77" s="6"/>
      <c r="IHH77" s="6"/>
      <c r="IHI77" s="6"/>
      <c r="IHJ77" s="6"/>
      <c r="IHK77" s="6"/>
      <c r="IHL77" s="6"/>
      <c r="IHM77" s="6"/>
      <c r="IHN77" s="6"/>
      <c r="IHO77" s="6"/>
      <c r="IHP77" s="6"/>
      <c r="IHQ77" s="6"/>
      <c r="IHR77" s="6"/>
      <c r="IHS77" s="6"/>
      <c r="IHT77" s="6"/>
      <c r="IHU77" s="6"/>
      <c r="IHV77" s="6"/>
      <c r="IHW77" s="6"/>
      <c r="IHX77" s="6"/>
      <c r="IHY77" s="6"/>
      <c r="IHZ77" s="6"/>
      <c r="IIA77" s="6"/>
      <c r="IIB77" s="6"/>
      <c r="IIC77" s="6"/>
      <c r="IID77" s="6"/>
      <c r="IIE77" s="6"/>
      <c r="IIF77" s="6"/>
      <c r="IIG77" s="6"/>
      <c r="IIH77" s="6"/>
      <c r="III77" s="6"/>
      <c r="IIJ77" s="6"/>
      <c r="IIK77" s="6"/>
      <c r="IIL77" s="6"/>
      <c r="IIM77" s="6"/>
      <c r="IIN77" s="6"/>
      <c r="IIO77" s="6"/>
      <c r="IIP77" s="6"/>
      <c r="IIQ77" s="6"/>
      <c r="IIR77" s="6"/>
      <c r="IIS77" s="6"/>
      <c r="IIT77" s="6"/>
      <c r="IIU77" s="6"/>
      <c r="IIV77" s="6"/>
      <c r="IIW77" s="6"/>
      <c r="IIX77" s="6"/>
      <c r="IIY77" s="6"/>
      <c r="IIZ77" s="6"/>
      <c r="IJA77" s="6"/>
      <c r="IJB77" s="6"/>
      <c r="IJC77" s="6"/>
      <c r="IJD77" s="6"/>
      <c r="IJE77" s="6"/>
      <c r="IJF77" s="6"/>
      <c r="IJG77" s="6"/>
      <c r="IJH77" s="6"/>
      <c r="IJI77" s="6"/>
      <c r="IJJ77" s="6"/>
      <c r="IJK77" s="6"/>
      <c r="IJL77" s="6"/>
      <c r="IJM77" s="6"/>
      <c r="IJN77" s="6"/>
      <c r="IJO77" s="6"/>
      <c r="IJP77" s="6"/>
      <c r="IJQ77" s="6"/>
      <c r="IJR77" s="6"/>
      <c r="IJS77" s="6"/>
      <c r="IJT77" s="6"/>
      <c r="IJU77" s="6"/>
      <c r="IJV77" s="6"/>
      <c r="IJW77" s="6"/>
      <c r="IJX77" s="6"/>
      <c r="IJY77" s="6"/>
      <c r="IJZ77" s="6"/>
      <c r="IKA77" s="6"/>
      <c r="IKB77" s="6"/>
      <c r="IKC77" s="6"/>
      <c r="IKD77" s="6"/>
      <c r="IKE77" s="6"/>
      <c r="IKF77" s="6"/>
      <c r="IKG77" s="6"/>
      <c r="IKH77" s="6"/>
      <c r="IKI77" s="6"/>
      <c r="IKJ77" s="6"/>
      <c r="IKK77" s="6"/>
      <c r="IKL77" s="6"/>
      <c r="IKM77" s="6"/>
      <c r="IKN77" s="6"/>
      <c r="IKO77" s="6"/>
      <c r="IKP77" s="6"/>
      <c r="IKQ77" s="6"/>
      <c r="IKR77" s="6"/>
      <c r="IKS77" s="6"/>
      <c r="IKT77" s="6"/>
      <c r="IKU77" s="6"/>
      <c r="IKV77" s="6"/>
      <c r="IKW77" s="6"/>
      <c r="IKX77" s="6"/>
      <c r="IKY77" s="6"/>
      <c r="IKZ77" s="6"/>
      <c r="ILA77" s="6"/>
      <c r="ILB77" s="6"/>
      <c r="ILC77" s="6"/>
      <c r="ILD77" s="6"/>
      <c r="ILE77" s="6"/>
      <c r="ILF77" s="6"/>
      <c r="ILG77" s="6"/>
      <c r="ILH77" s="6"/>
      <c r="ILI77" s="6"/>
      <c r="ILJ77" s="6"/>
      <c r="ILK77" s="6"/>
      <c r="ILL77" s="6"/>
      <c r="ILM77" s="6"/>
      <c r="ILN77" s="6"/>
      <c r="ILO77" s="6"/>
      <c r="ILP77" s="6"/>
      <c r="ILQ77" s="6"/>
      <c r="ILR77" s="6"/>
      <c r="ILS77" s="6"/>
      <c r="ILT77" s="6"/>
      <c r="ILU77" s="6"/>
      <c r="ILV77" s="6"/>
      <c r="ILW77" s="6"/>
      <c r="ILX77" s="6"/>
      <c r="ILY77" s="6"/>
      <c r="ILZ77" s="6"/>
      <c r="IMA77" s="6"/>
      <c r="IMB77" s="6"/>
      <c r="IMC77" s="6"/>
      <c r="IMD77" s="6"/>
      <c r="IME77" s="6"/>
      <c r="IMF77" s="6"/>
      <c r="IMG77" s="6"/>
      <c r="IMH77" s="6"/>
      <c r="IMI77" s="6"/>
      <c r="IMJ77" s="6"/>
      <c r="IMK77" s="6"/>
      <c r="IML77" s="6"/>
      <c r="IMM77" s="6"/>
      <c r="IMN77" s="6"/>
      <c r="IMO77" s="6"/>
      <c r="IMP77" s="6"/>
      <c r="IMQ77" s="6"/>
      <c r="IMR77" s="6"/>
      <c r="IMS77" s="6"/>
      <c r="IMT77" s="6"/>
      <c r="IMU77" s="6"/>
      <c r="IMV77" s="6"/>
      <c r="IMW77" s="6"/>
      <c r="IMX77" s="6"/>
      <c r="IMY77" s="6"/>
      <c r="IMZ77" s="6"/>
      <c r="INA77" s="6"/>
      <c r="INB77" s="6"/>
      <c r="INC77" s="6"/>
      <c r="IND77" s="6"/>
      <c r="INE77" s="6"/>
      <c r="INF77" s="6"/>
      <c r="ING77" s="6"/>
      <c r="INH77" s="6"/>
      <c r="INI77" s="6"/>
      <c r="INJ77" s="6"/>
      <c r="INK77" s="6"/>
      <c r="INL77" s="6"/>
      <c r="INM77" s="6"/>
      <c r="INN77" s="6"/>
      <c r="INO77" s="6"/>
      <c r="INP77" s="6"/>
      <c r="INQ77" s="6"/>
      <c r="INR77" s="6"/>
      <c r="INS77" s="6"/>
      <c r="INT77" s="6"/>
      <c r="INU77" s="6"/>
      <c r="INV77" s="6"/>
      <c r="INW77" s="6"/>
      <c r="INX77" s="6"/>
      <c r="INY77" s="6"/>
      <c r="INZ77" s="6"/>
      <c r="IOA77" s="6"/>
      <c r="IOB77" s="6"/>
      <c r="IOC77" s="6"/>
      <c r="IOD77" s="6"/>
      <c r="IOE77" s="6"/>
      <c r="IOF77" s="6"/>
      <c r="IOG77" s="6"/>
      <c r="IOH77" s="6"/>
      <c r="IOI77" s="6"/>
      <c r="IOJ77" s="6"/>
      <c r="IOK77" s="6"/>
      <c r="IOL77" s="6"/>
      <c r="IOM77" s="6"/>
      <c r="ION77" s="6"/>
      <c r="IOO77" s="6"/>
      <c r="IOP77" s="6"/>
      <c r="IOQ77" s="6"/>
      <c r="IOR77" s="6"/>
      <c r="IOS77" s="6"/>
      <c r="IOT77" s="6"/>
      <c r="IOU77" s="6"/>
      <c r="IOV77" s="6"/>
      <c r="IOW77" s="6"/>
      <c r="IOX77" s="6"/>
      <c r="IOY77" s="6"/>
      <c r="IOZ77" s="6"/>
      <c r="IPA77" s="6"/>
      <c r="IPB77" s="6"/>
      <c r="IPC77" s="6"/>
      <c r="IPD77" s="6"/>
      <c r="IPE77" s="6"/>
      <c r="IPF77" s="6"/>
      <c r="IPG77" s="6"/>
      <c r="IPH77" s="6"/>
      <c r="IPI77" s="6"/>
      <c r="IPJ77" s="6"/>
      <c r="IPK77" s="6"/>
      <c r="IPL77" s="6"/>
      <c r="IPM77" s="6"/>
      <c r="IPN77" s="6"/>
      <c r="IPO77" s="6"/>
      <c r="IPP77" s="6"/>
      <c r="IPQ77" s="6"/>
      <c r="IPR77" s="6"/>
      <c r="IPS77" s="6"/>
      <c r="IPT77" s="6"/>
      <c r="IPU77" s="6"/>
      <c r="IPV77" s="6"/>
      <c r="IPW77" s="6"/>
      <c r="IPX77" s="6"/>
      <c r="IPY77" s="6"/>
      <c r="IPZ77" s="6"/>
      <c r="IQA77" s="6"/>
      <c r="IQB77" s="6"/>
      <c r="IQC77" s="6"/>
      <c r="IQD77" s="6"/>
      <c r="IQE77" s="6"/>
      <c r="IQF77" s="6"/>
      <c r="IQG77" s="6"/>
      <c r="IQH77" s="6"/>
      <c r="IQI77" s="6"/>
      <c r="IQJ77" s="6"/>
      <c r="IQK77" s="6"/>
      <c r="IQL77" s="6"/>
      <c r="IQM77" s="6"/>
      <c r="IQN77" s="6"/>
      <c r="IQO77" s="6"/>
      <c r="IQP77" s="6"/>
      <c r="IQQ77" s="6"/>
      <c r="IQR77" s="6"/>
      <c r="IQS77" s="6"/>
      <c r="IQT77" s="6"/>
      <c r="IQU77" s="6"/>
      <c r="IQV77" s="6"/>
      <c r="IQW77" s="6"/>
      <c r="IQX77" s="6"/>
      <c r="IQY77" s="6"/>
      <c r="IQZ77" s="6"/>
      <c r="IRA77" s="6"/>
      <c r="IRB77" s="6"/>
      <c r="IRC77" s="6"/>
      <c r="IRD77" s="6"/>
      <c r="IRE77" s="6"/>
      <c r="IRF77" s="6"/>
      <c r="IRG77" s="6"/>
      <c r="IRH77" s="6"/>
      <c r="IRI77" s="6"/>
      <c r="IRJ77" s="6"/>
      <c r="IRK77" s="6"/>
      <c r="IRL77" s="6"/>
      <c r="IRM77" s="6"/>
      <c r="IRN77" s="6"/>
      <c r="IRO77" s="6"/>
      <c r="IRP77" s="6"/>
      <c r="IRQ77" s="6"/>
      <c r="IRR77" s="6"/>
      <c r="IRS77" s="6"/>
      <c r="IRT77" s="6"/>
      <c r="IRU77" s="6"/>
      <c r="IRV77" s="6"/>
      <c r="IRW77" s="6"/>
      <c r="IRX77" s="6"/>
      <c r="IRY77" s="6"/>
      <c r="IRZ77" s="6"/>
      <c r="ISA77" s="6"/>
      <c r="ISB77" s="6"/>
      <c r="ISC77" s="6"/>
      <c r="ISD77" s="6"/>
      <c r="ISE77" s="6"/>
      <c r="ISF77" s="6"/>
      <c r="ISG77" s="6"/>
      <c r="ISH77" s="6"/>
      <c r="ISI77" s="6"/>
      <c r="ISJ77" s="6"/>
      <c r="ISK77" s="6"/>
      <c r="ISL77" s="6"/>
      <c r="ISM77" s="6"/>
      <c r="ISN77" s="6"/>
      <c r="ISO77" s="6"/>
      <c r="ISP77" s="6"/>
      <c r="ISQ77" s="6"/>
      <c r="ISR77" s="6"/>
      <c r="ISS77" s="6"/>
      <c r="IST77" s="6"/>
      <c r="ISU77" s="6"/>
      <c r="ISV77" s="6"/>
      <c r="ISW77" s="6"/>
      <c r="ISX77" s="6"/>
      <c r="ISY77" s="6"/>
      <c r="ISZ77" s="6"/>
      <c r="ITA77" s="6"/>
      <c r="ITB77" s="6"/>
      <c r="ITC77" s="6"/>
      <c r="ITD77" s="6"/>
      <c r="ITE77" s="6"/>
      <c r="ITF77" s="6"/>
      <c r="ITG77" s="6"/>
      <c r="ITH77" s="6"/>
      <c r="ITI77" s="6"/>
      <c r="ITJ77" s="6"/>
      <c r="ITK77" s="6"/>
      <c r="ITL77" s="6"/>
      <c r="ITM77" s="6"/>
      <c r="ITN77" s="6"/>
      <c r="ITO77" s="6"/>
      <c r="ITP77" s="6"/>
      <c r="ITQ77" s="6"/>
      <c r="ITR77" s="6"/>
      <c r="ITS77" s="6"/>
      <c r="ITT77" s="6"/>
      <c r="ITU77" s="6"/>
      <c r="ITV77" s="6"/>
      <c r="ITW77" s="6"/>
      <c r="ITX77" s="6"/>
      <c r="ITY77" s="6"/>
      <c r="ITZ77" s="6"/>
      <c r="IUA77" s="6"/>
      <c r="IUB77" s="6"/>
      <c r="IUC77" s="6"/>
      <c r="IUD77" s="6"/>
      <c r="IUE77" s="6"/>
      <c r="IUF77" s="6"/>
      <c r="IUG77" s="6"/>
      <c r="IUH77" s="6"/>
      <c r="IUI77" s="6"/>
      <c r="IUJ77" s="6"/>
      <c r="IUK77" s="6"/>
      <c r="IUL77" s="6"/>
      <c r="IUM77" s="6"/>
      <c r="IUN77" s="6"/>
      <c r="IUO77" s="6"/>
      <c r="IUP77" s="6"/>
      <c r="IUQ77" s="6"/>
      <c r="IUR77" s="6"/>
      <c r="IUS77" s="6"/>
      <c r="IUT77" s="6"/>
      <c r="IUU77" s="6"/>
      <c r="IUV77" s="6"/>
      <c r="IUW77" s="6"/>
      <c r="IUX77" s="6"/>
      <c r="IUY77" s="6"/>
      <c r="IUZ77" s="6"/>
      <c r="IVA77" s="6"/>
      <c r="IVB77" s="6"/>
      <c r="IVC77" s="6"/>
      <c r="IVD77" s="6"/>
      <c r="IVE77" s="6"/>
      <c r="IVF77" s="6"/>
      <c r="IVG77" s="6"/>
      <c r="IVH77" s="6"/>
      <c r="IVI77" s="6"/>
      <c r="IVJ77" s="6"/>
      <c r="IVK77" s="6"/>
      <c r="IVL77" s="6"/>
      <c r="IVM77" s="6"/>
      <c r="IVN77" s="6"/>
      <c r="IVO77" s="6"/>
      <c r="IVP77" s="6"/>
      <c r="IVQ77" s="6"/>
      <c r="IVR77" s="6"/>
      <c r="IVS77" s="6"/>
      <c r="IVT77" s="6"/>
      <c r="IVU77" s="6"/>
      <c r="IVV77" s="6"/>
      <c r="IVW77" s="6"/>
      <c r="IVX77" s="6"/>
      <c r="IVY77" s="6"/>
      <c r="IVZ77" s="6"/>
      <c r="IWA77" s="6"/>
      <c r="IWB77" s="6"/>
      <c r="IWC77" s="6"/>
      <c r="IWD77" s="6"/>
      <c r="IWE77" s="6"/>
      <c r="IWF77" s="6"/>
      <c r="IWG77" s="6"/>
      <c r="IWH77" s="6"/>
      <c r="IWI77" s="6"/>
      <c r="IWJ77" s="6"/>
      <c r="IWK77" s="6"/>
      <c r="IWL77" s="6"/>
      <c r="IWM77" s="6"/>
      <c r="IWN77" s="6"/>
      <c r="IWO77" s="6"/>
      <c r="IWP77" s="6"/>
      <c r="IWQ77" s="6"/>
      <c r="IWR77" s="6"/>
      <c r="IWS77" s="6"/>
      <c r="IWT77" s="6"/>
      <c r="IWU77" s="6"/>
      <c r="IWV77" s="6"/>
      <c r="IWW77" s="6"/>
      <c r="IWX77" s="6"/>
      <c r="IWY77" s="6"/>
      <c r="IWZ77" s="6"/>
      <c r="IXA77" s="6"/>
      <c r="IXB77" s="6"/>
      <c r="IXC77" s="6"/>
      <c r="IXD77" s="6"/>
      <c r="IXE77" s="6"/>
      <c r="IXF77" s="6"/>
      <c r="IXG77" s="6"/>
      <c r="IXH77" s="6"/>
      <c r="IXI77" s="6"/>
      <c r="IXJ77" s="6"/>
      <c r="IXK77" s="6"/>
      <c r="IXL77" s="6"/>
      <c r="IXM77" s="6"/>
      <c r="IXN77" s="6"/>
      <c r="IXO77" s="6"/>
      <c r="IXP77" s="6"/>
      <c r="IXQ77" s="6"/>
      <c r="IXR77" s="6"/>
      <c r="IXS77" s="6"/>
      <c r="IXT77" s="6"/>
      <c r="IXU77" s="6"/>
      <c r="IXV77" s="6"/>
      <c r="IXW77" s="6"/>
      <c r="IXX77" s="6"/>
      <c r="IXY77" s="6"/>
      <c r="IXZ77" s="6"/>
      <c r="IYA77" s="6"/>
      <c r="IYB77" s="6"/>
      <c r="IYC77" s="6"/>
      <c r="IYD77" s="6"/>
      <c r="IYE77" s="6"/>
      <c r="IYF77" s="6"/>
      <c r="IYG77" s="6"/>
      <c r="IYH77" s="6"/>
      <c r="IYI77" s="6"/>
      <c r="IYJ77" s="6"/>
      <c r="IYK77" s="6"/>
      <c r="IYL77" s="6"/>
      <c r="IYM77" s="6"/>
      <c r="IYN77" s="6"/>
      <c r="IYO77" s="6"/>
      <c r="IYP77" s="6"/>
      <c r="IYQ77" s="6"/>
      <c r="IYR77" s="6"/>
      <c r="IYS77" s="6"/>
      <c r="IYT77" s="6"/>
      <c r="IYU77" s="6"/>
      <c r="IYV77" s="6"/>
      <c r="IYW77" s="6"/>
      <c r="IYX77" s="6"/>
      <c r="IYY77" s="6"/>
      <c r="IYZ77" s="6"/>
      <c r="IZA77" s="6"/>
      <c r="IZB77" s="6"/>
      <c r="IZC77" s="6"/>
      <c r="IZD77" s="6"/>
      <c r="IZE77" s="6"/>
      <c r="IZF77" s="6"/>
      <c r="IZG77" s="6"/>
      <c r="IZH77" s="6"/>
      <c r="IZI77" s="6"/>
      <c r="IZJ77" s="6"/>
      <c r="IZK77" s="6"/>
      <c r="IZL77" s="6"/>
      <c r="IZM77" s="6"/>
      <c r="IZN77" s="6"/>
      <c r="IZO77" s="6"/>
      <c r="IZP77" s="6"/>
      <c r="IZQ77" s="6"/>
      <c r="IZR77" s="6"/>
      <c r="IZS77" s="6"/>
      <c r="IZT77" s="6"/>
      <c r="IZU77" s="6"/>
      <c r="IZV77" s="6"/>
      <c r="IZW77" s="6"/>
      <c r="IZX77" s="6"/>
      <c r="IZY77" s="6"/>
      <c r="IZZ77" s="6"/>
      <c r="JAA77" s="6"/>
      <c r="JAB77" s="6"/>
      <c r="JAC77" s="6"/>
      <c r="JAD77" s="6"/>
      <c r="JAE77" s="6"/>
      <c r="JAF77" s="6"/>
      <c r="JAG77" s="6"/>
      <c r="JAH77" s="6"/>
      <c r="JAI77" s="6"/>
      <c r="JAJ77" s="6"/>
      <c r="JAK77" s="6"/>
      <c r="JAL77" s="6"/>
      <c r="JAM77" s="6"/>
      <c r="JAN77" s="6"/>
      <c r="JAO77" s="6"/>
      <c r="JAP77" s="6"/>
      <c r="JAQ77" s="6"/>
      <c r="JAR77" s="6"/>
      <c r="JAS77" s="6"/>
      <c r="JAT77" s="6"/>
      <c r="JAU77" s="6"/>
      <c r="JAV77" s="6"/>
      <c r="JAW77" s="6"/>
      <c r="JAX77" s="6"/>
      <c r="JAY77" s="6"/>
      <c r="JAZ77" s="6"/>
      <c r="JBA77" s="6"/>
      <c r="JBB77" s="6"/>
      <c r="JBC77" s="6"/>
      <c r="JBD77" s="6"/>
      <c r="JBE77" s="6"/>
      <c r="JBF77" s="6"/>
      <c r="JBG77" s="6"/>
      <c r="JBH77" s="6"/>
      <c r="JBI77" s="6"/>
      <c r="JBJ77" s="6"/>
      <c r="JBK77" s="6"/>
      <c r="JBL77" s="6"/>
      <c r="JBM77" s="6"/>
      <c r="JBN77" s="6"/>
      <c r="JBO77" s="6"/>
      <c r="JBP77" s="6"/>
      <c r="JBQ77" s="6"/>
      <c r="JBR77" s="6"/>
      <c r="JBS77" s="6"/>
      <c r="JBT77" s="6"/>
      <c r="JBU77" s="6"/>
      <c r="JBV77" s="6"/>
      <c r="JBW77" s="6"/>
      <c r="JBX77" s="6"/>
      <c r="JBY77" s="6"/>
      <c r="JBZ77" s="6"/>
      <c r="JCA77" s="6"/>
      <c r="JCB77" s="6"/>
      <c r="JCC77" s="6"/>
      <c r="JCD77" s="6"/>
      <c r="JCE77" s="6"/>
      <c r="JCF77" s="6"/>
      <c r="JCG77" s="6"/>
      <c r="JCH77" s="6"/>
      <c r="JCI77" s="6"/>
      <c r="JCJ77" s="6"/>
      <c r="JCK77" s="6"/>
      <c r="JCL77" s="6"/>
      <c r="JCM77" s="6"/>
      <c r="JCN77" s="6"/>
      <c r="JCO77" s="6"/>
      <c r="JCP77" s="6"/>
      <c r="JCQ77" s="6"/>
      <c r="JCR77" s="6"/>
      <c r="JCS77" s="6"/>
      <c r="JCT77" s="6"/>
      <c r="JCU77" s="6"/>
      <c r="JCV77" s="6"/>
      <c r="JCW77" s="6"/>
      <c r="JCX77" s="6"/>
      <c r="JCY77" s="6"/>
      <c r="JCZ77" s="6"/>
      <c r="JDA77" s="6"/>
      <c r="JDB77" s="6"/>
      <c r="JDC77" s="6"/>
      <c r="JDD77" s="6"/>
      <c r="JDE77" s="6"/>
      <c r="JDF77" s="6"/>
      <c r="JDG77" s="6"/>
      <c r="JDH77" s="6"/>
      <c r="JDI77" s="6"/>
      <c r="JDJ77" s="6"/>
      <c r="JDK77" s="6"/>
      <c r="JDL77" s="6"/>
      <c r="JDM77" s="6"/>
      <c r="JDN77" s="6"/>
      <c r="JDO77" s="6"/>
      <c r="JDP77" s="6"/>
      <c r="JDQ77" s="6"/>
      <c r="JDR77" s="6"/>
      <c r="JDS77" s="6"/>
      <c r="JDT77" s="6"/>
      <c r="JDU77" s="6"/>
      <c r="JDV77" s="6"/>
      <c r="JDW77" s="6"/>
      <c r="JDX77" s="6"/>
      <c r="JDY77" s="6"/>
      <c r="JDZ77" s="6"/>
      <c r="JEA77" s="6"/>
      <c r="JEB77" s="6"/>
      <c r="JEC77" s="6"/>
      <c r="JED77" s="6"/>
      <c r="JEE77" s="6"/>
      <c r="JEF77" s="6"/>
      <c r="JEG77" s="6"/>
      <c r="JEH77" s="6"/>
      <c r="JEI77" s="6"/>
      <c r="JEJ77" s="6"/>
      <c r="JEK77" s="6"/>
      <c r="JEL77" s="6"/>
      <c r="JEM77" s="6"/>
      <c r="JEN77" s="6"/>
      <c r="JEO77" s="6"/>
      <c r="JEP77" s="6"/>
      <c r="JEQ77" s="6"/>
      <c r="JER77" s="6"/>
      <c r="JES77" s="6"/>
      <c r="JET77" s="6"/>
      <c r="JEU77" s="6"/>
      <c r="JEV77" s="6"/>
      <c r="JEW77" s="6"/>
      <c r="JEX77" s="6"/>
      <c r="JEY77" s="6"/>
      <c r="JEZ77" s="6"/>
      <c r="JFA77" s="6"/>
      <c r="JFB77" s="6"/>
      <c r="JFC77" s="6"/>
      <c r="JFD77" s="6"/>
      <c r="JFE77" s="6"/>
      <c r="JFF77" s="6"/>
      <c r="JFG77" s="6"/>
      <c r="JFH77" s="6"/>
      <c r="JFI77" s="6"/>
      <c r="JFJ77" s="6"/>
      <c r="JFK77" s="6"/>
      <c r="JFL77" s="6"/>
      <c r="JFM77" s="6"/>
      <c r="JFN77" s="6"/>
      <c r="JFO77" s="6"/>
      <c r="JFP77" s="6"/>
      <c r="JFQ77" s="6"/>
      <c r="JFR77" s="6"/>
      <c r="JFS77" s="6"/>
      <c r="JFT77" s="6"/>
      <c r="JFU77" s="6"/>
      <c r="JFV77" s="6"/>
      <c r="JFW77" s="6"/>
      <c r="JFX77" s="6"/>
      <c r="JFY77" s="6"/>
      <c r="JFZ77" s="6"/>
      <c r="JGA77" s="6"/>
      <c r="JGB77" s="6"/>
      <c r="JGC77" s="6"/>
      <c r="JGD77" s="6"/>
      <c r="JGE77" s="6"/>
      <c r="JGF77" s="6"/>
      <c r="JGG77" s="6"/>
      <c r="JGH77" s="6"/>
      <c r="JGI77" s="6"/>
      <c r="JGJ77" s="6"/>
      <c r="JGK77" s="6"/>
      <c r="JGL77" s="6"/>
      <c r="JGM77" s="6"/>
      <c r="JGN77" s="6"/>
      <c r="JGO77" s="6"/>
      <c r="JGP77" s="6"/>
      <c r="JGQ77" s="6"/>
      <c r="JGR77" s="6"/>
      <c r="JGS77" s="6"/>
      <c r="JGT77" s="6"/>
      <c r="JGU77" s="6"/>
      <c r="JGV77" s="6"/>
      <c r="JGW77" s="6"/>
      <c r="JGX77" s="6"/>
      <c r="JGY77" s="6"/>
      <c r="JGZ77" s="6"/>
      <c r="JHA77" s="6"/>
      <c r="JHB77" s="6"/>
      <c r="JHC77" s="6"/>
      <c r="JHD77" s="6"/>
      <c r="JHE77" s="6"/>
      <c r="JHF77" s="6"/>
      <c r="JHG77" s="6"/>
      <c r="JHH77" s="6"/>
      <c r="JHI77" s="6"/>
      <c r="JHJ77" s="6"/>
      <c r="JHK77" s="6"/>
      <c r="JHL77" s="6"/>
      <c r="JHM77" s="6"/>
      <c r="JHN77" s="6"/>
      <c r="JHO77" s="6"/>
      <c r="JHP77" s="6"/>
      <c r="JHQ77" s="6"/>
      <c r="JHR77" s="6"/>
      <c r="JHS77" s="6"/>
      <c r="JHT77" s="6"/>
      <c r="JHU77" s="6"/>
      <c r="JHV77" s="6"/>
      <c r="JHW77" s="6"/>
      <c r="JHX77" s="6"/>
      <c r="JHY77" s="6"/>
      <c r="JHZ77" s="6"/>
      <c r="JIA77" s="6"/>
      <c r="JIB77" s="6"/>
      <c r="JIC77" s="6"/>
      <c r="JID77" s="6"/>
      <c r="JIE77" s="6"/>
      <c r="JIF77" s="6"/>
      <c r="JIG77" s="6"/>
      <c r="JIH77" s="6"/>
      <c r="JII77" s="6"/>
      <c r="JIJ77" s="6"/>
      <c r="JIK77" s="6"/>
      <c r="JIL77" s="6"/>
      <c r="JIM77" s="6"/>
      <c r="JIN77" s="6"/>
      <c r="JIO77" s="6"/>
      <c r="JIP77" s="6"/>
      <c r="JIQ77" s="6"/>
      <c r="JIR77" s="6"/>
      <c r="JIS77" s="6"/>
      <c r="JIT77" s="6"/>
      <c r="JIU77" s="6"/>
      <c r="JIV77" s="6"/>
      <c r="JIW77" s="6"/>
      <c r="JIX77" s="6"/>
      <c r="JIY77" s="6"/>
      <c r="JIZ77" s="6"/>
      <c r="JJA77" s="6"/>
      <c r="JJB77" s="6"/>
      <c r="JJC77" s="6"/>
      <c r="JJD77" s="6"/>
      <c r="JJE77" s="6"/>
      <c r="JJF77" s="6"/>
      <c r="JJG77" s="6"/>
      <c r="JJH77" s="6"/>
      <c r="JJI77" s="6"/>
      <c r="JJJ77" s="6"/>
      <c r="JJK77" s="6"/>
      <c r="JJL77" s="6"/>
      <c r="JJM77" s="6"/>
      <c r="JJN77" s="6"/>
      <c r="JJO77" s="6"/>
      <c r="JJP77" s="6"/>
      <c r="JJQ77" s="6"/>
      <c r="JJR77" s="6"/>
      <c r="JJS77" s="6"/>
      <c r="JJT77" s="6"/>
      <c r="JJU77" s="6"/>
      <c r="JJV77" s="6"/>
      <c r="JJW77" s="6"/>
      <c r="JJX77" s="6"/>
      <c r="JJY77" s="6"/>
      <c r="JJZ77" s="6"/>
      <c r="JKA77" s="6"/>
      <c r="JKB77" s="6"/>
      <c r="JKC77" s="6"/>
      <c r="JKD77" s="6"/>
      <c r="JKE77" s="6"/>
      <c r="JKF77" s="6"/>
      <c r="JKG77" s="6"/>
      <c r="JKH77" s="6"/>
      <c r="JKI77" s="6"/>
      <c r="JKJ77" s="6"/>
      <c r="JKK77" s="6"/>
      <c r="JKL77" s="6"/>
      <c r="JKM77" s="6"/>
      <c r="JKN77" s="6"/>
      <c r="JKO77" s="6"/>
      <c r="JKP77" s="6"/>
      <c r="JKQ77" s="6"/>
      <c r="JKR77" s="6"/>
      <c r="JKS77" s="6"/>
      <c r="JKT77" s="6"/>
      <c r="JKU77" s="6"/>
      <c r="JKV77" s="6"/>
      <c r="JKW77" s="6"/>
      <c r="JKX77" s="6"/>
      <c r="JKY77" s="6"/>
      <c r="JKZ77" s="6"/>
      <c r="JLA77" s="6"/>
      <c r="JLB77" s="6"/>
      <c r="JLC77" s="6"/>
      <c r="JLD77" s="6"/>
      <c r="JLE77" s="6"/>
      <c r="JLF77" s="6"/>
      <c r="JLG77" s="6"/>
      <c r="JLH77" s="6"/>
      <c r="JLI77" s="6"/>
      <c r="JLJ77" s="6"/>
      <c r="JLK77" s="6"/>
      <c r="JLL77" s="6"/>
      <c r="JLM77" s="6"/>
      <c r="JLN77" s="6"/>
      <c r="JLO77" s="6"/>
      <c r="JLP77" s="6"/>
      <c r="JLQ77" s="6"/>
      <c r="JLR77" s="6"/>
      <c r="JLS77" s="6"/>
      <c r="JLT77" s="6"/>
      <c r="JLU77" s="6"/>
      <c r="JLV77" s="6"/>
      <c r="JLW77" s="6"/>
      <c r="JLX77" s="6"/>
      <c r="JLY77" s="6"/>
      <c r="JLZ77" s="6"/>
      <c r="JMA77" s="6"/>
      <c r="JMB77" s="6"/>
      <c r="JMC77" s="6"/>
      <c r="JMD77" s="6"/>
      <c r="JME77" s="6"/>
      <c r="JMF77" s="6"/>
      <c r="JMG77" s="6"/>
      <c r="JMH77" s="6"/>
      <c r="JMI77" s="6"/>
      <c r="JMJ77" s="6"/>
      <c r="JMK77" s="6"/>
      <c r="JML77" s="6"/>
      <c r="JMM77" s="6"/>
      <c r="JMN77" s="6"/>
      <c r="JMO77" s="6"/>
      <c r="JMP77" s="6"/>
      <c r="JMQ77" s="6"/>
      <c r="JMR77" s="6"/>
      <c r="JMS77" s="6"/>
      <c r="JMT77" s="6"/>
      <c r="JMU77" s="6"/>
      <c r="JMV77" s="6"/>
      <c r="JMW77" s="6"/>
      <c r="JMX77" s="6"/>
      <c r="JMY77" s="6"/>
      <c r="JMZ77" s="6"/>
      <c r="JNA77" s="6"/>
      <c r="JNB77" s="6"/>
      <c r="JNC77" s="6"/>
      <c r="JND77" s="6"/>
      <c r="JNE77" s="6"/>
      <c r="JNF77" s="6"/>
      <c r="JNG77" s="6"/>
      <c r="JNH77" s="6"/>
      <c r="JNI77" s="6"/>
      <c r="JNJ77" s="6"/>
      <c r="JNK77" s="6"/>
      <c r="JNL77" s="6"/>
      <c r="JNM77" s="6"/>
      <c r="JNN77" s="6"/>
      <c r="JNO77" s="6"/>
      <c r="JNP77" s="6"/>
      <c r="JNQ77" s="6"/>
      <c r="JNR77" s="6"/>
      <c r="JNS77" s="6"/>
      <c r="JNT77" s="6"/>
      <c r="JNU77" s="6"/>
      <c r="JNV77" s="6"/>
      <c r="JNW77" s="6"/>
      <c r="JNX77" s="6"/>
      <c r="JNY77" s="6"/>
      <c r="JNZ77" s="6"/>
      <c r="JOA77" s="6"/>
      <c r="JOB77" s="6"/>
      <c r="JOC77" s="6"/>
      <c r="JOD77" s="6"/>
      <c r="JOE77" s="6"/>
      <c r="JOF77" s="6"/>
      <c r="JOG77" s="6"/>
      <c r="JOH77" s="6"/>
      <c r="JOI77" s="6"/>
      <c r="JOJ77" s="6"/>
      <c r="JOK77" s="6"/>
      <c r="JOL77" s="6"/>
      <c r="JOM77" s="6"/>
      <c r="JON77" s="6"/>
      <c r="JOO77" s="6"/>
      <c r="JOP77" s="6"/>
      <c r="JOQ77" s="6"/>
      <c r="JOR77" s="6"/>
      <c r="JOS77" s="6"/>
      <c r="JOT77" s="6"/>
      <c r="JOU77" s="6"/>
      <c r="JOV77" s="6"/>
      <c r="JOW77" s="6"/>
      <c r="JOX77" s="6"/>
      <c r="JOY77" s="6"/>
      <c r="JOZ77" s="6"/>
      <c r="JPA77" s="6"/>
      <c r="JPB77" s="6"/>
      <c r="JPC77" s="6"/>
      <c r="JPD77" s="6"/>
      <c r="JPE77" s="6"/>
      <c r="JPF77" s="6"/>
      <c r="JPG77" s="6"/>
      <c r="JPH77" s="6"/>
      <c r="JPI77" s="6"/>
      <c r="JPJ77" s="6"/>
      <c r="JPK77" s="6"/>
      <c r="JPL77" s="6"/>
      <c r="JPM77" s="6"/>
      <c r="JPN77" s="6"/>
      <c r="JPO77" s="6"/>
      <c r="JPP77" s="6"/>
      <c r="JPQ77" s="6"/>
      <c r="JPR77" s="6"/>
      <c r="JPS77" s="6"/>
      <c r="JPT77" s="6"/>
      <c r="JPU77" s="6"/>
      <c r="JPV77" s="6"/>
      <c r="JPW77" s="6"/>
      <c r="JPX77" s="6"/>
      <c r="JPY77" s="6"/>
      <c r="JPZ77" s="6"/>
      <c r="JQA77" s="6"/>
      <c r="JQB77" s="6"/>
      <c r="JQC77" s="6"/>
      <c r="JQD77" s="6"/>
      <c r="JQE77" s="6"/>
      <c r="JQF77" s="6"/>
      <c r="JQG77" s="6"/>
      <c r="JQH77" s="6"/>
      <c r="JQI77" s="6"/>
      <c r="JQJ77" s="6"/>
      <c r="JQK77" s="6"/>
      <c r="JQL77" s="6"/>
      <c r="JQM77" s="6"/>
      <c r="JQN77" s="6"/>
      <c r="JQO77" s="6"/>
      <c r="JQP77" s="6"/>
      <c r="JQQ77" s="6"/>
      <c r="JQR77" s="6"/>
      <c r="JQS77" s="6"/>
      <c r="JQT77" s="6"/>
      <c r="JQU77" s="6"/>
      <c r="JQV77" s="6"/>
      <c r="JQW77" s="6"/>
      <c r="JQX77" s="6"/>
      <c r="JQY77" s="6"/>
      <c r="JQZ77" s="6"/>
      <c r="JRA77" s="6"/>
      <c r="JRB77" s="6"/>
      <c r="JRC77" s="6"/>
      <c r="JRD77" s="6"/>
      <c r="JRE77" s="6"/>
      <c r="JRF77" s="6"/>
      <c r="JRG77" s="6"/>
      <c r="JRH77" s="6"/>
      <c r="JRI77" s="6"/>
      <c r="JRJ77" s="6"/>
      <c r="JRK77" s="6"/>
      <c r="JRL77" s="6"/>
      <c r="JRM77" s="6"/>
      <c r="JRN77" s="6"/>
      <c r="JRO77" s="6"/>
      <c r="JRP77" s="6"/>
      <c r="JRQ77" s="6"/>
      <c r="JRR77" s="6"/>
      <c r="JRS77" s="6"/>
      <c r="JRT77" s="6"/>
      <c r="JRU77" s="6"/>
      <c r="JRV77" s="6"/>
      <c r="JRW77" s="6"/>
      <c r="JRX77" s="6"/>
      <c r="JRY77" s="6"/>
      <c r="JRZ77" s="6"/>
      <c r="JSA77" s="6"/>
      <c r="JSB77" s="6"/>
      <c r="JSC77" s="6"/>
      <c r="JSD77" s="6"/>
      <c r="JSE77" s="6"/>
      <c r="JSF77" s="6"/>
      <c r="JSG77" s="6"/>
      <c r="JSH77" s="6"/>
      <c r="JSI77" s="6"/>
      <c r="JSJ77" s="6"/>
      <c r="JSK77" s="6"/>
      <c r="JSL77" s="6"/>
      <c r="JSM77" s="6"/>
      <c r="JSN77" s="6"/>
      <c r="JSO77" s="6"/>
      <c r="JSP77" s="6"/>
      <c r="JSQ77" s="6"/>
      <c r="JSR77" s="6"/>
      <c r="JSS77" s="6"/>
      <c r="JST77" s="6"/>
      <c r="JSU77" s="6"/>
      <c r="JSV77" s="6"/>
      <c r="JSW77" s="6"/>
      <c r="JSX77" s="6"/>
      <c r="JSY77" s="6"/>
      <c r="JSZ77" s="6"/>
      <c r="JTA77" s="6"/>
      <c r="JTB77" s="6"/>
      <c r="JTC77" s="6"/>
      <c r="JTD77" s="6"/>
      <c r="JTE77" s="6"/>
      <c r="JTF77" s="6"/>
      <c r="JTG77" s="6"/>
      <c r="JTH77" s="6"/>
      <c r="JTI77" s="6"/>
      <c r="JTJ77" s="6"/>
      <c r="JTK77" s="6"/>
      <c r="JTL77" s="6"/>
      <c r="JTM77" s="6"/>
      <c r="JTN77" s="6"/>
      <c r="JTO77" s="6"/>
      <c r="JTP77" s="6"/>
      <c r="JTQ77" s="6"/>
      <c r="JTR77" s="6"/>
      <c r="JTS77" s="6"/>
      <c r="JTT77" s="6"/>
      <c r="JTU77" s="6"/>
      <c r="JTV77" s="6"/>
      <c r="JTW77" s="6"/>
      <c r="JTX77" s="6"/>
      <c r="JTY77" s="6"/>
      <c r="JTZ77" s="6"/>
      <c r="JUA77" s="6"/>
      <c r="JUB77" s="6"/>
      <c r="JUC77" s="6"/>
      <c r="JUD77" s="6"/>
      <c r="JUE77" s="6"/>
      <c r="JUF77" s="6"/>
      <c r="JUG77" s="6"/>
      <c r="JUH77" s="6"/>
      <c r="JUI77" s="6"/>
      <c r="JUJ77" s="6"/>
      <c r="JUK77" s="6"/>
      <c r="JUL77" s="6"/>
      <c r="JUM77" s="6"/>
      <c r="JUN77" s="6"/>
      <c r="JUO77" s="6"/>
      <c r="JUP77" s="6"/>
      <c r="JUQ77" s="6"/>
      <c r="JUR77" s="6"/>
      <c r="JUS77" s="6"/>
      <c r="JUT77" s="6"/>
      <c r="JUU77" s="6"/>
      <c r="JUV77" s="6"/>
      <c r="JUW77" s="6"/>
      <c r="JUX77" s="6"/>
      <c r="JUY77" s="6"/>
      <c r="JUZ77" s="6"/>
      <c r="JVA77" s="6"/>
      <c r="JVB77" s="6"/>
      <c r="JVC77" s="6"/>
      <c r="JVD77" s="6"/>
      <c r="JVE77" s="6"/>
      <c r="JVF77" s="6"/>
      <c r="JVG77" s="6"/>
      <c r="JVH77" s="6"/>
      <c r="JVI77" s="6"/>
      <c r="JVJ77" s="6"/>
      <c r="JVK77" s="6"/>
      <c r="JVL77" s="6"/>
      <c r="JVM77" s="6"/>
      <c r="JVN77" s="6"/>
      <c r="JVO77" s="6"/>
      <c r="JVP77" s="6"/>
      <c r="JVQ77" s="6"/>
      <c r="JVR77" s="6"/>
      <c r="JVS77" s="6"/>
      <c r="JVT77" s="6"/>
      <c r="JVU77" s="6"/>
      <c r="JVV77" s="6"/>
      <c r="JVW77" s="6"/>
      <c r="JVX77" s="6"/>
      <c r="JVY77" s="6"/>
      <c r="JVZ77" s="6"/>
      <c r="JWA77" s="6"/>
      <c r="JWB77" s="6"/>
      <c r="JWC77" s="6"/>
      <c r="JWD77" s="6"/>
      <c r="JWE77" s="6"/>
      <c r="JWF77" s="6"/>
      <c r="JWG77" s="6"/>
      <c r="JWH77" s="6"/>
      <c r="JWI77" s="6"/>
      <c r="JWJ77" s="6"/>
      <c r="JWK77" s="6"/>
      <c r="JWL77" s="6"/>
      <c r="JWM77" s="6"/>
      <c r="JWN77" s="6"/>
      <c r="JWO77" s="6"/>
      <c r="JWP77" s="6"/>
      <c r="JWQ77" s="6"/>
      <c r="JWR77" s="6"/>
      <c r="JWS77" s="6"/>
      <c r="JWT77" s="6"/>
      <c r="JWU77" s="6"/>
      <c r="JWV77" s="6"/>
      <c r="JWW77" s="6"/>
      <c r="JWX77" s="6"/>
      <c r="JWY77" s="6"/>
      <c r="JWZ77" s="6"/>
      <c r="JXA77" s="6"/>
      <c r="JXB77" s="6"/>
      <c r="JXC77" s="6"/>
      <c r="JXD77" s="6"/>
      <c r="JXE77" s="6"/>
      <c r="JXF77" s="6"/>
      <c r="JXG77" s="6"/>
      <c r="JXH77" s="6"/>
      <c r="JXI77" s="6"/>
      <c r="JXJ77" s="6"/>
      <c r="JXK77" s="6"/>
      <c r="JXL77" s="6"/>
      <c r="JXM77" s="6"/>
      <c r="JXN77" s="6"/>
      <c r="JXO77" s="6"/>
      <c r="JXP77" s="6"/>
      <c r="JXQ77" s="6"/>
      <c r="JXR77" s="6"/>
      <c r="JXS77" s="6"/>
      <c r="JXT77" s="6"/>
      <c r="JXU77" s="6"/>
      <c r="JXV77" s="6"/>
      <c r="JXW77" s="6"/>
      <c r="JXX77" s="6"/>
      <c r="JXY77" s="6"/>
      <c r="JXZ77" s="6"/>
      <c r="JYA77" s="6"/>
      <c r="JYB77" s="6"/>
      <c r="JYC77" s="6"/>
      <c r="JYD77" s="6"/>
      <c r="JYE77" s="6"/>
      <c r="JYF77" s="6"/>
      <c r="JYG77" s="6"/>
      <c r="JYH77" s="6"/>
      <c r="JYI77" s="6"/>
      <c r="JYJ77" s="6"/>
      <c r="JYK77" s="6"/>
      <c r="JYL77" s="6"/>
      <c r="JYM77" s="6"/>
      <c r="JYN77" s="6"/>
      <c r="JYO77" s="6"/>
      <c r="JYP77" s="6"/>
      <c r="JYQ77" s="6"/>
      <c r="JYR77" s="6"/>
      <c r="JYS77" s="6"/>
      <c r="JYT77" s="6"/>
      <c r="JYU77" s="6"/>
      <c r="JYV77" s="6"/>
      <c r="JYW77" s="6"/>
      <c r="JYX77" s="6"/>
      <c r="JYY77" s="6"/>
      <c r="JYZ77" s="6"/>
      <c r="JZA77" s="6"/>
      <c r="JZB77" s="6"/>
      <c r="JZC77" s="6"/>
      <c r="JZD77" s="6"/>
      <c r="JZE77" s="6"/>
      <c r="JZF77" s="6"/>
      <c r="JZG77" s="6"/>
      <c r="JZH77" s="6"/>
      <c r="JZI77" s="6"/>
      <c r="JZJ77" s="6"/>
      <c r="JZK77" s="6"/>
      <c r="JZL77" s="6"/>
      <c r="JZM77" s="6"/>
      <c r="JZN77" s="6"/>
      <c r="JZO77" s="6"/>
      <c r="JZP77" s="6"/>
      <c r="JZQ77" s="6"/>
      <c r="JZR77" s="6"/>
      <c r="JZS77" s="6"/>
      <c r="JZT77" s="6"/>
      <c r="JZU77" s="6"/>
      <c r="JZV77" s="6"/>
      <c r="JZW77" s="6"/>
      <c r="JZX77" s="6"/>
      <c r="JZY77" s="6"/>
      <c r="JZZ77" s="6"/>
      <c r="KAA77" s="6"/>
      <c r="KAB77" s="6"/>
      <c r="KAC77" s="6"/>
      <c r="KAD77" s="6"/>
      <c r="KAE77" s="6"/>
      <c r="KAF77" s="6"/>
      <c r="KAG77" s="6"/>
      <c r="KAH77" s="6"/>
      <c r="KAI77" s="6"/>
      <c r="KAJ77" s="6"/>
      <c r="KAK77" s="6"/>
      <c r="KAL77" s="6"/>
      <c r="KAM77" s="6"/>
      <c r="KAN77" s="6"/>
      <c r="KAO77" s="6"/>
      <c r="KAP77" s="6"/>
      <c r="KAQ77" s="6"/>
      <c r="KAR77" s="6"/>
      <c r="KAS77" s="6"/>
      <c r="KAT77" s="6"/>
      <c r="KAU77" s="6"/>
      <c r="KAV77" s="6"/>
      <c r="KAW77" s="6"/>
      <c r="KAX77" s="6"/>
      <c r="KAY77" s="6"/>
      <c r="KAZ77" s="6"/>
      <c r="KBA77" s="6"/>
      <c r="KBB77" s="6"/>
      <c r="KBC77" s="6"/>
      <c r="KBD77" s="6"/>
      <c r="KBE77" s="6"/>
      <c r="KBF77" s="6"/>
      <c r="KBG77" s="6"/>
      <c r="KBH77" s="6"/>
      <c r="KBI77" s="6"/>
      <c r="KBJ77" s="6"/>
      <c r="KBK77" s="6"/>
      <c r="KBL77" s="6"/>
      <c r="KBM77" s="6"/>
      <c r="KBN77" s="6"/>
      <c r="KBO77" s="6"/>
      <c r="KBP77" s="6"/>
      <c r="KBQ77" s="6"/>
      <c r="KBR77" s="6"/>
      <c r="KBS77" s="6"/>
      <c r="KBT77" s="6"/>
      <c r="KBU77" s="6"/>
      <c r="KBV77" s="6"/>
      <c r="KBW77" s="6"/>
      <c r="KBX77" s="6"/>
      <c r="KBY77" s="6"/>
      <c r="KBZ77" s="6"/>
      <c r="KCA77" s="6"/>
      <c r="KCB77" s="6"/>
      <c r="KCC77" s="6"/>
      <c r="KCD77" s="6"/>
      <c r="KCE77" s="6"/>
      <c r="KCF77" s="6"/>
      <c r="KCG77" s="6"/>
      <c r="KCH77" s="6"/>
      <c r="KCI77" s="6"/>
      <c r="KCJ77" s="6"/>
      <c r="KCK77" s="6"/>
      <c r="KCL77" s="6"/>
      <c r="KCM77" s="6"/>
      <c r="KCN77" s="6"/>
      <c r="KCO77" s="6"/>
      <c r="KCP77" s="6"/>
      <c r="KCQ77" s="6"/>
      <c r="KCR77" s="6"/>
      <c r="KCS77" s="6"/>
      <c r="KCT77" s="6"/>
      <c r="KCU77" s="6"/>
      <c r="KCV77" s="6"/>
      <c r="KCW77" s="6"/>
      <c r="KCX77" s="6"/>
      <c r="KCY77" s="6"/>
      <c r="KCZ77" s="6"/>
      <c r="KDA77" s="6"/>
      <c r="KDB77" s="6"/>
      <c r="KDC77" s="6"/>
      <c r="KDD77" s="6"/>
      <c r="KDE77" s="6"/>
      <c r="KDF77" s="6"/>
      <c r="KDG77" s="6"/>
      <c r="KDH77" s="6"/>
      <c r="KDI77" s="6"/>
      <c r="KDJ77" s="6"/>
      <c r="KDK77" s="6"/>
      <c r="KDL77" s="6"/>
      <c r="KDM77" s="6"/>
      <c r="KDN77" s="6"/>
      <c r="KDO77" s="6"/>
      <c r="KDP77" s="6"/>
      <c r="KDQ77" s="6"/>
      <c r="KDR77" s="6"/>
      <c r="KDS77" s="6"/>
      <c r="KDT77" s="6"/>
      <c r="KDU77" s="6"/>
      <c r="KDV77" s="6"/>
      <c r="KDW77" s="6"/>
      <c r="KDX77" s="6"/>
      <c r="KDY77" s="6"/>
      <c r="KDZ77" s="6"/>
      <c r="KEA77" s="6"/>
      <c r="KEB77" s="6"/>
      <c r="KEC77" s="6"/>
      <c r="KED77" s="6"/>
      <c r="KEE77" s="6"/>
      <c r="KEF77" s="6"/>
      <c r="KEG77" s="6"/>
      <c r="KEH77" s="6"/>
      <c r="KEI77" s="6"/>
      <c r="KEJ77" s="6"/>
      <c r="KEK77" s="6"/>
      <c r="KEL77" s="6"/>
      <c r="KEM77" s="6"/>
      <c r="KEN77" s="6"/>
      <c r="KEO77" s="6"/>
      <c r="KEP77" s="6"/>
      <c r="KEQ77" s="6"/>
      <c r="KER77" s="6"/>
      <c r="KES77" s="6"/>
      <c r="KET77" s="6"/>
      <c r="KEU77" s="6"/>
      <c r="KEV77" s="6"/>
      <c r="KEW77" s="6"/>
      <c r="KEX77" s="6"/>
      <c r="KEY77" s="6"/>
      <c r="KEZ77" s="6"/>
      <c r="KFA77" s="6"/>
      <c r="KFB77" s="6"/>
      <c r="KFC77" s="6"/>
      <c r="KFD77" s="6"/>
      <c r="KFE77" s="6"/>
      <c r="KFF77" s="6"/>
      <c r="KFG77" s="6"/>
      <c r="KFH77" s="6"/>
      <c r="KFI77" s="6"/>
      <c r="KFJ77" s="6"/>
      <c r="KFK77" s="6"/>
      <c r="KFL77" s="6"/>
      <c r="KFM77" s="6"/>
      <c r="KFN77" s="6"/>
      <c r="KFO77" s="6"/>
      <c r="KFP77" s="6"/>
      <c r="KFQ77" s="6"/>
      <c r="KFR77" s="6"/>
      <c r="KFS77" s="6"/>
      <c r="KFT77" s="6"/>
      <c r="KFU77" s="6"/>
      <c r="KFV77" s="6"/>
      <c r="KFW77" s="6"/>
      <c r="KFX77" s="6"/>
      <c r="KFY77" s="6"/>
      <c r="KFZ77" s="6"/>
      <c r="KGA77" s="6"/>
      <c r="KGB77" s="6"/>
      <c r="KGC77" s="6"/>
      <c r="KGD77" s="6"/>
      <c r="KGE77" s="6"/>
      <c r="KGF77" s="6"/>
      <c r="KGG77" s="6"/>
      <c r="KGH77" s="6"/>
      <c r="KGI77" s="6"/>
      <c r="KGJ77" s="6"/>
      <c r="KGK77" s="6"/>
      <c r="KGL77" s="6"/>
      <c r="KGM77" s="6"/>
      <c r="KGN77" s="6"/>
      <c r="KGO77" s="6"/>
      <c r="KGP77" s="6"/>
      <c r="KGQ77" s="6"/>
      <c r="KGR77" s="6"/>
      <c r="KGS77" s="6"/>
      <c r="KGT77" s="6"/>
      <c r="KGU77" s="6"/>
      <c r="KGV77" s="6"/>
      <c r="KGW77" s="6"/>
      <c r="KGX77" s="6"/>
      <c r="KGY77" s="6"/>
      <c r="KGZ77" s="6"/>
      <c r="KHA77" s="6"/>
      <c r="KHB77" s="6"/>
      <c r="KHC77" s="6"/>
      <c r="KHD77" s="6"/>
      <c r="KHE77" s="6"/>
      <c r="KHF77" s="6"/>
      <c r="KHG77" s="6"/>
      <c r="KHH77" s="6"/>
      <c r="KHI77" s="6"/>
      <c r="KHJ77" s="6"/>
      <c r="KHK77" s="6"/>
      <c r="KHL77" s="6"/>
      <c r="KHM77" s="6"/>
      <c r="KHN77" s="6"/>
      <c r="KHO77" s="6"/>
      <c r="KHP77" s="6"/>
      <c r="KHQ77" s="6"/>
      <c r="KHR77" s="6"/>
      <c r="KHS77" s="6"/>
      <c r="KHT77" s="6"/>
      <c r="KHU77" s="6"/>
      <c r="KHV77" s="6"/>
      <c r="KHW77" s="6"/>
      <c r="KHX77" s="6"/>
      <c r="KHY77" s="6"/>
      <c r="KHZ77" s="6"/>
      <c r="KIA77" s="6"/>
      <c r="KIB77" s="6"/>
      <c r="KIC77" s="6"/>
      <c r="KID77" s="6"/>
      <c r="KIE77" s="6"/>
      <c r="KIF77" s="6"/>
      <c r="KIG77" s="6"/>
      <c r="KIH77" s="6"/>
      <c r="KII77" s="6"/>
      <c r="KIJ77" s="6"/>
      <c r="KIK77" s="6"/>
      <c r="KIL77" s="6"/>
      <c r="KIM77" s="6"/>
      <c r="KIN77" s="6"/>
      <c r="KIO77" s="6"/>
      <c r="KIP77" s="6"/>
      <c r="KIQ77" s="6"/>
      <c r="KIR77" s="6"/>
      <c r="KIS77" s="6"/>
      <c r="KIT77" s="6"/>
      <c r="KIU77" s="6"/>
      <c r="KIV77" s="6"/>
      <c r="KIW77" s="6"/>
      <c r="KIX77" s="6"/>
      <c r="KIY77" s="6"/>
      <c r="KIZ77" s="6"/>
      <c r="KJA77" s="6"/>
      <c r="KJB77" s="6"/>
      <c r="KJC77" s="6"/>
      <c r="KJD77" s="6"/>
      <c r="KJE77" s="6"/>
      <c r="KJF77" s="6"/>
      <c r="KJG77" s="6"/>
      <c r="KJH77" s="6"/>
      <c r="KJI77" s="6"/>
      <c r="KJJ77" s="6"/>
      <c r="KJK77" s="6"/>
      <c r="KJL77" s="6"/>
      <c r="KJM77" s="6"/>
      <c r="KJN77" s="6"/>
      <c r="KJO77" s="6"/>
      <c r="KJP77" s="6"/>
      <c r="KJQ77" s="6"/>
      <c r="KJR77" s="6"/>
      <c r="KJS77" s="6"/>
      <c r="KJT77" s="6"/>
      <c r="KJU77" s="6"/>
      <c r="KJV77" s="6"/>
      <c r="KJW77" s="6"/>
      <c r="KJX77" s="6"/>
      <c r="KJY77" s="6"/>
      <c r="KJZ77" s="6"/>
      <c r="KKA77" s="6"/>
      <c r="KKB77" s="6"/>
      <c r="KKC77" s="6"/>
      <c r="KKD77" s="6"/>
      <c r="KKE77" s="6"/>
      <c r="KKF77" s="6"/>
      <c r="KKG77" s="6"/>
      <c r="KKH77" s="6"/>
      <c r="KKI77" s="6"/>
      <c r="KKJ77" s="6"/>
      <c r="KKK77" s="6"/>
      <c r="KKL77" s="6"/>
      <c r="KKM77" s="6"/>
      <c r="KKN77" s="6"/>
      <c r="KKO77" s="6"/>
      <c r="KKP77" s="6"/>
      <c r="KKQ77" s="6"/>
      <c r="KKR77" s="6"/>
      <c r="KKS77" s="6"/>
      <c r="KKT77" s="6"/>
      <c r="KKU77" s="6"/>
      <c r="KKV77" s="6"/>
      <c r="KKW77" s="6"/>
      <c r="KKX77" s="6"/>
      <c r="KKY77" s="6"/>
      <c r="KKZ77" s="6"/>
      <c r="KLA77" s="6"/>
      <c r="KLB77" s="6"/>
      <c r="KLC77" s="6"/>
      <c r="KLD77" s="6"/>
      <c r="KLE77" s="6"/>
      <c r="KLF77" s="6"/>
      <c r="KLG77" s="6"/>
      <c r="KLH77" s="6"/>
      <c r="KLI77" s="6"/>
      <c r="KLJ77" s="6"/>
      <c r="KLK77" s="6"/>
      <c r="KLL77" s="6"/>
      <c r="KLM77" s="6"/>
      <c r="KLN77" s="6"/>
      <c r="KLO77" s="6"/>
      <c r="KLP77" s="6"/>
      <c r="KLQ77" s="6"/>
      <c r="KLR77" s="6"/>
      <c r="KLS77" s="6"/>
      <c r="KLT77" s="6"/>
      <c r="KLU77" s="6"/>
      <c r="KLV77" s="6"/>
      <c r="KLW77" s="6"/>
      <c r="KLX77" s="6"/>
      <c r="KLY77" s="6"/>
      <c r="KLZ77" s="6"/>
      <c r="KMA77" s="6"/>
      <c r="KMB77" s="6"/>
      <c r="KMC77" s="6"/>
      <c r="KMD77" s="6"/>
      <c r="KME77" s="6"/>
      <c r="KMF77" s="6"/>
      <c r="KMG77" s="6"/>
      <c r="KMH77" s="6"/>
      <c r="KMI77" s="6"/>
      <c r="KMJ77" s="6"/>
      <c r="KMK77" s="6"/>
      <c r="KML77" s="6"/>
      <c r="KMM77" s="6"/>
      <c r="KMN77" s="6"/>
      <c r="KMO77" s="6"/>
      <c r="KMP77" s="6"/>
      <c r="KMQ77" s="6"/>
      <c r="KMR77" s="6"/>
      <c r="KMS77" s="6"/>
      <c r="KMT77" s="6"/>
      <c r="KMU77" s="6"/>
      <c r="KMV77" s="6"/>
      <c r="KMW77" s="6"/>
      <c r="KMX77" s="6"/>
      <c r="KMY77" s="6"/>
      <c r="KMZ77" s="6"/>
      <c r="KNA77" s="6"/>
      <c r="KNB77" s="6"/>
      <c r="KNC77" s="6"/>
      <c r="KND77" s="6"/>
      <c r="KNE77" s="6"/>
      <c r="KNF77" s="6"/>
      <c r="KNG77" s="6"/>
      <c r="KNH77" s="6"/>
      <c r="KNI77" s="6"/>
      <c r="KNJ77" s="6"/>
      <c r="KNK77" s="6"/>
      <c r="KNL77" s="6"/>
      <c r="KNM77" s="6"/>
      <c r="KNN77" s="6"/>
      <c r="KNO77" s="6"/>
      <c r="KNP77" s="6"/>
      <c r="KNQ77" s="6"/>
      <c r="KNR77" s="6"/>
      <c r="KNS77" s="6"/>
      <c r="KNT77" s="6"/>
      <c r="KNU77" s="6"/>
      <c r="KNV77" s="6"/>
      <c r="KNW77" s="6"/>
      <c r="KNX77" s="6"/>
      <c r="KNY77" s="6"/>
      <c r="KNZ77" s="6"/>
      <c r="KOA77" s="6"/>
      <c r="KOB77" s="6"/>
      <c r="KOC77" s="6"/>
      <c r="KOD77" s="6"/>
      <c r="KOE77" s="6"/>
      <c r="KOF77" s="6"/>
      <c r="KOG77" s="6"/>
      <c r="KOH77" s="6"/>
      <c r="KOI77" s="6"/>
      <c r="KOJ77" s="6"/>
      <c r="KOK77" s="6"/>
      <c r="KOL77" s="6"/>
      <c r="KOM77" s="6"/>
      <c r="KON77" s="6"/>
      <c r="KOO77" s="6"/>
      <c r="KOP77" s="6"/>
      <c r="KOQ77" s="6"/>
      <c r="KOR77" s="6"/>
      <c r="KOS77" s="6"/>
      <c r="KOT77" s="6"/>
      <c r="KOU77" s="6"/>
      <c r="KOV77" s="6"/>
      <c r="KOW77" s="6"/>
      <c r="KOX77" s="6"/>
      <c r="KOY77" s="6"/>
      <c r="KOZ77" s="6"/>
      <c r="KPA77" s="6"/>
      <c r="KPB77" s="6"/>
      <c r="KPC77" s="6"/>
      <c r="KPD77" s="6"/>
      <c r="KPE77" s="6"/>
      <c r="KPF77" s="6"/>
      <c r="KPG77" s="6"/>
      <c r="KPH77" s="6"/>
      <c r="KPI77" s="6"/>
      <c r="KPJ77" s="6"/>
      <c r="KPK77" s="6"/>
      <c r="KPL77" s="6"/>
      <c r="KPM77" s="6"/>
      <c r="KPN77" s="6"/>
      <c r="KPO77" s="6"/>
      <c r="KPP77" s="6"/>
      <c r="KPQ77" s="6"/>
      <c r="KPR77" s="6"/>
      <c r="KPS77" s="6"/>
      <c r="KPT77" s="6"/>
      <c r="KPU77" s="6"/>
      <c r="KPV77" s="6"/>
      <c r="KPW77" s="6"/>
      <c r="KPX77" s="6"/>
      <c r="KPY77" s="6"/>
      <c r="KPZ77" s="6"/>
      <c r="KQA77" s="6"/>
      <c r="KQB77" s="6"/>
      <c r="KQC77" s="6"/>
      <c r="KQD77" s="6"/>
      <c r="KQE77" s="6"/>
      <c r="KQF77" s="6"/>
      <c r="KQG77" s="6"/>
      <c r="KQH77" s="6"/>
      <c r="KQI77" s="6"/>
      <c r="KQJ77" s="6"/>
      <c r="KQK77" s="6"/>
      <c r="KQL77" s="6"/>
      <c r="KQM77" s="6"/>
      <c r="KQN77" s="6"/>
      <c r="KQO77" s="6"/>
      <c r="KQP77" s="6"/>
      <c r="KQQ77" s="6"/>
      <c r="KQR77" s="6"/>
      <c r="KQS77" s="6"/>
      <c r="KQT77" s="6"/>
      <c r="KQU77" s="6"/>
      <c r="KQV77" s="6"/>
      <c r="KQW77" s="6"/>
      <c r="KQX77" s="6"/>
      <c r="KQY77" s="6"/>
      <c r="KQZ77" s="6"/>
      <c r="KRA77" s="6"/>
      <c r="KRB77" s="6"/>
      <c r="KRC77" s="6"/>
      <c r="KRD77" s="6"/>
      <c r="KRE77" s="6"/>
      <c r="KRF77" s="6"/>
      <c r="KRG77" s="6"/>
      <c r="KRH77" s="6"/>
      <c r="KRI77" s="6"/>
      <c r="KRJ77" s="6"/>
      <c r="KRK77" s="6"/>
      <c r="KRL77" s="6"/>
      <c r="KRM77" s="6"/>
      <c r="KRN77" s="6"/>
      <c r="KRO77" s="6"/>
      <c r="KRP77" s="6"/>
      <c r="KRQ77" s="6"/>
      <c r="KRR77" s="6"/>
      <c r="KRS77" s="6"/>
      <c r="KRT77" s="6"/>
      <c r="KRU77" s="6"/>
      <c r="KRV77" s="6"/>
      <c r="KRW77" s="6"/>
      <c r="KRX77" s="6"/>
      <c r="KRY77" s="6"/>
      <c r="KRZ77" s="6"/>
      <c r="KSA77" s="6"/>
      <c r="KSB77" s="6"/>
      <c r="KSC77" s="6"/>
      <c r="KSD77" s="6"/>
      <c r="KSE77" s="6"/>
      <c r="KSF77" s="6"/>
      <c r="KSG77" s="6"/>
      <c r="KSH77" s="6"/>
      <c r="KSI77" s="6"/>
      <c r="KSJ77" s="6"/>
      <c r="KSK77" s="6"/>
      <c r="KSL77" s="6"/>
      <c r="KSM77" s="6"/>
      <c r="KSN77" s="6"/>
      <c r="KSO77" s="6"/>
      <c r="KSP77" s="6"/>
      <c r="KSQ77" s="6"/>
      <c r="KSR77" s="6"/>
      <c r="KSS77" s="6"/>
      <c r="KST77" s="6"/>
      <c r="KSU77" s="6"/>
      <c r="KSV77" s="6"/>
      <c r="KSW77" s="6"/>
      <c r="KSX77" s="6"/>
      <c r="KSY77" s="6"/>
      <c r="KSZ77" s="6"/>
      <c r="KTA77" s="6"/>
      <c r="KTB77" s="6"/>
      <c r="KTC77" s="6"/>
      <c r="KTD77" s="6"/>
      <c r="KTE77" s="6"/>
      <c r="KTF77" s="6"/>
      <c r="KTG77" s="6"/>
      <c r="KTH77" s="6"/>
      <c r="KTI77" s="6"/>
      <c r="KTJ77" s="6"/>
      <c r="KTK77" s="6"/>
      <c r="KTL77" s="6"/>
      <c r="KTM77" s="6"/>
      <c r="KTN77" s="6"/>
      <c r="KTO77" s="6"/>
      <c r="KTP77" s="6"/>
      <c r="KTQ77" s="6"/>
      <c r="KTR77" s="6"/>
      <c r="KTS77" s="6"/>
      <c r="KTT77" s="6"/>
      <c r="KTU77" s="6"/>
      <c r="KTV77" s="6"/>
      <c r="KTW77" s="6"/>
      <c r="KTX77" s="6"/>
      <c r="KTY77" s="6"/>
      <c r="KTZ77" s="6"/>
      <c r="KUA77" s="6"/>
      <c r="KUB77" s="6"/>
      <c r="KUC77" s="6"/>
      <c r="KUD77" s="6"/>
      <c r="KUE77" s="6"/>
      <c r="KUF77" s="6"/>
      <c r="KUG77" s="6"/>
      <c r="KUH77" s="6"/>
      <c r="KUI77" s="6"/>
      <c r="KUJ77" s="6"/>
      <c r="KUK77" s="6"/>
      <c r="KUL77" s="6"/>
      <c r="KUM77" s="6"/>
      <c r="KUN77" s="6"/>
      <c r="KUO77" s="6"/>
      <c r="KUP77" s="6"/>
      <c r="KUQ77" s="6"/>
      <c r="KUR77" s="6"/>
      <c r="KUS77" s="6"/>
      <c r="KUT77" s="6"/>
      <c r="KUU77" s="6"/>
      <c r="KUV77" s="6"/>
      <c r="KUW77" s="6"/>
      <c r="KUX77" s="6"/>
      <c r="KUY77" s="6"/>
      <c r="KUZ77" s="6"/>
      <c r="KVA77" s="6"/>
      <c r="KVB77" s="6"/>
      <c r="KVC77" s="6"/>
      <c r="KVD77" s="6"/>
      <c r="KVE77" s="6"/>
      <c r="KVF77" s="6"/>
      <c r="KVG77" s="6"/>
      <c r="KVH77" s="6"/>
      <c r="KVI77" s="6"/>
      <c r="KVJ77" s="6"/>
      <c r="KVK77" s="6"/>
      <c r="KVL77" s="6"/>
      <c r="KVM77" s="6"/>
      <c r="KVN77" s="6"/>
      <c r="KVO77" s="6"/>
      <c r="KVP77" s="6"/>
      <c r="KVQ77" s="6"/>
      <c r="KVR77" s="6"/>
      <c r="KVS77" s="6"/>
      <c r="KVT77" s="6"/>
      <c r="KVU77" s="6"/>
      <c r="KVV77" s="6"/>
      <c r="KVW77" s="6"/>
      <c r="KVX77" s="6"/>
      <c r="KVY77" s="6"/>
      <c r="KVZ77" s="6"/>
      <c r="KWA77" s="6"/>
      <c r="KWB77" s="6"/>
      <c r="KWC77" s="6"/>
      <c r="KWD77" s="6"/>
      <c r="KWE77" s="6"/>
      <c r="KWF77" s="6"/>
      <c r="KWG77" s="6"/>
      <c r="KWH77" s="6"/>
      <c r="KWI77" s="6"/>
      <c r="KWJ77" s="6"/>
      <c r="KWK77" s="6"/>
      <c r="KWL77" s="6"/>
      <c r="KWM77" s="6"/>
      <c r="KWN77" s="6"/>
      <c r="KWO77" s="6"/>
      <c r="KWP77" s="6"/>
      <c r="KWQ77" s="6"/>
      <c r="KWR77" s="6"/>
      <c r="KWS77" s="6"/>
      <c r="KWT77" s="6"/>
      <c r="KWU77" s="6"/>
      <c r="KWV77" s="6"/>
      <c r="KWW77" s="6"/>
      <c r="KWX77" s="6"/>
      <c r="KWY77" s="6"/>
      <c r="KWZ77" s="6"/>
      <c r="KXA77" s="6"/>
      <c r="KXB77" s="6"/>
      <c r="KXC77" s="6"/>
      <c r="KXD77" s="6"/>
      <c r="KXE77" s="6"/>
      <c r="KXF77" s="6"/>
      <c r="KXG77" s="6"/>
      <c r="KXH77" s="6"/>
      <c r="KXI77" s="6"/>
      <c r="KXJ77" s="6"/>
      <c r="KXK77" s="6"/>
      <c r="KXL77" s="6"/>
      <c r="KXM77" s="6"/>
      <c r="KXN77" s="6"/>
      <c r="KXO77" s="6"/>
      <c r="KXP77" s="6"/>
      <c r="KXQ77" s="6"/>
      <c r="KXR77" s="6"/>
      <c r="KXS77" s="6"/>
      <c r="KXT77" s="6"/>
      <c r="KXU77" s="6"/>
      <c r="KXV77" s="6"/>
      <c r="KXW77" s="6"/>
      <c r="KXX77" s="6"/>
      <c r="KXY77" s="6"/>
      <c r="KXZ77" s="6"/>
      <c r="KYA77" s="6"/>
      <c r="KYB77" s="6"/>
      <c r="KYC77" s="6"/>
      <c r="KYD77" s="6"/>
      <c r="KYE77" s="6"/>
      <c r="KYF77" s="6"/>
      <c r="KYG77" s="6"/>
      <c r="KYH77" s="6"/>
      <c r="KYI77" s="6"/>
      <c r="KYJ77" s="6"/>
      <c r="KYK77" s="6"/>
      <c r="KYL77" s="6"/>
      <c r="KYM77" s="6"/>
      <c r="KYN77" s="6"/>
      <c r="KYO77" s="6"/>
      <c r="KYP77" s="6"/>
      <c r="KYQ77" s="6"/>
      <c r="KYR77" s="6"/>
      <c r="KYS77" s="6"/>
      <c r="KYT77" s="6"/>
      <c r="KYU77" s="6"/>
      <c r="KYV77" s="6"/>
      <c r="KYW77" s="6"/>
      <c r="KYX77" s="6"/>
      <c r="KYY77" s="6"/>
      <c r="KYZ77" s="6"/>
      <c r="KZA77" s="6"/>
      <c r="KZB77" s="6"/>
      <c r="KZC77" s="6"/>
      <c r="KZD77" s="6"/>
      <c r="KZE77" s="6"/>
      <c r="KZF77" s="6"/>
      <c r="KZG77" s="6"/>
      <c r="KZH77" s="6"/>
      <c r="KZI77" s="6"/>
      <c r="KZJ77" s="6"/>
      <c r="KZK77" s="6"/>
      <c r="KZL77" s="6"/>
      <c r="KZM77" s="6"/>
      <c r="KZN77" s="6"/>
      <c r="KZO77" s="6"/>
      <c r="KZP77" s="6"/>
      <c r="KZQ77" s="6"/>
      <c r="KZR77" s="6"/>
      <c r="KZS77" s="6"/>
      <c r="KZT77" s="6"/>
      <c r="KZU77" s="6"/>
      <c r="KZV77" s="6"/>
      <c r="KZW77" s="6"/>
      <c r="KZX77" s="6"/>
      <c r="KZY77" s="6"/>
      <c r="KZZ77" s="6"/>
      <c r="LAA77" s="6"/>
      <c r="LAB77" s="6"/>
      <c r="LAC77" s="6"/>
      <c r="LAD77" s="6"/>
      <c r="LAE77" s="6"/>
      <c r="LAF77" s="6"/>
      <c r="LAG77" s="6"/>
      <c r="LAH77" s="6"/>
      <c r="LAI77" s="6"/>
      <c r="LAJ77" s="6"/>
      <c r="LAK77" s="6"/>
      <c r="LAL77" s="6"/>
      <c r="LAM77" s="6"/>
      <c r="LAN77" s="6"/>
      <c r="LAO77" s="6"/>
      <c r="LAP77" s="6"/>
      <c r="LAQ77" s="6"/>
      <c r="LAR77" s="6"/>
      <c r="LAS77" s="6"/>
      <c r="LAT77" s="6"/>
      <c r="LAU77" s="6"/>
      <c r="LAV77" s="6"/>
      <c r="LAW77" s="6"/>
      <c r="LAX77" s="6"/>
      <c r="LAY77" s="6"/>
      <c r="LAZ77" s="6"/>
      <c r="LBA77" s="6"/>
      <c r="LBB77" s="6"/>
      <c r="LBC77" s="6"/>
      <c r="LBD77" s="6"/>
      <c r="LBE77" s="6"/>
      <c r="LBF77" s="6"/>
      <c r="LBG77" s="6"/>
      <c r="LBH77" s="6"/>
      <c r="LBI77" s="6"/>
      <c r="LBJ77" s="6"/>
      <c r="LBK77" s="6"/>
      <c r="LBL77" s="6"/>
      <c r="LBM77" s="6"/>
      <c r="LBN77" s="6"/>
      <c r="LBO77" s="6"/>
      <c r="LBP77" s="6"/>
      <c r="LBQ77" s="6"/>
      <c r="LBR77" s="6"/>
      <c r="LBS77" s="6"/>
      <c r="LBT77" s="6"/>
      <c r="LBU77" s="6"/>
      <c r="LBV77" s="6"/>
      <c r="LBW77" s="6"/>
      <c r="LBX77" s="6"/>
      <c r="LBY77" s="6"/>
      <c r="LBZ77" s="6"/>
      <c r="LCA77" s="6"/>
      <c r="LCB77" s="6"/>
      <c r="LCC77" s="6"/>
      <c r="LCD77" s="6"/>
      <c r="LCE77" s="6"/>
      <c r="LCF77" s="6"/>
      <c r="LCG77" s="6"/>
      <c r="LCH77" s="6"/>
      <c r="LCI77" s="6"/>
      <c r="LCJ77" s="6"/>
      <c r="LCK77" s="6"/>
      <c r="LCL77" s="6"/>
      <c r="LCM77" s="6"/>
      <c r="LCN77" s="6"/>
      <c r="LCO77" s="6"/>
      <c r="LCP77" s="6"/>
      <c r="LCQ77" s="6"/>
      <c r="LCR77" s="6"/>
      <c r="LCS77" s="6"/>
      <c r="LCT77" s="6"/>
      <c r="LCU77" s="6"/>
      <c r="LCV77" s="6"/>
      <c r="LCW77" s="6"/>
      <c r="LCX77" s="6"/>
      <c r="LCY77" s="6"/>
      <c r="LCZ77" s="6"/>
      <c r="LDA77" s="6"/>
      <c r="LDB77" s="6"/>
      <c r="LDC77" s="6"/>
      <c r="LDD77" s="6"/>
      <c r="LDE77" s="6"/>
      <c r="LDF77" s="6"/>
      <c r="LDG77" s="6"/>
      <c r="LDH77" s="6"/>
      <c r="LDI77" s="6"/>
      <c r="LDJ77" s="6"/>
      <c r="LDK77" s="6"/>
      <c r="LDL77" s="6"/>
      <c r="LDM77" s="6"/>
      <c r="LDN77" s="6"/>
      <c r="LDO77" s="6"/>
      <c r="LDP77" s="6"/>
      <c r="LDQ77" s="6"/>
      <c r="LDR77" s="6"/>
      <c r="LDS77" s="6"/>
      <c r="LDT77" s="6"/>
      <c r="LDU77" s="6"/>
      <c r="LDV77" s="6"/>
      <c r="LDW77" s="6"/>
      <c r="LDX77" s="6"/>
      <c r="LDY77" s="6"/>
      <c r="LDZ77" s="6"/>
      <c r="LEA77" s="6"/>
      <c r="LEB77" s="6"/>
      <c r="LEC77" s="6"/>
      <c r="LED77" s="6"/>
      <c r="LEE77" s="6"/>
      <c r="LEF77" s="6"/>
      <c r="LEG77" s="6"/>
      <c r="LEH77" s="6"/>
      <c r="LEI77" s="6"/>
      <c r="LEJ77" s="6"/>
      <c r="LEK77" s="6"/>
      <c r="LEL77" s="6"/>
      <c r="LEM77" s="6"/>
      <c r="LEN77" s="6"/>
      <c r="LEO77" s="6"/>
      <c r="LEP77" s="6"/>
      <c r="LEQ77" s="6"/>
      <c r="LER77" s="6"/>
      <c r="LES77" s="6"/>
      <c r="LET77" s="6"/>
      <c r="LEU77" s="6"/>
      <c r="LEV77" s="6"/>
      <c r="LEW77" s="6"/>
      <c r="LEX77" s="6"/>
      <c r="LEY77" s="6"/>
      <c r="LEZ77" s="6"/>
      <c r="LFA77" s="6"/>
      <c r="LFB77" s="6"/>
      <c r="LFC77" s="6"/>
      <c r="LFD77" s="6"/>
      <c r="LFE77" s="6"/>
      <c r="LFF77" s="6"/>
      <c r="LFG77" s="6"/>
      <c r="LFH77" s="6"/>
      <c r="LFI77" s="6"/>
      <c r="LFJ77" s="6"/>
      <c r="LFK77" s="6"/>
      <c r="LFL77" s="6"/>
      <c r="LFM77" s="6"/>
      <c r="LFN77" s="6"/>
      <c r="LFO77" s="6"/>
      <c r="LFP77" s="6"/>
      <c r="LFQ77" s="6"/>
      <c r="LFR77" s="6"/>
      <c r="LFS77" s="6"/>
      <c r="LFT77" s="6"/>
      <c r="LFU77" s="6"/>
      <c r="LFV77" s="6"/>
      <c r="LFW77" s="6"/>
      <c r="LFX77" s="6"/>
      <c r="LFY77" s="6"/>
      <c r="LFZ77" s="6"/>
      <c r="LGA77" s="6"/>
      <c r="LGB77" s="6"/>
      <c r="LGC77" s="6"/>
      <c r="LGD77" s="6"/>
      <c r="LGE77" s="6"/>
      <c r="LGF77" s="6"/>
      <c r="LGG77" s="6"/>
      <c r="LGH77" s="6"/>
      <c r="LGI77" s="6"/>
      <c r="LGJ77" s="6"/>
      <c r="LGK77" s="6"/>
      <c r="LGL77" s="6"/>
      <c r="LGM77" s="6"/>
      <c r="LGN77" s="6"/>
      <c r="LGO77" s="6"/>
      <c r="LGP77" s="6"/>
      <c r="LGQ77" s="6"/>
      <c r="LGR77" s="6"/>
      <c r="LGS77" s="6"/>
      <c r="LGT77" s="6"/>
      <c r="LGU77" s="6"/>
      <c r="LGV77" s="6"/>
      <c r="LGW77" s="6"/>
      <c r="LGX77" s="6"/>
      <c r="LGY77" s="6"/>
      <c r="LGZ77" s="6"/>
      <c r="LHA77" s="6"/>
      <c r="LHB77" s="6"/>
      <c r="LHC77" s="6"/>
      <c r="LHD77" s="6"/>
      <c r="LHE77" s="6"/>
      <c r="LHF77" s="6"/>
      <c r="LHG77" s="6"/>
      <c r="LHH77" s="6"/>
      <c r="LHI77" s="6"/>
      <c r="LHJ77" s="6"/>
      <c r="LHK77" s="6"/>
      <c r="LHL77" s="6"/>
      <c r="LHM77" s="6"/>
      <c r="LHN77" s="6"/>
      <c r="LHO77" s="6"/>
      <c r="LHP77" s="6"/>
      <c r="LHQ77" s="6"/>
      <c r="LHR77" s="6"/>
      <c r="LHS77" s="6"/>
      <c r="LHT77" s="6"/>
      <c r="LHU77" s="6"/>
      <c r="LHV77" s="6"/>
      <c r="LHW77" s="6"/>
      <c r="LHX77" s="6"/>
      <c r="LHY77" s="6"/>
      <c r="LHZ77" s="6"/>
      <c r="LIA77" s="6"/>
      <c r="LIB77" s="6"/>
      <c r="LIC77" s="6"/>
      <c r="LID77" s="6"/>
      <c r="LIE77" s="6"/>
      <c r="LIF77" s="6"/>
      <c r="LIG77" s="6"/>
      <c r="LIH77" s="6"/>
      <c r="LII77" s="6"/>
      <c r="LIJ77" s="6"/>
      <c r="LIK77" s="6"/>
      <c r="LIL77" s="6"/>
      <c r="LIM77" s="6"/>
      <c r="LIN77" s="6"/>
      <c r="LIO77" s="6"/>
      <c r="LIP77" s="6"/>
      <c r="LIQ77" s="6"/>
      <c r="LIR77" s="6"/>
      <c r="LIS77" s="6"/>
      <c r="LIT77" s="6"/>
      <c r="LIU77" s="6"/>
      <c r="LIV77" s="6"/>
      <c r="LIW77" s="6"/>
      <c r="LIX77" s="6"/>
      <c r="LIY77" s="6"/>
      <c r="LIZ77" s="6"/>
      <c r="LJA77" s="6"/>
      <c r="LJB77" s="6"/>
      <c r="LJC77" s="6"/>
      <c r="LJD77" s="6"/>
      <c r="LJE77" s="6"/>
      <c r="LJF77" s="6"/>
      <c r="LJG77" s="6"/>
      <c r="LJH77" s="6"/>
      <c r="LJI77" s="6"/>
      <c r="LJJ77" s="6"/>
      <c r="LJK77" s="6"/>
      <c r="LJL77" s="6"/>
      <c r="LJM77" s="6"/>
      <c r="LJN77" s="6"/>
      <c r="LJO77" s="6"/>
      <c r="LJP77" s="6"/>
      <c r="LJQ77" s="6"/>
      <c r="LJR77" s="6"/>
      <c r="LJS77" s="6"/>
      <c r="LJT77" s="6"/>
      <c r="LJU77" s="6"/>
      <c r="LJV77" s="6"/>
      <c r="LJW77" s="6"/>
      <c r="LJX77" s="6"/>
      <c r="LJY77" s="6"/>
      <c r="LJZ77" s="6"/>
      <c r="LKA77" s="6"/>
      <c r="LKB77" s="6"/>
      <c r="LKC77" s="6"/>
      <c r="LKD77" s="6"/>
      <c r="LKE77" s="6"/>
      <c r="LKF77" s="6"/>
      <c r="LKG77" s="6"/>
      <c r="LKH77" s="6"/>
      <c r="LKI77" s="6"/>
      <c r="LKJ77" s="6"/>
      <c r="LKK77" s="6"/>
      <c r="LKL77" s="6"/>
      <c r="LKM77" s="6"/>
      <c r="LKN77" s="6"/>
      <c r="LKO77" s="6"/>
      <c r="LKP77" s="6"/>
      <c r="LKQ77" s="6"/>
      <c r="LKR77" s="6"/>
      <c r="LKS77" s="6"/>
      <c r="LKT77" s="6"/>
      <c r="LKU77" s="6"/>
      <c r="LKV77" s="6"/>
      <c r="LKW77" s="6"/>
      <c r="LKX77" s="6"/>
      <c r="LKY77" s="6"/>
      <c r="LKZ77" s="6"/>
      <c r="LLA77" s="6"/>
      <c r="LLB77" s="6"/>
      <c r="LLC77" s="6"/>
      <c r="LLD77" s="6"/>
      <c r="LLE77" s="6"/>
      <c r="LLF77" s="6"/>
      <c r="LLG77" s="6"/>
      <c r="LLH77" s="6"/>
      <c r="LLI77" s="6"/>
      <c r="LLJ77" s="6"/>
      <c r="LLK77" s="6"/>
      <c r="LLL77" s="6"/>
      <c r="LLM77" s="6"/>
      <c r="LLN77" s="6"/>
      <c r="LLO77" s="6"/>
      <c r="LLP77" s="6"/>
      <c r="LLQ77" s="6"/>
      <c r="LLR77" s="6"/>
      <c r="LLS77" s="6"/>
      <c r="LLT77" s="6"/>
      <c r="LLU77" s="6"/>
      <c r="LLV77" s="6"/>
      <c r="LLW77" s="6"/>
      <c r="LLX77" s="6"/>
      <c r="LLY77" s="6"/>
      <c r="LLZ77" s="6"/>
      <c r="LMA77" s="6"/>
      <c r="LMB77" s="6"/>
      <c r="LMC77" s="6"/>
      <c r="LMD77" s="6"/>
      <c r="LME77" s="6"/>
      <c r="LMF77" s="6"/>
      <c r="LMG77" s="6"/>
      <c r="LMH77" s="6"/>
      <c r="LMI77" s="6"/>
      <c r="LMJ77" s="6"/>
      <c r="LMK77" s="6"/>
      <c r="LML77" s="6"/>
      <c r="LMM77" s="6"/>
      <c r="LMN77" s="6"/>
      <c r="LMO77" s="6"/>
      <c r="LMP77" s="6"/>
      <c r="LMQ77" s="6"/>
      <c r="LMR77" s="6"/>
      <c r="LMS77" s="6"/>
      <c r="LMT77" s="6"/>
      <c r="LMU77" s="6"/>
      <c r="LMV77" s="6"/>
      <c r="LMW77" s="6"/>
      <c r="LMX77" s="6"/>
      <c r="LMY77" s="6"/>
      <c r="LMZ77" s="6"/>
      <c r="LNA77" s="6"/>
      <c r="LNB77" s="6"/>
      <c r="LNC77" s="6"/>
      <c r="LND77" s="6"/>
      <c r="LNE77" s="6"/>
      <c r="LNF77" s="6"/>
      <c r="LNG77" s="6"/>
      <c r="LNH77" s="6"/>
      <c r="LNI77" s="6"/>
      <c r="LNJ77" s="6"/>
      <c r="LNK77" s="6"/>
      <c r="LNL77" s="6"/>
      <c r="LNM77" s="6"/>
      <c r="LNN77" s="6"/>
      <c r="LNO77" s="6"/>
      <c r="LNP77" s="6"/>
      <c r="LNQ77" s="6"/>
      <c r="LNR77" s="6"/>
      <c r="LNS77" s="6"/>
      <c r="LNT77" s="6"/>
      <c r="LNU77" s="6"/>
      <c r="LNV77" s="6"/>
      <c r="LNW77" s="6"/>
      <c r="LNX77" s="6"/>
      <c r="LNY77" s="6"/>
      <c r="LNZ77" s="6"/>
      <c r="LOA77" s="6"/>
      <c r="LOB77" s="6"/>
      <c r="LOC77" s="6"/>
      <c r="LOD77" s="6"/>
      <c r="LOE77" s="6"/>
      <c r="LOF77" s="6"/>
      <c r="LOG77" s="6"/>
      <c r="LOH77" s="6"/>
      <c r="LOI77" s="6"/>
      <c r="LOJ77" s="6"/>
      <c r="LOK77" s="6"/>
      <c r="LOL77" s="6"/>
      <c r="LOM77" s="6"/>
      <c r="LON77" s="6"/>
      <c r="LOO77" s="6"/>
      <c r="LOP77" s="6"/>
      <c r="LOQ77" s="6"/>
      <c r="LOR77" s="6"/>
      <c r="LOS77" s="6"/>
      <c r="LOT77" s="6"/>
      <c r="LOU77" s="6"/>
      <c r="LOV77" s="6"/>
      <c r="LOW77" s="6"/>
      <c r="LOX77" s="6"/>
      <c r="LOY77" s="6"/>
      <c r="LOZ77" s="6"/>
      <c r="LPA77" s="6"/>
      <c r="LPB77" s="6"/>
      <c r="LPC77" s="6"/>
      <c r="LPD77" s="6"/>
      <c r="LPE77" s="6"/>
      <c r="LPF77" s="6"/>
      <c r="LPG77" s="6"/>
      <c r="LPH77" s="6"/>
      <c r="LPI77" s="6"/>
      <c r="LPJ77" s="6"/>
      <c r="LPK77" s="6"/>
      <c r="LPL77" s="6"/>
      <c r="LPM77" s="6"/>
      <c r="LPN77" s="6"/>
      <c r="LPO77" s="6"/>
      <c r="LPP77" s="6"/>
      <c r="LPQ77" s="6"/>
      <c r="LPR77" s="6"/>
      <c r="LPS77" s="6"/>
      <c r="LPT77" s="6"/>
      <c r="LPU77" s="6"/>
      <c r="LPV77" s="6"/>
      <c r="LPW77" s="6"/>
      <c r="LPX77" s="6"/>
      <c r="LPY77" s="6"/>
      <c r="LPZ77" s="6"/>
      <c r="LQA77" s="6"/>
      <c r="LQB77" s="6"/>
      <c r="LQC77" s="6"/>
      <c r="LQD77" s="6"/>
      <c r="LQE77" s="6"/>
      <c r="LQF77" s="6"/>
      <c r="LQG77" s="6"/>
      <c r="LQH77" s="6"/>
      <c r="LQI77" s="6"/>
      <c r="LQJ77" s="6"/>
      <c r="LQK77" s="6"/>
      <c r="LQL77" s="6"/>
      <c r="LQM77" s="6"/>
      <c r="LQN77" s="6"/>
      <c r="LQO77" s="6"/>
      <c r="LQP77" s="6"/>
      <c r="LQQ77" s="6"/>
      <c r="LQR77" s="6"/>
      <c r="LQS77" s="6"/>
      <c r="LQT77" s="6"/>
      <c r="LQU77" s="6"/>
      <c r="LQV77" s="6"/>
      <c r="LQW77" s="6"/>
      <c r="LQX77" s="6"/>
      <c r="LQY77" s="6"/>
      <c r="LQZ77" s="6"/>
      <c r="LRA77" s="6"/>
      <c r="LRB77" s="6"/>
      <c r="LRC77" s="6"/>
      <c r="LRD77" s="6"/>
      <c r="LRE77" s="6"/>
      <c r="LRF77" s="6"/>
      <c r="LRG77" s="6"/>
      <c r="LRH77" s="6"/>
      <c r="LRI77" s="6"/>
      <c r="LRJ77" s="6"/>
      <c r="LRK77" s="6"/>
      <c r="LRL77" s="6"/>
      <c r="LRM77" s="6"/>
      <c r="LRN77" s="6"/>
      <c r="LRO77" s="6"/>
      <c r="LRP77" s="6"/>
      <c r="LRQ77" s="6"/>
      <c r="LRR77" s="6"/>
      <c r="LRS77" s="6"/>
      <c r="LRT77" s="6"/>
      <c r="LRU77" s="6"/>
      <c r="LRV77" s="6"/>
      <c r="LRW77" s="6"/>
      <c r="LRX77" s="6"/>
      <c r="LRY77" s="6"/>
      <c r="LRZ77" s="6"/>
      <c r="LSA77" s="6"/>
      <c r="LSB77" s="6"/>
      <c r="LSC77" s="6"/>
      <c r="LSD77" s="6"/>
      <c r="LSE77" s="6"/>
      <c r="LSF77" s="6"/>
      <c r="LSG77" s="6"/>
      <c r="LSH77" s="6"/>
      <c r="LSI77" s="6"/>
      <c r="LSJ77" s="6"/>
      <c r="LSK77" s="6"/>
      <c r="LSL77" s="6"/>
      <c r="LSM77" s="6"/>
      <c r="LSN77" s="6"/>
      <c r="LSO77" s="6"/>
      <c r="LSP77" s="6"/>
      <c r="LSQ77" s="6"/>
      <c r="LSR77" s="6"/>
      <c r="LSS77" s="6"/>
      <c r="LST77" s="6"/>
      <c r="LSU77" s="6"/>
      <c r="LSV77" s="6"/>
      <c r="LSW77" s="6"/>
      <c r="LSX77" s="6"/>
      <c r="LSY77" s="6"/>
      <c r="LSZ77" s="6"/>
      <c r="LTA77" s="6"/>
      <c r="LTB77" s="6"/>
      <c r="LTC77" s="6"/>
      <c r="LTD77" s="6"/>
      <c r="LTE77" s="6"/>
      <c r="LTF77" s="6"/>
      <c r="LTG77" s="6"/>
      <c r="LTH77" s="6"/>
      <c r="LTI77" s="6"/>
      <c r="LTJ77" s="6"/>
      <c r="LTK77" s="6"/>
      <c r="LTL77" s="6"/>
      <c r="LTM77" s="6"/>
      <c r="LTN77" s="6"/>
      <c r="LTO77" s="6"/>
      <c r="LTP77" s="6"/>
      <c r="LTQ77" s="6"/>
      <c r="LTR77" s="6"/>
      <c r="LTS77" s="6"/>
      <c r="LTT77" s="6"/>
      <c r="LTU77" s="6"/>
      <c r="LTV77" s="6"/>
      <c r="LTW77" s="6"/>
      <c r="LTX77" s="6"/>
      <c r="LTY77" s="6"/>
      <c r="LTZ77" s="6"/>
      <c r="LUA77" s="6"/>
      <c r="LUB77" s="6"/>
      <c r="LUC77" s="6"/>
      <c r="LUD77" s="6"/>
      <c r="LUE77" s="6"/>
      <c r="LUF77" s="6"/>
      <c r="LUG77" s="6"/>
      <c r="LUH77" s="6"/>
      <c r="LUI77" s="6"/>
      <c r="LUJ77" s="6"/>
      <c r="LUK77" s="6"/>
      <c r="LUL77" s="6"/>
      <c r="LUM77" s="6"/>
      <c r="LUN77" s="6"/>
      <c r="LUO77" s="6"/>
      <c r="LUP77" s="6"/>
      <c r="LUQ77" s="6"/>
      <c r="LUR77" s="6"/>
      <c r="LUS77" s="6"/>
      <c r="LUT77" s="6"/>
      <c r="LUU77" s="6"/>
      <c r="LUV77" s="6"/>
      <c r="LUW77" s="6"/>
      <c r="LUX77" s="6"/>
      <c r="LUY77" s="6"/>
      <c r="LUZ77" s="6"/>
      <c r="LVA77" s="6"/>
      <c r="LVB77" s="6"/>
      <c r="LVC77" s="6"/>
      <c r="LVD77" s="6"/>
      <c r="LVE77" s="6"/>
      <c r="LVF77" s="6"/>
      <c r="LVG77" s="6"/>
      <c r="LVH77" s="6"/>
      <c r="LVI77" s="6"/>
      <c r="LVJ77" s="6"/>
      <c r="LVK77" s="6"/>
      <c r="LVL77" s="6"/>
      <c r="LVM77" s="6"/>
      <c r="LVN77" s="6"/>
      <c r="LVO77" s="6"/>
      <c r="LVP77" s="6"/>
      <c r="LVQ77" s="6"/>
      <c r="LVR77" s="6"/>
      <c r="LVS77" s="6"/>
      <c r="LVT77" s="6"/>
      <c r="LVU77" s="6"/>
      <c r="LVV77" s="6"/>
      <c r="LVW77" s="6"/>
      <c r="LVX77" s="6"/>
      <c r="LVY77" s="6"/>
      <c r="LVZ77" s="6"/>
      <c r="LWA77" s="6"/>
      <c r="LWB77" s="6"/>
      <c r="LWC77" s="6"/>
      <c r="LWD77" s="6"/>
      <c r="LWE77" s="6"/>
      <c r="LWF77" s="6"/>
      <c r="LWG77" s="6"/>
      <c r="LWH77" s="6"/>
      <c r="LWI77" s="6"/>
      <c r="LWJ77" s="6"/>
      <c r="LWK77" s="6"/>
      <c r="LWL77" s="6"/>
      <c r="LWM77" s="6"/>
      <c r="LWN77" s="6"/>
      <c r="LWO77" s="6"/>
      <c r="LWP77" s="6"/>
      <c r="LWQ77" s="6"/>
      <c r="LWR77" s="6"/>
      <c r="LWS77" s="6"/>
      <c r="LWT77" s="6"/>
      <c r="LWU77" s="6"/>
      <c r="LWV77" s="6"/>
      <c r="LWW77" s="6"/>
      <c r="LWX77" s="6"/>
      <c r="LWY77" s="6"/>
      <c r="LWZ77" s="6"/>
      <c r="LXA77" s="6"/>
      <c r="LXB77" s="6"/>
      <c r="LXC77" s="6"/>
      <c r="LXD77" s="6"/>
      <c r="LXE77" s="6"/>
      <c r="LXF77" s="6"/>
      <c r="LXG77" s="6"/>
      <c r="LXH77" s="6"/>
      <c r="LXI77" s="6"/>
      <c r="LXJ77" s="6"/>
      <c r="LXK77" s="6"/>
      <c r="LXL77" s="6"/>
      <c r="LXM77" s="6"/>
      <c r="LXN77" s="6"/>
      <c r="LXO77" s="6"/>
      <c r="LXP77" s="6"/>
      <c r="LXQ77" s="6"/>
      <c r="LXR77" s="6"/>
      <c r="LXS77" s="6"/>
      <c r="LXT77" s="6"/>
      <c r="LXU77" s="6"/>
      <c r="LXV77" s="6"/>
      <c r="LXW77" s="6"/>
      <c r="LXX77" s="6"/>
      <c r="LXY77" s="6"/>
      <c r="LXZ77" s="6"/>
      <c r="LYA77" s="6"/>
      <c r="LYB77" s="6"/>
      <c r="LYC77" s="6"/>
      <c r="LYD77" s="6"/>
      <c r="LYE77" s="6"/>
      <c r="LYF77" s="6"/>
      <c r="LYG77" s="6"/>
      <c r="LYH77" s="6"/>
      <c r="LYI77" s="6"/>
      <c r="LYJ77" s="6"/>
      <c r="LYK77" s="6"/>
      <c r="LYL77" s="6"/>
      <c r="LYM77" s="6"/>
      <c r="LYN77" s="6"/>
      <c r="LYO77" s="6"/>
      <c r="LYP77" s="6"/>
      <c r="LYQ77" s="6"/>
      <c r="LYR77" s="6"/>
      <c r="LYS77" s="6"/>
      <c r="LYT77" s="6"/>
      <c r="LYU77" s="6"/>
      <c r="LYV77" s="6"/>
      <c r="LYW77" s="6"/>
      <c r="LYX77" s="6"/>
      <c r="LYY77" s="6"/>
      <c r="LYZ77" s="6"/>
      <c r="LZA77" s="6"/>
      <c r="LZB77" s="6"/>
      <c r="LZC77" s="6"/>
      <c r="LZD77" s="6"/>
      <c r="LZE77" s="6"/>
      <c r="LZF77" s="6"/>
      <c r="LZG77" s="6"/>
      <c r="LZH77" s="6"/>
      <c r="LZI77" s="6"/>
      <c r="LZJ77" s="6"/>
      <c r="LZK77" s="6"/>
      <c r="LZL77" s="6"/>
      <c r="LZM77" s="6"/>
      <c r="LZN77" s="6"/>
      <c r="LZO77" s="6"/>
      <c r="LZP77" s="6"/>
      <c r="LZQ77" s="6"/>
      <c r="LZR77" s="6"/>
      <c r="LZS77" s="6"/>
      <c r="LZT77" s="6"/>
      <c r="LZU77" s="6"/>
      <c r="LZV77" s="6"/>
      <c r="LZW77" s="6"/>
      <c r="LZX77" s="6"/>
      <c r="LZY77" s="6"/>
      <c r="LZZ77" s="6"/>
      <c r="MAA77" s="6"/>
      <c r="MAB77" s="6"/>
      <c r="MAC77" s="6"/>
      <c r="MAD77" s="6"/>
      <c r="MAE77" s="6"/>
      <c r="MAF77" s="6"/>
      <c r="MAG77" s="6"/>
      <c r="MAH77" s="6"/>
      <c r="MAI77" s="6"/>
      <c r="MAJ77" s="6"/>
      <c r="MAK77" s="6"/>
      <c r="MAL77" s="6"/>
      <c r="MAM77" s="6"/>
      <c r="MAN77" s="6"/>
      <c r="MAO77" s="6"/>
      <c r="MAP77" s="6"/>
      <c r="MAQ77" s="6"/>
      <c r="MAR77" s="6"/>
      <c r="MAS77" s="6"/>
      <c r="MAT77" s="6"/>
      <c r="MAU77" s="6"/>
      <c r="MAV77" s="6"/>
      <c r="MAW77" s="6"/>
      <c r="MAX77" s="6"/>
      <c r="MAY77" s="6"/>
      <c r="MAZ77" s="6"/>
      <c r="MBA77" s="6"/>
      <c r="MBB77" s="6"/>
      <c r="MBC77" s="6"/>
      <c r="MBD77" s="6"/>
      <c r="MBE77" s="6"/>
      <c r="MBF77" s="6"/>
      <c r="MBG77" s="6"/>
      <c r="MBH77" s="6"/>
      <c r="MBI77" s="6"/>
      <c r="MBJ77" s="6"/>
      <c r="MBK77" s="6"/>
      <c r="MBL77" s="6"/>
      <c r="MBM77" s="6"/>
      <c r="MBN77" s="6"/>
      <c r="MBO77" s="6"/>
      <c r="MBP77" s="6"/>
      <c r="MBQ77" s="6"/>
      <c r="MBR77" s="6"/>
      <c r="MBS77" s="6"/>
      <c r="MBT77" s="6"/>
      <c r="MBU77" s="6"/>
      <c r="MBV77" s="6"/>
      <c r="MBW77" s="6"/>
      <c r="MBX77" s="6"/>
      <c r="MBY77" s="6"/>
      <c r="MBZ77" s="6"/>
      <c r="MCA77" s="6"/>
      <c r="MCB77" s="6"/>
      <c r="MCC77" s="6"/>
      <c r="MCD77" s="6"/>
      <c r="MCE77" s="6"/>
      <c r="MCF77" s="6"/>
      <c r="MCG77" s="6"/>
      <c r="MCH77" s="6"/>
      <c r="MCI77" s="6"/>
      <c r="MCJ77" s="6"/>
      <c r="MCK77" s="6"/>
      <c r="MCL77" s="6"/>
      <c r="MCM77" s="6"/>
      <c r="MCN77" s="6"/>
      <c r="MCO77" s="6"/>
      <c r="MCP77" s="6"/>
      <c r="MCQ77" s="6"/>
      <c r="MCR77" s="6"/>
      <c r="MCS77" s="6"/>
      <c r="MCT77" s="6"/>
      <c r="MCU77" s="6"/>
      <c r="MCV77" s="6"/>
      <c r="MCW77" s="6"/>
      <c r="MCX77" s="6"/>
      <c r="MCY77" s="6"/>
      <c r="MCZ77" s="6"/>
      <c r="MDA77" s="6"/>
      <c r="MDB77" s="6"/>
      <c r="MDC77" s="6"/>
      <c r="MDD77" s="6"/>
      <c r="MDE77" s="6"/>
      <c r="MDF77" s="6"/>
      <c r="MDG77" s="6"/>
      <c r="MDH77" s="6"/>
      <c r="MDI77" s="6"/>
      <c r="MDJ77" s="6"/>
      <c r="MDK77" s="6"/>
      <c r="MDL77" s="6"/>
      <c r="MDM77" s="6"/>
      <c r="MDN77" s="6"/>
      <c r="MDO77" s="6"/>
      <c r="MDP77" s="6"/>
      <c r="MDQ77" s="6"/>
      <c r="MDR77" s="6"/>
      <c r="MDS77" s="6"/>
      <c r="MDT77" s="6"/>
      <c r="MDU77" s="6"/>
      <c r="MDV77" s="6"/>
      <c r="MDW77" s="6"/>
      <c r="MDX77" s="6"/>
      <c r="MDY77" s="6"/>
      <c r="MDZ77" s="6"/>
      <c r="MEA77" s="6"/>
      <c r="MEB77" s="6"/>
      <c r="MEC77" s="6"/>
      <c r="MED77" s="6"/>
      <c r="MEE77" s="6"/>
      <c r="MEF77" s="6"/>
      <c r="MEG77" s="6"/>
      <c r="MEH77" s="6"/>
      <c r="MEI77" s="6"/>
      <c r="MEJ77" s="6"/>
      <c r="MEK77" s="6"/>
      <c r="MEL77" s="6"/>
      <c r="MEM77" s="6"/>
      <c r="MEN77" s="6"/>
      <c r="MEO77" s="6"/>
      <c r="MEP77" s="6"/>
      <c r="MEQ77" s="6"/>
      <c r="MER77" s="6"/>
      <c r="MES77" s="6"/>
      <c r="MET77" s="6"/>
      <c r="MEU77" s="6"/>
      <c r="MEV77" s="6"/>
      <c r="MEW77" s="6"/>
      <c r="MEX77" s="6"/>
      <c r="MEY77" s="6"/>
      <c r="MEZ77" s="6"/>
      <c r="MFA77" s="6"/>
      <c r="MFB77" s="6"/>
      <c r="MFC77" s="6"/>
      <c r="MFD77" s="6"/>
      <c r="MFE77" s="6"/>
      <c r="MFF77" s="6"/>
      <c r="MFG77" s="6"/>
      <c r="MFH77" s="6"/>
      <c r="MFI77" s="6"/>
      <c r="MFJ77" s="6"/>
      <c r="MFK77" s="6"/>
      <c r="MFL77" s="6"/>
      <c r="MFM77" s="6"/>
      <c r="MFN77" s="6"/>
      <c r="MFO77" s="6"/>
      <c r="MFP77" s="6"/>
      <c r="MFQ77" s="6"/>
      <c r="MFR77" s="6"/>
      <c r="MFS77" s="6"/>
      <c r="MFT77" s="6"/>
      <c r="MFU77" s="6"/>
      <c r="MFV77" s="6"/>
      <c r="MFW77" s="6"/>
      <c r="MFX77" s="6"/>
      <c r="MFY77" s="6"/>
      <c r="MFZ77" s="6"/>
      <c r="MGA77" s="6"/>
      <c r="MGB77" s="6"/>
      <c r="MGC77" s="6"/>
      <c r="MGD77" s="6"/>
      <c r="MGE77" s="6"/>
      <c r="MGF77" s="6"/>
      <c r="MGG77" s="6"/>
      <c r="MGH77" s="6"/>
      <c r="MGI77" s="6"/>
      <c r="MGJ77" s="6"/>
      <c r="MGK77" s="6"/>
      <c r="MGL77" s="6"/>
      <c r="MGM77" s="6"/>
      <c r="MGN77" s="6"/>
      <c r="MGO77" s="6"/>
      <c r="MGP77" s="6"/>
      <c r="MGQ77" s="6"/>
      <c r="MGR77" s="6"/>
      <c r="MGS77" s="6"/>
      <c r="MGT77" s="6"/>
      <c r="MGU77" s="6"/>
      <c r="MGV77" s="6"/>
      <c r="MGW77" s="6"/>
      <c r="MGX77" s="6"/>
      <c r="MGY77" s="6"/>
      <c r="MGZ77" s="6"/>
      <c r="MHA77" s="6"/>
      <c r="MHB77" s="6"/>
      <c r="MHC77" s="6"/>
      <c r="MHD77" s="6"/>
      <c r="MHE77" s="6"/>
      <c r="MHF77" s="6"/>
      <c r="MHG77" s="6"/>
      <c r="MHH77" s="6"/>
      <c r="MHI77" s="6"/>
      <c r="MHJ77" s="6"/>
      <c r="MHK77" s="6"/>
      <c r="MHL77" s="6"/>
      <c r="MHM77" s="6"/>
      <c r="MHN77" s="6"/>
      <c r="MHO77" s="6"/>
      <c r="MHP77" s="6"/>
      <c r="MHQ77" s="6"/>
      <c r="MHR77" s="6"/>
      <c r="MHS77" s="6"/>
      <c r="MHT77" s="6"/>
      <c r="MHU77" s="6"/>
      <c r="MHV77" s="6"/>
      <c r="MHW77" s="6"/>
      <c r="MHX77" s="6"/>
      <c r="MHY77" s="6"/>
      <c r="MHZ77" s="6"/>
      <c r="MIA77" s="6"/>
      <c r="MIB77" s="6"/>
      <c r="MIC77" s="6"/>
      <c r="MID77" s="6"/>
      <c r="MIE77" s="6"/>
      <c r="MIF77" s="6"/>
      <c r="MIG77" s="6"/>
      <c r="MIH77" s="6"/>
      <c r="MII77" s="6"/>
      <c r="MIJ77" s="6"/>
      <c r="MIK77" s="6"/>
      <c r="MIL77" s="6"/>
      <c r="MIM77" s="6"/>
      <c r="MIN77" s="6"/>
      <c r="MIO77" s="6"/>
      <c r="MIP77" s="6"/>
      <c r="MIQ77" s="6"/>
      <c r="MIR77" s="6"/>
      <c r="MIS77" s="6"/>
      <c r="MIT77" s="6"/>
      <c r="MIU77" s="6"/>
      <c r="MIV77" s="6"/>
      <c r="MIW77" s="6"/>
      <c r="MIX77" s="6"/>
      <c r="MIY77" s="6"/>
      <c r="MIZ77" s="6"/>
      <c r="MJA77" s="6"/>
      <c r="MJB77" s="6"/>
      <c r="MJC77" s="6"/>
      <c r="MJD77" s="6"/>
      <c r="MJE77" s="6"/>
      <c r="MJF77" s="6"/>
      <c r="MJG77" s="6"/>
      <c r="MJH77" s="6"/>
      <c r="MJI77" s="6"/>
      <c r="MJJ77" s="6"/>
      <c r="MJK77" s="6"/>
      <c r="MJL77" s="6"/>
      <c r="MJM77" s="6"/>
      <c r="MJN77" s="6"/>
      <c r="MJO77" s="6"/>
      <c r="MJP77" s="6"/>
      <c r="MJQ77" s="6"/>
      <c r="MJR77" s="6"/>
      <c r="MJS77" s="6"/>
      <c r="MJT77" s="6"/>
      <c r="MJU77" s="6"/>
      <c r="MJV77" s="6"/>
      <c r="MJW77" s="6"/>
      <c r="MJX77" s="6"/>
      <c r="MJY77" s="6"/>
      <c r="MJZ77" s="6"/>
      <c r="MKA77" s="6"/>
      <c r="MKB77" s="6"/>
      <c r="MKC77" s="6"/>
      <c r="MKD77" s="6"/>
      <c r="MKE77" s="6"/>
      <c r="MKF77" s="6"/>
      <c r="MKG77" s="6"/>
      <c r="MKH77" s="6"/>
      <c r="MKI77" s="6"/>
      <c r="MKJ77" s="6"/>
      <c r="MKK77" s="6"/>
      <c r="MKL77" s="6"/>
      <c r="MKM77" s="6"/>
      <c r="MKN77" s="6"/>
      <c r="MKO77" s="6"/>
      <c r="MKP77" s="6"/>
      <c r="MKQ77" s="6"/>
      <c r="MKR77" s="6"/>
      <c r="MKS77" s="6"/>
      <c r="MKT77" s="6"/>
      <c r="MKU77" s="6"/>
      <c r="MKV77" s="6"/>
      <c r="MKW77" s="6"/>
      <c r="MKX77" s="6"/>
      <c r="MKY77" s="6"/>
      <c r="MKZ77" s="6"/>
      <c r="MLA77" s="6"/>
      <c r="MLB77" s="6"/>
      <c r="MLC77" s="6"/>
      <c r="MLD77" s="6"/>
      <c r="MLE77" s="6"/>
      <c r="MLF77" s="6"/>
      <c r="MLG77" s="6"/>
      <c r="MLH77" s="6"/>
      <c r="MLI77" s="6"/>
      <c r="MLJ77" s="6"/>
      <c r="MLK77" s="6"/>
      <c r="MLL77" s="6"/>
      <c r="MLM77" s="6"/>
      <c r="MLN77" s="6"/>
      <c r="MLO77" s="6"/>
      <c r="MLP77" s="6"/>
      <c r="MLQ77" s="6"/>
      <c r="MLR77" s="6"/>
      <c r="MLS77" s="6"/>
      <c r="MLT77" s="6"/>
      <c r="MLU77" s="6"/>
      <c r="MLV77" s="6"/>
      <c r="MLW77" s="6"/>
      <c r="MLX77" s="6"/>
      <c r="MLY77" s="6"/>
      <c r="MLZ77" s="6"/>
      <c r="MMA77" s="6"/>
      <c r="MMB77" s="6"/>
      <c r="MMC77" s="6"/>
      <c r="MMD77" s="6"/>
      <c r="MME77" s="6"/>
      <c r="MMF77" s="6"/>
      <c r="MMG77" s="6"/>
      <c r="MMH77" s="6"/>
      <c r="MMI77" s="6"/>
      <c r="MMJ77" s="6"/>
      <c r="MMK77" s="6"/>
      <c r="MML77" s="6"/>
      <c r="MMM77" s="6"/>
      <c r="MMN77" s="6"/>
      <c r="MMO77" s="6"/>
      <c r="MMP77" s="6"/>
      <c r="MMQ77" s="6"/>
      <c r="MMR77" s="6"/>
      <c r="MMS77" s="6"/>
      <c r="MMT77" s="6"/>
      <c r="MMU77" s="6"/>
      <c r="MMV77" s="6"/>
      <c r="MMW77" s="6"/>
      <c r="MMX77" s="6"/>
      <c r="MMY77" s="6"/>
      <c r="MMZ77" s="6"/>
      <c r="MNA77" s="6"/>
      <c r="MNB77" s="6"/>
      <c r="MNC77" s="6"/>
      <c r="MND77" s="6"/>
      <c r="MNE77" s="6"/>
      <c r="MNF77" s="6"/>
      <c r="MNG77" s="6"/>
      <c r="MNH77" s="6"/>
      <c r="MNI77" s="6"/>
      <c r="MNJ77" s="6"/>
      <c r="MNK77" s="6"/>
      <c r="MNL77" s="6"/>
      <c r="MNM77" s="6"/>
      <c r="MNN77" s="6"/>
      <c r="MNO77" s="6"/>
      <c r="MNP77" s="6"/>
      <c r="MNQ77" s="6"/>
      <c r="MNR77" s="6"/>
      <c r="MNS77" s="6"/>
      <c r="MNT77" s="6"/>
      <c r="MNU77" s="6"/>
      <c r="MNV77" s="6"/>
      <c r="MNW77" s="6"/>
      <c r="MNX77" s="6"/>
      <c r="MNY77" s="6"/>
      <c r="MNZ77" s="6"/>
      <c r="MOA77" s="6"/>
      <c r="MOB77" s="6"/>
      <c r="MOC77" s="6"/>
      <c r="MOD77" s="6"/>
      <c r="MOE77" s="6"/>
      <c r="MOF77" s="6"/>
      <c r="MOG77" s="6"/>
      <c r="MOH77" s="6"/>
      <c r="MOI77" s="6"/>
      <c r="MOJ77" s="6"/>
      <c r="MOK77" s="6"/>
      <c r="MOL77" s="6"/>
      <c r="MOM77" s="6"/>
      <c r="MON77" s="6"/>
      <c r="MOO77" s="6"/>
      <c r="MOP77" s="6"/>
      <c r="MOQ77" s="6"/>
      <c r="MOR77" s="6"/>
      <c r="MOS77" s="6"/>
      <c r="MOT77" s="6"/>
      <c r="MOU77" s="6"/>
      <c r="MOV77" s="6"/>
      <c r="MOW77" s="6"/>
      <c r="MOX77" s="6"/>
      <c r="MOY77" s="6"/>
      <c r="MOZ77" s="6"/>
      <c r="MPA77" s="6"/>
      <c r="MPB77" s="6"/>
      <c r="MPC77" s="6"/>
      <c r="MPD77" s="6"/>
      <c r="MPE77" s="6"/>
      <c r="MPF77" s="6"/>
      <c r="MPG77" s="6"/>
      <c r="MPH77" s="6"/>
      <c r="MPI77" s="6"/>
      <c r="MPJ77" s="6"/>
      <c r="MPK77" s="6"/>
      <c r="MPL77" s="6"/>
      <c r="MPM77" s="6"/>
      <c r="MPN77" s="6"/>
      <c r="MPO77" s="6"/>
      <c r="MPP77" s="6"/>
      <c r="MPQ77" s="6"/>
      <c r="MPR77" s="6"/>
      <c r="MPS77" s="6"/>
      <c r="MPT77" s="6"/>
      <c r="MPU77" s="6"/>
      <c r="MPV77" s="6"/>
      <c r="MPW77" s="6"/>
      <c r="MPX77" s="6"/>
      <c r="MPY77" s="6"/>
      <c r="MPZ77" s="6"/>
      <c r="MQA77" s="6"/>
      <c r="MQB77" s="6"/>
      <c r="MQC77" s="6"/>
      <c r="MQD77" s="6"/>
      <c r="MQE77" s="6"/>
      <c r="MQF77" s="6"/>
      <c r="MQG77" s="6"/>
      <c r="MQH77" s="6"/>
      <c r="MQI77" s="6"/>
      <c r="MQJ77" s="6"/>
      <c r="MQK77" s="6"/>
      <c r="MQL77" s="6"/>
      <c r="MQM77" s="6"/>
      <c r="MQN77" s="6"/>
      <c r="MQO77" s="6"/>
      <c r="MQP77" s="6"/>
      <c r="MQQ77" s="6"/>
      <c r="MQR77" s="6"/>
      <c r="MQS77" s="6"/>
      <c r="MQT77" s="6"/>
      <c r="MQU77" s="6"/>
      <c r="MQV77" s="6"/>
      <c r="MQW77" s="6"/>
      <c r="MQX77" s="6"/>
      <c r="MQY77" s="6"/>
      <c r="MQZ77" s="6"/>
      <c r="MRA77" s="6"/>
      <c r="MRB77" s="6"/>
      <c r="MRC77" s="6"/>
      <c r="MRD77" s="6"/>
      <c r="MRE77" s="6"/>
      <c r="MRF77" s="6"/>
      <c r="MRG77" s="6"/>
      <c r="MRH77" s="6"/>
      <c r="MRI77" s="6"/>
      <c r="MRJ77" s="6"/>
      <c r="MRK77" s="6"/>
      <c r="MRL77" s="6"/>
      <c r="MRM77" s="6"/>
      <c r="MRN77" s="6"/>
      <c r="MRO77" s="6"/>
      <c r="MRP77" s="6"/>
      <c r="MRQ77" s="6"/>
      <c r="MRR77" s="6"/>
      <c r="MRS77" s="6"/>
      <c r="MRT77" s="6"/>
      <c r="MRU77" s="6"/>
      <c r="MRV77" s="6"/>
      <c r="MRW77" s="6"/>
      <c r="MRX77" s="6"/>
      <c r="MRY77" s="6"/>
      <c r="MRZ77" s="6"/>
      <c r="MSA77" s="6"/>
      <c r="MSB77" s="6"/>
      <c r="MSC77" s="6"/>
      <c r="MSD77" s="6"/>
      <c r="MSE77" s="6"/>
      <c r="MSF77" s="6"/>
      <c r="MSG77" s="6"/>
      <c r="MSH77" s="6"/>
      <c r="MSI77" s="6"/>
      <c r="MSJ77" s="6"/>
      <c r="MSK77" s="6"/>
      <c r="MSL77" s="6"/>
      <c r="MSM77" s="6"/>
      <c r="MSN77" s="6"/>
      <c r="MSO77" s="6"/>
      <c r="MSP77" s="6"/>
      <c r="MSQ77" s="6"/>
      <c r="MSR77" s="6"/>
      <c r="MSS77" s="6"/>
      <c r="MST77" s="6"/>
      <c r="MSU77" s="6"/>
      <c r="MSV77" s="6"/>
      <c r="MSW77" s="6"/>
      <c r="MSX77" s="6"/>
      <c r="MSY77" s="6"/>
      <c r="MSZ77" s="6"/>
      <c r="MTA77" s="6"/>
      <c r="MTB77" s="6"/>
      <c r="MTC77" s="6"/>
      <c r="MTD77" s="6"/>
      <c r="MTE77" s="6"/>
      <c r="MTF77" s="6"/>
      <c r="MTG77" s="6"/>
      <c r="MTH77" s="6"/>
      <c r="MTI77" s="6"/>
      <c r="MTJ77" s="6"/>
      <c r="MTK77" s="6"/>
      <c r="MTL77" s="6"/>
      <c r="MTM77" s="6"/>
      <c r="MTN77" s="6"/>
      <c r="MTO77" s="6"/>
      <c r="MTP77" s="6"/>
      <c r="MTQ77" s="6"/>
      <c r="MTR77" s="6"/>
      <c r="MTS77" s="6"/>
      <c r="MTT77" s="6"/>
      <c r="MTU77" s="6"/>
      <c r="MTV77" s="6"/>
      <c r="MTW77" s="6"/>
      <c r="MTX77" s="6"/>
      <c r="MTY77" s="6"/>
      <c r="MTZ77" s="6"/>
      <c r="MUA77" s="6"/>
      <c r="MUB77" s="6"/>
      <c r="MUC77" s="6"/>
      <c r="MUD77" s="6"/>
      <c r="MUE77" s="6"/>
      <c r="MUF77" s="6"/>
      <c r="MUG77" s="6"/>
      <c r="MUH77" s="6"/>
      <c r="MUI77" s="6"/>
      <c r="MUJ77" s="6"/>
      <c r="MUK77" s="6"/>
      <c r="MUL77" s="6"/>
      <c r="MUM77" s="6"/>
      <c r="MUN77" s="6"/>
      <c r="MUO77" s="6"/>
      <c r="MUP77" s="6"/>
      <c r="MUQ77" s="6"/>
      <c r="MUR77" s="6"/>
      <c r="MUS77" s="6"/>
      <c r="MUT77" s="6"/>
      <c r="MUU77" s="6"/>
      <c r="MUV77" s="6"/>
      <c r="MUW77" s="6"/>
      <c r="MUX77" s="6"/>
      <c r="MUY77" s="6"/>
      <c r="MUZ77" s="6"/>
      <c r="MVA77" s="6"/>
      <c r="MVB77" s="6"/>
      <c r="MVC77" s="6"/>
      <c r="MVD77" s="6"/>
      <c r="MVE77" s="6"/>
      <c r="MVF77" s="6"/>
      <c r="MVG77" s="6"/>
      <c r="MVH77" s="6"/>
      <c r="MVI77" s="6"/>
      <c r="MVJ77" s="6"/>
      <c r="MVK77" s="6"/>
      <c r="MVL77" s="6"/>
      <c r="MVM77" s="6"/>
      <c r="MVN77" s="6"/>
      <c r="MVO77" s="6"/>
      <c r="MVP77" s="6"/>
      <c r="MVQ77" s="6"/>
      <c r="MVR77" s="6"/>
      <c r="MVS77" s="6"/>
      <c r="MVT77" s="6"/>
      <c r="MVU77" s="6"/>
      <c r="MVV77" s="6"/>
      <c r="MVW77" s="6"/>
      <c r="MVX77" s="6"/>
      <c r="MVY77" s="6"/>
      <c r="MVZ77" s="6"/>
      <c r="MWA77" s="6"/>
      <c r="MWB77" s="6"/>
      <c r="MWC77" s="6"/>
      <c r="MWD77" s="6"/>
      <c r="MWE77" s="6"/>
      <c r="MWF77" s="6"/>
      <c r="MWG77" s="6"/>
      <c r="MWH77" s="6"/>
      <c r="MWI77" s="6"/>
      <c r="MWJ77" s="6"/>
      <c r="MWK77" s="6"/>
      <c r="MWL77" s="6"/>
      <c r="MWM77" s="6"/>
      <c r="MWN77" s="6"/>
      <c r="MWO77" s="6"/>
      <c r="MWP77" s="6"/>
      <c r="MWQ77" s="6"/>
      <c r="MWR77" s="6"/>
      <c r="MWS77" s="6"/>
      <c r="MWT77" s="6"/>
      <c r="MWU77" s="6"/>
      <c r="MWV77" s="6"/>
      <c r="MWW77" s="6"/>
      <c r="MWX77" s="6"/>
      <c r="MWY77" s="6"/>
      <c r="MWZ77" s="6"/>
      <c r="MXA77" s="6"/>
      <c r="MXB77" s="6"/>
      <c r="MXC77" s="6"/>
      <c r="MXD77" s="6"/>
      <c r="MXE77" s="6"/>
      <c r="MXF77" s="6"/>
      <c r="MXG77" s="6"/>
      <c r="MXH77" s="6"/>
      <c r="MXI77" s="6"/>
      <c r="MXJ77" s="6"/>
      <c r="MXK77" s="6"/>
      <c r="MXL77" s="6"/>
      <c r="MXM77" s="6"/>
      <c r="MXN77" s="6"/>
      <c r="MXO77" s="6"/>
      <c r="MXP77" s="6"/>
      <c r="MXQ77" s="6"/>
      <c r="MXR77" s="6"/>
      <c r="MXS77" s="6"/>
      <c r="MXT77" s="6"/>
      <c r="MXU77" s="6"/>
      <c r="MXV77" s="6"/>
      <c r="MXW77" s="6"/>
      <c r="MXX77" s="6"/>
      <c r="MXY77" s="6"/>
      <c r="MXZ77" s="6"/>
      <c r="MYA77" s="6"/>
      <c r="MYB77" s="6"/>
      <c r="MYC77" s="6"/>
      <c r="MYD77" s="6"/>
      <c r="MYE77" s="6"/>
      <c r="MYF77" s="6"/>
      <c r="MYG77" s="6"/>
      <c r="MYH77" s="6"/>
      <c r="MYI77" s="6"/>
      <c r="MYJ77" s="6"/>
      <c r="MYK77" s="6"/>
      <c r="MYL77" s="6"/>
      <c r="MYM77" s="6"/>
      <c r="MYN77" s="6"/>
      <c r="MYO77" s="6"/>
      <c r="MYP77" s="6"/>
      <c r="MYQ77" s="6"/>
      <c r="MYR77" s="6"/>
      <c r="MYS77" s="6"/>
      <c r="MYT77" s="6"/>
      <c r="MYU77" s="6"/>
      <c r="MYV77" s="6"/>
      <c r="MYW77" s="6"/>
      <c r="MYX77" s="6"/>
      <c r="MYY77" s="6"/>
      <c r="MYZ77" s="6"/>
      <c r="MZA77" s="6"/>
      <c r="MZB77" s="6"/>
      <c r="MZC77" s="6"/>
      <c r="MZD77" s="6"/>
      <c r="MZE77" s="6"/>
      <c r="MZF77" s="6"/>
      <c r="MZG77" s="6"/>
      <c r="MZH77" s="6"/>
      <c r="MZI77" s="6"/>
      <c r="MZJ77" s="6"/>
      <c r="MZK77" s="6"/>
      <c r="MZL77" s="6"/>
      <c r="MZM77" s="6"/>
      <c r="MZN77" s="6"/>
      <c r="MZO77" s="6"/>
      <c r="MZP77" s="6"/>
      <c r="MZQ77" s="6"/>
      <c r="MZR77" s="6"/>
      <c r="MZS77" s="6"/>
      <c r="MZT77" s="6"/>
      <c r="MZU77" s="6"/>
      <c r="MZV77" s="6"/>
      <c r="MZW77" s="6"/>
      <c r="MZX77" s="6"/>
      <c r="MZY77" s="6"/>
      <c r="MZZ77" s="6"/>
      <c r="NAA77" s="6"/>
      <c r="NAB77" s="6"/>
      <c r="NAC77" s="6"/>
      <c r="NAD77" s="6"/>
      <c r="NAE77" s="6"/>
      <c r="NAF77" s="6"/>
      <c r="NAG77" s="6"/>
      <c r="NAH77" s="6"/>
      <c r="NAI77" s="6"/>
      <c r="NAJ77" s="6"/>
      <c r="NAK77" s="6"/>
      <c r="NAL77" s="6"/>
      <c r="NAM77" s="6"/>
      <c r="NAN77" s="6"/>
      <c r="NAO77" s="6"/>
      <c r="NAP77" s="6"/>
      <c r="NAQ77" s="6"/>
      <c r="NAR77" s="6"/>
      <c r="NAS77" s="6"/>
      <c r="NAT77" s="6"/>
      <c r="NAU77" s="6"/>
      <c r="NAV77" s="6"/>
      <c r="NAW77" s="6"/>
      <c r="NAX77" s="6"/>
      <c r="NAY77" s="6"/>
      <c r="NAZ77" s="6"/>
      <c r="NBA77" s="6"/>
      <c r="NBB77" s="6"/>
      <c r="NBC77" s="6"/>
      <c r="NBD77" s="6"/>
      <c r="NBE77" s="6"/>
      <c r="NBF77" s="6"/>
      <c r="NBG77" s="6"/>
      <c r="NBH77" s="6"/>
      <c r="NBI77" s="6"/>
      <c r="NBJ77" s="6"/>
      <c r="NBK77" s="6"/>
      <c r="NBL77" s="6"/>
      <c r="NBM77" s="6"/>
      <c r="NBN77" s="6"/>
      <c r="NBO77" s="6"/>
      <c r="NBP77" s="6"/>
      <c r="NBQ77" s="6"/>
      <c r="NBR77" s="6"/>
      <c r="NBS77" s="6"/>
      <c r="NBT77" s="6"/>
      <c r="NBU77" s="6"/>
      <c r="NBV77" s="6"/>
      <c r="NBW77" s="6"/>
      <c r="NBX77" s="6"/>
      <c r="NBY77" s="6"/>
      <c r="NBZ77" s="6"/>
      <c r="NCA77" s="6"/>
      <c r="NCB77" s="6"/>
      <c r="NCC77" s="6"/>
      <c r="NCD77" s="6"/>
      <c r="NCE77" s="6"/>
      <c r="NCF77" s="6"/>
      <c r="NCG77" s="6"/>
      <c r="NCH77" s="6"/>
      <c r="NCI77" s="6"/>
      <c r="NCJ77" s="6"/>
      <c r="NCK77" s="6"/>
      <c r="NCL77" s="6"/>
      <c r="NCM77" s="6"/>
      <c r="NCN77" s="6"/>
      <c r="NCO77" s="6"/>
      <c r="NCP77" s="6"/>
      <c r="NCQ77" s="6"/>
      <c r="NCR77" s="6"/>
      <c r="NCS77" s="6"/>
      <c r="NCT77" s="6"/>
      <c r="NCU77" s="6"/>
      <c r="NCV77" s="6"/>
      <c r="NCW77" s="6"/>
      <c r="NCX77" s="6"/>
      <c r="NCY77" s="6"/>
      <c r="NCZ77" s="6"/>
      <c r="NDA77" s="6"/>
      <c r="NDB77" s="6"/>
      <c r="NDC77" s="6"/>
      <c r="NDD77" s="6"/>
      <c r="NDE77" s="6"/>
      <c r="NDF77" s="6"/>
      <c r="NDG77" s="6"/>
      <c r="NDH77" s="6"/>
      <c r="NDI77" s="6"/>
      <c r="NDJ77" s="6"/>
      <c r="NDK77" s="6"/>
      <c r="NDL77" s="6"/>
      <c r="NDM77" s="6"/>
      <c r="NDN77" s="6"/>
      <c r="NDO77" s="6"/>
      <c r="NDP77" s="6"/>
      <c r="NDQ77" s="6"/>
      <c r="NDR77" s="6"/>
      <c r="NDS77" s="6"/>
      <c r="NDT77" s="6"/>
      <c r="NDU77" s="6"/>
      <c r="NDV77" s="6"/>
      <c r="NDW77" s="6"/>
      <c r="NDX77" s="6"/>
      <c r="NDY77" s="6"/>
      <c r="NDZ77" s="6"/>
      <c r="NEA77" s="6"/>
      <c r="NEB77" s="6"/>
      <c r="NEC77" s="6"/>
      <c r="NED77" s="6"/>
      <c r="NEE77" s="6"/>
      <c r="NEF77" s="6"/>
      <c r="NEG77" s="6"/>
      <c r="NEH77" s="6"/>
      <c r="NEI77" s="6"/>
      <c r="NEJ77" s="6"/>
      <c r="NEK77" s="6"/>
      <c r="NEL77" s="6"/>
      <c r="NEM77" s="6"/>
      <c r="NEN77" s="6"/>
      <c r="NEO77" s="6"/>
      <c r="NEP77" s="6"/>
      <c r="NEQ77" s="6"/>
      <c r="NER77" s="6"/>
      <c r="NES77" s="6"/>
      <c r="NET77" s="6"/>
      <c r="NEU77" s="6"/>
      <c r="NEV77" s="6"/>
      <c r="NEW77" s="6"/>
      <c r="NEX77" s="6"/>
      <c r="NEY77" s="6"/>
      <c r="NEZ77" s="6"/>
      <c r="NFA77" s="6"/>
      <c r="NFB77" s="6"/>
      <c r="NFC77" s="6"/>
      <c r="NFD77" s="6"/>
      <c r="NFE77" s="6"/>
      <c r="NFF77" s="6"/>
      <c r="NFG77" s="6"/>
      <c r="NFH77" s="6"/>
      <c r="NFI77" s="6"/>
      <c r="NFJ77" s="6"/>
      <c r="NFK77" s="6"/>
      <c r="NFL77" s="6"/>
      <c r="NFM77" s="6"/>
      <c r="NFN77" s="6"/>
      <c r="NFO77" s="6"/>
      <c r="NFP77" s="6"/>
      <c r="NFQ77" s="6"/>
      <c r="NFR77" s="6"/>
      <c r="NFS77" s="6"/>
      <c r="NFT77" s="6"/>
      <c r="NFU77" s="6"/>
      <c r="NFV77" s="6"/>
      <c r="NFW77" s="6"/>
      <c r="NFX77" s="6"/>
      <c r="NFY77" s="6"/>
      <c r="NFZ77" s="6"/>
      <c r="NGA77" s="6"/>
      <c r="NGB77" s="6"/>
      <c r="NGC77" s="6"/>
      <c r="NGD77" s="6"/>
      <c r="NGE77" s="6"/>
      <c r="NGF77" s="6"/>
      <c r="NGG77" s="6"/>
      <c r="NGH77" s="6"/>
      <c r="NGI77" s="6"/>
      <c r="NGJ77" s="6"/>
      <c r="NGK77" s="6"/>
      <c r="NGL77" s="6"/>
      <c r="NGM77" s="6"/>
      <c r="NGN77" s="6"/>
      <c r="NGO77" s="6"/>
      <c r="NGP77" s="6"/>
      <c r="NGQ77" s="6"/>
      <c r="NGR77" s="6"/>
      <c r="NGS77" s="6"/>
      <c r="NGT77" s="6"/>
      <c r="NGU77" s="6"/>
      <c r="NGV77" s="6"/>
      <c r="NGW77" s="6"/>
      <c r="NGX77" s="6"/>
      <c r="NGY77" s="6"/>
      <c r="NGZ77" s="6"/>
      <c r="NHA77" s="6"/>
      <c r="NHB77" s="6"/>
      <c r="NHC77" s="6"/>
      <c r="NHD77" s="6"/>
      <c r="NHE77" s="6"/>
      <c r="NHF77" s="6"/>
      <c r="NHG77" s="6"/>
      <c r="NHH77" s="6"/>
      <c r="NHI77" s="6"/>
      <c r="NHJ77" s="6"/>
      <c r="NHK77" s="6"/>
      <c r="NHL77" s="6"/>
      <c r="NHM77" s="6"/>
      <c r="NHN77" s="6"/>
      <c r="NHO77" s="6"/>
      <c r="NHP77" s="6"/>
      <c r="NHQ77" s="6"/>
      <c r="NHR77" s="6"/>
      <c r="NHS77" s="6"/>
      <c r="NHT77" s="6"/>
      <c r="NHU77" s="6"/>
      <c r="NHV77" s="6"/>
      <c r="NHW77" s="6"/>
      <c r="NHX77" s="6"/>
      <c r="NHY77" s="6"/>
      <c r="NHZ77" s="6"/>
      <c r="NIA77" s="6"/>
      <c r="NIB77" s="6"/>
      <c r="NIC77" s="6"/>
      <c r="NID77" s="6"/>
      <c r="NIE77" s="6"/>
      <c r="NIF77" s="6"/>
      <c r="NIG77" s="6"/>
      <c r="NIH77" s="6"/>
      <c r="NII77" s="6"/>
      <c r="NIJ77" s="6"/>
      <c r="NIK77" s="6"/>
      <c r="NIL77" s="6"/>
      <c r="NIM77" s="6"/>
      <c r="NIN77" s="6"/>
      <c r="NIO77" s="6"/>
      <c r="NIP77" s="6"/>
      <c r="NIQ77" s="6"/>
      <c r="NIR77" s="6"/>
      <c r="NIS77" s="6"/>
      <c r="NIT77" s="6"/>
      <c r="NIU77" s="6"/>
      <c r="NIV77" s="6"/>
      <c r="NIW77" s="6"/>
      <c r="NIX77" s="6"/>
      <c r="NIY77" s="6"/>
      <c r="NIZ77" s="6"/>
      <c r="NJA77" s="6"/>
      <c r="NJB77" s="6"/>
      <c r="NJC77" s="6"/>
      <c r="NJD77" s="6"/>
      <c r="NJE77" s="6"/>
      <c r="NJF77" s="6"/>
      <c r="NJG77" s="6"/>
      <c r="NJH77" s="6"/>
      <c r="NJI77" s="6"/>
      <c r="NJJ77" s="6"/>
      <c r="NJK77" s="6"/>
      <c r="NJL77" s="6"/>
      <c r="NJM77" s="6"/>
      <c r="NJN77" s="6"/>
      <c r="NJO77" s="6"/>
      <c r="NJP77" s="6"/>
      <c r="NJQ77" s="6"/>
      <c r="NJR77" s="6"/>
      <c r="NJS77" s="6"/>
      <c r="NJT77" s="6"/>
      <c r="NJU77" s="6"/>
      <c r="NJV77" s="6"/>
      <c r="NJW77" s="6"/>
      <c r="NJX77" s="6"/>
      <c r="NJY77" s="6"/>
      <c r="NJZ77" s="6"/>
      <c r="NKA77" s="6"/>
      <c r="NKB77" s="6"/>
      <c r="NKC77" s="6"/>
      <c r="NKD77" s="6"/>
      <c r="NKE77" s="6"/>
      <c r="NKF77" s="6"/>
      <c r="NKG77" s="6"/>
      <c r="NKH77" s="6"/>
      <c r="NKI77" s="6"/>
      <c r="NKJ77" s="6"/>
      <c r="NKK77" s="6"/>
      <c r="NKL77" s="6"/>
      <c r="NKM77" s="6"/>
      <c r="NKN77" s="6"/>
      <c r="NKO77" s="6"/>
      <c r="NKP77" s="6"/>
      <c r="NKQ77" s="6"/>
      <c r="NKR77" s="6"/>
      <c r="NKS77" s="6"/>
      <c r="NKT77" s="6"/>
      <c r="NKU77" s="6"/>
      <c r="NKV77" s="6"/>
      <c r="NKW77" s="6"/>
      <c r="NKX77" s="6"/>
      <c r="NKY77" s="6"/>
      <c r="NKZ77" s="6"/>
      <c r="NLA77" s="6"/>
      <c r="NLB77" s="6"/>
      <c r="NLC77" s="6"/>
      <c r="NLD77" s="6"/>
      <c r="NLE77" s="6"/>
      <c r="NLF77" s="6"/>
      <c r="NLG77" s="6"/>
      <c r="NLH77" s="6"/>
      <c r="NLI77" s="6"/>
      <c r="NLJ77" s="6"/>
      <c r="NLK77" s="6"/>
      <c r="NLL77" s="6"/>
      <c r="NLM77" s="6"/>
      <c r="NLN77" s="6"/>
      <c r="NLO77" s="6"/>
      <c r="NLP77" s="6"/>
      <c r="NLQ77" s="6"/>
      <c r="NLR77" s="6"/>
      <c r="NLS77" s="6"/>
      <c r="NLT77" s="6"/>
      <c r="NLU77" s="6"/>
      <c r="NLV77" s="6"/>
      <c r="NLW77" s="6"/>
      <c r="NLX77" s="6"/>
      <c r="NLY77" s="6"/>
      <c r="NLZ77" s="6"/>
      <c r="NMA77" s="6"/>
      <c r="NMB77" s="6"/>
      <c r="NMC77" s="6"/>
      <c r="NMD77" s="6"/>
      <c r="NME77" s="6"/>
      <c r="NMF77" s="6"/>
      <c r="NMG77" s="6"/>
      <c r="NMH77" s="6"/>
      <c r="NMI77" s="6"/>
      <c r="NMJ77" s="6"/>
      <c r="NMK77" s="6"/>
      <c r="NML77" s="6"/>
      <c r="NMM77" s="6"/>
      <c r="NMN77" s="6"/>
      <c r="NMO77" s="6"/>
      <c r="NMP77" s="6"/>
      <c r="NMQ77" s="6"/>
      <c r="NMR77" s="6"/>
      <c r="NMS77" s="6"/>
      <c r="NMT77" s="6"/>
      <c r="NMU77" s="6"/>
      <c r="NMV77" s="6"/>
      <c r="NMW77" s="6"/>
      <c r="NMX77" s="6"/>
      <c r="NMY77" s="6"/>
      <c r="NMZ77" s="6"/>
      <c r="NNA77" s="6"/>
      <c r="NNB77" s="6"/>
      <c r="NNC77" s="6"/>
      <c r="NND77" s="6"/>
      <c r="NNE77" s="6"/>
      <c r="NNF77" s="6"/>
      <c r="NNG77" s="6"/>
      <c r="NNH77" s="6"/>
      <c r="NNI77" s="6"/>
      <c r="NNJ77" s="6"/>
      <c r="NNK77" s="6"/>
      <c r="NNL77" s="6"/>
      <c r="NNM77" s="6"/>
      <c r="NNN77" s="6"/>
      <c r="NNO77" s="6"/>
      <c r="NNP77" s="6"/>
      <c r="NNQ77" s="6"/>
      <c r="NNR77" s="6"/>
      <c r="NNS77" s="6"/>
      <c r="NNT77" s="6"/>
      <c r="NNU77" s="6"/>
      <c r="NNV77" s="6"/>
      <c r="NNW77" s="6"/>
      <c r="NNX77" s="6"/>
      <c r="NNY77" s="6"/>
      <c r="NNZ77" s="6"/>
      <c r="NOA77" s="6"/>
      <c r="NOB77" s="6"/>
      <c r="NOC77" s="6"/>
      <c r="NOD77" s="6"/>
      <c r="NOE77" s="6"/>
      <c r="NOF77" s="6"/>
      <c r="NOG77" s="6"/>
      <c r="NOH77" s="6"/>
      <c r="NOI77" s="6"/>
      <c r="NOJ77" s="6"/>
      <c r="NOK77" s="6"/>
      <c r="NOL77" s="6"/>
      <c r="NOM77" s="6"/>
      <c r="NON77" s="6"/>
      <c r="NOO77" s="6"/>
      <c r="NOP77" s="6"/>
      <c r="NOQ77" s="6"/>
      <c r="NOR77" s="6"/>
      <c r="NOS77" s="6"/>
      <c r="NOT77" s="6"/>
      <c r="NOU77" s="6"/>
      <c r="NOV77" s="6"/>
      <c r="NOW77" s="6"/>
      <c r="NOX77" s="6"/>
      <c r="NOY77" s="6"/>
      <c r="NOZ77" s="6"/>
      <c r="NPA77" s="6"/>
      <c r="NPB77" s="6"/>
      <c r="NPC77" s="6"/>
      <c r="NPD77" s="6"/>
      <c r="NPE77" s="6"/>
      <c r="NPF77" s="6"/>
      <c r="NPG77" s="6"/>
      <c r="NPH77" s="6"/>
      <c r="NPI77" s="6"/>
      <c r="NPJ77" s="6"/>
      <c r="NPK77" s="6"/>
      <c r="NPL77" s="6"/>
      <c r="NPM77" s="6"/>
      <c r="NPN77" s="6"/>
      <c r="NPO77" s="6"/>
      <c r="NPP77" s="6"/>
      <c r="NPQ77" s="6"/>
      <c r="NPR77" s="6"/>
      <c r="NPS77" s="6"/>
      <c r="NPT77" s="6"/>
      <c r="NPU77" s="6"/>
      <c r="NPV77" s="6"/>
      <c r="NPW77" s="6"/>
      <c r="NPX77" s="6"/>
      <c r="NPY77" s="6"/>
      <c r="NPZ77" s="6"/>
      <c r="NQA77" s="6"/>
      <c r="NQB77" s="6"/>
      <c r="NQC77" s="6"/>
      <c r="NQD77" s="6"/>
      <c r="NQE77" s="6"/>
      <c r="NQF77" s="6"/>
      <c r="NQG77" s="6"/>
      <c r="NQH77" s="6"/>
      <c r="NQI77" s="6"/>
      <c r="NQJ77" s="6"/>
      <c r="NQK77" s="6"/>
      <c r="NQL77" s="6"/>
      <c r="NQM77" s="6"/>
      <c r="NQN77" s="6"/>
      <c r="NQO77" s="6"/>
      <c r="NQP77" s="6"/>
      <c r="NQQ77" s="6"/>
      <c r="NQR77" s="6"/>
      <c r="NQS77" s="6"/>
      <c r="NQT77" s="6"/>
      <c r="NQU77" s="6"/>
      <c r="NQV77" s="6"/>
      <c r="NQW77" s="6"/>
      <c r="NQX77" s="6"/>
      <c r="NQY77" s="6"/>
      <c r="NQZ77" s="6"/>
      <c r="NRA77" s="6"/>
      <c r="NRB77" s="6"/>
      <c r="NRC77" s="6"/>
      <c r="NRD77" s="6"/>
      <c r="NRE77" s="6"/>
      <c r="NRF77" s="6"/>
      <c r="NRG77" s="6"/>
      <c r="NRH77" s="6"/>
      <c r="NRI77" s="6"/>
      <c r="NRJ77" s="6"/>
      <c r="NRK77" s="6"/>
      <c r="NRL77" s="6"/>
      <c r="NRM77" s="6"/>
      <c r="NRN77" s="6"/>
      <c r="NRO77" s="6"/>
      <c r="NRP77" s="6"/>
      <c r="NRQ77" s="6"/>
      <c r="NRR77" s="6"/>
      <c r="NRS77" s="6"/>
      <c r="NRT77" s="6"/>
      <c r="NRU77" s="6"/>
      <c r="NRV77" s="6"/>
      <c r="NRW77" s="6"/>
      <c r="NRX77" s="6"/>
      <c r="NRY77" s="6"/>
      <c r="NRZ77" s="6"/>
      <c r="NSA77" s="6"/>
      <c r="NSB77" s="6"/>
      <c r="NSC77" s="6"/>
      <c r="NSD77" s="6"/>
      <c r="NSE77" s="6"/>
      <c r="NSF77" s="6"/>
      <c r="NSG77" s="6"/>
      <c r="NSH77" s="6"/>
      <c r="NSI77" s="6"/>
      <c r="NSJ77" s="6"/>
      <c r="NSK77" s="6"/>
      <c r="NSL77" s="6"/>
      <c r="NSM77" s="6"/>
      <c r="NSN77" s="6"/>
      <c r="NSO77" s="6"/>
      <c r="NSP77" s="6"/>
      <c r="NSQ77" s="6"/>
      <c r="NSR77" s="6"/>
      <c r="NSS77" s="6"/>
      <c r="NST77" s="6"/>
      <c r="NSU77" s="6"/>
      <c r="NSV77" s="6"/>
      <c r="NSW77" s="6"/>
      <c r="NSX77" s="6"/>
      <c r="NSY77" s="6"/>
      <c r="NSZ77" s="6"/>
      <c r="NTA77" s="6"/>
      <c r="NTB77" s="6"/>
      <c r="NTC77" s="6"/>
      <c r="NTD77" s="6"/>
      <c r="NTE77" s="6"/>
      <c r="NTF77" s="6"/>
      <c r="NTG77" s="6"/>
      <c r="NTH77" s="6"/>
      <c r="NTI77" s="6"/>
      <c r="NTJ77" s="6"/>
      <c r="NTK77" s="6"/>
      <c r="NTL77" s="6"/>
      <c r="NTM77" s="6"/>
      <c r="NTN77" s="6"/>
      <c r="NTO77" s="6"/>
      <c r="NTP77" s="6"/>
      <c r="NTQ77" s="6"/>
      <c r="NTR77" s="6"/>
      <c r="NTS77" s="6"/>
      <c r="NTT77" s="6"/>
      <c r="NTU77" s="6"/>
      <c r="NTV77" s="6"/>
      <c r="NTW77" s="6"/>
      <c r="NTX77" s="6"/>
      <c r="NTY77" s="6"/>
      <c r="NTZ77" s="6"/>
      <c r="NUA77" s="6"/>
      <c r="NUB77" s="6"/>
      <c r="NUC77" s="6"/>
      <c r="NUD77" s="6"/>
      <c r="NUE77" s="6"/>
      <c r="NUF77" s="6"/>
      <c r="NUG77" s="6"/>
      <c r="NUH77" s="6"/>
      <c r="NUI77" s="6"/>
      <c r="NUJ77" s="6"/>
      <c r="NUK77" s="6"/>
      <c r="NUL77" s="6"/>
      <c r="NUM77" s="6"/>
      <c r="NUN77" s="6"/>
      <c r="NUO77" s="6"/>
      <c r="NUP77" s="6"/>
      <c r="NUQ77" s="6"/>
      <c r="NUR77" s="6"/>
      <c r="NUS77" s="6"/>
      <c r="NUT77" s="6"/>
      <c r="NUU77" s="6"/>
      <c r="NUV77" s="6"/>
      <c r="NUW77" s="6"/>
      <c r="NUX77" s="6"/>
      <c r="NUY77" s="6"/>
      <c r="NUZ77" s="6"/>
      <c r="NVA77" s="6"/>
      <c r="NVB77" s="6"/>
      <c r="NVC77" s="6"/>
      <c r="NVD77" s="6"/>
      <c r="NVE77" s="6"/>
      <c r="NVF77" s="6"/>
      <c r="NVG77" s="6"/>
      <c r="NVH77" s="6"/>
      <c r="NVI77" s="6"/>
      <c r="NVJ77" s="6"/>
      <c r="NVK77" s="6"/>
      <c r="NVL77" s="6"/>
      <c r="NVM77" s="6"/>
      <c r="NVN77" s="6"/>
      <c r="NVO77" s="6"/>
      <c r="NVP77" s="6"/>
      <c r="NVQ77" s="6"/>
      <c r="NVR77" s="6"/>
      <c r="NVS77" s="6"/>
      <c r="NVT77" s="6"/>
      <c r="NVU77" s="6"/>
      <c r="NVV77" s="6"/>
      <c r="NVW77" s="6"/>
      <c r="NVX77" s="6"/>
      <c r="NVY77" s="6"/>
      <c r="NVZ77" s="6"/>
      <c r="NWA77" s="6"/>
      <c r="NWB77" s="6"/>
      <c r="NWC77" s="6"/>
      <c r="NWD77" s="6"/>
      <c r="NWE77" s="6"/>
      <c r="NWF77" s="6"/>
      <c r="NWG77" s="6"/>
      <c r="NWH77" s="6"/>
      <c r="NWI77" s="6"/>
      <c r="NWJ77" s="6"/>
      <c r="NWK77" s="6"/>
      <c r="NWL77" s="6"/>
      <c r="NWM77" s="6"/>
      <c r="NWN77" s="6"/>
      <c r="NWO77" s="6"/>
      <c r="NWP77" s="6"/>
      <c r="NWQ77" s="6"/>
      <c r="NWR77" s="6"/>
      <c r="NWS77" s="6"/>
      <c r="NWT77" s="6"/>
      <c r="NWU77" s="6"/>
      <c r="NWV77" s="6"/>
      <c r="NWW77" s="6"/>
      <c r="NWX77" s="6"/>
      <c r="NWY77" s="6"/>
      <c r="NWZ77" s="6"/>
      <c r="NXA77" s="6"/>
      <c r="NXB77" s="6"/>
      <c r="NXC77" s="6"/>
      <c r="NXD77" s="6"/>
      <c r="NXE77" s="6"/>
      <c r="NXF77" s="6"/>
      <c r="NXG77" s="6"/>
      <c r="NXH77" s="6"/>
      <c r="NXI77" s="6"/>
      <c r="NXJ77" s="6"/>
      <c r="NXK77" s="6"/>
      <c r="NXL77" s="6"/>
      <c r="NXM77" s="6"/>
      <c r="NXN77" s="6"/>
      <c r="NXO77" s="6"/>
      <c r="NXP77" s="6"/>
      <c r="NXQ77" s="6"/>
      <c r="NXR77" s="6"/>
      <c r="NXS77" s="6"/>
      <c r="NXT77" s="6"/>
      <c r="NXU77" s="6"/>
      <c r="NXV77" s="6"/>
      <c r="NXW77" s="6"/>
      <c r="NXX77" s="6"/>
      <c r="NXY77" s="6"/>
      <c r="NXZ77" s="6"/>
      <c r="NYA77" s="6"/>
      <c r="NYB77" s="6"/>
      <c r="NYC77" s="6"/>
      <c r="NYD77" s="6"/>
      <c r="NYE77" s="6"/>
      <c r="NYF77" s="6"/>
      <c r="NYG77" s="6"/>
      <c r="NYH77" s="6"/>
      <c r="NYI77" s="6"/>
      <c r="NYJ77" s="6"/>
      <c r="NYK77" s="6"/>
      <c r="NYL77" s="6"/>
      <c r="NYM77" s="6"/>
      <c r="NYN77" s="6"/>
      <c r="NYO77" s="6"/>
      <c r="NYP77" s="6"/>
      <c r="NYQ77" s="6"/>
      <c r="NYR77" s="6"/>
      <c r="NYS77" s="6"/>
      <c r="NYT77" s="6"/>
      <c r="NYU77" s="6"/>
      <c r="NYV77" s="6"/>
      <c r="NYW77" s="6"/>
      <c r="NYX77" s="6"/>
      <c r="NYY77" s="6"/>
      <c r="NYZ77" s="6"/>
      <c r="NZA77" s="6"/>
      <c r="NZB77" s="6"/>
      <c r="NZC77" s="6"/>
      <c r="NZD77" s="6"/>
      <c r="NZE77" s="6"/>
      <c r="NZF77" s="6"/>
      <c r="NZG77" s="6"/>
      <c r="NZH77" s="6"/>
      <c r="NZI77" s="6"/>
      <c r="NZJ77" s="6"/>
      <c r="NZK77" s="6"/>
      <c r="NZL77" s="6"/>
      <c r="NZM77" s="6"/>
      <c r="NZN77" s="6"/>
      <c r="NZO77" s="6"/>
      <c r="NZP77" s="6"/>
      <c r="NZQ77" s="6"/>
      <c r="NZR77" s="6"/>
      <c r="NZS77" s="6"/>
      <c r="NZT77" s="6"/>
      <c r="NZU77" s="6"/>
      <c r="NZV77" s="6"/>
      <c r="NZW77" s="6"/>
      <c r="NZX77" s="6"/>
      <c r="NZY77" s="6"/>
      <c r="NZZ77" s="6"/>
      <c r="OAA77" s="6"/>
      <c r="OAB77" s="6"/>
      <c r="OAC77" s="6"/>
      <c r="OAD77" s="6"/>
      <c r="OAE77" s="6"/>
      <c r="OAF77" s="6"/>
      <c r="OAG77" s="6"/>
      <c r="OAH77" s="6"/>
      <c r="OAI77" s="6"/>
      <c r="OAJ77" s="6"/>
      <c r="OAK77" s="6"/>
      <c r="OAL77" s="6"/>
      <c r="OAM77" s="6"/>
      <c r="OAN77" s="6"/>
      <c r="OAO77" s="6"/>
      <c r="OAP77" s="6"/>
      <c r="OAQ77" s="6"/>
      <c r="OAR77" s="6"/>
      <c r="OAS77" s="6"/>
      <c r="OAT77" s="6"/>
      <c r="OAU77" s="6"/>
      <c r="OAV77" s="6"/>
      <c r="OAW77" s="6"/>
      <c r="OAX77" s="6"/>
      <c r="OAY77" s="6"/>
      <c r="OAZ77" s="6"/>
      <c r="OBA77" s="6"/>
      <c r="OBB77" s="6"/>
      <c r="OBC77" s="6"/>
      <c r="OBD77" s="6"/>
      <c r="OBE77" s="6"/>
      <c r="OBF77" s="6"/>
      <c r="OBG77" s="6"/>
      <c r="OBH77" s="6"/>
      <c r="OBI77" s="6"/>
      <c r="OBJ77" s="6"/>
      <c r="OBK77" s="6"/>
      <c r="OBL77" s="6"/>
      <c r="OBM77" s="6"/>
      <c r="OBN77" s="6"/>
      <c r="OBO77" s="6"/>
      <c r="OBP77" s="6"/>
      <c r="OBQ77" s="6"/>
      <c r="OBR77" s="6"/>
      <c r="OBS77" s="6"/>
      <c r="OBT77" s="6"/>
      <c r="OBU77" s="6"/>
      <c r="OBV77" s="6"/>
      <c r="OBW77" s="6"/>
      <c r="OBX77" s="6"/>
      <c r="OBY77" s="6"/>
      <c r="OBZ77" s="6"/>
      <c r="OCA77" s="6"/>
      <c r="OCB77" s="6"/>
      <c r="OCC77" s="6"/>
      <c r="OCD77" s="6"/>
      <c r="OCE77" s="6"/>
      <c r="OCF77" s="6"/>
      <c r="OCG77" s="6"/>
      <c r="OCH77" s="6"/>
      <c r="OCI77" s="6"/>
      <c r="OCJ77" s="6"/>
      <c r="OCK77" s="6"/>
      <c r="OCL77" s="6"/>
      <c r="OCM77" s="6"/>
      <c r="OCN77" s="6"/>
      <c r="OCO77" s="6"/>
      <c r="OCP77" s="6"/>
      <c r="OCQ77" s="6"/>
      <c r="OCR77" s="6"/>
      <c r="OCS77" s="6"/>
      <c r="OCT77" s="6"/>
      <c r="OCU77" s="6"/>
      <c r="OCV77" s="6"/>
      <c r="OCW77" s="6"/>
      <c r="OCX77" s="6"/>
      <c r="OCY77" s="6"/>
      <c r="OCZ77" s="6"/>
      <c r="ODA77" s="6"/>
      <c r="ODB77" s="6"/>
      <c r="ODC77" s="6"/>
      <c r="ODD77" s="6"/>
      <c r="ODE77" s="6"/>
      <c r="ODF77" s="6"/>
      <c r="ODG77" s="6"/>
      <c r="ODH77" s="6"/>
      <c r="ODI77" s="6"/>
      <c r="ODJ77" s="6"/>
      <c r="ODK77" s="6"/>
      <c r="ODL77" s="6"/>
      <c r="ODM77" s="6"/>
      <c r="ODN77" s="6"/>
      <c r="ODO77" s="6"/>
      <c r="ODP77" s="6"/>
      <c r="ODQ77" s="6"/>
      <c r="ODR77" s="6"/>
      <c r="ODS77" s="6"/>
      <c r="ODT77" s="6"/>
      <c r="ODU77" s="6"/>
      <c r="ODV77" s="6"/>
      <c r="ODW77" s="6"/>
      <c r="ODX77" s="6"/>
      <c r="ODY77" s="6"/>
      <c r="ODZ77" s="6"/>
      <c r="OEA77" s="6"/>
      <c r="OEB77" s="6"/>
      <c r="OEC77" s="6"/>
      <c r="OED77" s="6"/>
      <c r="OEE77" s="6"/>
      <c r="OEF77" s="6"/>
      <c r="OEG77" s="6"/>
      <c r="OEH77" s="6"/>
      <c r="OEI77" s="6"/>
      <c r="OEJ77" s="6"/>
      <c r="OEK77" s="6"/>
      <c r="OEL77" s="6"/>
      <c r="OEM77" s="6"/>
      <c r="OEN77" s="6"/>
      <c r="OEO77" s="6"/>
      <c r="OEP77" s="6"/>
      <c r="OEQ77" s="6"/>
      <c r="OER77" s="6"/>
      <c r="OES77" s="6"/>
      <c r="OET77" s="6"/>
      <c r="OEU77" s="6"/>
      <c r="OEV77" s="6"/>
      <c r="OEW77" s="6"/>
      <c r="OEX77" s="6"/>
      <c r="OEY77" s="6"/>
      <c r="OEZ77" s="6"/>
      <c r="OFA77" s="6"/>
      <c r="OFB77" s="6"/>
      <c r="OFC77" s="6"/>
      <c r="OFD77" s="6"/>
      <c r="OFE77" s="6"/>
      <c r="OFF77" s="6"/>
      <c r="OFG77" s="6"/>
      <c r="OFH77" s="6"/>
      <c r="OFI77" s="6"/>
      <c r="OFJ77" s="6"/>
      <c r="OFK77" s="6"/>
      <c r="OFL77" s="6"/>
      <c r="OFM77" s="6"/>
      <c r="OFN77" s="6"/>
      <c r="OFO77" s="6"/>
      <c r="OFP77" s="6"/>
      <c r="OFQ77" s="6"/>
      <c r="OFR77" s="6"/>
      <c r="OFS77" s="6"/>
      <c r="OFT77" s="6"/>
      <c r="OFU77" s="6"/>
      <c r="OFV77" s="6"/>
      <c r="OFW77" s="6"/>
      <c r="OFX77" s="6"/>
      <c r="OFY77" s="6"/>
      <c r="OFZ77" s="6"/>
      <c r="OGA77" s="6"/>
      <c r="OGB77" s="6"/>
      <c r="OGC77" s="6"/>
      <c r="OGD77" s="6"/>
      <c r="OGE77" s="6"/>
      <c r="OGF77" s="6"/>
      <c r="OGG77" s="6"/>
      <c r="OGH77" s="6"/>
      <c r="OGI77" s="6"/>
      <c r="OGJ77" s="6"/>
      <c r="OGK77" s="6"/>
      <c r="OGL77" s="6"/>
      <c r="OGM77" s="6"/>
      <c r="OGN77" s="6"/>
      <c r="OGO77" s="6"/>
      <c r="OGP77" s="6"/>
      <c r="OGQ77" s="6"/>
      <c r="OGR77" s="6"/>
      <c r="OGS77" s="6"/>
      <c r="OGT77" s="6"/>
      <c r="OGU77" s="6"/>
      <c r="OGV77" s="6"/>
      <c r="OGW77" s="6"/>
      <c r="OGX77" s="6"/>
      <c r="OGY77" s="6"/>
      <c r="OGZ77" s="6"/>
      <c r="OHA77" s="6"/>
      <c r="OHB77" s="6"/>
      <c r="OHC77" s="6"/>
      <c r="OHD77" s="6"/>
      <c r="OHE77" s="6"/>
      <c r="OHF77" s="6"/>
      <c r="OHG77" s="6"/>
      <c r="OHH77" s="6"/>
      <c r="OHI77" s="6"/>
      <c r="OHJ77" s="6"/>
      <c r="OHK77" s="6"/>
      <c r="OHL77" s="6"/>
      <c r="OHM77" s="6"/>
      <c r="OHN77" s="6"/>
      <c r="OHO77" s="6"/>
      <c r="OHP77" s="6"/>
      <c r="OHQ77" s="6"/>
      <c r="OHR77" s="6"/>
      <c r="OHS77" s="6"/>
      <c r="OHT77" s="6"/>
      <c r="OHU77" s="6"/>
      <c r="OHV77" s="6"/>
      <c r="OHW77" s="6"/>
      <c r="OHX77" s="6"/>
      <c r="OHY77" s="6"/>
      <c r="OHZ77" s="6"/>
      <c r="OIA77" s="6"/>
      <c r="OIB77" s="6"/>
      <c r="OIC77" s="6"/>
      <c r="OID77" s="6"/>
      <c r="OIE77" s="6"/>
      <c r="OIF77" s="6"/>
      <c r="OIG77" s="6"/>
      <c r="OIH77" s="6"/>
      <c r="OII77" s="6"/>
      <c r="OIJ77" s="6"/>
      <c r="OIK77" s="6"/>
      <c r="OIL77" s="6"/>
      <c r="OIM77" s="6"/>
      <c r="OIN77" s="6"/>
      <c r="OIO77" s="6"/>
      <c r="OIP77" s="6"/>
      <c r="OIQ77" s="6"/>
      <c r="OIR77" s="6"/>
      <c r="OIS77" s="6"/>
      <c r="OIT77" s="6"/>
      <c r="OIU77" s="6"/>
      <c r="OIV77" s="6"/>
      <c r="OIW77" s="6"/>
      <c r="OIX77" s="6"/>
      <c r="OIY77" s="6"/>
      <c r="OIZ77" s="6"/>
      <c r="OJA77" s="6"/>
      <c r="OJB77" s="6"/>
      <c r="OJC77" s="6"/>
      <c r="OJD77" s="6"/>
      <c r="OJE77" s="6"/>
      <c r="OJF77" s="6"/>
      <c r="OJG77" s="6"/>
      <c r="OJH77" s="6"/>
      <c r="OJI77" s="6"/>
      <c r="OJJ77" s="6"/>
      <c r="OJK77" s="6"/>
      <c r="OJL77" s="6"/>
      <c r="OJM77" s="6"/>
      <c r="OJN77" s="6"/>
      <c r="OJO77" s="6"/>
      <c r="OJP77" s="6"/>
      <c r="OJQ77" s="6"/>
      <c r="OJR77" s="6"/>
      <c r="OJS77" s="6"/>
      <c r="OJT77" s="6"/>
      <c r="OJU77" s="6"/>
      <c r="OJV77" s="6"/>
      <c r="OJW77" s="6"/>
      <c r="OJX77" s="6"/>
      <c r="OJY77" s="6"/>
      <c r="OJZ77" s="6"/>
      <c r="OKA77" s="6"/>
      <c r="OKB77" s="6"/>
      <c r="OKC77" s="6"/>
      <c r="OKD77" s="6"/>
      <c r="OKE77" s="6"/>
      <c r="OKF77" s="6"/>
      <c r="OKG77" s="6"/>
      <c r="OKH77" s="6"/>
      <c r="OKI77" s="6"/>
      <c r="OKJ77" s="6"/>
      <c r="OKK77" s="6"/>
      <c r="OKL77" s="6"/>
      <c r="OKM77" s="6"/>
      <c r="OKN77" s="6"/>
      <c r="OKO77" s="6"/>
      <c r="OKP77" s="6"/>
      <c r="OKQ77" s="6"/>
      <c r="OKR77" s="6"/>
      <c r="OKS77" s="6"/>
      <c r="OKT77" s="6"/>
      <c r="OKU77" s="6"/>
      <c r="OKV77" s="6"/>
      <c r="OKW77" s="6"/>
      <c r="OKX77" s="6"/>
      <c r="OKY77" s="6"/>
      <c r="OKZ77" s="6"/>
      <c r="OLA77" s="6"/>
      <c r="OLB77" s="6"/>
      <c r="OLC77" s="6"/>
      <c r="OLD77" s="6"/>
      <c r="OLE77" s="6"/>
      <c r="OLF77" s="6"/>
      <c r="OLG77" s="6"/>
      <c r="OLH77" s="6"/>
      <c r="OLI77" s="6"/>
      <c r="OLJ77" s="6"/>
      <c r="OLK77" s="6"/>
      <c r="OLL77" s="6"/>
      <c r="OLM77" s="6"/>
      <c r="OLN77" s="6"/>
      <c r="OLO77" s="6"/>
      <c r="OLP77" s="6"/>
      <c r="OLQ77" s="6"/>
      <c r="OLR77" s="6"/>
      <c r="OLS77" s="6"/>
      <c r="OLT77" s="6"/>
      <c r="OLU77" s="6"/>
      <c r="OLV77" s="6"/>
      <c r="OLW77" s="6"/>
      <c r="OLX77" s="6"/>
      <c r="OLY77" s="6"/>
      <c r="OLZ77" s="6"/>
      <c r="OMA77" s="6"/>
      <c r="OMB77" s="6"/>
      <c r="OMC77" s="6"/>
      <c r="OMD77" s="6"/>
      <c r="OME77" s="6"/>
      <c r="OMF77" s="6"/>
      <c r="OMG77" s="6"/>
      <c r="OMH77" s="6"/>
      <c r="OMI77" s="6"/>
      <c r="OMJ77" s="6"/>
      <c r="OMK77" s="6"/>
      <c r="OML77" s="6"/>
      <c r="OMM77" s="6"/>
      <c r="OMN77" s="6"/>
      <c r="OMO77" s="6"/>
      <c r="OMP77" s="6"/>
      <c r="OMQ77" s="6"/>
      <c r="OMR77" s="6"/>
      <c r="OMS77" s="6"/>
      <c r="OMT77" s="6"/>
      <c r="OMU77" s="6"/>
      <c r="OMV77" s="6"/>
      <c r="OMW77" s="6"/>
      <c r="OMX77" s="6"/>
      <c r="OMY77" s="6"/>
      <c r="OMZ77" s="6"/>
      <c r="ONA77" s="6"/>
      <c r="ONB77" s="6"/>
      <c r="ONC77" s="6"/>
      <c r="OND77" s="6"/>
      <c r="ONE77" s="6"/>
      <c r="ONF77" s="6"/>
      <c r="ONG77" s="6"/>
      <c r="ONH77" s="6"/>
      <c r="ONI77" s="6"/>
      <c r="ONJ77" s="6"/>
      <c r="ONK77" s="6"/>
      <c r="ONL77" s="6"/>
      <c r="ONM77" s="6"/>
      <c r="ONN77" s="6"/>
      <c r="ONO77" s="6"/>
      <c r="ONP77" s="6"/>
      <c r="ONQ77" s="6"/>
      <c r="ONR77" s="6"/>
      <c r="ONS77" s="6"/>
      <c r="ONT77" s="6"/>
      <c r="ONU77" s="6"/>
      <c r="ONV77" s="6"/>
      <c r="ONW77" s="6"/>
      <c r="ONX77" s="6"/>
      <c r="ONY77" s="6"/>
      <c r="ONZ77" s="6"/>
      <c r="OOA77" s="6"/>
      <c r="OOB77" s="6"/>
      <c r="OOC77" s="6"/>
      <c r="OOD77" s="6"/>
      <c r="OOE77" s="6"/>
      <c r="OOF77" s="6"/>
      <c r="OOG77" s="6"/>
      <c r="OOH77" s="6"/>
      <c r="OOI77" s="6"/>
      <c r="OOJ77" s="6"/>
      <c r="OOK77" s="6"/>
      <c r="OOL77" s="6"/>
      <c r="OOM77" s="6"/>
      <c r="OON77" s="6"/>
      <c r="OOO77" s="6"/>
      <c r="OOP77" s="6"/>
      <c r="OOQ77" s="6"/>
      <c r="OOR77" s="6"/>
      <c r="OOS77" s="6"/>
      <c r="OOT77" s="6"/>
      <c r="OOU77" s="6"/>
      <c r="OOV77" s="6"/>
      <c r="OOW77" s="6"/>
      <c r="OOX77" s="6"/>
      <c r="OOY77" s="6"/>
      <c r="OOZ77" s="6"/>
      <c r="OPA77" s="6"/>
      <c r="OPB77" s="6"/>
      <c r="OPC77" s="6"/>
      <c r="OPD77" s="6"/>
      <c r="OPE77" s="6"/>
      <c r="OPF77" s="6"/>
      <c r="OPG77" s="6"/>
      <c r="OPH77" s="6"/>
      <c r="OPI77" s="6"/>
      <c r="OPJ77" s="6"/>
      <c r="OPK77" s="6"/>
      <c r="OPL77" s="6"/>
      <c r="OPM77" s="6"/>
      <c r="OPN77" s="6"/>
      <c r="OPO77" s="6"/>
      <c r="OPP77" s="6"/>
      <c r="OPQ77" s="6"/>
      <c r="OPR77" s="6"/>
      <c r="OPS77" s="6"/>
      <c r="OPT77" s="6"/>
      <c r="OPU77" s="6"/>
      <c r="OPV77" s="6"/>
      <c r="OPW77" s="6"/>
      <c r="OPX77" s="6"/>
      <c r="OPY77" s="6"/>
      <c r="OPZ77" s="6"/>
      <c r="OQA77" s="6"/>
      <c r="OQB77" s="6"/>
      <c r="OQC77" s="6"/>
      <c r="OQD77" s="6"/>
      <c r="OQE77" s="6"/>
      <c r="OQF77" s="6"/>
      <c r="OQG77" s="6"/>
      <c r="OQH77" s="6"/>
      <c r="OQI77" s="6"/>
      <c r="OQJ77" s="6"/>
      <c r="OQK77" s="6"/>
      <c r="OQL77" s="6"/>
      <c r="OQM77" s="6"/>
      <c r="OQN77" s="6"/>
      <c r="OQO77" s="6"/>
      <c r="OQP77" s="6"/>
      <c r="OQQ77" s="6"/>
      <c r="OQR77" s="6"/>
      <c r="OQS77" s="6"/>
      <c r="OQT77" s="6"/>
      <c r="OQU77" s="6"/>
      <c r="OQV77" s="6"/>
      <c r="OQW77" s="6"/>
      <c r="OQX77" s="6"/>
      <c r="OQY77" s="6"/>
      <c r="OQZ77" s="6"/>
      <c r="ORA77" s="6"/>
      <c r="ORB77" s="6"/>
      <c r="ORC77" s="6"/>
      <c r="ORD77" s="6"/>
      <c r="ORE77" s="6"/>
      <c r="ORF77" s="6"/>
      <c r="ORG77" s="6"/>
      <c r="ORH77" s="6"/>
      <c r="ORI77" s="6"/>
      <c r="ORJ77" s="6"/>
      <c r="ORK77" s="6"/>
      <c r="ORL77" s="6"/>
      <c r="ORM77" s="6"/>
      <c r="ORN77" s="6"/>
      <c r="ORO77" s="6"/>
      <c r="ORP77" s="6"/>
      <c r="ORQ77" s="6"/>
      <c r="ORR77" s="6"/>
      <c r="ORS77" s="6"/>
      <c r="ORT77" s="6"/>
      <c r="ORU77" s="6"/>
      <c r="ORV77" s="6"/>
      <c r="ORW77" s="6"/>
      <c r="ORX77" s="6"/>
      <c r="ORY77" s="6"/>
      <c r="ORZ77" s="6"/>
      <c r="OSA77" s="6"/>
      <c r="OSB77" s="6"/>
      <c r="OSC77" s="6"/>
      <c r="OSD77" s="6"/>
      <c r="OSE77" s="6"/>
      <c r="OSF77" s="6"/>
      <c r="OSG77" s="6"/>
      <c r="OSH77" s="6"/>
      <c r="OSI77" s="6"/>
      <c r="OSJ77" s="6"/>
      <c r="OSK77" s="6"/>
      <c r="OSL77" s="6"/>
      <c r="OSM77" s="6"/>
      <c r="OSN77" s="6"/>
      <c r="OSO77" s="6"/>
      <c r="OSP77" s="6"/>
      <c r="OSQ77" s="6"/>
      <c r="OSR77" s="6"/>
      <c r="OSS77" s="6"/>
      <c r="OST77" s="6"/>
      <c r="OSU77" s="6"/>
      <c r="OSV77" s="6"/>
      <c r="OSW77" s="6"/>
      <c r="OSX77" s="6"/>
      <c r="OSY77" s="6"/>
      <c r="OSZ77" s="6"/>
      <c r="OTA77" s="6"/>
      <c r="OTB77" s="6"/>
      <c r="OTC77" s="6"/>
      <c r="OTD77" s="6"/>
      <c r="OTE77" s="6"/>
      <c r="OTF77" s="6"/>
      <c r="OTG77" s="6"/>
      <c r="OTH77" s="6"/>
      <c r="OTI77" s="6"/>
      <c r="OTJ77" s="6"/>
      <c r="OTK77" s="6"/>
      <c r="OTL77" s="6"/>
      <c r="OTM77" s="6"/>
      <c r="OTN77" s="6"/>
      <c r="OTO77" s="6"/>
      <c r="OTP77" s="6"/>
      <c r="OTQ77" s="6"/>
      <c r="OTR77" s="6"/>
      <c r="OTS77" s="6"/>
      <c r="OTT77" s="6"/>
      <c r="OTU77" s="6"/>
      <c r="OTV77" s="6"/>
      <c r="OTW77" s="6"/>
      <c r="OTX77" s="6"/>
      <c r="OTY77" s="6"/>
      <c r="OTZ77" s="6"/>
      <c r="OUA77" s="6"/>
      <c r="OUB77" s="6"/>
      <c r="OUC77" s="6"/>
      <c r="OUD77" s="6"/>
      <c r="OUE77" s="6"/>
      <c r="OUF77" s="6"/>
      <c r="OUG77" s="6"/>
      <c r="OUH77" s="6"/>
      <c r="OUI77" s="6"/>
      <c r="OUJ77" s="6"/>
      <c r="OUK77" s="6"/>
      <c r="OUL77" s="6"/>
      <c r="OUM77" s="6"/>
      <c r="OUN77" s="6"/>
      <c r="OUO77" s="6"/>
      <c r="OUP77" s="6"/>
      <c r="OUQ77" s="6"/>
      <c r="OUR77" s="6"/>
      <c r="OUS77" s="6"/>
      <c r="OUT77" s="6"/>
      <c r="OUU77" s="6"/>
      <c r="OUV77" s="6"/>
      <c r="OUW77" s="6"/>
      <c r="OUX77" s="6"/>
      <c r="OUY77" s="6"/>
      <c r="OUZ77" s="6"/>
      <c r="OVA77" s="6"/>
      <c r="OVB77" s="6"/>
      <c r="OVC77" s="6"/>
      <c r="OVD77" s="6"/>
      <c r="OVE77" s="6"/>
      <c r="OVF77" s="6"/>
      <c r="OVG77" s="6"/>
      <c r="OVH77" s="6"/>
      <c r="OVI77" s="6"/>
      <c r="OVJ77" s="6"/>
      <c r="OVK77" s="6"/>
      <c r="OVL77" s="6"/>
      <c r="OVM77" s="6"/>
      <c r="OVN77" s="6"/>
      <c r="OVO77" s="6"/>
      <c r="OVP77" s="6"/>
      <c r="OVQ77" s="6"/>
      <c r="OVR77" s="6"/>
      <c r="OVS77" s="6"/>
      <c r="OVT77" s="6"/>
      <c r="OVU77" s="6"/>
      <c r="OVV77" s="6"/>
      <c r="OVW77" s="6"/>
      <c r="OVX77" s="6"/>
      <c r="OVY77" s="6"/>
      <c r="OVZ77" s="6"/>
      <c r="OWA77" s="6"/>
      <c r="OWB77" s="6"/>
      <c r="OWC77" s="6"/>
      <c r="OWD77" s="6"/>
      <c r="OWE77" s="6"/>
      <c r="OWF77" s="6"/>
      <c r="OWG77" s="6"/>
      <c r="OWH77" s="6"/>
      <c r="OWI77" s="6"/>
      <c r="OWJ77" s="6"/>
      <c r="OWK77" s="6"/>
      <c r="OWL77" s="6"/>
      <c r="OWM77" s="6"/>
      <c r="OWN77" s="6"/>
      <c r="OWO77" s="6"/>
      <c r="OWP77" s="6"/>
      <c r="OWQ77" s="6"/>
      <c r="OWR77" s="6"/>
      <c r="OWS77" s="6"/>
      <c r="OWT77" s="6"/>
      <c r="OWU77" s="6"/>
      <c r="OWV77" s="6"/>
      <c r="OWW77" s="6"/>
      <c r="OWX77" s="6"/>
      <c r="OWY77" s="6"/>
      <c r="OWZ77" s="6"/>
      <c r="OXA77" s="6"/>
      <c r="OXB77" s="6"/>
      <c r="OXC77" s="6"/>
      <c r="OXD77" s="6"/>
      <c r="OXE77" s="6"/>
      <c r="OXF77" s="6"/>
      <c r="OXG77" s="6"/>
      <c r="OXH77" s="6"/>
      <c r="OXI77" s="6"/>
      <c r="OXJ77" s="6"/>
      <c r="OXK77" s="6"/>
      <c r="OXL77" s="6"/>
      <c r="OXM77" s="6"/>
      <c r="OXN77" s="6"/>
      <c r="OXO77" s="6"/>
      <c r="OXP77" s="6"/>
      <c r="OXQ77" s="6"/>
      <c r="OXR77" s="6"/>
      <c r="OXS77" s="6"/>
      <c r="OXT77" s="6"/>
      <c r="OXU77" s="6"/>
      <c r="OXV77" s="6"/>
      <c r="OXW77" s="6"/>
      <c r="OXX77" s="6"/>
      <c r="OXY77" s="6"/>
      <c r="OXZ77" s="6"/>
      <c r="OYA77" s="6"/>
      <c r="OYB77" s="6"/>
      <c r="OYC77" s="6"/>
      <c r="OYD77" s="6"/>
      <c r="OYE77" s="6"/>
      <c r="OYF77" s="6"/>
      <c r="OYG77" s="6"/>
      <c r="OYH77" s="6"/>
      <c r="OYI77" s="6"/>
      <c r="OYJ77" s="6"/>
      <c r="OYK77" s="6"/>
      <c r="OYL77" s="6"/>
      <c r="OYM77" s="6"/>
      <c r="OYN77" s="6"/>
      <c r="OYO77" s="6"/>
      <c r="OYP77" s="6"/>
      <c r="OYQ77" s="6"/>
      <c r="OYR77" s="6"/>
      <c r="OYS77" s="6"/>
      <c r="OYT77" s="6"/>
      <c r="OYU77" s="6"/>
      <c r="OYV77" s="6"/>
      <c r="OYW77" s="6"/>
      <c r="OYX77" s="6"/>
      <c r="OYY77" s="6"/>
      <c r="OYZ77" s="6"/>
      <c r="OZA77" s="6"/>
      <c r="OZB77" s="6"/>
      <c r="OZC77" s="6"/>
      <c r="OZD77" s="6"/>
      <c r="OZE77" s="6"/>
      <c r="OZF77" s="6"/>
      <c r="OZG77" s="6"/>
      <c r="OZH77" s="6"/>
      <c r="OZI77" s="6"/>
      <c r="OZJ77" s="6"/>
      <c r="OZK77" s="6"/>
      <c r="OZL77" s="6"/>
      <c r="OZM77" s="6"/>
      <c r="OZN77" s="6"/>
      <c r="OZO77" s="6"/>
      <c r="OZP77" s="6"/>
      <c r="OZQ77" s="6"/>
      <c r="OZR77" s="6"/>
      <c r="OZS77" s="6"/>
      <c r="OZT77" s="6"/>
      <c r="OZU77" s="6"/>
      <c r="OZV77" s="6"/>
      <c r="OZW77" s="6"/>
      <c r="OZX77" s="6"/>
      <c r="OZY77" s="6"/>
      <c r="OZZ77" s="6"/>
      <c r="PAA77" s="6"/>
      <c r="PAB77" s="6"/>
      <c r="PAC77" s="6"/>
      <c r="PAD77" s="6"/>
      <c r="PAE77" s="6"/>
      <c r="PAF77" s="6"/>
      <c r="PAG77" s="6"/>
      <c r="PAH77" s="6"/>
      <c r="PAI77" s="6"/>
      <c r="PAJ77" s="6"/>
      <c r="PAK77" s="6"/>
      <c r="PAL77" s="6"/>
      <c r="PAM77" s="6"/>
      <c r="PAN77" s="6"/>
      <c r="PAO77" s="6"/>
      <c r="PAP77" s="6"/>
      <c r="PAQ77" s="6"/>
      <c r="PAR77" s="6"/>
      <c r="PAS77" s="6"/>
      <c r="PAT77" s="6"/>
      <c r="PAU77" s="6"/>
      <c r="PAV77" s="6"/>
      <c r="PAW77" s="6"/>
      <c r="PAX77" s="6"/>
      <c r="PAY77" s="6"/>
      <c r="PAZ77" s="6"/>
      <c r="PBA77" s="6"/>
      <c r="PBB77" s="6"/>
      <c r="PBC77" s="6"/>
      <c r="PBD77" s="6"/>
      <c r="PBE77" s="6"/>
      <c r="PBF77" s="6"/>
      <c r="PBG77" s="6"/>
      <c r="PBH77" s="6"/>
      <c r="PBI77" s="6"/>
      <c r="PBJ77" s="6"/>
      <c r="PBK77" s="6"/>
      <c r="PBL77" s="6"/>
      <c r="PBM77" s="6"/>
      <c r="PBN77" s="6"/>
      <c r="PBO77" s="6"/>
      <c r="PBP77" s="6"/>
      <c r="PBQ77" s="6"/>
      <c r="PBR77" s="6"/>
      <c r="PBS77" s="6"/>
      <c r="PBT77" s="6"/>
      <c r="PBU77" s="6"/>
      <c r="PBV77" s="6"/>
      <c r="PBW77" s="6"/>
      <c r="PBX77" s="6"/>
      <c r="PBY77" s="6"/>
      <c r="PBZ77" s="6"/>
      <c r="PCA77" s="6"/>
      <c r="PCB77" s="6"/>
      <c r="PCC77" s="6"/>
      <c r="PCD77" s="6"/>
      <c r="PCE77" s="6"/>
      <c r="PCF77" s="6"/>
      <c r="PCG77" s="6"/>
      <c r="PCH77" s="6"/>
      <c r="PCI77" s="6"/>
      <c r="PCJ77" s="6"/>
      <c r="PCK77" s="6"/>
      <c r="PCL77" s="6"/>
      <c r="PCM77" s="6"/>
      <c r="PCN77" s="6"/>
      <c r="PCO77" s="6"/>
      <c r="PCP77" s="6"/>
      <c r="PCQ77" s="6"/>
      <c r="PCR77" s="6"/>
      <c r="PCS77" s="6"/>
      <c r="PCT77" s="6"/>
      <c r="PCU77" s="6"/>
      <c r="PCV77" s="6"/>
      <c r="PCW77" s="6"/>
      <c r="PCX77" s="6"/>
      <c r="PCY77" s="6"/>
      <c r="PCZ77" s="6"/>
      <c r="PDA77" s="6"/>
      <c r="PDB77" s="6"/>
      <c r="PDC77" s="6"/>
      <c r="PDD77" s="6"/>
      <c r="PDE77" s="6"/>
      <c r="PDF77" s="6"/>
      <c r="PDG77" s="6"/>
      <c r="PDH77" s="6"/>
      <c r="PDI77" s="6"/>
      <c r="PDJ77" s="6"/>
      <c r="PDK77" s="6"/>
      <c r="PDL77" s="6"/>
      <c r="PDM77" s="6"/>
      <c r="PDN77" s="6"/>
      <c r="PDO77" s="6"/>
      <c r="PDP77" s="6"/>
      <c r="PDQ77" s="6"/>
      <c r="PDR77" s="6"/>
      <c r="PDS77" s="6"/>
      <c r="PDT77" s="6"/>
      <c r="PDU77" s="6"/>
      <c r="PDV77" s="6"/>
      <c r="PDW77" s="6"/>
      <c r="PDX77" s="6"/>
      <c r="PDY77" s="6"/>
      <c r="PDZ77" s="6"/>
      <c r="PEA77" s="6"/>
      <c r="PEB77" s="6"/>
      <c r="PEC77" s="6"/>
      <c r="PED77" s="6"/>
      <c r="PEE77" s="6"/>
      <c r="PEF77" s="6"/>
      <c r="PEG77" s="6"/>
      <c r="PEH77" s="6"/>
      <c r="PEI77" s="6"/>
      <c r="PEJ77" s="6"/>
      <c r="PEK77" s="6"/>
      <c r="PEL77" s="6"/>
      <c r="PEM77" s="6"/>
      <c r="PEN77" s="6"/>
      <c r="PEO77" s="6"/>
      <c r="PEP77" s="6"/>
      <c r="PEQ77" s="6"/>
      <c r="PER77" s="6"/>
      <c r="PES77" s="6"/>
      <c r="PET77" s="6"/>
      <c r="PEU77" s="6"/>
      <c r="PEV77" s="6"/>
      <c r="PEW77" s="6"/>
      <c r="PEX77" s="6"/>
      <c r="PEY77" s="6"/>
      <c r="PEZ77" s="6"/>
      <c r="PFA77" s="6"/>
      <c r="PFB77" s="6"/>
      <c r="PFC77" s="6"/>
      <c r="PFD77" s="6"/>
      <c r="PFE77" s="6"/>
      <c r="PFF77" s="6"/>
      <c r="PFG77" s="6"/>
      <c r="PFH77" s="6"/>
      <c r="PFI77" s="6"/>
      <c r="PFJ77" s="6"/>
      <c r="PFK77" s="6"/>
      <c r="PFL77" s="6"/>
      <c r="PFM77" s="6"/>
      <c r="PFN77" s="6"/>
      <c r="PFO77" s="6"/>
      <c r="PFP77" s="6"/>
      <c r="PFQ77" s="6"/>
      <c r="PFR77" s="6"/>
      <c r="PFS77" s="6"/>
      <c r="PFT77" s="6"/>
      <c r="PFU77" s="6"/>
      <c r="PFV77" s="6"/>
      <c r="PFW77" s="6"/>
      <c r="PFX77" s="6"/>
      <c r="PFY77" s="6"/>
      <c r="PFZ77" s="6"/>
      <c r="PGA77" s="6"/>
      <c r="PGB77" s="6"/>
      <c r="PGC77" s="6"/>
      <c r="PGD77" s="6"/>
      <c r="PGE77" s="6"/>
      <c r="PGF77" s="6"/>
      <c r="PGG77" s="6"/>
      <c r="PGH77" s="6"/>
      <c r="PGI77" s="6"/>
      <c r="PGJ77" s="6"/>
      <c r="PGK77" s="6"/>
      <c r="PGL77" s="6"/>
      <c r="PGM77" s="6"/>
      <c r="PGN77" s="6"/>
      <c r="PGO77" s="6"/>
      <c r="PGP77" s="6"/>
      <c r="PGQ77" s="6"/>
      <c r="PGR77" s="6"/>
      <c r="PGS77" s="6"/>
      <c r="PGT77" s="6"/>
      <c r="PGU77" s="6"/>
      <c r="PGV77" s="6"/>
      <c r="PGW77" s="6"/>
      <c r="PGX77" s="6"/>
      <c r="PGY77" s="6"/>
      <c r="PGZ77" s="6"/>
      <c r="PHA77" s="6"/>
      <c r="PHB77" s="6"/>
      <c r="PHC77" s="6"/>
      <c r="PHD77" s="6"/>
      <c r="PHE77" s="6"/>
      <c r="PHF77" s="6"/>
      <c r="PHG77" s="6"/>
      <c r="PHH77" s="6"/>
      <c r="PHI77" s="6"/>
      <c r="PHJ77" s="6"/>
      <c r="PHK77" s="6"/>
      <c r="PHL77" s="6"/>
      <c r="PHM77" s="6"/>
      <c r="PHN77" s="6"/>
      <c r="PHO77" s="6"/>
      <c r="PHP77" s="6"/>
      <c r="PHQ77" s="6"/>
      <c r="PHR77" s="6"/>
      <c r="PHS77" s="6"/>
      <c r="PHT77" s="6"/>
      <c r="PHU77" s="6"/>
      <c r="PHV77" s="6"/>
      <c r="PHW77" s="6"/>
      <c r="PHX77" s="6"/>
      <c r="PHY77" s="6"/>
      <c r="PHZ77" s="6"/>
      <c r="PIA77" s="6"/>
      <c r="PIB77" s="6"/>
      <c r="PIC77" s="6"/>
      <c r="PID77" s="6"/>
      <c r="PIE77" s="6"/>
      <c r="PIF77" s="6"/>
      <c r="PIG77" s="6"/>
      <c r="PIH77" s="6"/>
      <c r="PII77" s="6"/>
      <c r="PIJ77" s="6"/>
      <c r="PIK77" s="6"/>
      <c r="PIL77" s="6"/>
      <c r="PIM77" s="6"/>
      <c r="PIN77" s="6"/>
      <c r="PIO77" s="6"/>
      <c r="PIP77" s="6"/>
      <c r="PIQ77" s="6"/>
      <c r="PIR77" s="6"/>
      <c r="PIS77" s="6"/>
      <c r="PIT77" s="6"/>
      <c r="PIU77" s="6"/>
      <c r="PIV77" s="6"/>
      <c r="PIW77" s="6"/>
      <c r="PIX77" s="6"/>
      <c r="PIY77" s="6"/>
      <c r="PIZ77" s="6"/>
      <c r="PJA77" s="6"/>
      <c r="PJB77" s="6"/>
      <c r="PJC77" s="6"/>
      <c r="PJD77" s="6"/>
      <c r="PJE77" s="6"/>
      <c r="PJF77" s="6"/>
      <c r="PJG77" s="6"/>
      <c r="PJH77" s="6"/>
      <c r="PJI77" s="6"/>
      <c r="PJJ77" s="6"/>
      <c r="PJK77" s="6"/>
      <c r="PJL77" s="6"/>
      <c r="PJM77" s="6"/>
      <c r="PJN77" s="6"/>
      <c r="PJO77" s="6"/>
      <c r="PJP77" s="6"/>
      <c r="PJQ77" s="6"/>
      <c r="PJR77" s="6"/>
      <c r="PJS77" s="6"/>
      <c r="PJT77" s="6"/>
      <c r="PJU77" s="6"/>
      <c r="PJV77" s="6"/>
      <c r="PJW77" s="6"/>
      <c r="PJX77" s="6"/>
      <c r="PJY77" s="6"/>
      <c r="PJZ77" s="6"/>
      <c r="PKA77" s="6"/>
      <c r="PKB77" s="6"/>
      <c r="PKC77" s="6"/>
      <c r="PKD77" s="6"/>
      <c r="PKE77" s="6"/>
      <c r="PKF77" s="6"/>
      <c r="PKG77" s="6"/>
      <c r="PKH77" s="6"/>
      <c r="PKI77" s="6"/>
      <c r="PKJ77" s="6"/>
      <c r="PKK77" s="6"/>
      <c r="PKL77" s="6"/>
      <c r="PKM77" s="6"/>
      <c r="PKN77" s="6"/>
      <c r="PKO77" s="6"/>
      <c r="PKP77" s="6"/>
      <c r="PKQ77" s="6"/>
      <c r="PKR77" s="6"/>
      <c r="PKS77" s="6"/>
      <c r="PKT77" s="6"/>
      <c r="PKU77" s="6"/>
      <c r="PKV77" s="6"/>
      <c r="PKW77" s="6"/>
      <c r="PKX77" s="6"/>
      <c r="PKY77" s="6"/>
      <c r="PKZ77" s="6"/>
      <c r="PLA77" s="6"/>
      <c r="PLB77" s="6"/>
      <c r="PLC77" s="6"/>
      <c r="PLD77" s="6"/>
      <c r="PLE77" s="6"/>
      <c r="PLF77" s="6"/>
      <c r="PLG77" s="6"/>
      <c r="PLH77" s="6"/>
      <c r="PLI77" s="6"/>
      <c r="PLJ77" s="6"/>
      <c r="PLK77" s="6"/>
      <c r="PLL77" s="6"/>
      <c r="PLM77" s="6"/>
      <c r="PLN77" s="6"/>
      <c r="PLO77" s="6"/>
      <c r="PLP77" s="6"/>
      <c r="PLQ77" s="6"/>
      <c r="PLR77" s="6"/>
      <c r="PLS77" s="6"/>
      <c r="PLT77" s="6"/>
      <c r="PLU77" s="6"/>
      <c r="PLV77" s="6"/>
      <c r="PLW77" s="6"/>
      <c r="PLX77" s="6"/>
      <c r="PLY77" s="6"/>
      <c r="PLZ77" s="6"/>
      <c r="PMA77" s="6"/>
      <c r="PMB77" s="6"/>
      <c r="PMC77" s="6"/>
      <c r="PMD77" s="6"/>
      <c r="PME77" s="6"/>
      <c r="PMF77" s="6"/>
      <c r="PMG77" s="6"/>
      <c r="PMH77" s="6"/>
      <c r="PMI77" s="6"/>
      <c r="PMJ77" s="6"/>
      <c r="PMK77" s="6"/>
      <c r="PML77" s="6"/>
      <c r="PMM77" s="6"/>
      <c r="PMN77" s="6"/>
      <c r="PMO77" s="6"/>
      <c r="PMP77" s="6"/>
      <c r="PMQ77" s="6"/>
      <c r="PMR77" s="6"/>
      <c r="PMS77" s="6"/>
      <c r="PMT77" s="6"/>
      <c r="PMU77" s="6"/>
      <c r="PMV77" s="6"/>
      <c r="PMW77" s="6"/>
      <c r="PMX77" s="6"/>
      <c r="PMY77" s="6"/>
      <c r="PMZ77" s="6"/>
      <c r="PNA77" s="6"/>
      <c r="PNB77" s="6"/>
      <c r="PNC77" s="6"/>
      <c r="PND77" s="6"/>
      <c r="PNE77" s="6"/>
      <c r="PNF77" s="6"/>
      <c r="PNG77" s="6"/>
      <c r="PNH77" s="6"/>
      <c r="PNI77" s="6"/>
      <c r="PNJ77" s="6"/>
      <c r="PNK77" s="6"/>
      <c r="PNL77" s="6"/>
      <c r="PNM77" s="6"/>
      <c r="PNN77" s="6"/>
      <c r="PNO77" s="6"/>
      <c r="PNP77" s="6"/>
      <c r="PNQ77" s="6"/>
      <c r="PNR77" s="6"/>
      <c r="PNS77" s="6"/>
      <c r="PNT77" s="6"/>
      <c r="PNU77" s="6"/>
      <c r="PNV77" s="6"/>
      <c r="PNW77" s="6"/>
      <c r="PNX77" s="6"/>
      <c r="PNY77" s="6"/>
      <c r="PNZ77" s="6"/>
      <c r="POA77" s="6"/>
      <c r="POB77" s="6"/>
      <c r="POC77" s="6"/>
      <c r="POD77" s="6"/>
      <c r="POE77" s="6"/>
      <c r="POF77" s="6"/>
      <c r="POG77" s="6"/>
      <c r="POH77" s="6"/>
      <c r="POI77" s="6"/>
      <c r="POJ77" s="6"/>
      <c r="POK77" s="6"/>
      <c r="POL77" s="6"/>
      <c r="POM77" s="6"/>
      <c r="PON77" s="6"/>
      <c r="POO77" s="6"/>
      <c r="POP77" s="6"/>
      <c r="POQ77" s="6"/>
      <c r="POR77" s="6"/>
      <c r="POS77" s="6"/>
      <c r="POT77" s="6"/>
      <c r="POU77" s="6"/>
      <c r="POV77" s="6"/>
      <c r="POW77" s="6"/>
      <c r="POX77" s="6"/>
      <c r="POY77" s="6"/>
      <c r="POZ77" s="6"/>
      <c r="PPA77" s="6"/>
      <c r="PPB77" s="6"/>
      <c r="PPC77" s="6"/>
      <c r="PPD77" s="6"/>
      <c r="PPE77" s="6"/>
      <c r="PPF77" s="6"/>
      <c r="PPG77" s="6"/>
      <c r="PPH77" s="6"/>
      <c r="PPI77" s="6"/>
      <c r="PPJ77" s="6"/>
      <c r="PPK77" s="6"/>
      <c r="PPL77" s="6"/>
      <c r="PPM77" s="6"/>
      <c r="PPN77" s="6"/>
      <c r="PPO77" s="6"/>
      <c r="PPP77" s="6"/>
      <c r="PPQ77" s="6"/>
      <c r="PPR77" s="6"/>
      <c r="PPS77" s="6"/>
      <c r="PPT77" s="6"/>
      <c r="PPU77" s="6"/>
      <c r="PPV77" s="6"/>
      <c r="PPW77" s="6"/>
      <c r="PPX77" s="6"/>
      <c r="PPY77" s="6"/>
      <c r="PPZ77" s="6"/>
      <c r="PQA77" s="6"/>
      <c r="PQB77" s="6"/>
      <c r="PQC77" s="6"/>
      <c r="PQD77" s="6"/>
      <c r="PQE77" s="6"/>
      <c r="PQF77" s="6"/>
      <c r="PQG77" s="6"/>
      <c r="PQH77" s="6"/>
      <c r="PQI77" s="6"/>
      <c r="PQJ77" s="6"/>
      <c r="PQK77" s="6"/>
      <c r="PQL77" s="6"/>
      <c r="PQM77" s="6"/>
      <c r="PQN77" s="6"/>
      <c r="PQO77" s="6"/>
      <c r="PQP77" s="6"/>
      <c r="PQQ77" s="6"/>
      <c r="PQR77" s="6"/>
      <c r="PQS77" s="6"/>
      <c r="PQT77" s="6"/>
      <c r="PQU77" s="6"/>
      <c r="PQV77" s="6"/>
      <c r="PQW77" s="6"/>
      <c r="PQX77" s="6"/>
      <c r="PQY77" s="6"/>
      <c r="PQZ77" s="6"/>
      <c r="PRA77" s="6"/>
      <c r="PRB77" s="6"/>
      <c r="PRC77" s="6"/>
      <c r="PRD77" s="6"/>
      <c r="PRE77" s="6"/>
      <c r="PRF77" s="6"/>
      <c r="PRG77" s="6"/>
      <c r="PRH77" s="6"/>
      <c r="PRI77" s="6"/>
      <c r="PRJ77" s="6"/>
      <c r="PRK77" s="6"/>
      <c r="PRL77" s="6"/>
      <c r="PRM77" s="6"/>
      <c r="PRN77" s="6"/>
      <c r="PRO77" s="6"/>
      <c r="PRP77" s="6"/>
      <c r="PRQ77" s="6"/>
      <c r="PRR77" s="6"/>
      <c r="PRS77" s="6"/>
      <c r="PRT77" s="6"/>
      <c r="PRU77" s="6"/>
      <c r="PRV77" s="6"/>
      <c r="PRW77" s="6"/>
      <c r="PRX77" s="6"/>
      <c r="PRY77" s="6"/>
      <c r="PRZ77" s="6"/>
      <c r="PSA77" s="6"/>
      <c r="PSB77" s="6"/>
      <c r="PSC77" s="6"/>
      <c r="PSD77" s="6"/>
      <c r="PSE77" s="6"/>
      <c r="PSF77" s="6"/>
      <c r="PSG77" s="6"/>
      <c r="PSH77" s="6"/>
      <c r="PSI77" s="6"/>
      <c r="PSJ77" s="6"/>
      <c r="PSK77" s="6"/>
      <c r="PSL77" s="6"/>
      <c r="PSM77" s="6"/>
      <c r="PSN77" s="6"/>
      <c r="PSO77" s="6"/>
      <c r="PSP77" s="6"/>
      <c r="PSQ77" s="6"/>
      <c r="PSR77" s="6"/>
      <c r="PSS77" s="6"/>
      <c r="PST77" s="6"/>
      <c r="PSU77" s="6"/>
      <c r="PSV77" s="6"/>
      <c r="PSW77" s="6"/>
      <c r="PSX77" s="6"/>
      <c r="PSY77" s="6"/>
      <c r="PSZ77" s="6"/>
      <c r="PTA77" s="6"/>
      <c r="PTB77" s="6"/>
      <c r="PTC77" s="6"/>
      <c r="PTD77" s="6"/>
      <c r="PTE77" s="6"/>
      <c r="PTF77" s="6"/>
      <c r="PTG77" s="6"/>
      <c r="PTH77" s="6"/>
      <c r="PTI77" s="6"/>
      <c r="PTJ77" s="6"/>
      <c r="PTK77" s="6"/>
      <c r="PTL77" s="6"/>
      <c r="PTM77" s="6"/>
      <c r="PTN77" s="6"/>
      <c r="PTO77" s="6"/>
      <c r="PTP77" s="6"/>
      <c r="PTQ77" s="6"/>
      <c r="PTR77" s="6"/>
      <c r="PTS77" s="6"/>
      <c r="PTT77" s="6"/>
      <c r="PTU77" s="6"/>
      <c r="PTV77" s="6"/>
      <c r="PTW77" s="6"/>
      <c r="PTX77" s="6"/>
      <c r="PTY77" s="6"/>
      <c r="PTZ77" s="6"/>
      <c r="PUA77" s="6"/>
      <c r="PUB77" s="6"/>
      <c r="PUC77" s="6"/>
      <c r="PUD77" s="6"/>
      <c r="PUE77" s="6"/>
      <c r="PUF77" s="6"/>
      <c r="PUG77" s="6"/>
      <c r="PUH77" s="6"/>
      <c r="PUI77" s="6"/>
      <c r="PUJ77" s="6"/>
      <c r="PUK77" s="6"/>
      <c r="PUL77" s="6"/>
      <c r="PUM77" s="6"/>
      <c r="PUN77" s="6"/>
      <c r="PUO77" s="6"/>
      <c r="PUP77" s="6"/>
      <c r="PUQ77" s="6"/>
      <c r="PUR77" s="6"/>
      <c r="PUS77" s="6"/>
      <c r="PUT77" s="6"/>
      <c r="PUU77" s="6"/>
      <c r="PUV77" s="6"/>
      <c r="PUW77" s="6"/>
      <c r="PUX77" s="6"/>
      <c r="PUY77" s="6"/>
      <c r="PUZ77" s="6"/>
      <c r="PVA77" s="6"/>
      <c r="PVB77" s="6"/>
      <c r="PVC77" s="6"/>
      <c r="PVD77" s="6"/>
      <c r="PVE77" s="6"/>
      <c r="PVF77" s="6"/>
      <c r="PVG77" s="6"/>
      <c r="PVH77" s="6"/>
      <c r="PVI77" s="6"/>
      <c r="PVJ77" s="6"/>
      <c r="PVK77" s="6"/>
      <c r="PVL77" s="6"/>
      <c r="PVM77" s="6"/>
      <c r="PVN77" s="6"/>
      <c r="PVO77" s="6"/>
      <c r="PVP77" s="6"/>
      <c r="PVQ77" s="6"/>
      <c r="PVR77" s="6"/>
      <c r="PVS77" s="6"/>
      <c r="PVT77" s="6"/>
      <c r="PVU77" s="6"/>
      <c r="PVV77" s="6"/>
      <c r="PVW77" s="6"/>
      <c r="PVX77" s="6"/>
      <c r="PVY77" s="6"/>
      <c r="PVZ77" s="6"/>
      <c r="PWA77" s="6"/>
      <c r="PWB77" s="6"/>
      <c r="PWC77" s="6"/>
      <c r="PWD77" s="6"/>
      <c r="PWE77" s="6"/>
      <c r="PWF77" s="6"/>
      <c r="PWG77" s="6"/>
      <c r="PWH77" s="6"/>
      <c r="PWI77" s="6"/>
      <c r="PWJ77" s="6"/>
      <c r="PWK77" s="6"/>
      <c r="PWL77" s="6"/>
      <c r="PWM77" s="6"/>
      <c r="PWN77" s="6"/>
      <c r="PWO77" s="6"/>
      <c r="PWP77" s="6"/>
      <c r="PWQ77" s="6"/>
      <c r="PWR77" s="6"/>
      <c r="PWS77" s="6"/>
      <c r="PWT77" s="6"/>
      <c r="PWU77" s="6"/>
      <c r="PWV77" s="6"/>
      <c r="PWW77" s="6"/>
      <c r="PWX77" s="6"/>
      <c r="PWY77" s="6"/>
      <c r="PWZ77" s="6"/>
      <c r="PXA77" s="6"/>
      <c r="PXB77" s="6"/>
      <c r="PXC77" s="6"/>
      <c r="PXD77" s="6"/>
      <c r="PXE77" s="6"/>
      <c r="PXF77" s="6"/>
      <c r="PXG77" s="6"/>
      <c r="PXH77" s="6"/>
      <c r="PXI77" s="6"/>
      <c r="PXJ77" s="6"/>
      <c r="PXK77" s="6"/>
      <c r="PXL77" s="6"/>
      <c r="PXM77" s="6"/>
      <c r="PXN77" s="6"/>
      <c r="PXO77" s="6"/>
      <c r="PXP77" s="6"/>
      <c r="PXQ77" s="6"/>
      <c r="PXR77" s="6"/>
      <c r="PXS77" s="6"/>
      <c r="PXT77" s="6"/>
      <c r="PXU77" s="6"/>
      <c r="PXV77" s="6"/>
      <c r="PXW77" s="6"/>
      <c r="PXX77" s="6"/>
      <c r="PXY77" s="6"/>
      <c r="PXZ77" s="6"/>
      <c r="PYA77" s="6"/>
      <c r="PYB77" s="6"/>
      <c r="PYC77" s="6"/>
      <c r="PYD77" s="6"/>
      <c r="PYE77" s="6"/>
      <c r="PYF77" s="6"/>
      <c r="PYG77" s="6"/>
      <c r="PYH77" s="6"/>
      <c r="PYI77" s="6"/>
      <c r="PYJ77" s="6"/>
      <c r="PYK77" s="6"/>
      <c r="PYL77" s="6"/>
      <c r="PYM77" s="6"/>
      <c r="PYN77" s="6"/>
      <c r="PYO77" s="6"/>
      <c r="PYP77" s="6"/>
      <c r="PYQ77" s="6"/>
      <c r="PYR77" s="6"/>
      <c r="PYS77" s="6"/>
      <c r="PYT77" s="6"/>
      <c r="PYU77" s="6"/>
      <c r="PYV77" s="6"/>
      <c r="PYW77" s="6"/>
      <c r="PYX77" s="6"/>
      <c r="PYY77" s="6"/>
      <c r="PYZ77" s="6"/>
      <c r="PZA77" s="6"/>
      <c r="PZB77" s="6"/>
      <c r="PZC77" s="6"/>
      <c r="PZD77" s="6"/>
      <c r="PZE77" s="6"/>
      <c r="PZF77" s="6"/>
      <c r="PZG77" s="6"/>
      <c r="PZH77" s="6"/>
      <c r="PZI77" s="6"/>
      <c r="PZJ77" s="6"/>
      <c r="PZK77" s="6"/>
      <c r="PZL77" s="6"/>
      <c r="PZM77" s="6"/>
      <c r="PZN77" s="6"/>
      <c r="PZO77" s="6"/>
      <c r="PZP77" s="6"/>
      <c r="PZQ77" s="6"/>
      <c r="PZR77" s="6"/>
      <c r="PZS77" s="6"/>
      <c r="PZT77" s="6"/>
      <c r="PZU77" s="6"/>
      <c r="PZV77" s="6"/>
      <c r="PZW77" s="6"/>
      <c r="PZX77" s="6"/>
      <c r="PZY77" s="6"/>
      <c r="PZZ77" s="6"/>
      <c r="QAA77" s="6"/>
      <c r="QAB77" s="6"/>
      <c r="QAC77" s="6"/>
      <c r="QAD77" s="6"/>
      <c r="QAE77" s="6"/>
      <c r="QAF77" s="6"/>
      <c r="QAG77" s="6"/>
      <c r="QAH77" s="6"/>
      <c r="QAI77" s="6"/>
      <c r="QAJ77" s="6"/>
      <c r="QAK77" s="6"/>
      <c r="QAL77" s="6"/>
      <c r="QAM77" s="6"/>
      <c r="QAN77" s="6"/>
      <c r="QAO77" s="6"/>
      <c r="QAP77" s="6"/>
      <c r="QAQ77" s="6"/>
      <c r="QAR77" s="6"/>
      <c r="QAS77" s="6"/>
      <c r="QAT77" s="6"/>
      <c r="QAU77" s="6"/>
      <c r="QAV77" s="6"/>
      <c r="QAW77" s="6"/>
      <c r="QAX77" s="6"/>
      <c r="QAY77" s="6"/>
      <c r="QAZ77" s="6"/>
      <c r="QBA77" s="6"/>
      <c r="QBB77" s="6"/>
      <c r="QBC77" s="6"/>
      <c r="QBD77" s="6"/>
      <c r="QBE77" s="6"/>
      <c r="QBF77" s="6"/>
      <c r="QBG77" s="6"/>
      <c r="QBH77" s="6"/>
      <c r="QBI77" s="6"/>
      <c r="QBJ77" s="6"/>
      <c r="QBK77" s="6"/>
      <c r="QBL77" s="6"/>
      <c r="QBM77" s="6"/>
      <c r="QBN77" s="6"/>
      <c r="QBO77" s="6"/>
      <c r="QBP77" s="6"/>
      <c r="QBQ77" s="6"/>
      <c r="QBR77" s="6"/>
      <c r="QBS77" s="6"/>
      <c r="QBT77" s="6"/>
      <c r="QBU77" s="6"/>
      <c r="QBV77" s="6"/>
      <c r="QBW77" s="6"/>
      <c r="QBX77" s="6"/>
      <c r="QBY77" s="6"/>
      <c r="QBZ77" s="6"/>
      <c r="QCA77" s="6"/>
      <c r="QCB77" s="6"/>
      <c r="QCC77" s="6"/>
      <c r="QCD77" s="6"/>
      <c r="QCE77" s="6"/>
      <c r="QCF77" s="6"/>
      <c r="QCG77" s="6"/>
      <c r="QCH77" s="6"/>
      <c r="QCI77" s="6"/>
      <c r="QCJ77" s="6"/>
      <c r="QCK77" s="6"/>
      <c r="QCL77" s="6"/>
      <c r="QCM77" s="6"/>
      <c r="QCN77" s="6"/>
      <c r="QCO77" s="6"/>
      <c r="QCP77" s="6"/>
      <c r="QCQ77" s="6"/>
      <c r="QCR77" s="6"/>
      <c r="QCS77" s="6"/>
      <c r="QCT77" s="6"/>
      <c r="QCU77" s="6"/>
      <c r="QCV77" s="6"/>
      <c r="QCW77" s="6"/>
      <c r="QCX77" s="6"/>
      <c r="QCY77" s="6"/>
      <c r="QCZ77" s="6"/>
      <c r="QDA77" s="6"/>
      <c r="QDB77" s="6"/>
      <c r="QDC77" s="6"/>
      <c r="QDD77" s="6"/>
      <c r="QDE77" s="6"/>
      <c r="QDF77" s="6"/>
      <c r="QDG77" s="6"/>
      <c r="QDH77" s="6"/>
      <c r="QDI77" s="6"/>
      <c r="QDJ77" s="6"/>
      <c r="QDK77" s="6"/>
      <c r="QDL77" s="6"/>
      <c r="QDM77" s="6"/>
      <c r="QDN77" s="6"/>
      <c r="QDO77" s="6"/>
      <c r="QDP77" s="6"/>
      <c r="QDQ77" s="6"/>
      <c r="QDR77" s="6"/>
      <c r="QDS77" s="6"/>
      <c r="QDT77" s="6"/>
      <c r="QDU77" s="6"/>
      <c r="QDV77" s="6"/>
      <c r="QDW77" s="6"/>
      <c r="QDX77" s="6"/>
      <c r="QDY77" s="6"/>
      <c r="QDZ77" s="6"/>
      <c r="QEA77" s="6"/>
      <c r="QEB77" s="6"/>
      <c r="QEC77" s="6"/>
      <c r="QED77" s="6"/>
      <c r="QEE77" s="6"/>
      <c r="QEF77" s="6"/>
      <c r="QEG77" s="6"/>
      <c r="QEH77" s="6"/>
      <c r="QEI77" s="6"/>
      <c r="QEJ77" s="6"/>
      <c r="QEK77" s="6"/>
      <c r="QEL77" s="6"/>
      <c r="QEM77" s="6"/>
      <c r="QEN77" s="6"/>
      <c r="QEO77" s="6"/>
      <c r="QEP77" s="6"/>
      <c r="QEQ77" s="6"/>
      <c r="QER77" s="6"/>
      <c r="QES77" s="6"/>
      <c r="QET77" s="6"/>
      <c r="QEU77" s="6"/>
      <c r="QEV77" s="6"/>
      <c r="QEW77" s="6"/>
      <c r="QEX77" s="6"/>
      <c r="QEY77" s="6"/>
      <c r="QEZ77" s="6"/>
      <c r="QFA77" s="6"/>
      <c r="QFB77" s="6"/>
      <c r="QFC77" s="6"/>
      <c r="QFD77" s="6"/>
      <c r="QFE77" s="6"/>
      <c r="QFF77" s="6"/>
      <c r="QFG77" s="6"/>
      <c r="QFH77" s="6"/>
      <c r="QFI77" s="6"/>
      <c r="QFJ77" s="6"/>
      <c r="QFK77" s="6"/>
      <c r="QFL77" s="6"/>
      <c r="QFM77" s="6"/>
      <c r="QFN77" s="6"/>
      <c r="QFO77" s="6"/>
      <c r="QFP77" s="6"/>
      <c r="QFQ77" s="6"/>
      <c r="QFR77" s="6"/>
      <c r="QFS77" s="6"/>
      <c r="QFT77" s="6"/>
      <c r="QFU77" s="6"/>
      <c r="QFV77" s="6"/>
      <c r="QFW77" s="6"/>
      <c r="QFX77" s="6"/>
      <c r="QFY77" s="6"/>
      <c r="QFZ77" s="6"/>
      <c r="QGA77" s="6"/>
      <c r="QGB77" s="6"/>
      <c r="QGC77" s="6"/>
      <c r="QGD77" s="6"/>
      <c r="QGE77" s="6"/>
      <c r="QGF77" s="6"/>
      <c r="QGG77" s="6"/>
      <c r="QGH77" s="6"/>
      <c r="QGI77" s="6"/>
      <c r="QGJ77" s="6"/>
      <c r="QGK77" s="6"/>
      <c r="QGL77" s="6"/>
      <c r="QGM77" s="6"/>
      <c r="QGN77" s="6"/>
      <c r="QGO77" s="6"/>
      <c r="QGP77" s="6"/>
      <c r="QGQ77" s="6"/>
      <c r="QGR77" s="6"/>
      <c r="QGS77" s="6"/>
      <c r="QGT77" s="6"/>
      <c r="QGU77" s="6"/>
      <c r="QGV77" s="6"/>
      <c r="QGW77" s="6"/>
      <c r="QGX77" s="6"/>
      <c r="QGY77" s="6"/>
      <c r="QGZ77" s="6"/>
      <c r="QHA77" s="6"/>
      <c r="QHB77" s="6"/>
      <c r="QHC77" s="6"/>
      <c r="QHD77" s="6"/>
      <c r="QHE77" s="6"/>
      <c r="QHF77" s="6"/>
      <c r="QHG77" s="6"/>
      <c r="QHH77" s="6"/>
      <c r="QHI77" s="6"/>
      <c r="QHJ77" s="6"/>
      <c r="QHK77" s="6"/>
      <c r="QHL77" s="6"/>
      <c r="QHM77" s="6"/>
      <c r="QHN77" s="6"/>
      <c r="QHO77" s="6"/>
      <c r="QHP77" s="6"/>
      <c r="QHQ77" s="6"/>
      <c r="QHR77" s="6"/>
      <c r="QHS77" s="6"/>
      <c r="QHT77" s="6"/>
      <c r="QHU77" s="6"/>
      <c r="QHV77" s="6"/>
      <c r="QHW77" s="6"/>
      <c r="QHX77" s="6"/>
      <c r="QHY77" s="6"/>
      <c r="QHZ77" s="6"/>
      <c r="QIA77" s="6"/>
      <c r="QIB77" s="6"/>
      <c r="QIC77" s="6"/>
      <c r="QID77" s="6"/>
      <c r="QIE77" s="6"/>
      <c r="QIF77" s="6"/>
      <c r="QIG77" s="6"/>
      <c r="QIH77" s="6"/>
      <c r="QII77" s="6"/>
      <c r="QIJ77" s="6"/>
      <c r="QIK77" s="6"/>
      <c r="QIL77" s="6"/>
      <c r="QIM77" s="6"/>
      <c r="QIN77" s="6"/>
      <c r="QIO77" s="6"/>
      <c r="QIP77" s="6"/>
      <c r="QIQ77" s="6"/>
      <c r="QIR77" s="6"/>
      <c r="QIS77" s="6"/>
      <c r="QIT77" s="6"/>
      <c r="QIU77" s="6"/>
      <c r="QIV77" s="6"/>
      <c r="QIW77" s="6"/>
      <c r="QIX77" s="6"/>
      <c r="QIY77" s="6"/>
      <c r="QIZ77" s="6"/>
      <c r="QJA77" s="6"/>
      <c r="QJB77" s="6"/>
      <c r="QJC77" s="6"/>
      <c r="QJD77" s="6"/>
      <c r="QJE77" s="6"/>
      <c r="QJF77" s="6"/>
      <c r="QJG77" s="6"/>
      <c r="QJH77" s="6"/>
      <c r="QJI77" s="6"/>
      <c r="QJJ77" s="6"/>
      <c r="QJK77" s="6"/>
      <c r="QJL77" s="6"/>
      <c r="QJM77" s="6"/>
      <c r="QJN77" s="6"/>
      <c r="QJO77" s="6"/>
      <c r="QJP77" s="6"/>
      <c r="QJQ77" s="6"/>
      <c r="QJR77" s="6"/>
      <c r="QJS77" s="6"/>
      <c r="QJT77" s="6"/>
      <c r="QJU77" s="6"/>
      <c r="QJV77" s="6"/>
      <c r="QJW77" s="6"/>
      <c r="QJX77" s="6"/>
      <c r="QJY77" s="6"/>
      <c r="QJZ77" s="6"/>
      <c r="QKA77" s="6"/>
      <c r="QKB77" s="6"/>
      <c r="QKC77" s="6"/>
      <c r="QKD77" s="6"/>
      <c r="QKE77" s="6"/>
      <c r="QKF77" s="6"/>
      <c r="QKG77" s="6"/>
      <c r="QKH77" s="6"/>
      <c r="QKI77" s="6"/>
      <c r="QKJ77" s="6"/>
      <c r="QKK77" s="6"/>
      <c r="QKL77" s="6"/>
      <c r="QKM77" s="6"/>
      <c r="QKN77" s="6"/>
      <c r="QKO77" s="6"/>
      <c r="QKP77" s="6"/>
      <c r="QKQ77" s="6"/>
      <c r="QKR77" s="6"/>
      <c r="QKS77" s="6"/>
      <c r="QKT77" s="6"/>
      <c r="QKU77" s="6"/>
      <c r="QKV77" s="6"/>
      <c r="QKW77" s="6"/>
      <c r="QKX77" s="6"/>
      <c r="QKY77" s="6"/>
      <c r="QKZ77" s="6"/>
      <c r="QLA77" s="6"/>
      <c r="QLB77" s="6"/>
      <c r="QLC77" s="6"/>
      <c r="QLD77" s="6"/>
      <c r="QLE77" s="6"/>
      <c r="QLF77" s="6"/>
      <c r="QLG77" s="6"/>
      <c r="QLH77" s="6"/>
      <c r="QLI77" s="6"/>
      <c r="QLJ77" s="6"/>
      <c r="QLK77" s="6"/>
      <c r="QLL77" s="6"/>
      <c r="QLM77" s="6"/>
      <c r="QLN77" s="6"/>
      <c r="QLO77" s="6"/>
      <c r="QLP77" s="6"/>
      <c r="QLQ77" s="6"/>
      <c r="QLR77" s="6"/>
      <c r="QLS77" s="6"/>
      <c r="QLT77" s="6"/>
      <c r="QLU77" s="6"/>
      <c r="QLV77" s="6"/>
      <c r="QLW77" s="6"/>
      <c r="QLX77" s="6"/>
      <c r="QLY77" s="6"/>
      <c r="QLZ77" s="6"/>
      <c r="QMA77" s="6"/>
      <c r="QMB77" s="6"/>
      <c r="QMC77" s="6"/>
      <c r="QMD77" s="6"/>
      <c r="QME77" s="6"/>
      <c r="QMF77" s="6"/>
      <c r="QMG77" s="6"/>
      <c r="QMH77" s="6"/>
      <c r="QMI77" s="6"/>
      <c r="QMJ77" s="6"/>
      <c r="QMK77" s="6"/>
      <c r="QML77" s="6"/>
      <c r="QMM77" s="6"/>
      <c r="QMN77" s="6"/>
      <c r="QMO77" s="6"/>
      <c r="QMP77" s="6"/>
      <c r="QMQ77" s="6"/>
      <c r="QMR77" s="6"/>
      <c r="QMS77" s="6"/>
      <c r="QMT77" s="6"/>
      <c r="QMU77" s="6"/>
      <c r="QMV77" s="6"/>
      <c r="QMW77" s="6"/>
      <c r="QMX77" s="6"/>
      <c r="QMY77" s="6"/>
      <c r="QMZ77" s="6"/>
      <c r="QNA77" s="6"/>
      <c r="QNB77" s="6"/>
      <c r="QNC77" s="6"/>
      <c r="QND77" s="6"/>
      <c r="QNE77" s="6"/>
      <c r="QNF77" s="6"/>
      <c r="QNG77" s="6"/>
      <c r="QNH77" s="6"/>
      <c r="QNI77" s="6"/>
      <c r="QNJ77" s="6"/>
      <c r="QNK77" s="6"/>
      <c r="QNL77" s="6"/>
      <c r="QNM77" s="6"/>
      <c r="QNN77" s="6"/>
      <c r="QNO77" s="6"/>
      <c r="QNP77" s="6"/>
      <c r="QNQ77" s="6"/>
      <c r="QNR77" s="6"/>
      <c r="QNS77" s="6"/>
      <c r="QNT77" s="6"/>
      <c r="QNU77" s="6"/>
      <c r="QNV77" s="6"/>
      <c r="QNW77" s="6"/>
      <c r="QNX77" s="6"/>
      <c r="QNY77" s="6"/>
      <c r="QNZ77" s="6"/>
      <c r="QOA77" s="6"/>
      <c r="QOB77" s="6"/>
      <c r="QOC77" s="6"/>
      <c r="QOD77" s="6"/>
      <c r="QOE77" s="6"/>
      <c r="QOF77" s="6"/>
      <c r="QOG77" s="6"/>
      <c r="QOH77" s="6"/>
      <c r="QOI77" s="6"/>
      <c r="QOJ77" s="6"/>
      <c r="QOK77" s="6"/>
      <c r="QOL77" s="6"/>
      <c r="QOM77" s="6"/>
      <c r="QON77" s="6"/>
      <c r="QOO77" s="6"/>
      <c r="QOP77" s="6"/>
      <c r="QOQ77" s="6"/>
      <c r="QOR77" s="6"/>
      <c r="QOS77" s="6"/>
      <c r="QOT77" s="6"/>
      <c r="QOU77" s="6"/>
      <c r="QOV77" s="6"/>
      <c r="QOW77" s="6"/>
      <c r="QOX77" s="6"/>
      <c r="QOY77" s="6"/>
      <c r="QOZ77" s="6"/>
      <c r="QPA77" s="6"/>
      <c r="QPB77" s="6"/>
      <c r="QPC77" s="6"/>
      <c r="QPD77" s="6"/>
      <c r="QPE77" s="6"/>
      <c r="QPF77" s="6"/>
      <c r="QPG77" s="6"/>
      <c r="QPH77" s="6"/>
      <c r="QPI77" s="6"/>
      <c r="QPJ77" s="6"/>
      <c r="QPK77" s="6"/>
      <c r="QPL77" s="6"/>
      <c r="QPM77" s="6"/>
      <c r="QPN77" s="6"/>
      <c r="QPO77" s="6"/>
      <c r="QPP77" s="6"/>
      <c r="QPQ77" s="6"/>
      <c r="QPR77" s="6"/>
      <c r="QPS77" s="6"/>
      <c r="QPT77" s="6"/>
      <c r="QPU77" s="6"/>
      <c r="QPV77" s="6"/>
      <c r="QPW77" s="6"/>
      <c r="QPX77" s="6"/>
      <c r="QPY77" s="6"/>
      <c r="QPZ77" s="6"/>
      <c r="QQA77" s="6"/>
      <c r="QQB77" s="6"/>
      <c r="QQC77" s="6"/>
      <c r="QQD77" s="6"/>
      <c r="QQE77" s="6"/>
      <c r="QQF77" s="6"/>
      <c r="QQG77" s="6"/>
      <c r="QQH77" s="6"/>
      <c r="QQI77" s="6"/>
      <c r="QQJ77" s="6"/>
      <c r="QQK77" s="6"/>
      <c r="QQL77" s="6"/>
      <c r="QQM77" s="6"/>
      <c r="QQN77" s="6"/>
      <c r="QQO77" s="6"/>
      <c r="QQP77" s="6"/>
      <c r="QQQ77" s="6"/>
      <c r="QQR77" s="6"/>
      <c r="QQS77" s="6"/>
      <c r="QQT77" s="6"/>
      <c r="QQU77" s="6"/>
      <c r="QQV77" s="6"/>
      <c r="QQW77" s="6"/>
      <c r="QQX77" s="6"/>
      <c r="QQY77" s="6"/>
      <c r="QQZ77" s="6"/>
      <c r="QRA77" s="6"/>
      <c r="QRB77" s="6"/>
      <c r="QRC77" s="6"/>
      <c r="QRD77" s="6"/>
      <c r="QRE77" s="6"/>
      <c r="QRF77" s="6"/>
      <c r="QRG77" s="6"/>
      <c r="QRH77" s="6"/>
      <c r="QRI77" s="6"/>
      <c r="QRJ77" s="6"/>
      <c r="QRK77" s="6"/>
      <c r="QRL77" s="6"/>
      <c r="QRM77" s="6"/>
      <c r="QRN77" s="6"/>
      <c r="QRO77" s="6"/>
      <c r="QRP77" s="6"/>
      <c r="QRQ77" s="6"/>
      <c r="QRR77" s="6"/>
      <c r="QRS77" s="6"/>
      <c r="QRT77" s="6"/>
      <c r="QRU77" s="6"/>
      <c r="QRV77" s="6"/>
      <c r="QRW77" s="6"/>
      <c r="QRX77" s="6"/>
      <c r="QRY77" s="6"/>
      <c r="QRZ77" s="6"/>
      <c r="QSA77" s="6"/>
      <c r="QSB77" s="6"/>
      <c r="QSC77" s="6"/>
      <c r="QSD77" s="6"/>
      <c r="QSE77" s="6"/>
      <c r="QSF77" s="6"/>
      <c r="QSG77" s="6"/>
      <c r="QSH77" s="6"/>
      <c r="QSI77" s="6"/>
      <c r="QSJ77" s="6"/>
      <c r="QSK77" s="6"/>
      <c r="QSL77" s="6"/>
      <c r="QSM77" s="6"/>
      <c r="QSN77" s="6"/>
      <c r="QSO77" s="6"/>
      <c r="QSP77" s="6"/>
      <c r="QSQ77" s="6"/>
      <c r="QSR77" s="6"/>
      <c r="QSS77" s="6"/>
      <c r="QST77" s="6"/>
      <c r="QSU77" s="6"/>
      <c r="QSV77" s="6"/>
      <c r="QSW77" s="6"/>
      <c r="QSX77" s="6"/>
      <c r="QSY77" s="6"/>
      <c r="QSZ77" s="6"/>
      <c r="QTA77" s="6"/>
      <c r="QTB77" s="6"/>
      <c r="QTC77" s="6"/>
      <c r="QTD77" s="6"/>
      <c r="QTE77" s="6"/>
      <c r="QTF77" s="6"/>
      <c r="QTG77" s="6"/>
      <c r="QTH77" s="6"/>
      <c r="QTI77" s="6"/>
      <c r="QTJ77" s="6"/>
      <c r="QTK77" s="6"/>
      <c r="QTL77" s="6"/>
      <c r="QTM77" s="6"/>
      <c r="QTN77" s="6"/>
      <c r="QTO77" s="6"/>
      <c r="QTP77" s="6"/>
      <c r="QTQ77" s="6"/>
      <c r="QTR77" s="6"/>
      <c r="QTS77" s="6"/>
      <c r="QTT77" s="6"/>
      <c r="QTU77" s="6"/>
      <c r="QTV77" s="6"/>
      <c r="QTW77" s="6"/>
      <c r="QTX77" s="6"/>
      <c r="QTY77" s="6"/>
      <c r="QTZ77" s="6"/>
      <c r="QUA77" s="6"/>
      <c r="QUB77" s="6"/>
      <c r="QUC77" s="6"/>
      <c r="QUD77" s="6"/>
      <c r="QUE77" s="6"/>
      <c r="QUF77" s="6"/>
      <c r="QUG77" s="6"/>
      <c r="QUH77" s="6"/>
      <c r="QUI77" s="6"/>
      <c r="QUJ77" s="6"/>
      <c r="QUK77" s="6"/>
      <c r="QUL77" s="6"/>
      <c r="QUM77" s="6"/>
      <c r="QUN77" s="6"/>
      <c r="QUO77" s="6"/>
      <c r="QUP77" s="6"/>
      <c r="QUQ77" s="6"/>
      <c r="QUR77" s="6"/>
      <c r="QUS77" s="6"/>
      <c r="QUT77" s="6"/>
      <c r="QUU77" s="6"/>
      <c r="QUV77" s="6"/>
      <c r="QUW77" s="6"/>
      <c r="QUX77" s="6"/>
      <c r="QUY77" s="6"/>
      <c r="QUZ77" s="6"/>
      <c r="QVA77" s="6"/>
      <c r="QVB77" s="6"/>
      <c r="QVC77" s="6"/>
      <c r="QVD77" s="6"/>
      <c r="QVE77" s="6"/>
      <c r="QVF77" s="6"/>
      <c r="QVG77" s="6"/>
      <c r="QVH77" s="6"/>
      <c r="QVI77" s="6"/>
      <c r="QVJ77" s="6"/>
      <c r="QVK77" s="6"/>
      <c r="QVL77" s="6"/>
      <c r="QVM77" s="6"/>
      <c r="QVN77" s="6"/>
      <c r="QVO77" s="6"/>
      <c r="QVP77" s="6"/>
      <c r="QVQ77" s="6"/>
      <c r="QVR77" s="6"/>
      <c r="QVS77" s="6"/>
      <c r="QVT77" s="6"/>
      <c r="QVU77" s="6"/>
      <c r="QVV77" s="6"/>
      <c r="QVW77" s="6"/>
      <c r="QVX77" s="6"/>
      <c r="QVY77" s="6"/>
      <c r="QVZ77" s="6"/>
      <c r="QWA77" s="6"/>
      <c r="QWB77" s="6"/>
      <c r="QWC77" s="6"/>
      <c r="QWD77" s="6"/>
      <c r="QWE77" s="6"/>
      <c r="QWF77" s="6"/>
      <c r="QWG77" s="6"/>
      <c r="QWH77" s="6"/>
      <c r="QWI77" s="6"/>
      <c r="QWJ77" s="6"/>
      <c r="QWK77" s="6"/>
      <c r="QWL77" s="6"/>
      <c r="QWM77" s="6"/>
      <c r="QWN77" s="6"/>
      <c r="QWO77" s="6"/>
      <c r="QWP77" s="6"/>
      <c r="QWQ77" s="6"/>
      <c r="QWR77" s="6"/>
      <c r="QWS77" s="6"/>
      <c r="QWT77" s="6"/>
      <c r="QWU77" s="6"/>
      <c r="QWV77" s="6"/>
      <c r="QWW77" s="6"/>
      <c r="QWX77" s="6"/>
      <c r="QWY77" s="6"/>
      <c r="QWZ77" s="6"/>
      <c r="QXA77" s="6"/>
      <c r="QXB77" s="6"/>
      <c r="QXC77" s="6"/>
      <c r="QXD77" s="6"/>
      <c r="QXE77" s="6"/>
      <c r="QXF77" s="6"/>
      <c r="QXG77" s="6"/>
      <c r="QXH77" s="6"/>
      <c r="QXI77" s="6"/>
      <c r="QXJ77" s="6"/>
      <c r="QXK77" s="6"/>
      <c r="QXL77" s="6"/>
      <c r="QXM77" s="6"/>
      <c r="QXN77" s="6"/>
      <c r="QXO77" s="6"/>
      <c r="QXP77" s="6"/>
      <c r="QXQ77" s="6"/>
      <c r="QXR77" s="6"/>
      <c r="QXS77" s="6"/>
      <c r="QXT77" s="6"/>
      <c r="QXU77" s="6"/>
      <c r="QXV77" s="6"/>
      <c r="QXW77" s="6"/>
      <c r="QXX77" s="6"/>
      <c r="QXY77" s="6"/>
      <c r="QXZ77" s="6"/>
      <c r="QYA77" s="6"/>
      <c r="QYB77" s="6"/>
      <c r="QYC77" s="6"/>
      <c r="QYD77" s="6"/>
      <c r="QYE77" s="6"/>
      <c r="QYF77" s="6"/>
      <c r="QYG77" s="6"/>
      <c r="QYH77" s="6"/>
      <c r="QYI77" s="6"/>
      <c r="QYJ77" s="6"/>
      <c r="QYK77" s="6"/>
      <c r="QYL77" s="6"/>
      <c r="QYM77" s="6"/>
      <c r="QYN77" s="6"/>
      <c r="QYO77" s="6"/>
      <c r="QYP77" s="6"/>
      <c r="QYQ77" s="6"/>
      <c r="QYR77" s="6"/>
      <c r="QYS77" s="6"/>
      <c r="QYT77" s="6"/>
      <c r="QYU77" s="6"/>
      <c r="QYV77" s="6"/>
      <c r="QYW77" s="6"/>
      <c r="QYX77" s="6"/>
      <c r="QYY77" s="6"/>
      <c r="QYZ77" s="6"/>
      <c r="QZA77" s="6"/>
      <c r="QZB77" s="6"/>
      <c r="QZC77" s="6"/>
      <c r="QZD77" s="6"/>
      <c r="QZE77" s="6"/>
      <c r="QZF77" s="6"/>
      <c r="QZG77" s="6"/>
      <c r="QZH77" s="6"/>
      <c r="QZI77" s="6"/>
      <c r="QZJ77" s="6"/>
      <c r="QZK77" s="6"/>
      <c r="QZL77" s="6"/>
      <c r="QZM77" s="6"/>
      <c r="QZN77" s="6"/>
      <c r="QZO77" s="6"/>
      <c r="QZP77" s="6"/>
      <c r="QZQ77" s="6"/>
      <c r="QZR77" s="6"/>
      <c r="QZS77" s="6"/>
      <c r="QZT77" s="6"/>
      <c r="QZU77" s="6"/>
      <c r="QZV77" s="6"/>
      <c r="QZW77" s="6"/>
      <c r="QZX77" s="6"/>
      <c r="QZY77" s="6"/>
      <c r="QZZ77" s="6"/>
      <c r="RAA77" s="6"/>
      <c r="RAB77" s="6"/>
      <c r="RAC77" s="6"/>
      <c r="RAD77" s="6"/>
      <c r="RAE77" s="6"/>
      <c r="RAF77" s="6"/>
      <c r="RAG77" s="6"/>
      <c r="RAH77" s="6"/>
      <c r="RAI77" s="6"/>
      <c r="RAJ77" s="6"/>
      <c r="RAK77" s="6"/>
      <c r="RAL77" s="6"/>
      <c r="RAM77" s="6"/>
      <c r="RAN77" s="6"/>
      <c r="RAO77" s="6"/>
      <c r="RAP77" s="6"/>
      <c r="RAQ77" s="6"/>
      <c r="RAR77" s="6"/>
      <c r="RAS77" s="6"/>
      <c r="RAT77" s="6"/>
      <c r="RAU77" s="6"/>
      <c r="RAV77" s="6"/>
      <c r="RAW77" s="6"/>
      <c r="RAX77" s="6"/>
      <c r="RAY77" s="6"/>
      <c r="RAZ77" s="6"/>
      <c r="RBA77" s="6"/>
      <c r="RBB77" s="6"/>
      <c r="RBC77" s="6"/>
      <c r="RBD77" s="6"/>
      <c r="RBE77" s="6"/>
      <c r="RBF77" s="6"/>
      <c r="RBG77" s="6"/>
      <c r="RBH77" s="6"/>
      <c r="RBI77" s="6"/>
      <c r="RBJ77" s="6"/>
      <c r="RBK77" s="6"/>
      <c r="RBL77" s="6"/>
      <c r="RBM77" s="6"/>
      <c r="RBN77" s="6"/>
      <c r="RBO77" s="6"/>
      <c r="RBP77" s="6"/>
      <c r="RBQ77" s="6"/>
      <c r="RBR77" s="6"/>
      <c r="RBS77" s="6"/>
      <c r="RBT77" s="6"/>
      <c r="RBU77" s="6"/>
      <c r="RBV77" s="6"/>
      <c r="RBW77" s="6"/>
      <c r="RBX77" s="6"/>
      <c r="RBY77" s="6"/>
      <c r="RBZ77" s="6"/>
      <c r="RCA77" s="6"/>
      <c r="RCB77" s="6"/>
      <c r="RCC77" s="6"/>
      <c r="RCD77" s="6"/>
      <c r="RCE77" s="6"/>
      <c r="RCF77" s="6"/>
      <c r="RCG77" s="6"/>
      <c r="RCH77" s="6"/>
      <c r="RCI77" s="6"/>
      <c r="RCJ77" s="6"/>
      <c r="RCK77" s="6"/>
      <c r="RCL77" s="6"/>
      <c r="RCM77" s="6"/>
      <c r="RCN77" s="6"/>
      <c r="RCO77" s="6"/>
      <c r="RCP77" s="6"/>
      <c r="RCQ77" s="6"/>
      <c r="RCR77" s="6"/>
      <c r="RCS77" s="6"/>
      <c r="RCT77" s="6"/>
      <c r="RCU77" s="6"/>
      <c r="RCV77" s="6"/>
      <c r="RCW77" s="6"/>
      <c r="RCX77" s="6"/>
      <c r="RCY77" s="6"/>
      <c r="RCZ77" s="6"/>
      <c r="RDA77" s="6"/>
      <c r="RDB77" s="6"/>
      <c r="RDC77" s="6"/>
      <c r="RDD77" s="6"/>
      <c r="RDE77" s="6"/>
      <c r="RDF77" s="6"/>
      <c r="RDG77" s="6"/>
      <c r="RDH77" s="6"/>
      <c r="RDI77" s="6"/>
      <c r="RDJ77" s="6"/>
      <c r="RDK77" s="6"/>
      <c r="RDL77" s="6"/>
      <c r="RDM77" s="6"/>
      <c r="RDN77" s="6"/>
      <c r="RDO77" s="6"/>
      <c r="RDP77" s="6"/>
      <c r="RDQ77" s="6"/>
      <c r="RDR77" s="6"/>
      <c r="RDS77" s="6"/>
      <c r="RDT77" s="6"/>
      <c r="RDU77" s="6"/>
      <c r="RDV77" s="6"/>
      <c r="RDW77" s="6"/>
      <c r="RDX77" s="6"/>
      <c r="RDY77" s="6"/>
      <c r="RDZ77" s="6"/>
      <c r="REA77" s="6"/>
      <c r="REB77" s="6"/>
      <c r="REC77" s="6"/>
      <c r="RED77" s="6"/>
      <c r="REE77" s="6"/>
      <c r="REF77" s="6"/>
      <c r="REG77" s="6"/>
      <c r="REH77" s="6"/>
      <c r="REI77" s="6"/>
      <c r="REJ77" s="6"/>
      <c r="REK77" s="6"/>
      <c r="REL77" s="6"/>
      <c r="REM77" s="6"/>
      <c r="REN77" s="6"/>
      <c r="REO77" s="6"/>
      <c r="REP77" s="6"/>
      <c r="REQ77" s="6"/>
      <c r="RER77" s="6"/>
      <c r="RES77" s="6"/>
      <c r="RET77" s="6"/>
      <c r="REU77" s="6"/>
      <c r="REV77" s="6"/>
      <c r="REW77" s="6"/>
      <c r="REX77" s="6"/>
      <c r="REY77" s="6"/>
      <c r="REZ77" s="6"/>
      <c r="RFA77" s="6"/>
      <c r="RFB77" s="6"/>
      <c r="RFC77" s="6"/>
      <c r="RFD77" s="6"/>
      <c r="RFE77" s="6"/>
      <c r="RFF77" s="6"/>
      <c r="RFG77" s="6"/>
      <c r="RFH77" s="6"/>
      <c r="RFI77" s="6"/>
      <c r="RFJ77" s="6"/>
      <c r="RFK77" s="6"/>
      <c r="RFL77" s="6"/>
      <c r="RFM77" s="6"/>
      <c r="RFN77" s="6"/>
      <c r="RFO77" s="6"/>
      <c r="RFP77" s="6"/>
      <c r="RFQ77" s="6"/>
      <c r="RFR77" s="6"/>
      <c r="RFS77" s="6"/>
      <c r="RFT77" s="6"/>
      <c r="RFU77" s="6"/>
      <c r="RFV77" s="6"/>
      <c r="RFW77" s="6"/>
      <c r="RFX77" s="6"/>
      <c r="RFY77" s="6"/>
      <c r="RFZ77" s="6"/>
      <c r="RGA77" s="6"/>
      <c r="RGB77" s="6"/>
      <c r="RGC77" s="6"/>
      <c r="RGD77" s="6"/>
      <c r="RGE77" s="6"/>
      <c r="RGF77" s="6"/>
      <c r="RGG77" s="6"/>
      <c r="RGH77" s="6"/>
      <c r="RGI77" s="6"/>
      <c r="RGJ77" s="6"/>
      <c r="RGK77" s="6"/>
      <c r="RGL77" s="6"/>
      <c r="RGM77" s="6"/>
      <c r="RGN77" s="6"/>
      <c r="RGO77" s="6"/>
      <c r="RGP77" s="6"/>
      <c r="RGQ77" s="6"/>
      <c r="RGR77" s="6"/>
      <c r="RGS77" s="6"/>
      <c r="RGT77" s="6"/>
      <c r="RGU77" s="6"/>
      <c r="RGV77" s="6"/>
      <c r="RGW77" s="6"/>
      <c r="RGX77" s="6"/>
      <c r="RGY77" s="6"/>
      <c r="RGZ77" s="6"/>
      <c r="RHA77" s="6"/>
      <c r="RHB77" s="6"/>
      <c r="RHC77" s="6"/>
      <c r="RHD77" s="6"/>
      <c r="RHE77" s="6"/>
      <c r="RHF77" s="6"/>
      <c r="RHG77" s="6"/>
      <c r="RHH77" s="6"/>
      <c r="RHI77" s="6"/>
      <c r="RHJ77" s="6"/>
      <c r="RHK77" s="6"/>
      <c r="RHL77" s="6"/>
      <c r="RHM77" s="6"/>
      <c r="RHN77" s="6"/>
      <c r="RHO77" s="6"/>
      <c r="RHP77" s="6"/>
      <c r="RHQ77" s="6"/>
      <c r="RHR77" s="6"/>
      <c r="RHS77" s="6"/>
      <c r="RHT77" s="6"/>
      <c r="RHU77" s="6"/>
      <c r="RHV77" s="6"/>
      <c r="RHW77" s="6"/>
      <c r="RHX77" s="6"/>
      <c r="RHY77" s="6"/>
      <c r="RHZ77" s="6"/>
      <c r="RIA77" s="6"/>
      <c r="RIB77" s="6"/>
      <c r="RIC77" s="6"/>
      <c r="RID77" s="6"/>
      <c r="RIE77" s="6"/>
      <c r="RIF77" s="6"/>
      <c r="RIG77" s="6"/>
      <c r="RIH77" s="6"/>
      <c r="RII77" s="6"/>
      <c r="RIJ77" s="6"/>
      <c r="RIK77" s="6"/>
      <c r="RIL77" s="6"/>
      <c r="RIM77" s="6"/>
      <c r="RIN77" s="6"/>
      <c r="RIO77" s="6"/>
      <c r="RIP77" s="6"/>
      <c r="RIQ77" s="6"/>
      <c r="RIR77" s="6"/>
      <c r="RIS77" s="6"/>
      <c r="RIT77" s="6"/>
      <c r="RIU77" s="6"/>
      <c r="RIV77" s="6"/>
      <c r="RIW77" s="6"/>
      <c r="RIX77" s="6"/>
      <c r="RIY77" s="6"/>
      <c r="RIZ77" s="6"/>
      <c r="RJA77" s="6"/>
      <c r="RJB77" s="6"/>
      <c r="RJC77" s="6"/>
      <c r="RJD77" s="6"/>
      <c r="RJE77" s="6"/>
      <c r="RJF77" s="6"/>
      <c r="RJG77" s="6"/>
      <c r="RJH77" s="6"/>
      <c r="RJI77" s="6"/>
      <c r="RJJ77" s="6"/>
      <c r="RJK77" s="6"/>
      <c r="RJL77" s="6"/>
      <c r="RJM77" s="6"/>
      <c r="RJN77" s="6"/>
      <c r="RJO77" s="6"/>
      <c r="RJP77" s="6"/>
      <c r="RJQ77" s="6"/>
      <c r="RJR77" s="6"/>
      <c r="RJS77" s="6"/>
      <c r="RJT77" s="6"/>
      <c r="RJU77" s="6"/>
      <c r="RJV77" s="6"/>
      <c r="RJW77" s="6"/>
      <c r="RJX77" s="6"/>
      <c r="RJY77" s="6"/>
      <c r="RJZ77" s="6"/>
      <c r="RKA77" s="6"/>
      <c r="RKB77" s="6"/>
      <c r="RKC77" s="6"/>
      <c r="RKD77" s="6"/>
      <c r="RKE77" s="6"/>
      <c r="RKF77" s="6"/>
      <c r="RKG77" s="6"/>
      <c r="RKH77" s="6"/>
      <c r="RKI77" s="6"/>
      <c r="RKJ77" s="6"/>
      <c r="RKK77" s="6"/>
      <c r="RKL77" s="6"/>
      <c r="RKM77" s="6"/>
      <c r="RKN77" s="6"/>
      <c r="RKO77" s="6"/>
      <c r="RKP77" s="6"/>
      <c r="RKQ77" s="6"/>
      <c r="RKR77" s="6"/>
      <c r="RKS77" s="6"/>
      <c r="RKT77" s="6"/>
      <c r="RKU77" s="6"/>
      <c r="RKV77" s="6"/>
      <c r="RKW77" s="6"/>
      <c r="RKX77" s="6"/>
      <c r="RKY77" s="6"/>
      <c r="RKZ77" s="6"/>
      <c r="RLA77" s="6"/>
      <c r="RLB77" s="6"/>
      <c r="RLC77" s="6"/>
      <c r="RLD77" s="6"/>
      <c r="RLE77" s="6"/>
      <c r="RLF77" s="6"/>
      <c r="RLG77" s="6"/>
      <c r="RLH77" s="6"/>
      <c r="RLI77" s="6"/>
      <c r="RLJ77" s="6"/>
      <c r="RLK77" s="6"/>
      <c r="RLL77" s="6"/>
      <c r="RLM77" s="6"/>
      <c r="RLN77" s="6"/>
      <c r="RLO77" s="6"/>
      <c r="RLP77" s="6"/>
      <c r="RLQ77" s="6"/>
      <c r="RLR77" s="6"/>
      <c r="RLS77" s="6"/>
      <c r="RLT77" s="6"/>
      <c r="RLU77" s="6"/>
      <c r="RLV77" s="6"/>
      <c r="RLW77" s="6"/>
      <c r="RLX77" s="6"/>
      <c r="RLY77" s="6"/>
      <c r="RLZ77" s="6"/>
      <c r="RMA77" s="6"/>
      <c r="RMB77" s="6"/>
      <c r="RMC77" s="6"/>
      <c r="RMD77" s="6"/>
      <c r="RME77" s="6"/>
      <c r="RMF77" s="6"/>
      <c r="RMG77" s="6"/>
      <c r="RMH77" s="6"/>
      <c r="RMI77" s="6"/>
      <c r="RMJ77" s="6"/>
      <c r="RMK77" s="6"/>
      <c r="RML77" s="6"/>
      <c r="RMM77" s="6"/>
      <c r="RMN77" s="6"/>
      <c r="RMO77" s="6"/>
      <c r="RMP77" s="6"/>
      <c r="RMQ77" s="6"/>
      <c r="RMR77" s="6"/>
      <c r="RMS77" s="6"/>
      <c r="RMT77" s="6"/>
      <c r="RMU77" s="6"/>
      <c r="RMV77" s="6"/>
      <c r="RMW77" s="6"/>
      <c r="RMX77" s="6"/>
      <c r="RMY77" s="6"/>
      <c r="RMZ77" s="6"/>
      <c r="RNA77" s="6"/>
      <c r="RNB77" s="6"/>
      <c r="RNC77" s="6"/>
      <c r="RND77" s="6"/>
      <c r="RNE77" s="6"/>
      <c r="RNF77" s="6"/>
      <c r="RNG77" s="6"/>
      <c r="RNH77" s="6"/>
      <c r="RNI77" s="6"/>
      <c r="RNJ77" s="6"/>
      <c r="RNK77" s="6"/>
      <c r="RNL77" s="6"/>
      <c r="RNM77" s="6"/>
      <c r="RNN77" s="6"/>
      <c r="RNO77" s="6"/>
      <c r="RNP77" s="6"/>
      <c r="RNQ77" s="6"/>
      <c r="RNR77" s="6"/>
      <c r="RNS77" s="6"/>
      <c r="RNT77" s="6"/>
      <c r="RNU77" s="6"/>
      <c r="RNV77" s="6"/>
      <c r="RNW77" s="6"/>
      <c r="RNX77" s="6"/>
      <c r="RNY77" s="6"/>
      <c r="RNZ77" s="6"/>
      <c r="ROA77" s="6"/>
      <c r="ROB77" s="6"/>
      <c r="ROC77" s="6"/>
      <c r="ROD77" s="6"/>
      <c r="ROE77" s="6"/>
      <c r="ROF77" s="6"/>
      <c r="ROG77" s="6"/>
      <c r="ROH77" s="6"/>
      <c r="ROI77" s="6"/>
      <c r="ROJ77" s="6"/>
      <c r="ROK77" s="6"/>
      <c r="ROL77" s="6"/>
      <c r="ROM77" s="6"/>
      <c r="RON77" s="6"/>
      <c r="ROO77" s="6"/>
      <c r="ROP77" s="6"/>
      <c r="ROQ77" s="6"/>
      <c r="ROR77" s="6"/>
      <c r="ROS77" s="6"/>
      <c r="ROT77" s="6"/>
      <c r="ROU77" s="6"/>
      <c r="ROV77" s="6"/>
      <c r="ROW77" s="6"/>
      <c r="ROX77" s="6"/>
      <c r="ROY77" s="6"/>
      <c r="ROZ77" s="6"/>
      <c r="RPA77" s="6"/>
      <c r="RPB77" s="6"/>
      <c r="RPC77" s="6"/>
      <c r="RPD77" s="6"/>
      <c r="RPE77" s="6"/>
      <c r="RPF77" s="6"/>
      <c r="RPG77" s="6"/>
      <c r="RPH77" s="6"/>
      <c r="RPI77" s="6"/>
      <c r="RPJ77" s="6"/>
      <c r="RPK77" s="6"/>
      <c r="RPL77" s="6"/>
      <c r="RPM77" s="6"/>
      <c r="RPN77" s="6"/>
      <c r="RPO77" s="6"/>
      <c r="RPP77" s="6"/>
      <c r="RPQ77" s="6"/>
      <c r="RPR77" s="6"/>
      <c r="RPS77" s="6"/>
      <c r="RPT77" s="6"/>
      <c r="RPU77" s="6"/>
      <c r="RPV77" s="6"/>
      <c r="RPW77" s="6"/>
      <c r="RPX77" s="6"/>
      <c r="RPY77" s="6"/>
      <c r="RPZ77" s="6"/>
      <c r="RQA77" s="6"/>
      <c r="RQB77" s="6"/>
      <c r="RQC77" s="6"/>
      <c r="RQD77" s="6"/>
      <c r="RQE77" s="6"/>
      <c r="RQF77" s="6"/>
      <c r="RQG77" s="6"/>
      <c r="RQH77" s="6"/>
      <c r="RQI77" s="6"/>
      <c r="RQJ77" s="6"/>
      <c r="RQK77" s="6"/>
      <c r="RQL77" s="6"/>
      <c r="RQM77" s="6"/>
      <c r="RQN77" s="6"/>
      <c r="RQO77" s="6"/>
      <c r="RQP77" s="6"/>
      <c r="RQQ77" s="6"/>
      <c r="RQR77" s="6"/>
      <c r="RQS77" s="6"/>
      <c r="RQT77" s="6"/>
      <c r="RQU77" s="6"/>
      <c r="RQV77" s="6"/>
      <c r="RQW77" s="6"/>
      <c r="RQX77" s="6"/>
      <c r="RQY77" s="6"/>
      <c r="RQZ77" s="6"/>
      <c r="RRA77" s="6"/>
      <c r="RRB77" s="6"/>
      <c r="RRC77" s="6"/>
      <c r="RRD77" s="6"/>
      <c r="RRE77" s="6"/>
      <c r="RRF77" s="6"/>
      <c r="RRG77" s="6"/>
      <c r="RRH77" s="6"/>
      <c r="RRI77" s="6"/>
      <c r="RRJ77" s="6"/>
      <c r="RRK77" s="6"/>
      <c r="RRL77" s="6"/>
      <c r="RRM77" s="6"/>
      <c r="RRN77" s="6"/>
      <c r="RRO77" s="6"/>
      <c r="RRP77" s="6"/>
      <c r="RRQ77" s="6"/>
      <c r="RRR77" s="6"/>
      <c r="RRS77" s="6"/>
      <c r="RRT77" s="6"/>
      <c r="RRU77" s="6"/>
      <c r="RRV77" s="6"/>
      <c r="RRW77" s="6"/>
      <c r="RRX77" s="6"/>
      <c r="RRY77" s="6"/>
      <c r="RRZ77" s="6"/>
      <c r="RSA77" s="6"/>
      <c r="RSB77" s="6"/>
      <c r="RSC77" s="6"/>
      <c r="RSD77" s="6"/>
      <c r="RSE77" s="6"/>
      <c r="RSF77" s="6"/>
      <c r="RSG77" s="6"/>
      <c r="RSH77" s="6"/>
      <c r="RSI77" s="6"/>
      <c r="RSJ77" s="6"/>
      <c r="RSK77" s="6"/>
      <c r="RSL77" s="6"/>
      <c r="RSM77" s="6"/>
      <c r="RSN77" s="6"/>
      <c r="RSO77" s="6"/>
      <c r="RSP77" s="6"/>
      <c r="RSQ77" s="6"/>
      <c r="RSR77" s="6"/>
      <c r="RSS77" s="6"/>
      <c r="RST77" s="6"/>
      <c r="RSU77" s="6"/>
      <c r="RSV77" s="6"/>
      <c r="RSW77" s="6"/>
      <c r="RSX77" s="6"/>
      <c r="RSY77" s="6"/>
      <c r="RSZ77" s="6"/>
      <c r="RTA77" s="6"/>
      <c r="RTB77" s="6"/>
      <c r="RTC77" s="6"/>
      <c r="RTD77" s="6"/>
      <c r="RTE77" s="6"/>
      <c r="RTF77" s="6"/>
      <c r="RTG77" s="6"/>
      <c r="RTH77" s="6"/>
      <c r="RTI77" s="6"/>
      <c r="RTJ77" s="6"/>
      <c r="RTK77" s="6"/>
      <c r="RTL77" s="6"/>
      <c r="RTM77" s="6"/>
      <c r="RTN77" s="6"/>
      <c r="RTO77" s="6"/>
      <c r="RTP77" s="6"/>
      <c r="RTQ77" s="6"/>
      <c r="RTR77" s="6"/>
      <c r="RTS77" s="6"/>
      <c r="RTT77" s="6"/>
      <c r="RTU77" s="6"/>
      <c r="RTV77" s="6"/>
      <c r="RTW77" s="6"/>
      <c r="RTX77" s="6"/>
      <c r="RTY77" s="6"/>
      <c r="RTZ77" s="6"/>
      <c r="RUA77" s="6"/>
      <c r="RUB77" s="6"/>
      <c r="RUC77" s="6"/>
      <c r="RUD77" s="6"/>
      <c r="RUE77" s="6"/>
      <c r="RUF77" s="6"/>
      <c r="RUG77" s="6"/>
      <c r="RUH77" s="6"/>
      <c r="RUI77" s="6"/>
      <c r="RUJ77" s="6"/>
      <c r="RUK77" s="6"/>
      <c r="RUL77" s="6"/>
      <c r="RUM77" s="6"/>
      <c r="RUN77" s="6"/>
      <c r="RUO77" s="6"/>
      <c r="RUP77" s="6"/>
      <c r="RUQ77" s="6"/>
      <c r="RUR77" s="6"/>
      <c r="RUS77" s="6"/>
      <c r="RUT77" s="6"/>
      <c r="RUU77" s="6"/>
      <c r="RUV77" s="6"/>
      <c r="RUW77" s="6"/>
      <c r="RUX77" s="6"/>
      <c r="RUY77" s="6"/>
      <c r="RUZ77" s="6"/>
      <c r="RVA77" s="6"/>
      <c r="RVB77" s="6"/>
      <c r="RVC77" s="6"/>
      <c r="RVD77" s="6"/>
      <c r="RVE77" s="6"/>
      <c r="RVF77" s="6"/>
      <c r="RVG77" s="6"/>
      <c r="RVH77" s="6"/>
      <c r="RVI77" s="6"/>
      <c r="RVJ77" s="6"/>
      <c r="RVK77" s="6"/>
      <c r="RVL77" s="6"/>
      <c r="RVM77" s="6"/>
      <c r="RVN77" s="6"/>
      <c r="RVO77" s="6"/>
      <c r="RVP77" s="6"/>
      <c r="RVQ77" s="6"/>
      <c r="RVR77" s="6"/>
      <c r="RVS77" s="6"/>
      <c r="RVT77" s="6"/>
      <c r="RVU77" s="6"/>
      <c r="RVV77" s="6"/>
      <c r="RVW77" s="6"/>
      <c r="RVX77" s="6"/>
      <c r="RVY77" s="6"/>
      <c r="RVZ77" s="6"/>
      <c r="RWA77" s="6"/>
      <c r="RWB77" s="6"/>
      <c r="RWC77" s="6"/>
      <c r="RWD77" s="6"/>
      <c r="RWE77" s="6"/>
      <c r="RWF77" s="6"/>
      <c r="RWG77" s="6"/>
      <c r="RWH77" s="6"/>
      <c r="RWI77" s="6"/>
      <c r="RWJ77" s="6"/>
      <c r="RWK77" s="6"/>
      <c r="RWL77" s="6"/>
      <c r="RWM77" s="6"/>
      <c r="RWN77" s="6"/>
      <c r="RWO77" s="6"/>
      <c r="RWP77" s="6"/>
      <c r="RWQ77" s="6"/>
      <c r="RWR77" s="6"/>
      <c r="RWS77" s="6"/>
      <c r="RWT77" s="6"/>
      <c r="RWU77" s="6"/>
      <c r="RWV77" s="6"/>
      <c r="RWW77" s="6"/>
      <c r="RWX77" s="6"/>
      <c r="RWY77" s="6"/>
      <c r="RWZ77" s="6"/>
      <c r="RXA77" s="6"/>
      <c r="RXB77" s="6"/>
      <c r="RXC77" s="6"/>
      <c r="RXD77" s="6"/>
      <c r="RXE77" s="6"/>
      <c r="RXF77" s="6"/>
      <c r="RXG77" s="6"/>
      <c r="RXH77" s="6"/>
      <c r="RXI77" s="6"/>
      <c r="RXJ77" s="6"/>
      <c r="RXK77" s="6"/>
      <c r="RXL77" s="6"/>
      <c r="RXM77" s="6"/>
      <c r="RXN77" s="6"/>
      <c r="RXO77" s="6"/>
      <c r="RXP77" s="6"/>
      <c r="RXQ77" s="6"/>
      <c r="RXR77" s="6"/>
      <c r="RXS77" s="6"/>
      <c r="RXT77" s="6"/>
      <c r="RXU77" s="6"/>
      <c r="RXV77" s="6"/>
      <c r="RXW77" s="6"/>
      <c r="RXX77" s="6"/>
      <c r="RXY77" s="6"/>
      <c r="RXZ77" s="6"/>
      <c r="RYA77" s="6"/>
      <c r="RYB77" s="6"/>
      <c r="RYC77" s="6"/>
      <c r="RYD77" s="6"/>
      <c r="RYE77" s="6"/>
      <c r="RYF77" s="6"/>
      <c r="RYG77" s="6"/>
      <c r="RYH77" s="6"/>
      <c r="RYI77" s="6"/>
      <c r="RYJ77" s="6"/>
      <c r="RYK77" s="6"/>
      <c r="RYL77" s="6"/>
      <c r="RYM77" s="6"/>
      <c r="RYN77" s="6"/>
      <c r="RYO77" s="6"/>
      <c r="RYP77" s="6"/>
      <c r="RYQ77" s="6"/>
      <c r="RYR77" s="6"/>
      <c r="RYS77" s="6"/>
      <c r="RYT77" s="6"/>
      <c r="RYU77" s="6"/>
      <c r="RYV77" s="6"/>
      <c r="RYW77" s="6"/>
      <c r="RYX77" s="6"/>
      <c r="RYY77" s="6"/>
      <c r="RYZ77" s="6"/>
      <c r="RZA77" s="6"/>
      <c r="RZB77" s="6"/>
      <c r="RZC77" s="6"/>
      <c r="RZD77" s="6"/>
      <c r="RZE77" s="6"/>
      <c r="RZF77" s="6"/>
      <c r="RZG77" s="6"/>
      <c r="RZH77" s="6"/>
      <c r="RZI77" s="6"/>
      <c r="RZJ77" s="6"/>
      <c r="RZK77" s="6"/>
      <c r="RZL77" s="6"/>
      <c r="RZM77" s="6"/>
      <c r="RZN77" s="6"/>
      <c r="RZO77" s="6"/>
      <c r="RZP77" s="6"/>
      <c r="RZQ77" s="6"/>
      <c r="RZR77" s="6"/>
      <c r="RZS77" s="6"/>
      <c r="RZT77" s="6"/>
      <c r="RZU77" s="6"/>
      <c r="RZV77" s="6"/>
      <c r="RZW77" s="6"/>
      <c r="RZX77" s="6"/>
      <c r="RZY77" s="6"/>
      <c r="RZZ77" s="6"/>
      <c r="SAA77" s="6"/>
      <c r="SAB77" s="6"/>
      <c r="SAC77" s="6"/>
      <c r="SAD77" s="6"/>
      <c r="SAE77" s="6"/>
      <c r="SAF77" s="6"/>
      <c r="SAG77" s="6"/>
      <c r="SAH77" s="6"/>
      <c r="SAI77" s="6"/>
      <c r="SAJ77" s="6"/>
      <c r="SAK77" s="6"/>
      <c r="SAL77" s="6"/>
      <c r="SAM77" s="6"/>
      <c r="SAN77" s="6"/>
      <c r="SAO77" s="6"/>
      <c r="SAP77" s="6"/>
      <c r="SAQ77" s="6"/>
      <c r="SAR77" s="6"/>
      <c r="SAS77" s="6"/>
      <c r="SAT77" s="6"/>
      <c r="SAU77" s="6"/>
      <c r="SAV77" s="6"/>
      <c r="SAW77" s="6"/>
      <c r="SAX77" s="6"/>
      <c r="SAY77" s="6"/>
      <c r="SAZ77" s="6"/>
      <c r="SBA77" s="6"/>
      <c r="SBB77" s="6"/>
      <c r="SBC77" s="6"/>
      <c r="SBD77" s="6"/>
      <c r="SBE77" s="6"/>
      <c r="SBF77" s="6"/>
      <c r="SBG77" s="6"/>
      <c r="SBH77" s="6"/>
      <c r="SBI77" s="6"/>
      <c r="SBJ77" s="6"/>
      <c r="SBK77" s="6"/>
      <c r="SBL77" s="6"/>
      <c r="SBM77" s="6"/>
      <c r="SBN77" s="6"/>
      <c r="SBO77" s="6"/>
      <c r="SBP77" s="6"/>
      <c r="SBQ77" s="6"/>
      <c r="SBR77" s="6"/>
      <c r="SBS77" s="6"/>
      <c r="SBT77" s="6"/>
      <c r="SBU77" s="6"/>
      <c r="SBV77" s="6"/>
      <c r="SBW77" s="6"/>
      <c r="SBX77" s="6"/>
      <c r="SBY77" s="6"/>
      <c r="SBZ77" s="6"/>
      <c r="SCA77" s="6"/>
      <c r="SCB77" s="6"/>
      <c r="SCC77" s="6"/>
      <c r="SCD77" s="6"/>
      <c r="SCE77" s="6"/>
      <c r="SCF77" s="6"/>
      <c r="SCG77" s="6"/>
      <c r="SCH77" s="6"/>
      <c r="SCI77" s="6"/>
      <c r="SCJ77" s="6"/>
      <c r="SCK77" s="6"/>
      <c r="SCL77" s="6"/>
      <c r="SCM77" s="6"/>
      <c r="SCN77" s="6"/>
      <c r="SCO77" s="6"/>
      <c r="SCP77" s="6"/>
      <c r="SCQ77" s="6"/>
      <c r="SCR77" s="6"/>
      <c r="SCS77" s="6"/>
      <c r="SCT77" s="6"/>
      <c r="SCU77" s="6"/>
      <c r="SCV77" s="6"/>
      <c r="SCW77" s="6"/>
      <c r="SCX77" s="6"/>
      <c r="SCY77" s="6"/>
      <c r="SCZ77" s="6"/>
      <c r="SDA77" s="6"/>
      <c r="SDB77" s="6"/>
      <c r="SDC77" s="6"/>
      <c r="SDD77" s="6"/>
      <c r="SDE77" s="6"/>
      <c r="SDF77" s="6"/>
      <c r="SDG77" s="6"/>
      <c r="SDH77" s="6"/>
      <c r="SDI77" s="6"/>
      <c r="SDJ77" s="6"/>
      <c r="SDK77" s="6"/>
      <c r="SDL77" s="6"/>
      <c r="SDM77" s="6"/>
      <c r="SDN77" s="6"/>
      <c r="SDO77" s="6"/>
      <c r="SDP77" s="6"/>
      <c r="SDQ77" s="6"/>
      <c r="SDR77" s="6"/>
      <c r="SDS77" s="6"/>
      <c r="SDT77" s="6"/>
      <c r="SDU77" s="6"/>
      <c r="SDV77" s="6"/>
      <c r="SDW77" s="6"/>
      <c r="SDX77" s="6"/>
      <c r="SDY77" s="6"/>
      <c r="SDZ77" s="6"/>
      <c r="SEA77" s="6"/>
      <c r="SEB77" s="6"/>
      <c r="SEC77" s="6"/>
      <c r="SED77" s="6"/>
      <c r="SEE77" s="6"/>
      <c r="SEF77" s="6"/>
      <c r="SEG77" s="6"/>
      <c r="SEH77" s="6"/>
      <c r="SEI77" s="6"/>
      <c r="SEJ77" s="6"/>
      <c r="SEK77" s="6"/>
      <c r="SEL77" s="6"/>
      <c r="SEM77" s="6"/>
      <c r="SEN77" s="6"/>
      <c r="SEO77" s="6"/>
      <c r="SEP77" s="6"/>
      <c r="SEQ77" s="6"/>
      <c r="SER77" s="6"/>
      <c r="SES77" s="6"/>
      <c r="SET77" s="6"/>
      <c r="SEU77" s="6"/>
      <c r="SEV77" s="6"/>
      <c r="SEW77" s="6"/>
      <c r="SEX77" s="6"/>
      <c r="SEY77" s="6"/>
      <c r="SEZ77" s="6"/>
      <c r="SFA77" s="6"/>
      <c r="SFB77" s="6"/>
      <c r="SFC77" s="6"/>
      <c r="SFD77" s="6"/>
      <c r="SFE77" s="6"/>
      <c r="SFF77" s="6"/>
      <c r="SFG77" s="6"/>
      <c r="SFH77" s="6"/>
      <c r="SFI77" s="6"/>
      <c r="SFJ77" s="6"/>
      <c r="SFK77" s="6"/>
      <c r="SFL77" s="6"/>
      <c r="SFM77" s="6"/>
      <c r="SFN77" s="6"/>
      <c r="SFO77" s="6"/>
      <c r="SFP77" s="6"/>
      <c r="SFQ77" s="6"/>
      <c r="SFR77" s="6"/>
      <c r="SFS77" s="6"/>
      <c r="SFT77" s="6"/>
      <c r="SFU77" s="6"/>
      <c r="SFV77" s="6"/>
      <c r="SFW77" s="6"/>
      <c r="SFX77" s="6"/>
      <c r="SFY77" s="6"/>
      <c r="SFZ77" s="6"/>
      <c r="SGA77" s="6"/>
      <c r="SGB77" s="6"/>
      <c r="SGC77" s="6"/>
      <c r="SGD77" s="6"/>
      <c r="SGE77" s="6"/>
      <c r="SGF77" s="6"/>
      <c r="SGG77" s="6"/>
      <c r="SGH77" s="6"/>
      <c r="SGI77" s="6"/>
      <c r="SGJ77" s="6"/>
      <c r="SGK77" s="6"/>
      <c r="SGL77" s="6"/>
      <c r="SGM77" s="6"/>
      <c r="SGN77" s="6"/>
      <c r="SGO77" s="6"/>
      <c r="SGP77" s="6"/>
      <c r="SGQ77" s="6"/>
      <c r="SGR77" s="6"/>
      <c r="SGS77" s="6"/>
      <c r="SGT77" s="6"/>
      <c r="SGU77" s="6"/>
      <c r="SGV77" s="6"/>
      <c r="SGW77" s="6"/>
      <c r="SGX77" s="6"/>
      <c r="SGY77" s="6"/>
      <c r="SGZ77" s="6"/>
      <c r="SHA77" s="6"/>
      <c r="SHB77" s="6"/>
      <c r="SHC77" s="6"/>
      <c r="SHD77" s="6"/>
      <c r="SHE77" s="6"/>
      <c r="SHF77" s="6"/>
      <c r="SHG77" s="6"/>
      <c r="SHH77" s="6"/>
      <c r="SHI77" s="6"/>
      <c r="SHJ77" s="6"/>
      <c r="SHK77" s="6"/>
      <c r="SHL77" s="6"/>
      <c r="SHM77" s="6"/>
      <c r="SHN77" s="6"/>
      <c r="SHO77" s="6"/>
      <c r="SHP77" s="6"/>
      <c r="SHQ77" s="6"/>
      <c r="SHR77" s="6"/>
      <c r="SHS77" s="6"/>
      <c r="SHT77" s="6"/>
      <c r="SHU77" s="6"/>
      <c r="SHV77" s="6"/>
      <c r="SHW77" s="6"/>
      <c r="SHX77" s="6"/>
      <c r="SHY77" s="6"/>
      <c r="SHZ77" s="6"/>
      <c r="SIA77" s="6"/>
      <c r="SIB77" s="6"/>
      <c r="SIC77" s="6"/>
      <c r="SID77" s="6"/>
      <c r="SIE77" s="6"/>
      <c r="SIF77" s="6"/>
      <c r="SIG77" s="6"/>
      <c r="SIH77" s="6"/>
      <c r="SII77" s="6"/>
      <c r="SIJ77" s="6"/>
      <c r="SIK77" s="6"/>
      <c r="SIL77" s="6"/>
      <c r="SIM77" s="6"/>
      <c r="SIN77" s="6"/>
      <c r="SIO77" s="6"/>
      <c r="SIP77" s="6"/>
      <c r="SIQ77" s="6"/>
      <c r="SIR77" s="6"/>
      <c r="SIS77" s="6"/>
      <c r="SIT77" s="6"/>
      <c r="SIU77" s="6"/>
      <c r="SIV77" s="6"/>
      <c r="SIW77" s="6"/>
      <c r="SIX77" s="6"/>
      <c r="SIY77" s="6"/>
      <c r="SIZ77" s="6"/>
      <c r="SJA77" s="6"/>
      <c r="SJB77" s="6"/>
      <c r="SJC77" s="6"/>
      <c r="SJD77" s="6"/>
      <c r="SJE77" s="6"/>
      <c r="SJF77" s="6"/>
      <c r="SJG77" s="6"/>
      <c r="SJH77" s="6"/>
      <c r="SJI77" s="6"/>
      <c r="SJJ77" s="6"/>
      <c r="SJK77" s="6"/>
      <c r="SJL77" s="6"/>
      <c r="SJM77" s="6"/>
      <c r="SJN77" s="6"/>
      <c r="SJO77" s="6"/>
      <c r="SJP77" s="6"/>
      <c r="SJQ77" s="6"/>
      <c r="SJR77" s="6"/>
      <c r="SJS77" s="6"/>
      <c r="SJT77" s="6"/>
      <c r="SJU77" s="6"/>
      <c r="SJV77" s="6"/>
      <c r="SJW77" s="6"/>
      <c r="SJX77" s="6"/>
      <c r="SJY77" s="6"/>
      <c r="SJZ77" s="6"/>
      <c r="SKA77" s="6"/>
      <c r="SKB77" s="6"/>
      <c r="SKC77" s="6"/>
      <c r="SKD77" s="6"/>
      <c r="SKE77" s="6"/>
      <c r="SKF77" s="6"/>
      <c r="SKG77" s="6"/>
      <c r="SKH77" s="6"/>
      <c r="SKI77" s="6"/>
      <c r="SKJ77" s="6"/>
      <c r="SKK77" s="6"/>
      <c r="SKL77" s="6"/>
      <c r="SKM77" s="6"/>
      <c r="SKN77" s="6"/>
      <c r="SKO77" s="6"/>
      <c r="SKP77" s="6"/>
      <c r="SKQ77" s="6"/>
      <c r="SKR77" s="6"/>
      <c r="SKS77" s="6"/>
      <c r="SKT77" s="6"/>
      <c r="SKU77" s="6"/>
      <c r="SKV77" s="6"/>
      <c r="SKW77" s="6"/>
      <c r="SKX77" s="6"/>
      <c r="SKY77" s="6"/>
      <c r="SKZ77" s="6"/>
      <c r="SLA77" s="6"/>
      <c r="SLB77" s="6"/>
      <c r="SLC77" s="6"/>
      <c r="SLD77" s="6"/>
      <c r="SLE77" s="6"/>
      <c r="SLF77" s="6"/>
      <c r="SLG77" s="6"/>
      <c r="SLH77" s="6"/>
      <c r="SLI77" s="6"/>
      <c r="SLJ77" s="6"/>
      <c r="SLK77" s="6"/>
      <c r="SLL77" s="6"/>
      <c r="SLM77" s="6"/>
      <c r="SLN77" s="6"/>
      <c r="SLO77" s="6"/>
      <c r="SLP77" s="6"/>
      <c r="SLQ77" s="6"/>
      <c r="SLR77" s="6"/>
      <c r="SLS77" s="6"/>
      <c r="SLT77" s="6"/>
      <c r="SLU77" s="6"/>
      <c r="SLV77" s="6"/>
      <c r="SLW77" s="6"/>
      <c r="SLX77" s="6"/>
      <c r="SLY77" s="6"/>
      <c r="SLZ77" s="6"/>
      <c r="SMA77" s="6"/>
      <c r="SMB77" s="6"/>
      <c r="SMC77" s="6"/>
      <c r="SMD77" s="6"/>
      <c r="SME77" s="6"/>
      <c r="SMF77" s="6"/>
      <c r="SMG77" s="6"/>
      <c r="SMH77" s="6"/>
      <c r="SMI77" s="6"/>
      <c r="SMJ77" s="6"/>
      <c r="SMK77" s="6"/>
      <c r="SML77" s="6"/>
      <c r="SMM77" s="6"/>
      <c r="SMN77" s="6"/>
      <c r="SMO77" s="6"/>
      <c r="SMP77" s="6"/>
      <c r="SMQ77" s="6"/>
      <c r="SMR77" s="6"/>
      <c r="SMS77" s="6"/>
      <c r="SMT77" s="6"/>
      <c r="SMU77" s="6"/>
      <c r="SMV77" s="6"/>
      <c r="SMW77" s="6"/>
      <c r="SMX77" s="6"/>
      <c r="SMY77" s="6"/>
      <c r="SMZ77" s="6"/>
      <c r="SNA77" s="6"/>
      <c r="SNB77" s="6"/>
      <c r="SNC77" s="6"/>
      <c r="SND77" s="6"/>
      <c r="SNE77" s="6"/>
      <c r="SNF77" s="6"/>
      <c r="SNG77" s="6"/>
      <c r="SNH77" s="6"/>
      <c r="SNI77" s="6"/>
      <c r="SNJ77" s="6"/>
      <c r="SNK77" s="6"/>
      <c r="SNL77" s="6"/>
      <c r="SNM77" s="6"/>
      <c r="SNN77" s="6"/>
      <c r="SNO77" s="6"/>
      <c r="SNP77" s="6"/>
      <c r="SNQ77" s="6"/>
      <c r="SNR77" s="6"/>
      <c r="SNS77" s="6"/>
      <c r="SNT77" s="6"/>
      <c r="SNU77" s="6"/>
      <c r="SNV77" s="6"/>
      <c r="SNW77" s="6"/>
      <c r="SNX77" s="6"/>
      <c r="SNY77" s="6"/>
      <c r="SNZ77" s="6"/>
      <c r="SOA77" s="6"/>
      <c r="SOB77" s="6"/>
      <c r="SOC77" s="6"/>
      <c r="SOD77" s="6"/>
      <c r="SOE77" s="6"/>
      <c r="SOF77" s="6"/>
      <c r="SOG77" s="6"/>
      <c r="SOH77" s="6"/>
      <c r="SOI77" s="6"/>
      <c r="SOJ77" s="6"/>
      <c r="SOK77" s="6"/>
      <c r="SOL77" s="6"/>
      <c r="SOM77" s="6"/>
      <c r="SON77" s="6"/>
      <c r="SOO77" s="6"/>
      <c r="SOP77" s="6"/>
      <c r="SOQ77" s="6"/>
      <c r="SOR77" s="6"/>
      <c r="SOS77" s="6"/>
      <c r="SOT77" s="6"/>
      <c r="SOU77" s="6"/>
      <c r="SOV77" s="6"/>
      <c r="SOW77" s="6"/>
      <c r="SOX77" s="6"/>
      <c r="SOY77" s="6"/>
      <c r="SOZ77" s="6"/>
      <c r="SPA77" s="6"/>
      <c r="SPB77" s="6"/>
      <c r="SPC77" s="6"/>
      <c r="SPD77" s="6"/>
      <c r="SPE77" s="6"/>
      <c r="SPF77" s="6"/>
      <c r="SPG77" s="6"/>
      <c r="SPH77" s="6"/>
      <c r="SPI77" s="6"/>
      <c r="SPJ77" s="6"/>
      <c r="SPK77" s="6"/>
      <c r="SPL77" s="6"/>
      <c r="SPM77" s="6"/>
      <c r="SPN77" s="6"/>
      <c r="SPO77" s="6"/>
      <c r="SPP77" s="6"/>
      <c r="SPQ77" s="6"/>
      <c r="SPR77" s="6"/>
      <c r="SPS77" s="6"/>
      <c r="SPT77" s="6"/>
      <c r="SPU77" s="6"/>
      <c r="SPV77" s="6"/>
      <c r="SPW77" s="6"/>
      <c r="SPX77" s="6"/>
      <c r="SPY77" s="6"/>
      <c r="SPZ77" s="6"/>
      <c r="SQA77" s="6"/>
      <c r="SQB77" s="6"/>
      <c r="SQC77" s="6"/>
      <c r="SQD77" s="6"/>
      <c r="SQE77" s="6"/>
      <c r="SQF77" s="6"/>
      <c r="SQG77" s="6"/>
      <c r="SQH77" s="6"/>
      <c r="SQI77" s="6"/>
      <c r="SQJ77" s="6"/>
      <c r="SQK77" s="6"/>
      <c r="SQL77" s="6"/>
      <c r="SQM77" s="6"/>
      <c r="SQN77" s="6"/>
      <c r="SQO77" s="6"/>
      <c r="SQP77" s="6"/>
      <c r="SQQ77" s="6"/>
      <c r="SQR77" s="6"/>
      <c r="SQS77" s="6"/>
      <c r="SQT77" s="6"/>
      <c r="SQU77" s="6"/>
      <c r="SQV77" s="6"/>
      <c r="SQW77" s="6"/>
      <c r="SQX77" s="6"/>
      <c r="SQY77" s="6"/>
      <c r="SQZ77" s="6"/>
      <c r="SRA77" s="6"/>
      <c r="SRB77" s="6"/>
      <c r="SRC77" s="6"/>
      <c r="SRD77" s="6"/>
      <c r="SRE77" s="6"/>
      <c r="SRF77" s="6"/>
      <c r="SRG77" s="6"/>
      <c r="SRH77" s="6"/>
      <c r="SRI77" s="6"/>
      <c r="SRJ77" s="6"/>
      <c r="SRK77" s="6"/>
      <c r="SRL77" s="6"/>
      <c r="SRM77" s="6"/>
      <c r="SRN77" s="6"/>
      <c r="SRO77" s="6"/>
      <c r="SRP77" s="6"/>
      <c r="SRQ77" s="6"/>
      <c r="SRR77" s="6"/>
      <c r="SRS77" s="6"/>
      <c r="SRT77" s="6"/>
      <c r="SRU77" s="6"/>
      <c r="SRV77" s="6"/>
      <c r="SRW77" s="6"/>
      <c r="SRX77" s="6"/>
      <c r="SRY77" s="6"/>
      <c r="SRZ77" s="6"/>
      <c r="SSA77" s="6"/>
      <c r="SSB77" s="6"/>
      <c r="SSC77" s="6"/>
      <c r="SSD77" s="6"/>
      <c r="SSE77" s="6"/>
      <c r="SSF77" s="6"/>
      <c r="SSG77" s="6"/>
      <c r="SSH77" s="6"/>
      <c r="SSI77" s="6"/>
      <c r="SSJ77" s="6"/>
      <c r="SSK77" s="6"/>
      <c r="SSL77" s="6"/>
      <c r="SSM77" s="6"/>
      <c r="SSN77" s="6"/>
      <c r="SSO77" s="6"/>
      <c r="SSP77" s="6"/>
      <c r="SSQ77" s="6"/>
      <c r="SSR77" s="6"/>
      <c r="SSS77" s="6"/>
      <c r="SST77" s="6"/>
      <c r="SSU77" s="6"/>
      <c r="SSV77" s="6"/>
      <c r="SSW77" s="6"/>
      <c r="SSX77" s="6"/>
      <c r="SSY77" s="6"/>
      <c r="SSZ77" s="6"/>
      <c r="STA77" s="6"/>
      <c r="STB77" s="6"/>
      <c r="STC77" s="6"/>
      <c r="STD77" s="6"/>
      <c r="STE77" s="6"/>
      <c r="STF77" s="6"/>
      <c r="STG77" s="6"/>
      <c r="STH77" s="6"/>
      <c r="STI77" s="6"/>
      <c r="STJ77" s="6"/>
      <c r="STK77" s="6"/>
      <c r="STL77" s="6"/>
      <c r="STM77" s="6"/>
      <c r="STN77" s="6"/>
      <c r="STO77" s="6"/>
      <c r="STP77" s="6"/>
      <c r="STQ77" s="6"/>
      <c r="STR77" s="6"/>
      <c r="STS77" s="6"/>
      <c r="STT77" s="6"/>
      <c r="STU77" s="6"/>
      <c r="STV77" s="6"/>
      <c r="STW77" s="6"/>
      <c r="STX77" s="6"/>
      <c r="STY77" s="6"/>
      <c r="STZ77" s="6"/>
      <c r="SUA77" s="6"/>
      <c r="SUB77" s="6"/>
      <c r="SUC77" s="6"/>
      <c r="SUD77" s="6"/>
      <c r="SUE77" s="6"/>
      <c r="SUF77" s="6"/>
      <c r="SUG77" s="6"/>
      <c r="SUH77" s="6"/>
      <c r="SUI77" s="6"/>
      <c r="SUJ77" s="6"/>
      <c r="SUK77" s="6"/>
      <c r="SUL77" s="6"/>
      <c r="SUM77" s="6"/>
      <c r="SUN77" s="6"/>
      <c r="SUO77" s="6"/>
      <c r="SUP77" s="6"/>
      <c r="SUQ77" s="6"/>
      <c r="SUR77" s="6"/>
      <c r="SUS77" s="6"/>
      <c r="SUT77" s="6"/>
      <c r="SUU77" s="6"/>
      <c r="SUV77" s="6"/>
      <c r="SUW77" s="6"/>
      <c r="SUX77" s="6"/>
      <c r="SUY77" s="6"/>
      <c r="SUZ77" s="6"/>
      <c r="SVA77" s="6"/>
      <c r="SVB77" s="6"/>
      <c r="SVC77" s="6"/>
      <c r="SVD77" s="6"/>
      <c r="SVE77" s="6"/>
      <c r="SVF77" s="6"/>
      <c r="SVG77" s="6"/>
      <c r="SVH77" s="6"/>
      <c r="SVI77" s="6"/>
      <c r="SVJ77" s="6"/>
      <c r="SVK77" s="6"/>
      <c r="SVL77" s="6"/>
      <c r="SVM77" s="6"/>
      <c r="SVN77" s="6"/>
      <c r="SVO77" s="6"/>
      <c r="SVP77" s="6"/>
      <c r="SVQ77" s="6"/>
      <c r="SVR77" s="6"/>
      <c r="SVS77" s="6"/>
      <c r="SVT77" s="6"/>
      <c r="SVU77" s="6"/>
      <c r="SVV77" s="6"/>
      <c r="SVW77" s="6"/>
      <c r="SVX77" s="6"/>
      <c r="SVY77" s="6"/>
      <c r="SVZ77" s="6"/>
      <c r="SWA77" s="6"/>
      <c r="SWB77" s="6"/>
      <c r="SWC77" s="6"/>
      <c r="SWD77" s="6"/>
      <c r="SWE77" s="6"/>
      <c r="SWF77" s="6"/>
      <c r="SWG77" s="6"/>
      <c r="SWH77" s="6"/>
      <c r="SWI77" s="6"/>
      <c r="SWJ77" s="6"/>
      <c r="SWK77" s="6"/>
      <c r="SWL77" s="6"/>
      <c r="SWM77" s="6"/>
      <c r="SWN77" s="6"/>
      <c r="SWO77" s="6"/>
      <c r="SWP77" s="6"/>
      <c r="SWQ77" s="6"/>
      <c r="SWR77" s="6"/>
      <c r="SWS77" s="6"/>
      <c r="SWT77" s="6"/>
      <c r="SWU77" s="6"/>
      <c r="SWV77" s="6"/>
      <c r="SWW77" s="6"/>
      <c r="SWX77" s="6"/>
      <c r="SWY77" s="6"/>
      <c r="SWZ77" s="6"/>
      <c r="SXA77" s="6"/>
      <c r="SXB77" s="6"/>
      <c r="SXC77" s="6"/>
      <c r="SXD77" s="6"/>
      <c r="SXE77" s="6"/>
      <c r="SXF77" s="6"/>
      <c r="SXG77" s="6"/>
      <c r="SXH77" s="6"/>
      <c r="SXI77" s="6"/>
      <c r="SXJ77" s="6"/>
      <c r="SXK77" s="6"/>
      <c r="SXL77" s="6"/>
      <c r="SXM77" s="6"/>
      <c r="SXN77" s="6"/>
      <c r="SXO77" s="6"/>
      <c r="SXP77" s="6"/>
      <c r="SXQ77" s="6"/>
      <c r="SXR77" s="6"/>
      <c r="SXS77" s="6"/>
      <c r="SXT77" s="6"/>
      <c r="SXU77" s="6"/>
      <c r="SXV77" s="6"/>
      <c r="SXW77" s="6"/>
      <c r="SXX77" s="6"/>
      <c r="SXY77" s="6"/>
      <c r="SXZ77" s="6"/>
      <c r="SYA77" s="6"/>
      <c r="SYB77" s="6"/>
      <c r="SYC77" s="6"/>
      <c r="SYD77" s="6"/>
      <c r="SYE77" s="6"/>
      <c r="SYF77" s="6"/>
      <c r="SYG77" s="6"/>
      <c r="SYH77" s="6"/>
      <c r="SYI77" s="6"/>
      <c r="SYJ77" s="6"/>
      <c r="SYK77" s="6"/>
      <c r="SYL77" s="6"/>
      <c r="SYM77" s="6"/>
      <c r="SYN77" s="6"/>
      <c r="SYO77" s="6"/>
      <c r="SYP77" s="6"/>
      <c r="SYQ77" s="6"/>
      <c r="SYR77" s="6"/>
      <c r="SYS77" s="6"/>
      <c r="SYT77" s="6"/>
      <c r="SYU77" s="6"/>
      <c r="SYV77" s="6"/>
      <c r="SYW77" s="6"/>
      <c r="SYX77" s="6"/>
      <c r="SYY77" s="6"/>
      <c r="SYZ77" s="6"/>
      <c r="SZA77" s="6"/>
      <c r="SZB77" s="6"/>
      <c r="SZC77" s="6"/>
      <c r="SZD77" s="6"/>
      <c r="SZE77" s="6"/>
      <c r="SZF77" s="6"/>
      <c r="SZG77" s="6"/>
      <c r="SZH77" s="6"/>
      <c r="SZI77" s="6"/>
      <c r="SZJ77" s="6"/>
      <c r="SZK77" s="6"/>
      <c r="SZL77" s="6"/>
      <c r="SZM77" s="6"/>
      <c r="SZN77" s="6"/>
      <c r="SZO77" s="6"/>
      <c r="SZP77" s="6"/>
      <c r="SZQ77" s="6"/>
      <c r="SZR77" s="6"/>
      <c r="SZS77" s="6"/>
      <c r="SZT77" s="6"/>
      <c r="SZU77" s="6"/>
      <c r="SZV77" s="6"/>
      <c r="SZW77" s="6"/>
      <c r="SZX77" s="6"/>
      <c r="SZY77" s="6"/>
      <c r="SZZ77" s="6"/>
      <c r="TAA77" s="6"/>
      <c r="TAB77" s="6"/>
      <c r="TAC77" s="6"/>
      <c r="TAD77" s="6"/>
      <c r="TAE77" s="6"/>
      <c r="TAF77" s="6"/>
      <c r="TAG77" s="6"/>
      <c r="TAH77" s="6"/>
      <c r="TAI77" s="6"/>
      <c r="TAJ77" s="6"/>
      <c r="TAK77" s="6"/>
      <c r="TAL77" s="6"/>
      <c r="TAM77" s="6"/>
      <c r="TAN77" s="6"/>
      <c r="TAO77" s="6"/>
      <c r="TAP77" s="6"/>
      <c r="TAQ77" s="6"/>
      <c r="TAR77" s="6"/>
      <c r="TAS77" s="6"/>
      <c r="TAT77" s="6"/>
      <c r="TAU77" s="6"/>
      <c r="TAV77" s="6"/>
      <c r="TAW77" s="6"/>
      <c r="TAX77" s="6"/>
      <c r="TAY77" s="6"/>
      <c r="TAZ77" s="6"/>
      <c r="TBA77" s="6"/>
      <c r="TBB77" s="6"/>
      <c r="TBC77" s="6"/>
      <c r="TBD77" s="6"/>
      <c r="TBE77" s="6"/>
      <c r="TBF77" s="6"/>
      <c r="TBG77" s="6"/>
      <c r="TBH77" s="6"/>
      <c r="TBI77" s="6"/>
      <c r="TBJ77" s="6"/>
      <c r="TBK77" s="6"/>
      <c r="TBL77" s="6"/>
      <c r="TBM77" s="6"/>
      <c r="TBN77" s="6"/>
      <c r="TBO77" s="6"/>
      <c r="TBP77" s="6"/>
      <c r="TBQ77" s="6"/>
      <c r="TBR77" s="6"/>
      <c r="TBS77" s="6"/>
      <c r="TBT77" s="6"/>
      <c r="TBU77" s="6"/>
      <c r="TBV77" s="6"/>
      <c r="TBW77" s="6"/>
      <c r="TBX77" s="6"/>
      <c r="TBY77" s="6"/>
      <c r="TBZ77" s="6"/>
      <c r="TCA77" s="6"/>
      <c r="TCB77" s="6"/>
      <c r="TCC77" s="6"/>
      <c r="TCD77" s="6"/>
      <c r="TCE77" s="6"/>
      <c r="TCF77" s="6"/>
      <c r="TCG77" s="6"/>
      <c r="TCH77" s="6"/>
      <c r="TCI77" s="6"/>
      <c r="TCJ77" s="6"/>
      <c r="TCK77" s="6"/>
      <c r="TCL77" s="6"/>
      <c r="TCM77" s="6"/>
      <c r="TCN77" s="6"/>
      <c r="TCO77" s="6"/>
      <c r="TCP77" s="6"/>
      <c r="TCQ77" s="6"/>
      <c r="TCR77" s="6"/>
      <c r="TCS77" s="6"/>
      <c r="TCT77" s="6"/>
      <c r="TCU77" s="6"/>
      <c r="TCV77" s="6"/>
      <c r="TCW77" s="6"/>
      <c r="TCX77" s="6"/>
      <c r="TCY77" s="6"/>
      <c r="TCZ77" s="6"/>
      <c r="TDA77" s="6"/>
      <c r="TDB77" s="6"/>
      <c r="TDC77" s="6"/>
      <c r="TDD77" s="6"/>
      <c r="TDE77" s="6"/>
      <c r="TDF77" s="6"/>
      <c r="TDG77" s="6"/>
      <c r="TDH77" s="6"/>
      <c r="TDI77" s="6"/>
      <c r="TDJ77" s="6"/>
      <c r="TDK77" s="6"/>
      <c r="TDL77" s="6"/>
      <c r="TDM77" s="6"/>
      <c r="TDN77" s="6"/>
      <c r="TDO77" s="6"/>
      <c r="TDP77" s="6"/>
      <c r="TDQ77" s="6"/>
      <c r="TDR77" s="6"/>
      <c r="TDS77" s="6"/>
      <c r="TDT77" s="6"/>
      <c r="TDU77" s="6"/>
      <c r="TDV77" s="6"/>
      <c r="TDW77" s="6"/>
      <c r="TDX77" s="6"/>
      <c r="TDY77" s="6"/>
      <c r="TDZ77" s="6"/>
      <c r="TEA77" s="6"/>
      <c r="TEB77" s="6"/>
      <c r="TEC77" s="6"/>
      <c r="TED77" s="6"/>
      <c r="TEE77" s="6"/>
      <c r="TEF77" s="6"/>
      <c r="TEG77" s="6"/>
      <c r="TEH77" s="6"/>
      <c r="TEI77" s="6"/>
      <c r="TEJ77" s="6"/>
      <c r="TEK77" s="6"/>
      <c r="TEL77" s="6"/>
      <c r="TEM77" s="6"/>
      <c r="TEN77" s="6"/>
      <c r="TEO77" s="6"/>
      <c r="TEP77" s="6"/>
      <c r="TEQ77" s="6"/>
      <c r="TER77" s="6"/>
      <c r="TES77" s="6"/>
      <c r="TET77" s="6"/>
      <c r="TEU77" s="6"/>
      <c r="TEV77" s="6"/>
      <c r="TEW77" s="6"/>
      <c r="TEX77" s="6"/>
      <c r="TEY77" s="6"/>
      <c r="TEZ77" s="6"/>
      <c r="TFA77" s="6"/>
      <c r="TFB77" s="6"/>
      <c r="TFC77" s="6"/>
      <c r="TFD77" s="6"/>
      <c r="TFE77" s="6"/>
      <c r="TFF77" s="6"/>
      <c r="TFG77" s="6"/>
      <c r="TFH77" s="6"/>
      <c r="TFI77" s="6"/>
      <c r="TFJ77" s="6"/>
      <c r="TFK77" s="6"/>
      <c r="TFL77" s="6"/>
      <c r="TFM77" s="6"/>
      <c r="TFN77" s="6"/>
      <c r="TFO77" s="6"/>
      <c r="TFP77" s="6"/>
      <c r="TFQ77" s="6"/>
      <c r="TFR77" s="6"/>
      <c r="TFS77" s="6"/>
      <c r="TFT77" s="6"/>
      <c r="TFU77" s="6"/>
      <c r="TFV77" s="6"/>
      <c r="TFW77" s="6"/>
      <c r="TFX77" s="6"/>
      <c r="TFY77" s="6"/>
      <c r="TFZ77" s="6"/>
      <c r="TGA77" s="6"/>
      <c r="TGB77" s="6"/>
      <c r="TGC77" s="6"/>
      <c r="TGD77" s="6"/>
      <c r="TGE77" s="6"/>
      <c r="TGF77" s="6"/>
      <c r="TGG77" s="6"/>
      <c r="TGH77" s="6"/>
      <c r="TGI77" s="6"/>
      <c r="TGJ77" s="6"/>
      <c r="TGK77" s="6"/>
      <c r="TGL77" s="6"/>
      <c r="TGM77" s="6"/>
      <c r="TGN77" s="6"/>
      <c r="TGO77" s="6"/>
      <c r="TGP77" s="6"/>
      <c r="TGQ77" s="6"/>
      <c r="TGR77" s="6"/>
      <c r="TGS77" s="6"/>
      <c r="TGT77" s="6"/>
      <c r="TGU77" s="6"/>
      <c r="TGV77" s="6"/>
      <c r="TGW77" s="6"/>
      <c r="TGX77" s="6"/>
      <c r="TGY77" s="6"/>
      <c r="TGZ77" s="6"/>
      <c r="THA77" s="6"/>
      <c r="THB77" s="6"/>
      <c r="THC77" s="6"/>
      <c r="THD77" s="6"/>
      <c r="THE77" s="6"/>
      <c r="THF77" s="6"/>
      <c r="THG77" s="6"/>
      <c r="THH77" s="6"/>
      <c r="THI77" s="6"/>
      <c r="THJ77" s="6"/>
      <c r="THK77" s="6"/>
      <c r="THL77" s="6"/>
      <c r="THM77" s="6"/>
      <c r="THN77" s="6"/>
      <c r="THO77" s="6"/>
      <c r="THP77" s="6"/>
      <c r="THQ77" s="6"/>
      <c r="THR77" s="6"/>
      <c r="THS77" s="6"/>
      <c r="THT77" s="6"/>
      <c r="THU77" s="6"/>
      <c r="THV77" s="6"/>
      <c r="THW77" s="6"/>
      <c r="THX77" s="6"/>
      <c r="THY77" s="6"/>
      <c r="THZ77" s="6"/>
      <c r="TIA77" s="6"/>
      <c r="TIB77" s="6"/>
      <c r="TIC77" s="6"/>
      <c r="TID77" s="6"/>
      <c r="TIE77" s="6"/>
      <c r="TIF77" s="6"/>
      <c r="TIG77" s="6"/>
      <c r="TIH77" s="6"/>
      <c r="TII77" s="6"/>
      <c r="TIJ77" s="6"/>
      <c r="TIK77" s="6"/>
      <c r="TIL77" s="6"/>
      <c r="TIM77" s="6"/>
      <c r="TIN77" s="6"/>
      <c r="TIO77" s="6"/>
      <c r="TIP77" s="6"/>
      <c r="TIQ77" s="6"/>
      <c r="TIR77" s="6"/>
      <c r="TIS77" s="6"/>
      <c r="TIT77" s="6"/>
      <c r="TIU77" s="6"/>
      <c r="TIV77" s="6"/>
      <c r="TIW77" s="6"/>
      <c r="TIX77" s="6"/>
      <c r="TIY77" s="6"/>
      <c r="TIZ77" s="6"/>
      <c r="TJA77" s="6"/>
      <c r="TJB77" s="6"/>
      <c r="TJC77" s="6"/>
      <c r="TJD77" s="6"/>
      <c r="TJE77" s="6"/>
      <c r="TJF77" s="6"/>
      <c r="TJG77" s="6"/>
      <c r="TJH77" s="6"/>
      <c r="TJI77" s="6"/>
      <c r="TJJ77" s="6"/>
      <c r="TJK77" s="6"/>
      <c r="TJL77" s="6"/>
      <c r="TJM77" s="6"/>
      <c r="TJN77" s="6"/>
      <c r="TJO77" s="6"/>
      <c r="TJP77" s="6"/>
      <c r="TJQ77" s="6"/>
      <c r="TJR77" s="6"/>
      <c r="TJS77" s="6"/>
      <c r="TJT77" s="6"/>
      <c r="TJU77" s="6"/>
      <c r="TJV77" s="6"/>
      <c r="TJW77" s="6"/>
      <c r="TJX77" s="6"/>
      <c r="TJY77" s="6"/>
      <c r="TJZ77" s="6"/>
      <c r="TKA77" s="6"/>
      <c r="TKB77" s="6"/>
      <c r="TKC77" s="6"/>
      <c r="TKD77" s="6"/>
      <c r="TKE77" s="6"/>
      <c r="TKF77" s="6"/>
      <c r="TKG77" s="6"/>
      <c r="TKH77" s="6"/>
      <c r="TKI77" s="6"/>
      <c r="TKJ77" s="6"/>
      <c r="TKK77" s="6"/>
      <c r="TKL77" s="6"/>
      <c r="TKM77" s="6"/>
      <c r="TKN77" s="6"/>
      <c r="TKO77" s="6"/>
      <c r="TKP77" s="6"/>
      <c r="TKQ77" s="6"/>
      <c r="TKR77" s="6"/>
      <c r="TKS77" s="6"/>
      <c r="TKT77" s="6"/>
      <c r="TKU77" s="6"/>
      <c r="TKV77" s="6"/>
      <c r="TKW77" s="6"/>
      <c r="TKX77" s="6"/>
      <c r="TKY77" s="6"/>
      <c r="TKZ77" s="6"/>
      <c r="TLA77" s="6"/>
      <c r="TLB77" s="6"/>
      <c r="TLC77" s="6"/>
      <c r="TLD77" s="6"/>
      <c r="TLE77" s="6"/>
      <c r="TLF77" s="6"/>
      <c r="TLG77" s="6"/>
      <c r="TLH77" s="6"/>
      <c r="TLI77" s="6"/>
      <c r="TLJ77" s="6"/>
      <c r="TLK77" s="6"/>
      <c r="TLL77" s="6"/>
      <c r="TLM77" s="6"/>
      <c r="TLN77" s="6"/>
      <c r="TLO77" s="6"/>
      <c r="TLP77" s="6"/>
      <c r="TLQ77" s="6"/>
      <c r="TLR77" s="6"/>
      <c r="TLS77" s="6"/>
      <c r="TLT77" s="6"/>
      <c r="TLU77" s="6"/>
      <c r="TLV77" s="6"/>
      <c r="TLW77" s="6"/>
      <c r="TLX77" s="6"/>
      <c r="TLY77" s="6"/>
      <c r="TLZ77" s="6"/>
      <c r="TMA77" s="6"/>
      <c r="TMB77" s="6"/>
      <c r="TMC77" s="6"/>
      <c r="TMD77" s="6"/>
      <c r="TME77" s="6"/>
      <c r="TMF77" s="6"/>
      <c r="TMG77" s="6"/>
      <c r="TMH77" s="6"/>
      <c r="TMI77" s="6"/>
      <c r="TMJ77" s="6"/>
      <c r="TMK77" s="6"/>
      <c r="TML77" s="6"/>
      <c r="TMM77" s="6"/>
      <c r="TMN77" s="6"/>
      <c r="TMO77" s="6"/>
      <c r="TMP77" s="6"/>
      <c r="TMQ77" s="6"/>
      <c r="TMR77" s="6"/>
      <c r="TMS77" s="6"/>
      <c r="TMT77" s="6"/>
      <c r="TMU77" s="6"/>
      <c r="TMV77" s="6"/>
      <c r="TMW77" s="6"/>
      <c r="TMX77" s="6"/>
      <c r="TMY77" s="6"/>
      <c r="TMZ77" s="6"/>
      <c r="TNA77" s="6"/>
      <c r="TNB77" s="6"/>
      <c r="TNC77" s="6"/>
      <c r="TND77" s="6"/>
      <c r="TNE77" s="6"/>
      <c r="TNF77" s="6"/>
      <c r="TNG77" s="6"/>
      <c r="TNH77" s="6"/>
      <c r="TNI77" s="6"/>
      <c r="TNJ77" s="6"/>
      <c r="TNK77" s="6"/>
      <c r="TNL77" s="6"/>
      <c r="TNM77" s="6"/>
      <c r="TNN77" s="6"/>
      <c r="TNO77" s="6"/>
      <c r="TNP77" s="6"/>
      <c r="TNQ77" s="6"/>
      <c r="TNR77" s="6"/>
      <c r="TNS77" s="6"/>
      <c r="TNT77" s="6"/>
      <c r="TNU77" s="6"/>
      <c r="TNV77" s="6"/>
      <c r="TNW77" s="6"/>
      <c r="TNX77" s="6"/>
      <c r="TNY77" s="6"/>
      <c r="TNZ77" s="6"/>
      <c r="TOA77" s="6"/>
      <c r="TOB77" s="6"/>
      <c r="TOC77" s="6"/>
      <c r="TOD77" s="6"/>
      <c r="TOE77" s="6"/>
      <c r="TOF77" s="6"/>
      <c r="TOG77" s="6"/>
      <c r="TOH77" s="6"/>
      <c r="TOI77" s="6"/>
      <c r="TOJ77" s="6"/>
      <c r="TOK77" s="6"/>
      <c r="TOL77" s="6"/>
      <c r="TOM77" s="6"/>
      <c r="TON77" s="6"/>
      <c r="TOO77" s="6"/>
      <c r="TOP77" s="6"/>
      <c r="TOQ77" s="6"/>
      <c r="TOR77" s="6"/>
      <c r="TOS77" s="6"/>
      <c r="TOT77" s="6"/>
      <c r="TOU77" s="6"/>
      <c r="TOV77" s="6"/>
      <c r="TOW77" s="6"/>
      <c r="TOX77" s="6"/>
      <c r="TOY77" s="6"/>
      <c r="TOZ77" s="6"/>
      <c r="TPA77" s="6"/>
      <c r="TPB77" s="6"/>
      <c r="TPC77" s="6"/>
      <c r="TPD77" s="6"/>
      <c r="TPE77" s="6"/>
      <c r="TPF77" s="6"/>
      <c r="TPG77" s="6"/>
      <c r="TPH77" s="6"/>
      <c r="TPI77" s="6"/>
      <c r="TPJ77" s="6"/>
      <c r="TPK77" s="6"/>
      <c r="TPL77" s="6"/>
      <c r="TPM77" s="6"/>
      <c r="TPN77" s="6"/>
      <c r="TPO77" s="6"/>
      <c r="TPP77" s="6"/>
      <c r="TPQ77" s="6"/>
      <c r="TPR77" s="6"/>
      <c r="TPS77" s="6"/>
      <c r="TPT77" s="6"/>
      <c r="TPU77" s="6"/>
      <c r="TPV77" s="6"/>
      <c r="TPW77" s="6"/>
      <c r="TPX77" s="6"/>
      <c r="TPY77" s="6"/>
      <c r="TPZ77" s="6"/>
      <c r="TQA77" s="6"/>
      <c r="TQB77" s="6"/>
      <c r="TQC77" s="6"/>
      <c r="TQD77" s="6"/>
      <c r="TQE77" s="6"/>
      <c r="TQF77" s="6"/>
      <c r="TQG77" s="6"/>
      <c r="TQH77" s="6"/>
      <c r="TQI77" s="6"/>
      <c r="TQJ77" s="6"/>
      <c r="TQK77" s="6"/>
      <c r="TQL77" s="6"/>
      <c r="TQM77" s="6"/>
      <c r="TQN77" s="6"/>
      <c r="TQO77" s="6"/>
      <c r="TQP77" s="6"/>
      <c r="TQQ77" s="6"/>
      <c r="TQR77" s="6"/>
      <c r="TQS77" s="6"/>
      <c r="TQT77" s="6"/>
      <c r="TQU77" s="6"/>
      <c r="TQV77" s="6"/>
      <c r="TQW77" s="6"/>
      <c r="TQX77" s="6"/>
      <c r="TQY77" s="6"/>
      <c r="TQZ77" s="6"/>
      <c r="TRA77" s="6"/>
      <c r="TRB77" s="6"/>
      <c r="TRC77" s="6"/>
      <c r="TRD77" s="6"/>
      <c r="TRE77" s="6"/>
      <c r="TRF77" s="6"/>
      <c r="TRG77" s="6"/>
      <c r="TRH77" s="6"/>
      <c r="TRI77" s="6"/>
      <c r="TRJ77" s="6"/>
      <c r="TRK77" s="6"/>
      <c r="TRL77" s="6"/>
      <c r="TRM77" s="6"/>
      <c r="TRN77" s="6"/>
      <c r="TRO77" s="6"/>
      <c r="TRP77" s="6"/>
      <c r="TRQ77" s="6"/>
      <c r="TRR77" s="6"/>
      <c r="TRS77" s="6"/>
      <c r="TRT77" s="6"/>
      <c r="TRU77" s="6"/>
      <c r="TRV77" s="6"/>
      <c r="TRW77" s="6"/>
      <c r="TRX77" s="6"/>
      <c r="TRY77" s="6"/>
      <c r="TRZ77" s="6"/>
      <c r="TSA77" s="6"/>
      <c r="TSB77" s="6"/>
      <c r="TSC77" s="6"/>
      <c r="TSD77" s="6"/>
      <c r="TSE77" s="6"/>
      <c r="TSF77" s="6"/>
      <c r="TSG77" s="6"/>
      <c r="TSH77" s="6"/>
      <c r="TSI77" s="6"/>
      <c r="TSJ77" s="6"/>
      <c r="TSK77" s="6"/>
      <c r="TSL77" s="6"/>
      <c r="TSM77" s="6"/>
      <c r="TSN77" s="6"/>
      <c r="TSO77" s="6"/>
      <c r="TSP77" s="6"/>
      <c r="TSQ77" s="6"/>
      <c r="TSR77" s="6"/>
      <c r="TSS77" s="6"/>
      <c r="TST77" s="6"/>
      <c r="TSU77" s="6"/>
      <c r="TSV77" s="6"/>
      <c r="TSW77" s="6"/>
      <c r="TSX77" s="6"/>
      <c r="TSY77" s="6"/>
      <c r="TSZ77" s="6"/>
      <c r="TTA77" s="6"/>
      <c r="TTB77" s="6"/>
      <c r="TTC77" s="6"/>
      <c r="TTD77" s="6"/>
      <c r="TTE77" s="6"/>
      <c r="TTF77" s="6"/>
      <c r="TTG77" s="6"/>
      <c r="TTH77" s="6"/>
      <c r="TTI77" s="6"/>
      <c r="TTJ77" s="6"/>
      <c r="TTK77" s="6"/>
      <c r="TTL77" s="6"/>
      <c r="TTM77" s="6"/>
      <c r="TTN77" s="6"/>
      <c r="TTO77" s="6"/>
      <c r="TTP77" s="6"/>
      <c r="TTQ77" s="6"/>
      <c r="TTR77" s="6"/>
      <c r="TTS77" s="6"/>
      <c r="TTT77" s="6"/>
      <c r="TTU77" s="6"/>
      <c r="TTV77" s="6"/>
      <c r="TTW77" s="6"/>
      <c r="TTX77" s="6"/>
      <c r="TTY77" s="6"/>
      <c r="TTZ77" s="6"/>
      <c r="TUA77" s="6"/>
      <c r="TUB77" s="6"/>
      <c r="TUC77" s="6"/>
      <c r="TUD77" s="6"/>
      <c r="TUE77" s="6"/>
      <c r="TUF77" s="6"/>
      <c r="TUG77" s="6"/>
      <c r="TUH77" s="6"/>
      <c r="TUI77" s="6"/>
      <c r="TUJ77" s="6"/>
      <c r="TUK77" s="6"/>
      <c r="TUL77" s="6"/>
      <c r="TUM77" s="6"/>
      <c r="TUN77" s="6"/>
      <c r="TUO77" s="6"/>
      <c r="TUP77" s="6"/>
      <c r="TUQ77" s="6"/>
      <c r="TUR77" s="6"/>
      <c r="TUS77" s="6"/>
      <c r="TUT77" s="6"/>
      <c r="TUU77" s="6"/>
      <c r="TUV77" s="6"/>
      <c r="TUW77" s="6"/>
      <c r="TUX77" s="6"/>
      <c r="TUY77" s="6"/>
      <c r="TUZ77" s="6"/>
      <c r="TVA77" s="6"/>
      <c r="TVB77" s="6"/>
      <c r="TVC77" s="6"/>
      <c r="TVD77" s="6"/>
      <c r="TVE77" s="6"/>
      <c r="TVF77" s="6"/>
      <c r="TVG77" s="6"/>
      <c r="TVH77" s="6"/>
      <c r="TVI77" s="6"/>
      <c r="TVJ77" s="6"/>
      <c r="TVK77" s="6"/>
      <c r="TVL77" s="6"/>
      <c r="TVM77" s="6"/>
      <c r="TVN77" s="6"/>
      <c r="TVO77" s="6"/>
      <c r="TVP77" s="6"/>
      <c r="TVQ77" s="6"/>
      <c r="TVR77" s="6"/>
      <c r="TVS77" s="6"/>
      <c r="TVT77" s="6"/>
      <c r="TVU77" s="6"/>
      <c r="TVV77" s="6"/>
      <c r="TVW77" s="6"/>
      <c r="TVX77" s="6"/>
      <c r="TVY77" s="6"/>
      <c r="TVZ77" s="6"/>
      <c r="TWA77" s="6"/>
      <c r="TWB77" s="6"/>
      <c r="TWC77" s="6"/>
      <c r="TWD77" s="6"/>
      <c r="TWE77" s="6"/>
      <c r="TWF77" s="6"/>
      <c r="TWG77" s="6"/>
      <c r="TWH77" s="6"/>
      <c r="TWI77" s="6"/>
      <c r="TWJ77" s="6"/>
      <c r="TWK77" s="6"/>
      <c r="TWL77" s="6"/>
      <c r="TWM77" s="6"/>
      <c r="TWN77" s="6"/>
      <c r="TWO77" s="6"/>
      <c r="TWP77" s="6"/>
      <c r="TWQ77" s="6"/>
      <c r="TWR77" s="6"/>
      <c r="TWS77" s="6"/>
      <c r="TWT77" s="6"/>
      <c r="TWU77" s="6"/>
      <c r="TWV77" s="6"/>
      <c r="TWW77" s="6"/>
      <c r="TWX77" s="6"/>
      <c r="TWY77" s="6"/>
      <c r="TWZ77" s="6"/>
      <c r="TXA77" s="6"/>
      <c r="TXB77" s="6"/>
      <c r="TXC77" s="6"/>
      <c r="TXD77" s="6"/>
      <c r="TXE77" s="6"/>
      <c r="TXF77" s="6"/>
      <c r="TXG77" s="6"/>
      <c r="TXH77" s="6"/>
      <c r="TXI77" s="6"/>
      <c r="TXJ77" s="6"/>
      <c r="TXK77" s="6"/>
      <c r="TXL77" s="6"/>
      <c r="TXM77" s="6"/>
      <c r="TXN77" s="6"/>
      <c r="TXO77" s="6"/>
      <c r="TXP77" s="6"/>
      <c r="TXQ77" s="6"/>
      <c r="TXR77" s="6"/>
      <c r="TXS77" s="6"/>
      <c r="TXT77" s="6"/>
      <c r="TXU77" s="6"/>
      <c r="TXV77" s="6"/>
      <c r="TXW77" s="6"/>
      <c r="TXX77" s="6"/>
      <c r="TXY77" s="6"/>
      <c r="TXZ77" s="6"/>
      <c r="TYA77" s="6"/>
      <c r="TYB77" s="6"/>
      <c r="TYC77" s="6"/>
      <c r="TYD77" s="6"/>
      <c r="TYE77" s="6"/>
      <c r="TYF77" s="6"/>
      <c r="TYG77" s="6"/>
      <c r="TYH77" s="6"/>
      <c r="TYI77" s="6"/>
      <c r="TYJ77" s="6"/>
      <c r="TYK77" s="6"/>
      <c r="TYL77" s="6"/>
      <c r="TYM77" s="6"/>
      <c r="TYN77" s="6"/>
      <c r="TYO77" s="6"/>
      <c r="TYP77" s="6"/>
      <c r="TYQ77" s="6"/>
      <c r="TYR77" s="6"/>
      <c r="TYS77" s="6"/>
      <c r="TYT77" s="6"/>
      <c r="TYU77" s="6"/>
      <c r="TYV77" s="6"/>
      <c r="TYW77" s="6"/>
      <c r="TYX77" s="6"/>
      <c r="TYY77" s="6"/>
      <c r="TYZ77" s="6"/>
      <c r="TZA77" s="6"/>
      <c r="TZB77" s="6"/>
      <c r="TZC77" s="6"/>
      <c r="TZD77" s="6"/>
      <c r="TZE77" s="6"/>
      <c r="TZF77" s="6"/>
      <c r="TZG77" s="6"/>
      <c r="TZH77" s="6"/>
      <c r="TZI77" s="6"/>
      <c r="TZJ77" s="6"/>
      <c r="TZK77" s="6"/>
      <c r="TZL77" s="6"/>
      <c r="TZM77" s="6"/>
      <c r="TZN77" s="6"/>
      <c r="TZO77" s="6"/>
      <c r="TZP77" s="6"/>
      <c r="TZQ77" s="6"/>
      <c r="TZR77" s="6"/>
      <c r="TZS77" s="6"/>
      <c r="TZT77" s="6"/>
      <c r="TZU77" s="6"/>
      <c r="TZV77" s="6"/>
      <c r="TZW77" s="6"/>
      <c r="TZX77" s="6"/>
      <c r="TZY77" s="6"/>
      <c r="TZZ77" s="6"/>
      <c r="UAA77" s="6"/>
      <c r="UAB77" s="6"/>
      <c r="UAC77" s="6"/>
      <c r="UAD77" s="6"/>
      <c r="UAE77" s="6"/>
      <c r="UAF77" s="6"/>
      <c r="UAG77" s="6"/>
      <c r="UAH77" s="6"/>
      <c r="UAI77" s="6"/>
      <c r="UAJ77" s="6"/>
      <c r="UAK77" s="6"/>
      <c r="UAL77" s="6"/>
      <c r="UAM77" s="6"/>
      <c r="UAN77" s="6"/>
      <c r="UAO77" s="6"/>
      <c r="UAP77" s="6"/>
      <c r="UAQ77" s="6"/>
      <c r="UAR77" s="6"/>
      <c r="UAS77" s="6"/>
      <c r="UAT77" s="6"/>
      <c r="UAU77" s="6"/>
      <c r="UAV77" s="6"/>
      <c r="UAW77" s="6"/>
      <c r="UAX77" s="6"/>
      <c r="UAY77" s="6"/>
      <c r="UAZ77" s="6"/>
      <c r="UBA77" s="6"/>
      <c r="UBB77" s="6"/>
      <c r="UBC77" s="6"/>
      <c r="UBD77" s="6"/>
      <c r="UBE77" s="6"/>
      <c r="UBF77" s="6"/>
      <c r="UBG77" s="6"/>
      <c r="UBH77" s="6"/>
      <c r="UBI77" s="6"/>
      <c r="UBJ77" s="6"/>
      <c r="UBK77" s="6"/>
      <c r="UBL77" s="6"/>
      <c r="UBM77" s="6"/>
      <c r="UBN77" s="6"/>
      <c r="UBO77" s="6"/>
      <c r="UBP77" s="6"/>
      <c r="UBQ77" s="6"/>
      <c r="UBR77" s="6"/>
      <c r="UBS77" s="6"/>
      <c r="UBT77" s="6"/>
      <c r="UBU77" s="6"/>
      <c r="UBV77" s="6"/>
      <c r="UBW77" s="6"/>
      <c r="UBX77" s="6"/>
      <c r="UBY77" s="6"/>
      <c r="UBZ77" s="6"/>
      <c r="UCA77" s="6"/>
      <c r="UCB77" s="6"/>
      <c r="UCC77" s="6"/>
      <c r="UCD77" s="6"/>
      <c r="UCE77" s="6"/>
      <c r="UCF77" s="6"/>
      <c r="UCG77" s="6"/>
      <c r="UCH77" s="6"/>
      <c r="UCI77" s="6"/>
      <c r="UCJ77" s="6"/>
      <c r="UCK77" s="6"/>
      <c r="UCL77" s="6"/>
      <c r="UCM77" s="6"/>
      <c r="UCN77" s="6"/>
      <c r="UCO77" s="6"/>
      <c r="UCP77" s="6"/>
      <c r="UCQ77" s="6"/>
      <c r="UCR77" s="6"/>
      <c r="UCS77" s="6"/>
      <c r="UCT77" s="6"/>
      <c r="UCU77" s="6"/>
      <c r="UCV77" s="6"/>
      <c r="UCW77" s="6"/>
      <c r="UCX77" s="6"/>
      <c r="UCY77" s="6"/>
      <c r="UCZ77" s="6"/>
      <c r="UDA77" s="6"/>
      <c r="UDB77" s="6"/>
      <c r="UDC77" s="6"/>
      <c r="UDD77" s="6"/>
      <c r="UDE77" s="6"/>
      <c r="UDF77" s="6"/>
      <c r="UDG77" s="6"/>
      <c r="UDH77" s="6"/>
      <c r="UDI77" s="6"/>
      <c r="UDJ77" s="6"/>
      <c r="UDK77" s="6"/>
      <c r="UDL77" s="6"/>
      <c r="UDM77" s="6"/>
      <c r="UDN77" s="6"/>
      <c r="UDO77" s="6"/>
      <c r="UDP77" s="6"/>
      <c r="UDQ77" s="6"/>
      <c r="UDR77" s="6"/>
      <c r="UDS77" s="6"/>
      <c r="UDT77" s="6"/>
      <c r="UDU77" s="6"/>
      <c r="UDV77" s="6"/>
      <c r="UDW77" s="6"/>
      <c r="UDX77" s="6"/>
      <c r="UDY77" s="6"/>
      <c r="UDZ77" s="6"/>
      <c r="UEA77" s="6"/>
      <c r="UEB77" s="6"/>
      <c r="UEC77" s="6"/>
      <c r="UED77" s="6"/>
      <c r="UEE77" s="6"/>
      <c r="UEF77" s="6"/>
      <c r="UEG77" s="6"/>
      <c r="UEH77" s="6"/>
      <c r="UEI77" s="6"/>
      <c r="UEJ77" s="6"/>
      <c r="UEK77" s="6"/>
      <c r="UEL77" s="6"/>
      <c r="UEM77" s="6"/>
      <c r="UEN77" s="6"/>
      <c r="UEO77" s="6"/>
      <c r="UEP77" s="6"/>
      <c r="UEQ77" s="6"/>
      <c r="UER77" s="6"/>
      <c r="UES77" s="6"/>
      <c r="UET77" s="6"/>
      <c r="UEU77" s="6"/>
      <c r="UEV77" s="6"/>
      <c r="UEW77" s="6"/>
      <c r="UEX77" s="6"/>
      <c r="UEY77" s="6"/>
      <c r="UEZ77" s="6"/>
      <c r="UFA77" s="6"/>
      <c r="UFB77" s="6"/>
      <c r="UFC77" s="6"/>
      <c r="UFD77" s="6"/>
      <c r="UFE77" s="6"/>
      <c r="UFF77" s="6"/>
      <c r="UFG77" s="6"/>
      <c r="UFH77" s="6"/>
      <c r="UFI77" s="6"/>
      <c r="UFJ77" s="6"/>
      <c r="UFK77" s="6"/>
      <c r="UFL77" s="6"/>
      <c r="UFM77" s="6"/>
      <c r="UFN77" s="6"/>
      <c r="UFO77" s="6"/>
      <c r="UFP77" s="6"/>
      <c r="UFQ77" s="6"/>
      <c r="UFR77" s="6"/>
      <c r="UFS77" s="6"/>
      <c r="UFT77" s="6"/>
      <c r="UFU77" s="6"/>
      <c r="UFV77" s="6"/>
      <c r="UFW77" s="6"/>
      <c r="UFX77" s="6"/>
      <c r="UFY77" s="6"/>
      <c r="UFZ77" s="6"/>
      <c r="UGA77" s="6"/>
      <c r="UGB77" s="6"/>
      <c r="UGC77" s="6"/>
      <c r="UGD77" s="6"/>
      <c r="UGE77" s="6"/>
      <c r="UGF77" s="6"/>
      <c r="UGG77" s="6"/>
      <c r="UGH77" s="6"/>
      <c r="UGI77" s="6"/>
      <c r="UGJ77" s="6"/>
      <c r="UGK77" s="6"/>
      <c r="UGL77" s="6"/>
      <c r="UGM77" s="6"/>
      <c r="UGN77" s="6"/>
      <c r="UGO77" s="6"/>
      <c r="UGP77" s="6"/>
      <c r="UGQ77" s="6"/>
      <c r="UGR77" s="6"/>
      <c r="UGS77" s="6"/>
      <c r="UGT77" s="6"/>
      <c r="UGU77" s="6"/>
      <c r="UGV77" s="6"/>
      <c r="UGW77" s="6"/>
      <c r="UGX77" s="6"/>
      <c r="UGY77" s="6"/>
      <c r="UGZ77" s="6"/>
      <c r="UHA77" s="6"/>
      <c r="UHB77" s="6"/>
      <c r="UHC77" s="6"/>
      <c r="UHD77" s="6"/>
      <c r="UHE77" s="6"/>
      <c r="UHF77" s="6"/>
      <c r="UHG77" s="6"/>
      <c r="UHH77" s="6"/>
      <c r="UHI77" s="6"/>
      <c r="UHJ77" s="6"/>
      <c r="UHK77" s="6"/>
      <c r="UHL77" s="6"/>
      <c r="UHM77" s="6"/>
      <c r="UHN77" s="6"/>
      <c r="UHO77" s="6"/>
      <c r="UHP77" s="6"/>
      <c r="UHQ77" s="6"/>
      <c r="UHR77" s="6"/>
      <c r="UHS77" s="6"/>
      <c r="UHT77" s="6"/>
      <c r="UHU77" s="6"/>
      <c r="UHV77" s="6"/>
      <c r="UHW77" s="6"/>
      <c r="UHX77" s="6"/>
      <c r="UHY77" s="6"/>
      <c r="UHZ77" s="6"/>
      <c r="UIA77" s="6"/>
      <c r="UIB77" s="6"/>
      <c r="UIC77" s="6"/>
      <c r="UID77" s="6"/>
      <c r="UIE77" s="6"/>
      <c r="UIF77" s="6"/>
      <c r="UIG77" s="6"/>
      <c r="UIH77" s="6"/>
      <c r="UII77" s="6"/>
      <c r="UIJ77" s="6"/>
      <c r="UIK77" s="6"/>
      <c r="UIL77" s="6"/>
      <c r="UIM77" s="6"/>
      <c r="UIN77" s="6"/>
      <c r="UIO77" s="6"/>
      <c r="UIP77" s="6"/>
      <c r="UIQ77" s="6"/>
      <c r="UIR77" s="6"/>
      <c r="UIS77" s="6"/>
      <c r="UIT77" s="6"/>
      <c r="UIU77" s="6"/>
      <c r="UIV77" s="6"/>
      <c r="UIW77" s="6"/>
      <c r="UIX77" s="6"/>
      <c r="UIY77" s="6"/>
      <c r="UIZ77" s="6"/>
      <c r="UJA77" s="6"/>
      <c r="UJB77" s="6"/>
      <c r="UJC77" s="6"/>
      <c r="UJD77" s="6"/>
      <c r="UJE77" s="6"/>
      <c r="UJF77" s="6"/>
      <c r="UJG77" s="6"/>
      <c r="UJH77" s="6"/>
      <c r="UJI77" s="6"/>
      <c r="UJJ77" s="6"/>
      <c r="UJK77" s="6"/>
      <c r="UJL77" s="6"/>
      <c r="UJM77" s="6"/>
      <c r="UJN77" s="6"/>
      <c r="UJO77" s="6"/>
      <c r="UJP77" s="6"/>
      <c r="UJQ77" s="6"/>
      <c r="UJR77" s="6"/>
      <c r="UJS77" s="6"/>
      <c r="UJT77" s="6"/>
      <c r="UJU77" s="6"/>
      <c r="UJV77" s="6"/>
      <c r="UJW77" s="6"/>
      <c r="UJX77" s="6"/>
      <c r="UJY77" s="6"/>
      <c r="UJZ77" s="6"/>
      <c r="UKA77" s="6"/>
      <c r="UKB77" s="6"/>
      <c r="UKC77" s="6"/>
      <c r="UKD77" s="6"/>
      <c r="UKE77" s="6"/>
      <c r="UKF77" s="6"/>
      <c r="UKG77" s="6"/>
      <c r="UKH77" s="6"/>
      <c r="UKI77" s="6"/>
      <c r="UKJ77" s="6"/>
      <c r="UKK77" s="6"/>
      <c r="UKL77" s="6"/>
      <c r="UKM77" s="6"/>
      <c r="UKN77" s="6"/>
      <c r="UKO77" s="6"/>
      <c r="UKP77" s="6"/>
      <c r="UKQ77" s="6"/>
      <c r="UKR77" s="6"/>
      <c r="UKS77" s="6"/>
      <c r="UKT77" s="6"/>
      <c r="UKU77" s="6"/>
      <c r="UKV77" s="6"/>
      <c r="UKW77" s="6"/>
      <c r="UKX77" s="6"/>
      <c r="UKY77" s="6"/>
      <c r="UKZ77" s="6"/>
      <c r="ULA77" s="6"/>
      <c r="ULB77" s="6"/>
      <c r="ULC77" s="6"/>
      <c r="ULD77" s="6"/>
      <c r="ULE77" s="6"/>
      <c r="ULF77" s="6"/>
      <c r="ULG77" s="6"/>
      <c r="ULH77" s="6"/>
      <c r="ULI77" s="6"/>
      <c r="ULJ77" s="6"/>
      <c r="ULK77" s="6"/>
      <c r="ULL77" s="6"/>
      <c r="ULM77" s="6"/>
      <c r="ULN77" s="6"/>
      <c r="ULO77" s="6"/>
      <c r="ULP77" s="6"/>
      <c r="ULQ77" s="6"/>
      <c r="ULR77" s="6"/>
      <c r="ULS77" s="6"/>
      <c r="ULT77" s="6"/>
      <c r="ULU77" s="6"/>
      <c r="ULV77" s="6"/>
      <c r="ULW77" s="6"/>
      <c r="ULX77" s="6"/>
      <c r="ULY77" s="6"/>
      <c r="ULZ77" s="6"/>
      <c r="UMA77" s="6"/>
      <c r="UMB77" s="6"/>
      <c r="UMC77" s="6"/>
      <c r="UMD77" s="6"/>
      <c r="UME77" s="6"/>
      <c r="UMF77" s="6"/>
      <c r="UMG77" s="6"/>
      <c r="UMH77" s="6"/>
      <c r="UMI77" s="6"/>
      <c r="UMJ77" s="6"/>
      <c r="UMK77" s="6"/>
      <c r="UML77" s="6"/>
      <c r="UMM77" s="6"/>
      <c r="UMN77" s="6"/>
      <c r="UMO77" s="6"/>
      <c r="UMP77" s="6"/>
      <c r="UMQ77" s="6"/>
      <c r="UMR77" s="6"/>
      <c r="UMS77" s="6"/>
      <c r="UMT77" s="6"/>
      <c r="UMU77" s="6"/>
      <c r="UMV77" s="6"/>
      <c r="UMW77" s="6"/>
      <c r="UMX77" s="6"/>
      <c r="UMY77" s="6"/>
      <c r="UMZ77" s="6"/>
      <c r="UNA77" s="6"/>
      <c r="UNB77" s="6"/>
      <c r="UNC77" s="6"/>
      <c r="UND77" s="6"/>
      <c r="UNE77" s="6"/>
      <c r="UNF77" s="6"/>
      <c r="UNG77" s="6"/>
      <c r="UNH77" s="6"/>
      <c r="UNI77" s="6"/>
      <c r="UNJ77" s="6"/>
      <c r="UNK77" s="6"/>
      <c r="UNL77" s="6"/>
      <c r="UNM77" s="6"/>
      <c r="UNN77" s="6"/>
      <c r="UNO77" s="6"/>
      <c r="UNP77" s="6"/>
      <c r="UNQ77" s="6"/>
      <c r="UNR77" s="6"/>
      <c r="UNS77" s="6"/>
      <c r="UNT77" s="6"/>
      <c r="UNU77" s="6"/>
      <c r="UNV77" s="6"/>
      <c r="UNW77" s="6"/>
      <c r="UNX77" s="6"/>
      <c r="UNY77" s="6"/>
      <c r="UNZ77" s="6"/>
      <c r="UOA77" s="6"/>
      <c r="UOB77" s="6"/>
      <c r="UOC77" s="6"/>
      <c r="UOD77" s="6"/>
      <c r="UOE77" s="6"/>
      <c r="UOF77" s="6"/>
      <c r="UOG77" s="6"/>
      <c r="UOH77" s="6"/>
      <c r="UOI77" s="6"/>
      <c r="UOJ77" s="6"/>
      <c r="UOK77" s="6"/>
      <c r="UOL77" s="6"/>
      <c r="UOM77" s="6"/>
      <c r="UON77" s="6"/>
      <c r="UOO77" s="6"/>
      <c r="UOP77" s="6"/>
      <c r="UOQ77" s="6"/>
      <c r="UOR77" s="6"/>
      <c r="UOS77" s="6"/>
      <c r="UOT77" s="6"/>
      <c r="UOU77" s="6"/>
      <c r="UOV77" s="6"/>
      <c r="UOW77" s="6"/>
      <c r="UOX77" s="6"/>
      <c r="UOY77" s="6"/>
      <c r="UOZ77" s="6"/>
      <c r="UPA77" s="6"/>
      <c r="UPB77" s="6"/>
      <c r="UPC77" s="6"/>
      <c r="UPD77" s="6"/>
      <c r="UPE77" s="6"/>
      <c r="UPF77" s="6"/>
      <c r="UPG77" s="6"/>
      <c r="UPH77" s="6"/>
      <c r="UPI77" s="6"/>
      <c r="UPJ77" s="6"/>
      <c r="UPK77" s="6"/>
      <c r="UPL77" s="6"/>
      <c r="UPM77" s="6"/>
      <c r="UPN77" s="6"/>
      <c r="UPO77" s="6"/>
      <c r="UPP77" s="6"/>
      <c r="UPQ77" s="6"/>
      <c r="UPR77" s="6"/>
      <c r="UPS77" s="6"/>
      <c r="UPT77" s="6"/>
      <c r="UPU77" s="6"/>
      <c r="UPV77" s="6"/>
      <c r="UPW77" s="6"/>
      <c r="UPX77" s="6"/>
      <c r="UPY77" s="6"/>
      <c r="UPZ77" s="6"/>
      <c r="UQA77" s="6"/>
      <c r="UQB77" s="6"/>
      <c r="UQC77" s="6"/>
      <c r="UQD77" s="6"/>
      <c r="UQE77" s="6"/>
      <c r="UQF77" s="6"/>
      <c r="UQG77" s="6"/>
      <c r="UQH77" s="6"/>
      <c r="UQI77" s="6"/>
      <c r="UQJ77" s="6"/>
      <c r="UQK77" s="6"/>
      <c r="UQL77" s="6"/>
      <c r="UQM77" s="6"/>
      <c r="UQN77" s="6"/>
      <c r="UQO77" s="6"/>
      <c r="UQP77" s="6"/>
      <c r="UQQ77" s="6"/>
      <c r="UQR77" s="6"/>
      <c r="UQS77" s="6"/>
      <c r="UQT77" s="6"/>
      <c r="UQU77" s="6"/>
      <c r="UQV77" s="6"/>
      <c r="UQW77" s="6"/>
      <c r="UQX77" s="6"/>
      <c r="UQY77" s="6"/>
      <c r="UQZ77" s="6"/>
      <c r="URA77" s="6"/>
      <c r="URB77" s="6"/>
      <c r="URC77" s="6"/>
      <c r="URD77" s="6"/>
      <c r="URE77" s="6"/>
      <c r="URF77" s="6"/>
      <c r="URG77" s="6"/>
      <c r="URH77" s="6"/>
      <c r="URI77" s="6"/>
      <c r="URJ77" s="6"/>
      <c r="URK77" s="6"/>
      <c r="URL77" s="6"/>
      <c r="URM77" s="6"/>
      <c r="URN77" s="6"/>
      <c r="URO77" s="6"/>
      <c r="URP77" s="6"/>
      <c r="URQ77" s="6"/>
      <c r="URR77" s="6"/>
      <c r="URS77" s="6"/>
      <c r="URT77" s="6"/>
      <c r="URU77" s="6"/>
      <c r="URV77" s="6"/>
      <c r="URW77" s="6"/>
      <c r="URX77" s="6"/>
      <c r="URY77" s="6"/>
      <c r="URZ77" s="6"/>
      <c r="USA77" s="6"/>
      <c r="USB77" s="6"/>
      <c r="USC77" s="6"/>
      <c r="USD77" s="6"/>
      <c r="USE77" s="6"/>
      <c r="USF77" s="6"/>
      <c r="USG77" s="6"/>
      <c r="USH77" s="6"/>
      <c r="USI77" s="6"/>
      <c r="USJ77" s="6"/>
      <c r="USK77" s="6"/>
      <c r="USL77" s="6"/>
      <c r="USM77" s="6"/>
      <c r="USN77" s="6"/>
      <c r="USO77" s="6"/>
      <c r="USP77" s="6"/>
      <c r="USQ77" s="6"/>
      <c r="USR77" s="6"/>
      <c r="USS77" s="6"/>
      <c r="UST77" s="6"/>
      <c r="USU77" s="6"/>
      <c r="USV77" s="6"/>
      <c r="USW77" s="6"/>
      <c r="USX77" s="6"/>
      <c r="USY77" s="6"/>
      <c r="USZ77" s="6"/>
      <c r="UTA77" s="6"/>
      <c r="UTB77" s="6"/>
      <c r="UTC77" s="6"/>
      <c r="UTD77" s="6"/>
      <c r="UTE77" s="6"/>
      <c r="UTF77" s="6"/>
      <c r="UTG77" s="6"/>
      <c r="UTH77" s="6"/>
      <c r="UTI77" s="6"/>
      <c r="UTJ77" s="6"/>
      <c r="UTK77" s="6"/>
      <c r="UTL77" s="6"/>
      <c r="UTM77" s="6"/>
      <c r="UTN77" s="6"/>
      <c r="UTO77" s="6"/>
      <c r="UTP77" s="6"/>
      <c r="UTQ77" s="6"/>
      <c r="UTR77" s="6"/>
      <c r="UTS77" s="6"/>
      <c r="UTT77" s="6"/>
      <c r="UTU77" s="6"/>
      <c r="UTV77" s="6"/>
      <c r="UTW77" s="6"/>
      <c r="UTX77" s="6"/>
      <c r="UTY77" s="6"/>
      <c r="UTZ77" s="6"/>
      <c r="UUA77" s="6"/>
      <c r="UUB77" s="6"/>
      <c r="UUC77" s="6"/>
      <c r="UUD77" s="6"/>
      <c r="UUE77" s="6"/>
      <c r="UUF77" s="6"/>
      <c r="UUG77" s="6"/>
      <c r="UUH77" s="6"/>
      <c r="UUI77" s="6"/>
      <c r="UUJ77" s="6"/>
      <c r="UUK77" s="6"/>
      <c r="UUL77" s="6"/>
      <c r="UUM77" s="6"/>
      <c r="UUN77" s="6"/>
      <c r="UUO77" s="6"/>
      <c r="UUP77" s="6"/>
      <c r="UUQ77" s="6"/>
      <c r="UUR77" s="6"/>
      <c r="UUS77" s="6"/>
      <c r="UUT77" s="6"/>
      <c r="UUU77" s="6"/>
      <c r="UUV77" s="6"/>
      <c r="UUW77" s="6"/>
      <c r="UUX77" s="6"/>
      <c r="UUY77" s="6"/>
      <c r="UUZ77" s="6"/>
      <c r="UVA77" s="6"/>
      <c r="UVB77" s="6"/>
      <c r="UVC77" s="6"/>
      <c r="UVD77" s="6"/>
      <c r="UVE77" s="6"/>
      <c r="UVF77" s="6"/>
      <c r="UVG77" s="6"/>
      <c r="UVH77" s="6"/>
      <c r="UVI77" s="6"/>
      <c r="UVJ77" s="6"/>
      <c r="UVK77" s="6"/>
      <c r="UVL77" s="6"/>
      <c r="UVM77" s="6"/>
      <c r="UVN77" s="6"/>
      <c r="UVO77" s="6"/>
      <c r="UVP77" s="6"/>
      <c r="UVQ77" s="6"/>
      <c r="UVR77" s="6"/>
      <c r="UVS77" s="6"/>
      <c r="UVT77" s="6"/>
      <c r="UVU77" s="6"/>
      <c r="UVV77" s="6"/>
      <c r="UVW77" s="6"/>
      <c r="UVX77" s="6"/>
      <c r="UVY77" s="6"/>
      <c r="UVZ77" s="6"/>
      <c r="UWA77" s="6"/>
      <c r="UWB77" s="6"/>
      <c r="UWC77" s="6"/>
      <c r="UWD77" s="6"/>
      <c r="UWE77" s="6"/>
      <c r="UWF77" s="6"/>
      <c r="UWG77" s="6"/>
      <c r="UWH77" s="6"/>
      <c r="UWI77" s="6"/>
      <c r="UWJ77" s="6"/>
      <c r="UWK77" s="6"/>
      <c r="UWL77" s="6"/>
      <c r="UWM77" s="6"/>
      <c r="UWN77" s="6"/>
      <c r="UWO77" s="6"/>
      <c r="UWP77" s="6"/>
      <c r="UWQ77" s="6"/>
      <c r="UWR77" s="6"/>
      <c r="UWS77" s="6"/>
      <c r="UWT77" s="6"/>
      <c r="UWU77" s="6"/>
      <c r="UWV77" s="6"/>
      <c r="UWW77" s="6"/>
      <c r="UWX77" s="6"/>
      <c r="UWY77" s="6"/>
      <c r="UWZ77" s="6"/>
      <c r="UXA77" s="6"/>
      <c r="UXB77" s="6"/>
      <c r="UXC77" s="6"/>
      <c r="UXD77" s="6"/>
      <c r="UXE77" s="6"/>
      <c r="UXF77" s="6"/>
      <c r="UXG77" s="6"/>
      <c r="UXH77" s="6"/>
      <c r="UXI77" s="6"/>
      <c r="UXJ77" s="6"/>
      <c r="UXK77" s="6"/>
      <c r="UXL77" s="6"/>
      <c r="UXM77" s="6"/>
      <c r="UXN77" s="6"/>
      <c r="UXO77" s="6"/>
      <c r="UXP77" s="6"/>
      <c r="UXQ77" s="6"/>
      <c r="UXR77" s="6"/>
      <c r="UXS77" s="6"/>
      <c r="UXT77" s="6"/>
      <c r="UXU77" s="6"/>
      <c r="UXV77" s="6"/>
      <c r="UXW77" s="6"/>
      <c r="UXX77" s="6"/>
      <c r="UXY77" s="6"/>
      <c r="UXZ77" s="6"/>
      <c r="UYA77" s="6"/>
      <c r="UYB77" s="6"/>
      <c r="UYC77" s="6"/>
      <c r="UYD77" s="6"/>
      <c r="UYE77" s="6"/>
      <c r="UYF77" s="6"/>
      <c r="UYG77" s="6"/>
      <c r="UYH77" s="6"/>
      <c r="UYI77" s="6"/>
      <c r="UYJ77" s="6"/>
      <c r="UYK77" s="6"/>
      <c r="UYL77" s="6"/>
      <c r="UYM77" s="6"/>
      <c r="UYN77" s="6"/>
      <c r="UYO77" s="6"/>
      <c r="UYP77" s="6"/>
      <c r="UYQ77" s="6"/>
      <c r="UYR77" s="6"/>
      <c r="UYS77" s="6"/>
      <c r="UYT77" s="6"/>
      <c r="UYU77" s="6"/>
      <c r="UYV77" s="6"/>
      <c r="UYW77" s="6"/>
      <c r="UYX77" s="6"/>
      <c r="UYY77" s="6"/>
      <c r="UYZ77" s="6"/>
      <c r="UZA77" s="6"/>
      <c r="UZB77" s="6"/>
      <c r="UZC77" s="6"/>
      <c r="UZD77" s="6"/>
      <c r="UZE77" s="6"/>
      <c r="UZF77" s="6"/>
      <c r="UZG77" s="6"/>
      <c r="UZH77" s="6"/>
      <c r="UZI77" s="6"/>
      <c r="UZJ77" s="6"/>
      <c r="UZK77" s="6"/>
      <c r="UZL77" s="6"/>
      <c r="UZM77" s="6"/>
      <c r="UZN77" s="6"/>
      <c r="UZO77" s="6"/>
      <c r="UZP77" s="6"/>
      <c r="UZQ77" s="6"/>
      <c r="UZR77" s="6"/>
      <c r="UZS77" s="6"/>
      <c r="UZT77" s="6"/>
      <c r="UZU77" s="6"/>
      <c r="UZV77" s="6"/>
      <c r="UZW77" s="6"/>
      <c r="UZX77" s="6"/>
      <c r="UZY77" s="6"/>
      <c r="UZZ77" s="6"/>
      <c r="VAA77" s="6"/>
      <c r="VAB77" s="6"/>
      <c r="VAC77" s="6"/>
      <c r="VAD77" s="6"/>
      <c r="VAE77" s="6"/>
      <c r="VAF77" s="6"/>
      <c r="VAG77" s="6"/>
      <c r="VAH77" s="6"/>
      <c r="VAI77" s="6"/>
      <c r="VAJ77" s="6"/>
      <c r="VAK77" s="6"/>
      <c r="VAL77" s="6"/>
      <c r="VAM77" s="6"/>
      <c r="VAN77" s="6"/>
      <c r="VAO77" s="6"/>
      <c r="VAP77" s="6"/>
      <c r="VAQ77" s="6"/>
      <c r="VAR77" s="6"/>
      <c r="VAS77" s="6"/>
      <c r="VAT77" s="6"/>
      <c r="VAU77" s="6"/>
      <c r="VAV77" s="6"/>
      <c r="VAW77" s="6"/>
      <c r="VAX77" s="6"/>
      <c r="VAY77" s="6"/>
      <c r="VAZ77" s="6"/>
      <c r="VBA77" s="6"/>
      <c r="VBB77" s="6"/>
      <c r="VBC77" s="6"/>
      <c r="VBD77" s="6"/>
      <c r="VBE77" s="6"/>
      <c r="VBF77" s="6"/>
      <c r="VBG77" s="6"/>
      <c r="VBH77" s="6"/>
      <c r="VBI77" s="6"/>
      <c r="VBJ77" s="6"/>
      <c r="VBK77" s="6"/>
      <c r="VBL77" s="6"/>
      <c r="VBM77" s="6"/>
      <c r="VBN77" s="6"/>
      <c r="VBO77" s="6"/>
      <c r="VBP77" s="6"/>
      <c r="VBQ77" s="6"/>
      <c r="VBR77" s="6"/>
      <c r="VBS77" s="6"/>
      <c r="VBT77" s="6"/>
      <c r="VBU77" s="6"/>
      <c r="VBV77" s="6"/>
      <c r="VBW77" s="6"/>
      <c r="VBX77" s="6"/>
      <c r="VBY77" s="6"/>
      <c r="VBZ77" s="6"/>
      <c r="VCA77" s="6"/>
      <c r="VCB77" s="6"/>
      <c r="VCC77" s="6"/>
      <c r="VCD77" s="6"/>
      <c r="VCE77" s="6"/>
      <c r="VCF77" s="6"/>
      <c r="VCG77" s="6"/>
      <c r="VCH77" s="6"/>
      <c r="VCI77" s="6"/>
      <c r="VCJ77" s="6"/>
      <c r="VCK77" s="6"/>
      <c r="VCL77" s="6"/>
      <c r="VCM77" s="6"/>
      <c r="VCN77" s="6"/>
      <c r="VCO77" s="6"/>
      <c r="VCP77" s="6"/>
      <c r="VCQ77" s="6"/>
      <c r="VCR77" s="6"/>
      <c r="VCS77" s="6"/>
      <c r="VCT77" s="6"/>
      <c r="VCU77" s="6"/>
      <c r="VCV77" s="6"/>
      <c r="VCW77" s="6"/>
      <c r="VCX77" s="6"/>
      <c r="VCY77" s="6"/>
      <c r="VCZ77" s="6"/>
      <c r="VDA77" s="6"/>
      <c r="VDB77" s="6"/>
      <c r="VDC77" s="6"/>
      <c r="VDD77" s="6"/>
      <c r="VDE77" s="6"/>
      <c r="VDF77" s="6"/>
      <c r="VDG77" s="6"/>
      <c r="VDH77" s="6"/>
      <c r="VDI77" s="6"/>
      <c r="VDJ77" s="6"/>
      <c r="VDK77" s="6"/>
      <c r="VDL77" s="6"/>
      <c r="VDM77" s="6"/>
      <c r="VDN77" s="6"/>
      <c r="VDO77" s="6"/>
      <c r="VDP77" s="6"/>
      <c r="VDQ77" s="6"/>
      <c r="VDR77" s="6"/>
      <c r="VDS77" s="6"/>
      <c r="VDT77" s="6"/>
      <c r="VDU77" s="6"/>
      <c r="VDV77" s="6"/>
      <c r="VDW77" s="6"/>
      <c r="VDX77" s="6"/>
      <c r="VDY77" s="6"/>
      <c r="VDZ77" s="6"/>
      <c r="VEA77" s="6"/>
      <c r="VEB77" s="6"/>
      <c r="VEC77" s="6"/>
      <c r="VED77" s="6"/>
      <c r="VEE77" s="6"/>
      <c r="VEF77" s="6"/>
      <c r="VEG77" s="6"/>
      <c r="VEH77" s="6"/>
      <c r="VEI77" s="6"/>
      <c r="VEJ77" s="6"/>
      <c r="VEK77" s="6"/>
      <c r="VEL77" s="6"/>
      <c r="VEM77" s="6"/>
      <c r="VEN77" s="6"/>
      <c r="VEO77" s="6"/>
      <c r="VEP77" s="6"/>
      <c r="VEQ77" s="6"/>
      <c r="VER77" s="6"/>
      <c r="VES77" s="6"/>
      <c r="VET77" s="6"/>
      <c r="VEU77" s="6"/>
      <c r="VEV77" s="6"/>
      <c r="VEW77" s="6"/>
      <c r="VEX77" s="6"/>
      <c r="VEY77" s="6"/>
      <c r="VEZ77" s="6"/>
      <c r="VFA77" s="6"/>
      <c r="VFB77" s="6"/>
      <c r="VFC77" s="6"/>
      <c r="VFD77" s="6"/>
      <c r="VFE77" s="6"/>
      <c r="VFF77" s="6"/>
      <c r="VFG77" s="6"/>
      <c r="VFH77" s="6"/>
      <c r="VFI77" s="6"/>
      <c r="VFJ77" s="6"/>
      <c r="VFK77" s="6"/>
      <c r="VFL77" s="6"/>
      <c r="VFM77" s="6"/>
      <c r="VFN77" s="6"/>
      <c r="VFO77" s="6"/>
      <c r="VFP77" s="6"/>
      <c r="VFQ77" s="6"/>
      <c r="VFR77" s="6"/>
      <c r="VFS77" s="6"/>
      <c r="VFT77" s="6"/>
      <c r="VFU77" s="6"/>
      <c r="VFV77" s="6"/>
      <c r="VFW77" s="6"/>
      <c r="VFX77" s="6"/>
      <c r="VFY77" s="6"/>
      <c r="VFZ77" s="6"/>
      <c r="VGA77" s="6"/>
      <c r="VGB77" s="6"/>
      <c r="VGC77" s="6"/>
      <c r="VGD77" s="6"/>
      <c r="VGE77" s="6"/>
      <c r="VGF77" s="6"/>
      <c r="VGG77" s="6"/>
      <c r="VGH77" s="6"/>
      <c r="VGI77" s="6"/>
      <c r="VGJ77" s="6"/>
      <c r="VGK77" s="6"/>
      <c r="VGL77" s="6"/>
      <c r="VGM77" s="6"/>
      <c r="VGN77" s="6"/>
      <c r="VGO77" s="6"/>
      <c r="VGP77" s="6"/>
      <c r="VGQ77" s="6"/>
      <c r="VGR77" s="6"/>
      <c r="VGS77" s="6"/>
      <c r="VGT77" s="6"/>
      <c r="VGU77" s="6"/>
      <c r="VGV77" s="6"/>
      <c r="VGW77" s="6"/>
      <c r="VGX77" s="6"/>
      <c r="VGY77" s="6"/>
      <c r="VGZ77" s="6"/>
      <c r="VHA77" s="6"/>
      <c r="VHB77" s="6"/>
      <c r="VHC77" s="6"/>
      <c r="VHD77" s="6"/>
      <c r="VHE77" s="6"/>
      <c r="VHF77" s="6"/>
      <c r="VHG77" s="6"/>
      <c r="VHH77" s="6"/>
      <c r="VHI77" s="6"/>
      <c r="VHJ77" s="6"/>
      <c r="VHK77" s="6"/>
      <c r="VHL77" s="6"/>
      <c r="VHM77" s="6"/>
      <c r="VHN77" s="6"/>
      <c r="VHO77" s="6"/>
      <c r="VHP77" s="6"/>
      <c r="VHQ77" s="6"/>
      <c r="VHR77" s="6"/>
      <c r="VHS77" s="6"/>
      <c r="VHT77" s="6"/>
      <c r="VHU77" s="6"/>
      <c r="VHV77" s="6"/>
      <c r="VHW77" s="6"/>
      <c r="VHX77" s="6"/>
      <c r="VHY77" s="6"/>
      <c r="VHZ77" s="6"/>
      <c r="VIA77" s="6"/>
      <c r="VIB77" s="6"/>
      <c r="VIC77" s="6"/>
      <c r="VID77" s="6"/>
      <c r="VIE77" s="6"/>
      <c r="VIF77" s="6"/>
      <c r="VIG77" s="6"/>
      <c r="VIH77" s="6"/>
      <c r="VII77" s="6"/>
      <c r="VIJ77" s="6"/>
      <c r="VIK77" s="6"/>
      <c r="VIL77" s="6"/>
      <c r="VIM77" s="6"/>
      <c r="VIN77" s="6"/>
      <c r="VIO77" s="6"/>
      <c r="VIP77" s="6"/>
      <c r="VIQ77" s="6"/>
      <c r="VIR77" s="6"/>
      <c r="VIS77" s="6"/>
      <c r="VIT77" s="6"/>
      <c r="VIU77" s="6"/>
      <c r="VIV77" s="6"/>
      <c r="VIW77" s="6"/>
      <c r="VIX77" s="6"/>
      <c r="VIY77" s="6"/>
      <c r="VIZ77" s="6"/>
      <c r="VJA77" s="6"/>
      <c r="VJB77" s="6"/>
      <c r="VJC77" s="6"/>
      <c r="VJD77" s="6"/>
      <c r="VJE77" s="6"/>
      <c r="VJF77" s="6"/>
      <c r="VJG77" s="6"/>
      <c r="VJH77" s="6"/>
      <c r="VJI77" s="6"/>
      <c r="VJJ77" s="6"/>
      <c r="VJK77" s="6"/>
      <c r="VJL77" s="6"/>
      <c r="VJM77" s="6"/>
      <c r="VJN77" s="6"/>
      <c r="VJO77" s="6"/>
      <c r="VJP77" s="6"/>
      <c r="VJQ77" s="6"/>
      <c r="VJR77" s="6"/>
      <c r="VJS77" s="6"/>
      <c r="VJT77" s="6"/>
      <c r="VJU77" s="6"/>
      <c r="VJV77" s="6"/>
      <c r="VJW77" s="6"/>
      <c r="VJX77" s="6"/>
      <c r="VJY77" s="6"/>
      <c r="VJZ77" s="6"/>
      <c r="VKA77" s="6"/>
      <c r="VKB77" s="6"/>
      <c r="VKC77" s="6"/>
      <c r="VKD77" s="6"/>
      <c r="VKE77" s="6"/>
      <c r="VKF77" s="6"/>
      <c r="VKG77" s="6"/>
      <c r="VKH77" s="6"/>
      <c r="VKI77" s="6"/>
      <c r="VKJ77" s="6"/>
      <c r="VKK77" s="6"/>
      <c r="VKL77" s="6"/>
      <c r="VKM77" s="6"/>
      <c r="VKN77" s="6"/>
      <c r="VKO77" s="6"/>
      <c r="VKP77" s="6"/>
      <c r="VKQ77" s="6"/>
      <c r="VKR77" s="6"/>
      <c r="VKS77" s="6"/>
      <c r="VKT77" s="6"/>
      <c r="VKU77" s="6"/>
      <c r="VKV77" s="6"/>
      <c r="VKW77" s="6"/>
      <c r="VKX77" s="6"/>
      <c r="VKY77" s="6"/>
      <c r="VKZ77" s="6"/>
      <c r="VLA77" s="6"/>
      <c r="VLB77" s="6"/>
      <c r="VLC77" s="6"/>
      <c r="VLD77" s="6"/>
      <c r="VLE77" s="6"/>
      <c r="VLF77" s="6"/>
      <c r="VLG77" s="6"/>
      <c r="VLH77" s="6"/>
      <c r="VLI77" s="6"/>
      <c r="VLJ77" s="6"/>
      <c r="VLK77" s="6"/>
      <c r="VLL77" s="6"/>
      <c r="VLM77" s="6"/>
      <c r="VLN77" s="6"/>
      <c r="VLO77" s="6"/>
      <c r="VLP77" s="6"/>
      <c r="VLQ77" s="6"/>
      <c r="VLR77" s="6"/>
      <c r="VLS77" s="6"/>
      <c r="VLT77" s="6"/>
      <c r="VLU77" s="6"/>
      <c r="VLV77" s="6"/>
      <c r="VLW77" s="6"/>
      <c r="VLX77" s="6"/>
      <c r="VLY77" s="6"/>
      <c r="VLZ77" s="6"/>
      <c r="VMA77" s="6"/>
      <c r="VMB77" s="6"/>
      <c r="VMC77" s="6"/>
      <c r="VMD77" s="6"/>
      <c r="VME77" s="6"/>
      <c r="VMF77" s="6"/>
      <c r="VMG77" s="6"/>
      <c r="VMH77" s="6"/>
      <c r="VMI77" s="6"/>
      <c r="VMJ77" s="6"/>
      <c r="VMK77" s="6"/>
      <c r="VML77" s="6"/>
      <c r="VMM77" s="6"/>
      <c r="VMN77" s="6"/>
      <c r="VMO77" s="6"/>
      <c r="VMP77" s="6"/>
      <c r="VMQ77" s="6"/>
      <c r="VMR77" s="6"/>
      <c r="VMS77" s="6"/>
      <c r="VMT77" s="6"/>
      <c r="VMU77" s="6"/>
      <c r="VMV77" s="6"/>
      <c r="VMW77" s="6"/>
      <c r="VMX77" s="6"/>
      <c r="VMY77" s="6"/>
      <c r="VMZ77" s="6"/>
      <c r="VNA77" s="6"/>
      <c r="VNB77" s="6"/>
      <c r="VNC77" s="6"/>
      <c r="VND77" s="6"/>
      <c r="VNE77" s="6"/>
      <c r="VNF77" s="6"/>
      <c r="VNG77" s="6"/>
      <c r="VNH77" s="6"/>
      <c r="VNI77" s="6"/>
      <c r="VNJ77" s="6"/>
      <c r="VNK77" s="6"/>
      <c r="VNL77" s="6"/>
      <c r="VNM77" s="6"/>
      <c r="VNN77" s="6"/>
      <c r="VNO77" s="6"/>
      <c r="VNP77" s="6"/>
      <c r="VNQ77" s="6"/>
      <c r="VNR77" s="6"/>
      <c r="VNS77" s="6"/>
      <c r="VNT77" s="6"/>
      <c r="VNU77" s="6"/>
      <c r="VNV77" s="6"/>
      <c r="VNW77" s="6"/>
      <c r="VNX77" s="6"/>
      <c r="VNY77" s="6"/>
      <c r="VNZ77" s="6"/>
      <c r="VOA77" s="6"/>
      <c r="VOB77" s="6"/>
      <c r="VOC77" s="6"/>
      <c r="VOD77" s="6"/>
      <c r="VOE77" s="6"/>
      <c r="VOF77" s="6"/>
      <c r="VOG77" s="6"/>
      <c r="VOH77" s="6"/>
      <c r="VOI77" s="6"/>
      <c r="VOJ77" s="6"/>
      <c r="VOK77" s="6"/>
      <c r="VOL77" s="6"/>
      <c r="VOM77" s="6"/>
      <c r="VON77" s="6"/>
      <c r="VOO77" s="6"/>
      <c r="VOP77" s="6"/>
      <c r="VOQ77" s="6"/>
      <c r="VOR77" s="6"/>
      <c r="VOS77" s="6"/>
      <c r="VOT77" s="6"/>
      <c r="VOU77" s="6"/>
      <c r="VOV77" s="6"/>
      <c r="VOW77" s="6"/>
      <c r="VOX77" s="6"/>
      <c r="VOY77" s="6"/>
      <c r="VOZ77" s="6"/>
      <c r="VPA77" s="6"/>
      <c r="VPB77" s="6"/>
      <c r="VPC77" s="6"/>
      <c r="VPD77" s="6"/>
      <c r="VPE77" s="6"/>
      <c r="VPF77" s="6"/>
      <c r="VPG77" s="6"/>
      <c r="VPH77" s="6"/>
      <c r="VPI77" s="6"/>
      <c r="VPJ77" s="6"/>
      <c r="VPK77" s="6"/>
      <c r="VPL77" s="6"/>
      <c r="VPM77" s="6"/>
      <c r="VPN77" s="6"/>
      <c r="VPO77" s="6"/>
      <c r="VPP77" s="6"/>
      <c r="VPQ77" s="6"/>
      <c r="VPR77" s="6"/>
      <c r="VPS77" s="6"/>
      <c r="VPT77" s="6"/>
      <c r="VPU77" s="6"/>
      <c r="VPV77" s="6"/>
      <c r="VPW77" s="6"/>
      <c r="VPX77" s="6"/>
      <c r="VPY77" s="6"/>
      <c r="VPZ77" s="6"/>
      <c r="VQA77" s="6"/>
      <c r="VQB77" s="6"/>
      <c r="VQC77" s="6"/>
      <c r="VQD77" s="6"/>
      <c r="VQE77" s="6"/>
      <c r="VQF77" s="6"/>
      <c r="VQG77" s="6"/>
      <c r="VQH77" s="6"/>
      <c r="VQI77" s="6"/>
      <c r="VQJ77" s="6"/>
      <c r="VQK77" s="6"/>
      <c r="VQL77" s="6"/>
      <c r="VQM77" s="6"/>
      <c r="VQN77" s="6"/>
      <c r="VQO77" s="6"/>
      <c r="VQP77" s="6"/>
      <c r="VQQ77" s="6"/>
      <c r="VQR77" s="6"/>
      <c r="VQS77" s="6"/>
      <c r="VQT77" s="6"/>
      <c r="VQU77" s="6"/>
      <c r="VQV77" s="6"/>
      <c r="VQW77" s="6"/>
      <c r="VQX77" s="6"/>
      <c r="VQY77" s="6"/>
      <c r="VQZ77" s="6"/>
      <c r="VRA77" s="6"/>
      <c r="VRB77" s="6"/>
      <c r="VRC77" s="6"/>
      <c r="VRD77" s="6"/>
      <c r="VRE77" s="6"/>
      <c r="VRF77" s="6"/>
      <c r="VRG77" s="6"/>
      <c r="VRH77" s="6"/>
      <c r="VRI77" s="6"/>
      <c r="VRJ77" s="6"/>
      <c r="VRK77" s="6"/>
      <c r="VRL77" s="6"/>
      <c r="VRM77" s="6"/>
      <c r="VRN77" s="6"/>
      <c r="VRO77" s="6"/>
      <c r="VRP77" s="6"/>
      <c r="VRQ77" s="6"/>
      <c r="VRR77" s="6"/>
      <c r="VRS77" s="6"/>
      <c r="VRT77" s="6"/>
      <c r="VRU77" s="6"/>
      <c r="VRV77" s="6"/>
      <c r="VRW77" s="6"/>
      <c r="VRX77" s="6"/>
      <c r="VRY77" s="6"/>
      <c r="VRZ77" s="6"/>
      <c r="VSA77" s="6"/>
      <c r="VSB77" s="6"/>
      <c r="VSC77" s="6"/>
      <c r="VSD77" s="6"/>
      <c r="VSE77" s="6"/>
      <c r="VSF77" s="6"/>
      <c r="VSG77" s="6"/>
      <c r="VSH77" s="6"/>
      <c r="VSI77" s="6"/>
      <c r="VSJ77" s="6"/>
      <c r="VSK77" s="6"/>
      <c r="VSL77" s="6"/>
      <c r="VSM77" s="6"/>
      <c r="VSN77" s="6"/>
      <c r="VSO77" s="6"/>
      <c r="VSP77" s="6"/>
      <c r="VSQ77" s="6"/>
      <c r="VSR77" s="6"/>
      <c r="VSS77" s="6"/>
      <c r="VST77" s="6"/>
      <c r="VSU77" s="6"/>
      <c r="VSV77" s="6"/>
      <c r="VSW77" s="6"/>
      <c r="VSX77" s="6"/>
      <c r="VSY77" s="6"/>
      <c r="VSZ77" s="6"/>
      <c r="VTA77" s="6"/>
      <c r="VTB77" s="6"/>
      <c r="VTC77" s="6"/>
      <c r="VTD77" s="6"/>
      <c r="VTE77" s="6"/>
      <c r="VTF77" s="6"/>
      <c r="VTG77" s="6"/>
      <c r="VTH77" s="6"/>
      <c r="VTI77" s="6"/>
      <c r="VTJ77" s="6"/>
      <c r="VTK77" s="6"/>
      <c r="VTL77" s="6"/>
      <c r="VTM77" s="6"/>
      <c r="VTN77" s="6"/>
      <c r="VTO77" s="6"/>
      <c r="VTP77" s="6"/>
      <c r="VTQ77" s="6"/>
      <c r="VTR77" s="6"/>
      <c r="VTS77" s="6"/>
      <c r="VTT77" s="6"/>
      <c r="VTU77" s="6"/>
      <c r="VTV77" s="6"/>
      <c r="VTW77" s="6"/>
      <c r="VTX77" s="6"/>
      <c r="VTY77" s="6"/>
      <c r="VTZ77" s="6"/>
      <c r="VUA77" s="6"/>
      <c r="VUB77" s="6"/>
      <c r="VUC77" s="6"/>
      <c r="VUD77" s="6"/>
      <c r="VUE77" s="6"/>
      <c r="VUF77" s="6"/>
      <c r="VUG77" s="6"/>
      <c r="VUH77" s="6"/>
      <c r="VUI77" s="6"/>
      <c r="VUJ77" s="6"/>
      <c r="VUK77" s="6"/>
      <c r="VUL77" s="6"/>
      <c r="VUM77" s="6"/>
      <c r="VUN77" s="6"/>
      <c r="VUO77" s="6"/>
      <c r="VUP77" s="6"/>
      <c r="VUQ77" s="6"/>
      <c r="VUR77" s="6"/>
      <c r="VUS77" s="6"/>
      <c r="VUT77" s="6"/>
      <c r="VUU77" s="6"/>
      <c r="VUV77" s="6"/>
      <c r="VUW77" s="6"/>
      <c r="VUX77" s="6"/>
      <c r="VUY77" s="6"/>
      <c r="VUZ77" s="6"/>
      <c r="VVA77" s="6"/>
      <c r="VVB77" s="6"/>
      <c r="VVC77" s="6"/>
      <c r="VVD77" s="6"/>
      <c r="VVE77" s="6"/>
      <c r="VVF77" s="6"/>
      <c r="VVG77" s="6"/>
      <c r="VVH77" s="6"/>
      <c r="VVI77" s="6"/>
      <c r="VVJ77" s="6"/>
      <c r="VVK77" s="6"/>
      <c r="VVL77" s="6"/>
      <c r="VVM77" s="6"/>
      <c r="VVN77" s="6"/>
      <c r="VVO77" s="6"/>
      <c r="VVP77" s="6"/>
      <c r="VVQ77" s="6"/>
      <c r="VVR77" s="6"/>
      <c r="VVS77" s="6"/>
      <c r="VVT77" s="6"/>
      <c r="VVU77" s="6"/>
      <c r="VVV77" s="6"/>
      <c r="VVW77" s="6"/>
      <c r="VVX77" s="6"/>
      <c r="VVY77" s="6"/>
      <c r="VVZ77" s="6"/>
      <c r="VWA77" s="6"/>
      <c r="VWB77" s="6"/>
      <c r="VWC77" s="6"/>
      <c r="VWD77" s="6"/>
      <c r="VWE77" s="6"/>
      <c r="VWF77" s="6"/>
      <c r="VWG77" s="6"/>
      <c r="VWH77" s="6"/>
      <c r="VWI77" s="6"/>
      <c r="VWJ77" s="6"/>
      <c r="VWK77" s="6"/>
      <c r="VWL77" s="6"/>
      <c r="VWM77" s="6"/>
      <c r="VWN77" s="6"/>
      <c r="VWO77" s="6"/>
      <c r="VWP77" s="6"/>
      <c r="VWQ77" s="6"/>
      <c r="VWR77" s="6"/>
      <c r="VWS77" s="6"/>
      <c r="VWT77" s="6"/>
      <c r="VWU77" s="6"/>
      <c r="VWV77" s="6"/>
      <c r="VWW77" s="6"/>
      <c r="VWX77" s="6"/>
      <c r="VWY77" s="6"/>
      <c r="VWZ77" s="6"/>
      <c r="VXA77" s="6"/>
      <c r="VXB77" s="6"/>
      <c r="VXC77" s="6"/>
      <c r="VXD77" s="6"/>
      <c r="VXE77" s="6"/>
      <c r="VXF77" s="6"/>
      <c r="VXG77" s="6"/>
      <c r="VXH77" s="6"/>
      <c r="VXI77" s="6"/>
      <c r="VXJ77" s="6"/>
      <c r="VXK77" s="6"/>
      <c r="VXL77" s="6"/>
      <c r="VXM77" s="6"/>
      <c r="VXN77" s="6"/>
      <c r="VXO77" s="6"/>
      <c r="VXP77" s="6"/>
      <c r="VXQ77" s="6"/>
      <c r="VXR77" s="6"/>
      <c r="VXS77" s="6"/>
      <c r="VXT77" s="6"/>
      <c r="VXU77" s="6"/>
      <c r="VXV77" s="6"/>
      <c r="VXW77" s="6"/>
      <c r="VXX77" s="6"/>
      <c r="VXY77" s="6"/>
      <c r="VXZ77" s="6"/>
      <c r="VYA77" s="6"/>
      <c r="VYB77" s="6"/>
      <c r="VYC77" s="6"/>
      <c r="VYD77" s="6"/>
      <c r="VYE77" s="6"/>
      <c r="VYF77" s="6"/>
      <c r="VYG77" s="6"/>
      <c r="VYH77" s="6"/>
      <c r="VYI77" s="6"/>
      <c r="VYJ77" s="6"/>
      <c r="VYK77" s="6"/>
      <c r="VYL77" s="6"/>
      <c r="VYM77" s="6"/>
      <c r="VYN77" s="6"/>
      <c r="VYO77" s="6"/>
      <c r="VYP77" s="6"/>
      <c r="VYQ77" s="6"/>
      <c r="VYR77" s="6"/>
      <c r="VYS77" s="6"/>
      <c r="VYT77" s="6"/>
      <c r="VYU77" s="6"/>
      <c r="VYV77" s="6"/>
      <c r="VYW77" s="6"/>
      <c r="VYX77" s="6"/>
      <c r="VYY77" s="6"/>
      <c r="VYZ77" s="6"/>
      <c r="VZA77" s="6"/>
      <c r="VZB77" s="6"/>
      <c r="VZC77" s="6"/>
      <c r="VZD77" s="6"/>
      <c r="VZE77" s="6"/>
      <c r="VZF77" s="6"/>
      <c r="VZG77" s="6"/>
      <c r="VZH77" s="6"/>
      <c r="VZI77" s="6"/>
      <c r="VZJ77" s="6"/>
      <c r="VZK77" s="6"/>
      <c r="VZL77" s="6"/>
      <c r="VZM77" s="6"/>
      <c r="VZN77" s="6"/>
      <c r="VZO77" s="6"/>
      <c r="VZP77" s="6"/>
      <c r="VZQ77" s="6"/>
      <c r="VZR77" s="6"/>
      <c r="VZS77" s="6"/>
      <c r="VZT77" s="6"/>
      <c r="VZU77" s="6"/>
      <c r="VZV77" s="6"/>
      <c r="VZW77" s="6"/>
      <c r="VZX77" s="6"/>
      <c r="VZY77" s="6"/>
      <c r="VZZ77" s="6"/>
      <c r="WAA77" s="6"/>
      <c r="WAB77" s="6"/>
      <c r="WAC77" s="6"/>
      <c r="WAD77" s="6"/>
      <c r="WAE77" s="6"/>
      <c r="WAF77" s="6"/>
      <c r="WAG77" s="6"/>
      <c r="WAH77" s="6"/>
      <c r="WAI77" s="6"/>
      <c r="WAJ77" s="6"/>
      <c r="WAK77" s="6"/>
      <c r="WAL77" s="6"/>
      <c r="WAM77" s="6"/>
      <c r="WAN77" s="6"/>
      <c r="WAO77" s="6"/>
      <c r="WAP77" s="6"/>
      <c r="WAQ77" s="6"/>
      <c r="WAR77" s="6"/>
      <c r="WAS77" s="6"/>
      <c r="WAT77" s="6"/>
      <c r="WAU77" s="6"/>
      <c r="WAV77" s="6"/>
      <c r="WAW77" s="6"/>
      <c r="WAX77" s="6"/>
      <c r="WAY77" s="6"/>
      <c r="WAZ77" s="6"/>
      <c r="WBA77" s="6"/>
      <c r="WBB77" s="6"/>
      <c r="WBC77" s="6"/>
      <c r="WBD77" s="6"/>
      <c r="WBE77" s="6"/>
      <c r="WBF77" s="6"/>
      <c r="WBG77" s="6"/>
      <c r="WBH77" s="6"/>
      <c r="WBI77" s="6"/>
      <c r="WBJ77" s="6"/>
      <c r="WBK77" s="6"/>
      <c r="WBL77" s="6"/>
      <c r="WBM77" s="6"/>
      <c r="WBN77" s="6"/>
      <c r="WBO77" s="6"/>
      <c r="WBP77" s="6"/>
      <c r="WBQ77" s="6"/>
      <c r="WBR77" s="6"/>
      <c r="WBS77" s="6"/>
      <c r="WBT77" s="6"/>
      <c r="WBU77" s="6"/>
      <c r="WBV77" s="6"/>
      <c r="WBW77" s="6"/>
      <c r="WBX77" s="6"/>
      <c r="WBY77" s="6"/>
      <c r="WBZ77" s="6"/>
      <c r="WCA77" s="6"/>
      <c r="WCB77" s="6"/>
      <c r="WCC77" s="6"/>
      <c r="WCD77" s="6"/>
      <c r="WCE77" s="6"/>
      <c r="WCF77" s="6"/>
      <c r="WCG77" s="6"/>
      <c r="WCH77" s="6"/>
      <c r="WCI77" s="6"/>
      <c r="WCJ77" s="6"/>
      <c r="WCK77" s="6"/>
      <c r="WCL77" s="6"/>
      <c r="WCM77" s="6"/>
      <c r="WCN77" s="6"/>
      <c r="WCO77" s="6"/>
      <c r="WCP77" s="6"/>
      <c r="WCQ77" s="6"/>
      <c r="WCR77" s="6"/>
      <c r="WCS77" s="6"/>
      <c r="WCT77" s="6"/>
      <c r="WCU77" s="6"/>
      <c r="WCV77" s="6"/>
      <c r="WCW77" s="6"/>
      <c r="WCX77" s="6"/>
      <c r="WCY77" s="6"/>
      <c r="WCZ77" s="6"/>
      <c r="WDA77" s="6"/>
      <c r="WDB77" s="6"/>
      <c r="WDC77" s="6"/>
      <c r="WDD77" s="6"/>
      <c r="WDE77" s="6"/>
      <c r="WDF77" s="6"/>
      <c r="WDG77" s="6"/>
      <c r="WDH77" s="6"/>
      <c r="WDI77" s="6"/>
      <c r="WDJ77" s="6"/>
      <c r="WDK77" s="6"/>
      <c r="WDL77" s="6"/>
      <c r="WDM77" s="6"/>
      <c r="WDN77" s="6"/>
      <c r="WDO77" s="6"/>
      <c r="WDP77" s="6"/>
      <c r="WDQ77" s="6"/>
      <c r="WDR77" s="6"/>
      <c r="WDS77" s="6"/>
      <c r="WDT77" s="6"/>
      <c r="WDU77" s="6"/>
      <c r="WDV77" s="6"/>
      <c r="WDW77" s="6"/>
      <c r="WDX77" s="6"/>
      <c r="WDY77" s="6"/>
      <c r="WDZ77" s="6"/>
      <c r="WEA77" s="6"/>
      <c r="WEB77" s="6"/>
      <c r="WEC77" s="6"/>
      <c r="WED77" s="6"/>
      <c r="WEE77" s="6"/>
      <c r="WEF77" s="6"/>
      <c r="WEG77" s="6"/>
      <c r="WEH77" s="6"/>
      <c r="WEI77" s="6"/>
      <c r="WEJ77" s="6"/>
      <c r="WEK77" s="6"/>
      <c r="WEL77" s="6"/>
      <c r="WEM77" s="6"/>
      <c r="WEN77" s="6"/>
      <c r="WEO77" s="6"/>
      <c r="WEP77" s="6"/>
      <c r="WEQ77" s="6"/>
      <c r="WER77" s="6"/>
      <c r="WES77" s="6"/>
      <c r="WET77" s="6"/>
      <c r="WEU77" s="6"/>
      <c r="WEV77" s="6"/>
      <c r="WEW77" s="6"/>
      <c r="WEX77" s="6"/>
      <c r="WEY77" s="6"/>
      <c r="WEZ77" s="6"/>
      <c r="WFA77" s="6"/>
      <c r="WFB77" s="6"/>
      <c r="WFC77" s="6"/>
      <c r="WFD77" s="6"/>
      <c r="WFE77" s="6"/>
      <c r="WFF77" s="6"/>
      <c r="WFG77" s="6"/>
      <c r="WFH77" s="6"/>
      <c r="WFI77" s="6"/>
      <c r="WFJ77" s="6"/>
      <c r="WFK77" s="6"/>
      <c r="WFL77" s="6"/>
      <c r="WFM77" s="6"/>
      <c r="WFN77" s="6"/>
      <c r="WFO77" s="6"/>
      <c r="WFP77" s="6"/>
      <c r="WFQ77" s="6"/>
      <c r="WFR77" s="6"/>
      <c r="WFS77" s="6"/>
      <c r="WFT77" s="6"/>
      <c r="WFU77" s="6"/>
      <c r="WFV77" s="6"/>
      <c r="WFW77" s="6"/>
      <c r="WFX77" s="6"/>
      <c r="WFY77" s="6"/>
      <c r="WFZ77" s="6"/>
      <c r="WGA77" s="6"/>
      <c r="WGB77" s="6"/>
      <c r="WGC77" s="6"/>
      <c r="WGD77" s="6"/>
      <c r="WGE77" s="6"/>
      <c r="WGF77" s="6"/>
      <c r="WGG77" s="6"/>
      <c r="WGH77" s="6"/>
      <c r="WGI77" s="6"/>
      <c r="WGJ77" s="6"/>
      <c r="WGK77" s="6"/>
      <c r="WGL77" s="6"/>
      <c r="WGM77" s="6"/>
      <c r="WGN77" s="6"/>
      <c r="WGO77" s="6"/>
      <c r="WGP77" s="6"/>
      <c r="WGQ77" s="6"/>
      <c r="WGR77" s="6"/>
      <c r="WGS77" s="6"/>
      <c r="WGT77" s="6"/>
      <c r="WGU77" s="6"/>
      <c r="WGV77" s="6"/>
      <c r="WGW77" s="6"/>
      <c r="WGX77" s="6"/>
      <c r="WGY77" s="6"/>
      <c r="WGZ77" s="6"/>
      <c r="WHA77" s="6"/>
      <c r="WHB77" s="6"/>
      <c r="WHC77" s="6"/>
      <c r="WHD77" s="6"/>
      <c r="WHE77" s="6"/>
      <c r="WHF77" s="6"/>
      <c r="WHG77" s="6"/>
      <c r="WHH77" s="6"/>
      <c r="WHI77" s="6"/>
      <c r="WHJ77" s="6"/>
      <c r="WHK77" s="6"/>
      <c r="WHL77" s="6"/>
      <c r="WHM77" s="6"/>
      <c r="WHN77" s="6"/>
      <c r="WHO77" s="6"/>
      <c r="WHP77" s="6"/>
      <c r="WHQ77" s="6"/>
      <c r="WHR77" s="6"/>
      <c r="WHS77" s="6"/>
      <c r="WHT77" s="6"/>
      <c r="WHU77" s="6"/>
      <c r="WHV77" s="6"/>
      <c r="WHW77" s="6"/>
      <c r="WHX77" s="6"/>
      <c r="WHY77" s="6"/>
      <c r="WHZ77" s="6"/>
      <c r="WIA77" s="6"/>
      <c r="WIB77" s="6"/>
      <c r="WIC77" s="6"/>
      <c r="WID77" s="6"/>
      <c r="WIE77" s="6"/>
      <c r="WIF77" s="6"/>
      <c r="WIG77" s="6"/>
      <c r="WIH77" s="6"/>
      <c r="WII77" s="6"/>
      <c r="WIJ77" s="6"/>
      <c r="WIK77" s="6"/>
      <c r="WIL77" s="6"/>
      <c r="WIM77" s="6"/>
      <c r="WIN77" s="6"/>
      <c r="WIO77" s="6"/>
      <c r="WIP77" s="6"/>
      <c r="WIQ77" s="6"/>
      <c r="WIR77" s="6"/>
      <c r="WIS77" s="6"/>
      <c r="WIT77" s="6"/>
      <c r="WIU77" s="6"/>
      <c r="WIV77" s="6"/>
      <c r="WIW77" s="6"/>
      <c r="WIX77" s="6"/>
      <c r="WIY77" s="6"/>
      <c r="WIZ77" s="6"/>
      <c r="WJA77" s="6"/>
      <c r="WJB77" s="6"/>
      <c r="WJC77" s="6"/>
      <c r="WJD77" s="6"/>
      <c r="WJE77" s="6"/>
      <c r="WJF77" s="6"/>
      <c r="WJG77" s="6"/>
      <c r="WJH77" s="6"/>
      <c r="WJI77" s="6"/>
      <c r="WJJ77" s="6"/>
      <c r="WJK77" s="6"/>
      <c r="WJL77" s="6"/>
      <c r="WJM77" s="6"/>
      <c r="WJN77" s="6"/>
      <c r="WJO77" s="6"/>
      <c r="WJP77" s="6"/>
      <c r="WJQ77" s="6"/>
      <c r="WJR77" s="6"/>
      <c r="WJS77" s="6"/>
      <c r="WJT77" s="6"/>
      <c r="WJU77" s="6"/>
      <c r="WJV77" s="6"/>
      <c r="WJW77" s="6"/>
      <c r="WJX77" s="6"/>
      <c r="WJY77" s="6"/>
      <c r="WJZ77" s="6"/>
      <c r="WKA77" s="6"/>
      <c r="WKB77" s="6"/>
      <c r="WKC77" s="6"/>
      <c r="WKD77" s="6"/>
      <c r="WKE77" s="6"/>
      <c r="WKF77" s="6"/>
      <c r="WKG77" s="6"/>
      <c r="WKH77" s="6"/>
      <c r="WKI77" s="6"/>
      <c r="WKJ77" s="6"/>
      <c r="WKK77" s="6"/>
      <c r="WKL77" s="6"/>
      <c r="WKM77" s="6"/>
      <c r="WKN77" s="6"/>
      <c r="WKO77" s="6"/>
      <c r="WKP77" s="6"/>
      <c r="WKQ77" s="6"/>
      <c r="WKR77" s="6"/>
      <c r="WKS77" s="6"/>
      <c r="WKT77" s="6"/>
      <c r="WKU77" s="6"/>
      <c r="WKV77" s="6"/>
      <c r="WKW77" s="6"/>
      <c r="WKX77" s="6"/>
      <c r="WKY77" s="6"/>
      <c r="WKZ77" s="6"/>
      <c r="WLA77" s="6"/>
      <c r="WLB77" s="6"/>
      <c r="WLC77" s="6"/>
      <c r="WLD77" s="6"/>
      <c r="WLE77" s="6"/>
      <c r="WLF77" s="6"/>
      <c r="WLG77" s="6"/>
      <c r="WLH77" s="6"/>
      <c r="WLI77" s="6"/>
      <c r="WLJ77" s="6"/>
      <c r="WLK77" s="6"/>
      <c r="WLL77" s="6"/>
      <c r="WLM77" s="6"/>
      <c r="WLN77" s="6"/>
      <c r="WLO77" s="6"/>
      <c r="WLP77" s="6"/>
      <c r="WLQ77" s="6"/>
      <c r="WLR77" s="6"/>
      <c r="WLS77" s="6"/>
      <c r="WLT77" s="6"/>
      <c r="WLU77" s="6"/>
      <c r="WLV77" s="6"/>
      <c r="WLW77" s="6"/>
      <c r="WLX77" s="6"/>
      <c r="WLY77" s="6"/>
      <c r="WLZ77" s="6"/>
      <c r="WMA77" s="6"/>
      <c r="WMB77" s="6"/>
      <c r="WMC77" s="6"/>
      <c r="WMD77" s="6"/>
      <c r="WME77" s="6"/>
      <c r="WMF77" s="6"/>
      <c r="WMG77" s="6"/>
      <c r="WMH77" s="6"/>
      <c r="WMI77" s="6"/>
      <c r="WMJ77" s="6"/>
      <c r="WMK77" s="6"/>
      <c r="WML77" s="6"/>
      <c r="WMM77" s="6"/>
      <c r="WMN77" s="6"/>
      <c r="WMO77" s="6"/>
      <c r="WMP77" s="6"/>
      <c r="WMQ77" s="6"/>
      <c r="WMR77" s="6"/>
      <c r="WMS77" s="6"/>
      <c r="WMT77" s="6"/>
      <c r="WMU77" s="6"/>
      <c r="WMV77" s="6"/>
      <c r="WMW77" s="6"/>
      <c r="WMX77" s="6"/>
      <c r="WMY77" s="6"/>
      <c r="WMZ77" s="6"/>
      <c r="WNA77" s="6"/>
      <c r="WNB77" s="6"/>
      <c r="WNC77" s="6"/>
      <c r="WND77" s="6"/>
      <c r="WNE77" s="6"/>
      <c r="WNF77" s="6"/>
      <c r="WNG77" s="6"/>
      <c r="WNH77" s="6"/>
      <c r="WNI77" s="6"/>
      <c r="WNJ77" s="6"/>
      <c r="WNK77" s="6"/>
      <c r="WNL77" s="6"/>
      <c r="WNM77" s="6"/>
      <c r="WNN77" s="6"/>
      <c r="WNO77" s="6"/>
      <c r="WNP77" s="6"/>
      <c r="WNQ77" s="6"/>
      <c r="WNR77" s="6"/>
      <c r="WNS77" s="6"/>
      <c r="WNT77" s="6"/>
      <c r="WNU77" s="6"/>
      <c r="WNV77" s="6"/>
      <c r="WNW77" s="6"/>
      <c r="WNX77" s="6"/>
      <c r="WNY77" s="6"/>
      <c r="WNZ77" s="6"/>
      <c r="WOA77" s="6"/>
      <c r="WOB77" s="6"/>
      <c r="WOC77" s="6"/>
      <c r="WOD77" s="6"/>
      <c r="WOE77" s="6"/>
      <c r="WOF77" s="6"/>
      <c r="WOG77" s="6"/>
      <c r="WOH77" s="6"/>
      <c r="WOI77" s="6"/>
      <c r="WOJ77" s="6"/>
      <c r="WOK77" s="6"/>
      <c r="WOL77" s="6"/>
      <c r="WOM77" s="6"/>
      <c r="WON77" s="6"/>
      <c r="WOO77" s="6"/>
      <c r="WOP77" s="6"/>
      <c r="WOQ77" s="6"/>
      <c r="WOR77" s="6"/>
      <c r="WOS77" s="6"/>
      <c r="WOT77" s="6"/>
      <c r="WOU77" s="6"/>
      <c r="WOV77" s="6"/>
      <c r="WOW77" s="6"/>
      <c r="WOX77" s="6"/>
      <c r="WOY77" s="6"/>
      <c r="WOZ77" s="6"/>
      <c r="WPA77" s="6"/>
      <c r="WPB77" s="6"/>
      <c r="WPC77" s="6"/>
      <c r="WPD77" s="6"/>
      <c r="WPE77" s="6"/>
      <c r="WPF77" s="6"/>
      <c r="WPG77" s="6"/>
      <c r="WPH77" s="6"/>
      <c r="WPI77" s="6"/>
      <c r="WPJ77" s="6"/>
      <c r="WPK77" s="6"/>
      <c r="WPL77" s="6"/>
      <c r="WPM77" s="6"/>
      <c r="WPN77" s="6"/>
      <c r="WPO77" s="6"/>
      <c r="WPP77" s="6"/>
      <c r="WPQ77" s="6"/>
      <c r="WPR77" s="6"/>
      <c r="WPS77" s="6"/>
      <c r="WPT77" s="6"/>
      <c r="WPU77" s="6"/>
      <c r="WPV77" s="6"/>
      <c r="WPW77" s="6"/>
      <c r="WPX77" s="6"/>
      <c r="WPY77" s="6"/>
      <c r="WPZ77" s="6"/>
      <c r="WQA77" s="6"/>
      <c r="WQB77" s="6"/>
      <c r="WQC77" s="6"/>
      <c r="WQD77" s="6"/>
      <c r="WQE77" s="6"/>
      <c r="WQF77" s="6"/>
      <c r="WQG77" s="6"/>
      <c r="WQH77" s="6"/>
      <c r="WQI77" s="6"/>
      <c r="WQJ77" s="6"/>
      <c r="WQK77" s="6"/>
      <c r="WQL77" s="6"/>
      <c r="WQM77" s="6"/>
      <c r="WQN77" s="6"/>
      <c r="WQO77" s="6"/>
      <c r="WQP77" s="6"/>
      <c r="WQQ77" s="6"/>
      <c r="WQR77" s="6"/>
      <c r="WQS77" s="6"/>
      <c r="WQT77" s="6"/>
      <c r="WQU77" s="6"/>
      <c r="WQV77" s="6"/>
      <c r="WQW77" s="6"/>
      <c r="WQX77" s="6"/>
      <c r="WQY77" s="6"/>
      <c r="WQZ77" s="6"/>
      <c r="WRA77" s="6"/>
      <c r="WRB77" s="6"/>
      <c r="WRC77" s="6"/>
      <c r="WRD77" s="6"/>
      <c r="WRE77" s="6"/>
      <c r="WRF77" s="6"/>
      <c r="WRG77" s="6"/>
      <c r="WRH77" s="6"/>
      <c r="WRI77" s="6"/>
      <c r="WRJ77" s="6"/>
      <c r="WRK77" s="6"/>
      <c r="WRL77" s="6"/>
      <c r="WRM77" s="6"/>
      <c r="WRN77" s="6"/>
      <c r="WRO77" s="6"/>
      <c r="WRP77" s="6"/>
      <c r="WRQ77" s="6"/>
      <c r="WRR77" s="6"/>
      <c r="WRS77" s="6"/>
      <c r="WRT77" s="6"/>
      <c r="WRU77" s="6"/>
      <c r="WRV77" s="6"/>
      <c r="WRW77" s="6"/>
      <c r="WRX77" s="6"/>
      <c r="WRY77" s="6"/>
      <c r="WRZ77" s="6"/>
      <c r="WSA77" s="6"/>
      <c r="WSB77" s="6"/>
      <c r="WSC77" s="6"/>
      <c r="WSD77" s="6"/>
      <c r="WSE77" s="6"/>
      <c r="WSF77" s="6"/>
      <c r="WSG77" s="6"/>
      <c r="WSH77" s="6"/>
      <c r="WSI77" s="6"/>
      <c r="WSJ77" s="6"/>
      <c r="WSK77" s="6"/>
      <c r="WSL77" s="6"/>
      <c r="WSM77" s="6"/>
      <c r="WSN77" s="6"/>
      <c r="WSO77" s="6"/>
      <c r="WSP77" s="6"/>
      <c r="WSQ77" s="6"/>
      <c r="WSR77" s="6"/>
      <c r="WSS77" s="6"/>
      <c r="WST77" s="6"/>
      <c r="WSU77" s="6"/>
      <c r="WSV77" s="6"/>
      <c r="WSW77" s="6"/>
      <c r="WSX77" s="6"/>
      <c r="WSY77" s="6"/>
      <c r="WSZ77" s="6"/>
      <c r="WTA77" s="6"/>
      <c r="WTB77" s="6"/>
      <c r="WTC77" s="6"/>
      <c r="WTD77" s="6"/>
      <c r="WTE77" s="6"/>
      <c r="WTF77" s="6"/>
      <c r="WTG77" s="6"/>
      <c r="WTH77" s="6"/>
      <c r="WTI77" s="6"/>
      <c r="WTJ77" s="6"/>
      <c r="WTK77" s="6"/>
      <c r="WTL77" s="6"/>
      <c r="WTM77" s="6"/>
      <c r="WTN77" s="6"/>
      <c r="WTO77" s="6"/>
      <c r="WTP77" s="6"/>
      <c r="WTQ77" s="6"/>
      <c r="WTR77" s="6"/>
      <c r="WTS77" s="6"/>
      <c r="WTT77" s="6"/>
      <c r="WTU77" s="6"/>
      <c r="WTV77" s="6"/>
      <c r="WTW77" s="6"/>
      <c r="WTX77" s="6"/>
      <c r="WTY77" s="6"/>
      <c r="WTZ77" s="6"/>
      <c r="WUA77" s="6"/>
      <c r="WUB77" s="6"/>
      <c r="WUC77" s="6"/>
      <c r="WUD77" s="6"/>
      <c r="WUE77" s="6"/>
      <c r="WUF77" s="6"/>
      <c r="WUG77" s="6"/>
      <c r="WUH77" s="6"/>
      <c r="WUI77" s="6"/>
      <c r="WUJ77" s="6"/>
      <c r="WUK77" s="6"/>
      <c r="WUL77" s="6"/>
      <c r="WUM77" s="6"/>
      <c r="WUN77" s="6"/>
      <c r="WUO77" s="6"/>
      <c r="WUP77" s="6"/>
      <c r="WUQ77" s="6"/>
      <c r="WUR77" s="6"/>
      <c r="WUS77" s="6"/>
      <c r="WUT77" s="6"/>
      <c r="WUU77" s="6"/>
      <c r="WUV77" s="6"/>
      <c r="WUW77" s="6"/>
      <c r="WUX77" s="6"/>
      <c r="WUY77" s="6"/>
      <c r="WUZ77" s="6"/>
      <c r="WVA77" s="6"/>
      <c r="WVB77" s="6"/>
      <c r="WVC77" s="6"/>
      <c r="WVD77" s="6"/>
      <c r="WVE77" s="6"/>
      <c r="WVF77" s="6"/>
      <c r="WVG77" s="6"/>
      <c r="WVH77" s="6"/>
      <c r="WVI77" s="6"/>
      <c r="WVJ77" s="6"/>
      <c r="WVK77" s="6"/>
      <c r="WVL77" s="6"/>
      <c r="WVM77" s="6"/>
      <c r="WVN77" s="6"/>
      <c r="WVO77" s="6"/>
      <c r="WVP77" s="6"/>
      <c r="WVQ77" s="6"/>
      <c r="WVR77" s="6"/>
      <c r="WVS77" s="6"/>
      <c r="WVT77" s="6"/>
      <c r="WVU77" s="6"/>
      <c r="WVV77" s="6"/>
      <c r="WVW77" s="6"/>
      <c r="WVX77" s="6"/>
      <c r="WVY77" s="6"/>
      <c r="WVZ77" s="6"/>
      <c r="WWA77" s="6"/>
      <c r="WWB77" s="6"/>
      <c r="WWC77" s="6"/>
      <c r="WWD77" s="6"/>
      <c r="WWE77" s="6"/>
      <c r="WWF77" s="6"/>
      <c r="WWG77" s="6"/>
      <c r="WWH77" s="6"/>
      <c r="WWI77" s="6"/>
      <c r="WWJ77" s="6"/>
      <c r="WWK77" s="6"/>
      <c r="WWL77" s="6"/>
      <c r="WWM77" s="6"/>
      <c r="WWN77" s="6"/>
      <c r="WWO77" s="6"/>
      <c r="WWP77" s="6"/>
      <c r="WWQ77" s="6"/>
      <c r="WWR77" s="6"/>
      <c r="WWS77" s="6"/>
      <c r="WWT77" s="6"/>
      <c r="WWU77" s="6"/>
      <c r="WWV77" s="6"/>
      <c r="WWW77" s="6"/>
      <c r="WWX77" s="6"/>
      <c r="WWY77" s="6"/>
      <c r="WWZ77" s="6"/>
      <c r="WXA77" s="6"/>
      <c r="WXB77" s="6"/>
      <c r="WXC77" s="6"/>
      <c r="WXD77" s="6"/>
      <c r="WXE77" s="6"/>
      <c r="WXF77" s="6"/>
      <c r="WXG77" s="6"/>
      <c r="WXH77" s="6"/>
      <c r="WXI77" s="6"/>
      <c r="WXJ77" s="6"/>
      <c r="WXK77" s="6"/>
      <c r="WXL77" s="6"/>
      <c r="WXM77" s="6"/>
      <c r="WXN77" s="6"/>
      <c r="WXO77" s="6"/>
      <c r="WXP77" s="6"/>
      <c r="WXQ77" s="6"/>
      <c r="WXR77" s="6"/>
      <c r="WXS77" s="6"/>
      <c r="WXT77" s="6"/>
      <c r="WXU77" s="6"/>
      <c r="WXV77" s="6"/>
      <c r="WXW77" s="6"/>
      <c r="WXX77" s="6"/>
      <c r="WXY77" s="6"/>
      <c r="WXZ77" s="6"/>
      <c r="WYA77" s="6"/>
      <c r="WYB77" s="6"/>
      <c r="WYC77" s="6"/>
      <c r="WYD77" s="6"/>
      <c r="WYE77" s="6"/>
      <c r="WYF77" s="6"/>
      <c r="WYG77" s="6"/>
      <c r="WYH77" s="6"/>
      <c r="WYI77" s="6"/>
      <c r="WYJ77" s="6"/>
      <c r="WYK77" s="6"/>
      <c r="WYL77" s="6"/>
      <c r="WYM77" s="6"/>
      <c r="WYN77" s="6"/>
      <c r="WYO77" s="6"/>
      <c r="WYP77" s="6"/>
      <c r="WYQ77" s="6"/>
      <c r="WYR77" s="6"/>
      <c r="WYS77" s="6"/>
      <c r="WYT77" s="6"/>
      <c r="WYU77" s="6"/>
      <c r="WYV77" s="6"/>
      <c r="WYW77" s="6"/>
      <c r="WYX77" s="6"/>
      <c r="WYY77" s="6"/>
      <c r="WYZ77" s="6"/>
      <c r="WZA77" s="6"/>
      <c r="WZB77" s="6"/>
      <c r="WZC77" s="6"/>
      <c r="WZD77" s="6"/>
      <c r="WZE77" s="6"/>
      <c r="WZF77" s="6"/>
      <c r="WZG77" s="6"/>
      <c r="WZH77" s="6"/>
      <c r="WZI77" s="6"/>
      <c r="WZJ77" s="6"/>
      <c r="WZK77" s="6"/>
      <c r="WZL77" s="6"/>
      <c r="WZM77" s="6"/>
      <c r="WZN77" s="6"/>
      <c r="WZO77" s="6"/>
      <c r="WZP77" s="6"/>
      <c r="WZQ77" s="6"/>
      <c r="WZR77" s="6"/>
      <c r="WZS77" s="6"/>
      <c r="WZT77" s="6"/>
      <c r="WZU77" s="6"/>
      <c r="WZV77" s="6"/>
      <c r="WZW77" s="6"/>
      <c r="WZX77" s="6"/>
      <c r="WZY77" s="6"/>
      <c r="WZZ77" s="6"/>
      <c r="XAA77" s="6"/>
      <c r="XAB77" s="6"/>
      <c r="XAC77" s="6"/>
      <c r="XAD77" s="6"/>
      <c r="XAE77" s="6"/>
      <c r="XAF77" s="6"/>
      <c r="XAG77" s="6"/>
      <c r="XAH77" s="6"/>
      <c r="XAI77" s="6"/>
      <c r="XAJ77" s="6"/>
      <c r="XAK77" s="6"/>
      <c r="XAL77" s="6"/>
      <c r="XAM77" s="6"/>
      <c r="XAN77" s="6"/>
      <c r="XAO77" s="6"/>
      <c r="XAP77" s="6"/>
      <c r="XAQ77" s="6"/>
      <c r="XAR77" s="6"/>
      <c r="XAS77" s="6"/>
      <c r="XAT77" s="6"/>
      <c r="XAU77" s="6"/>
      <c r="XAV77" s="6"/>
      <c r="XAW77" s="6"/>
      <c r="XAX77" s="6"/>
      <c r="XAY77" s="6"/>
      <c r="XAZ77" s="6"/>
      <c r="XBA77" s="6"/>
      <c r="XBB77" s="6"/>
      <c r="XBC77" s="6"/>
      <c r="XBD77" s="6"/>
      <c r="XBE77" s="6"/>
      <c r="XBF77" s="6"/>
      <c r="XBG77" s="6"/>
      <c r="XBH77" s="6"/>
      <c r="XBI77" s="6"/>
      <c r="XBJ77" s="6"/>
      <c r="XBK77" s="6"/>
      <c r="XBL77" s="6"/>
      <c r="XBM77" s="6"/>
      <c r="XBN77" s="6"/>
      <c r="XBO77" s="6"/>
      <c r="XBP77" s="6"/>
      <c r="XBQ77" s="6"/>
      <c r="XBR77" s="6"/>
      <c r="XBS77" s="6"/>
      <c r="XBT77" s="6"/>
      <c r="XBU77" s="6"/>
      <c r="XBV77" s="6"/>
      <c r="XBW77" s="6"/>
      <c r="XBX77" s="6"/>
      <c r="XBY77" s="6"/>
      <c r="XBZ77" s="6"/>
      <c r="XCA77" s="6"/>
      <c r="XCB77" s="6"/>
      <c r="XCC77" s="6"/>
      <c r="XCD77" s="6"/>
      <c r="XCE77" s="6"/>
      <c r="XCF77" s="6"/>
      <c r="XCG77" s="6"/>
      <c r="XCH77" s="6"/>
      <c r="XCI77" s="6"/>
      <c r="XCJ77" s="6"/>
      <c r="XCK77" s="6"/>
      <c r="XCL77" s="6"/>
      <c r="XCM77" s="6"/>
      <c r="XCN77" s="6"/>
      <c r="XCO77" s="6"/>
      <c r="XCP77" s="6"/>
      <c r="XCQ77" s="6"/>
      <c r="XCR77" s="6"/>
      <c r="XCS77" s="6"/>
      <c r="XCT77" s="6"/>
      <c r="XCU77" s="6"/>
      <c r="XCV77" s="6"/>
      <c r="XCW77" s="6"/>
      <c r="XCX77" s="6"/>
      <c r="XCY77" s="6"/>
      <c r="XCZ77" s="6"/>
      <c r="XDA77" s="6"/>
      <c r="XDB77" s="6"/>
      <c r="XDC77" s="6"/>
      <c r="XDD77" s="6"/>
      <c r="XDE77" s="6"/>
      <c r="XDF77" s="6"/>
      <c r="XDG77" s="6"/>
      <c r="XDH77" s="6"/>
      <c r="XDI77" s="6"/>
      <c r="XDJ77" s="6"/>
      <c r="XDK77" s="6"/>
      <c r="XDL77" s="6"/>
      <c r="XDM77" s="6"/>
    </row>
    <row r="78" spans="1:16341" s="8" customFormat="1">
      <c r="A78" s="566"/>
      <c r="B78"/>
      <c r="D78" s="6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6"/>
      <c r="Y78" s="6"/>
      <c r="Z78" s="6"/>
      <c r="AA78" s="22"/>
      <c r="AB78" s="156"/>
      <c r="AC78" s="6"/>
      <c r="AD78" s="6"/>
      <c r="AE78" s="6"/>
      <c r="AF78" s="6"/>
      <c r="AG78" s="6"/>
      <c r="AH78" s="6"/>
      <c r="AI78" s="22"/>
      <c r="AJ78" s="6"/>
      <c r="AK78" s="6"/>
      <c r="AL78" s="6"/>
      <c r="AM78" s="22"/>
      <c r="AN78" s="156"/>
      <c r="AO78" s="22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  <c r="CYY78" s="6"/>
      <c r="CYZ78" s="6"/>
      <c r="CZA78" s="6"/>
      <c r="CZB78" s="6"/>
      <c r="CZC78" s="6"/>
      <c r="CZD78" s="6"/>
      <c r="CZE78" s="6"/>
      <c r="CZF78" s="6"/>
      <c r="CZG78" s="6"/>
      <c r="CZH78" s="6"/>
      <c r="CZI78" s="6"/>
      <c r="CZJ78" s="6"/>
      <c r="CZK78" s="6"/>
      <c r="CZL78" s="6"/>
      <c r="CZM78" s="6"/>
      <c r="CZN78" s="6"/>
      <c r="CZO78" s="6"/>
      <c r="CZP78" s="6"/>
      <c r="CZQ78" s="6"/>
      <c r="CZR78" s="6"/>
      <c r="CZS78" s="6"/>
      <c r="CZT78" s="6"/>
      <c r="CZU78" s="6"/>
      <c r="CZV78" s="6"/>
      <c r="CZW78" s="6"/>
      <c r="CZX78" s="6"/>
      <c r="CZY78" s="6"/>
      <c r="CZZ78" s="6"/>
      <c r="DAA78" s="6"/>
      <c r="DAB78" s="6"/>
      <c r="DAC78" s="6"/>
      <c r="DAD78" s="6"/>
      <c r="DAE78" s="6"/>
      <c r="DAF78" s="6"/>
      <c r="DAG78" s="6"/>
      <c r="DAH78" s="6"/>
      <c r="DAI78" s="6"/>
      <c r="DAJ78" s="6"/>
      <c r="DAK78" s="6"/>
      <c r="DAL78" s="6"/>
      <c r="DAM78" s="6"/>
      <c r="DAN78" s="6"/>
      <c r="DAO78" s="6"/>
      <c r="DAP78" s="6"/>
      <c r="DAQ78" s="6"/>
      <c r="DAR78" s="6"/>
      <c r="DAS78" s="6"/>
      <c r="DAT78" s="6"/>
      <c r="DAU78" s="6"/>
      <c r="DAV78" s="6"/>
      <c r="DAW78" s="6"/>
      <c r="DAX78" s="6"/>
      <c r="DAY78" s="6"/>
      <c r="DAZ78" s="6"/>
      <c r="DBA78" s="6"/>
      <c r="DBB78" s="6"/>
      <c r="DBC78" s="6"/>
      <c r="DBD78" s="6"/>
      <c r="DBE78" s="6"/>
      <c r="DBF78" s="6"/>
      <c r="DBG78" s="6"/>
      <c r="DBH78" s="6"/>
      <c r="DBI78" s="6"/>
      <c r="DBJ78" s="6"/>
      <c r="DBK78" s="6"/>
      <c r="DBL78" s="6"/>
      <c r="DBM78" s="6"/>
      <c r="DBN78" s="6"/>
      <c r="DBO78" s="6"/>
      <c r="DBP78" s="6"/>
      <c r="DBQ78" s="6"/>
      <c r="DBR78" s="6"/>
      <c r="DBS78" s="6"/>
      <c r="DBT78" s="6"/>
      <c r="DBU78" s="6"/>
      <c r="DBV78" s="6"/>
      <c r="DBW78" s="6"/>
      <c r="DBX78" s="6"/>
      <c r="DBY78" s="6"/>
      <c r="DBZ78" s="6"/>
      <c r="DCA78" s="6"/>
      <c r="DCB78" s="6"/>
      <c r="DCC78" s="6"/>
      <c r="DCD78" s="6"/>
      <c r="DCE78" s="6"/>
      <c r="DCF78" s="6"/>
      <c r="DCG78" s="6"/>
      <c r="DCH78" s="6"/>
      <c r="DCI78" s="6"/>
      <c r="DCJ78" s="6"/>
      <c r="DCK78" s="6"/>
      <c r="DCL78" s="6"/>
      <c r="DCM78" s="6"/>
      <c r="DCN78" s="6"/>
      <c r="DCO78" s="6"/>
      <c r="DCP78" s="6"/>
      <c r="DCQ78" s="6"/>
      <c r="DCR78" s="6"/>
      <c r="DCS78" s="6"/>
      <c r="DCT78" s="6"/>
      <c r="DCU78" s="6"/>
      <c r="DCV78" s="6"/>
      <c r="DCW78" s="6"/>
      <c r="DCX78" s="6"/>
      <c r="DCY78" s="6"/>
      <c r="DCZ78" s="6"/>
      <c r="DDA78" s="6"/>
      <c r="DDB78" s="6"/>
      <c r="DDC78" s="6"/>
      <c r="DDD78" s="6"/>
      <c r="DDE78" s="6"/>
      <c r="DDF78" s="6"/>
      <c r="DDG78" s="6"/>
      <c r="DDH78" s="6"/>
      <c r="DDI78" s="6"/>
      <c r="DDJ78" s="6"/>
      <c r="DDK78" s="6"/>
      <c r="DDL78" s="6"/>
      <c r="DDM78" s="6"/>
      <c r="DDN78" s="6"/>
      <c r="DDO78" s="6"/>
      <c r="DDP78" s="6"/>
      <c r="DDQ78" s="6"/>
      <c r="DDR78" s="6"/>
      <c r="DDS78" s="6"/>
      <c r="DDT78" s="6"/>
      <c r="DDU78" s="6"/>
      <c r="DDV78" s="6"/>
      <c r="DDW78" s="6"/>
      <c r="DDX78" s="6"/>
      <c r="DDY78" s="6"/>
      <c r="DDZ78" s="6"/>
      <c r="DEA78" s="6"/>
      <c r="DEB78" s="6"/>
      <c r="DEC78" s="6"/>
      <c r="DED78" s="6"/>
      <c r="DEE78" s="6"/>
      <c r="DEF78" s="6"/>
      <c r="DEG78" s="6"/>
      <c r="DEH78" s="6"/>
      <c r="DEI78" s="6"/>
      <c r="DEJ78" s="6"/>
      <c r="DEK78" s="6"/>
      <c r="DEL78" s="6"/>
      <c r="DEM78" s="6"/>
      <c r="DEN78" s="6"/>
      <c r="DEO78" s="6"/>
      <c r="DEP78" s="6"/>
      <c r="DEQ78" s="6"/>
      <c r="DER78" s="6"/>
      <c r="DES78" s="6"/>
      <c r="DET78" s="6"/>
      <c r="DEU78" s="6"/>
      <c r="DEV78" s="6"/>
      <c r="DEW78" s="6"/>
      <c r="DEX78" s="6"/>
      <c r="DEY78" s="6"/>
      <c r="DEZ78" s="6"/>
      <c r="DFA78" s="6"/>
      <c r="DFB78" s="6"/>
      <c r="DFC78" s="6"/>
      <c r="DFD78" s="6"/>
      <c r="DFE78" s="6"/>
      <c r="DFF78" s="6"/>
      <c r="DFG78" s="6"/>
      <c r="DFH78" s="6"/>
      <c r="DFI78" s="6"/>
      <c r="DFJ78" s="6"/>
      <c r="DFK78" s="6"/>
      <c r="DFL78" s="6"/>
      <c r="DFM78" s="6"/>
      <c r="DFN78" s="6"/>
      <c r="DFO78" s="6"/>
      <c r="DFP78" s="6"/>
      <c r="DFQ78" s="6"/>
      <c r="DFR78" s="6"/>
      <c r="DFS78" s="6"/>
      <c r="DFT78" s="6"/>
      <c r="DFU78" s="6"/>
      <c r="DFV78" s="6"/>
      <c r="DFW78" s="6"/>
      <c r="DFX78" s="6"/>
      <c r="DFY78" s="6"/>
      <c r="DFZ78" s="6"/>
      <c r="DGA78" s="6"/>
      <c r="DGB78" s="6"/>
      <c r="DGC78" s="6"/>
      <c r="DGD78" s="6"/>
      <c r="DGE78" s="6"/>
      <c r="DGF78" s="6"/>
      <c r="DGG78" s="6"/>
      <c r="DGH78" s="6"/>
      <c r="DGI78" s="6"/>
      <c r="DGJ78" s="6"/>
      <c r="DGK78" s="6"/>
      <c r="DGL78" s="6"/>
      <c r="DGM78" s="6"/>
      <c r="DGN78" s="6"/>
      <c r="DGO78" s="6"/>
      <c r="DGP78" s="6"/>
      <c r="DGQ78" s="6"/>
      <c r="DGR78" s="6"/>
      <c r="DGS78" s="6"/>
      <c r="DGT78" s="6"/>
      <c r="DGU78" s="6"/>
      <c r="DGV78" s="6"/>
      <c r="DGW78" s="6"/>
      <c r="DGX78" s="6"/>
      <c r="DGY78" s="6"/>
      <c r="DGZ78" s="6"/>
      <c r="DHA78" s="6"/>
      <c r="DHB78" s="6"/>
      <c r="DHC78" s="6"/>
      <c r="DHD78" s="6"/>
      <c r="DHE78" s="6"/>
      <c r="DHF78" s="6"/>
      <c r="DHG78" s="6"/>
      <c r="DHH78" s="6"/>
      <c r="DHI78" s="6"/>
      <c r="DHJ78" s="6"/>
      <c r="DHK78" s="6"/>
      <c r="DHL78" s="6"/>
      <c r="DHM78" s="6"/>
      <c r="DHN78" s="6"/>
      <c r="DHO78" s="6"/>
      <c r="DHP78" s="6"/>
      <c r="DHQ78" s="6"/>
      <c r="DHR78" s="6"/>
      <c r="DHS78" s="6"/>
      <c r="DHT78" s="6"/>
      <c r="DHU78" s="6"/>
      <c r="DHV78" s="6"/>
      <c r="DHW78" s="6"/>
      <c r="DHX78" s="6"/>
      <c r="DHY78" s="6"/>
      <c r="DHZ78" s="6"/>
      <c r="DIA78" s="6"/>
      <c r="DIB78" s="6"/>
      <c r="DIC78" s="6"/>
      <c r="DID78" s="6"/>
      <c r="DIE78" s="6"/>
      <c r="DIF78" s="6"/>
      <c r="DIG78" s="6"/>
      <c r="DIH78" s="6"/>
      <c r="DII78" s="6"/>
      <c r="DIJ78" s="6"/>
      <c r="DIK78" s="6"/>
      <c r="DIL78" s="6"/>
      <c r="DIM78" s="6"/>
      <c r="DIN78" s="6"/>
      <c r="DIO78" s="6"/>
      <c r="DIP78" s="6"/>
      <c r="DIQ78" s="6"/>
      <c r="DIR78" s="6"/>
      <c r="DIS78" s="6"/>
      <c r="DIT78" s="6"/>
      <c r="DIU78" s="6"/>
      <c r="DIV78" s="6"/>
      <c r="DIW78" s="6"/>
      <c r="DIX78" s="6"/>
      <c r="DIY78" s="6"/>
      <c r="DIZ78" s="6"/>
      <c r="DJA78" s="6"/>
      <c r="DJB78" s="6"/>
      <c r="DJC78" s="6"/>
      <c r="DJD78" s="6"/>
      <c r="DJE78" s="6"/>
      <c r="DJF78" s="6"/>
      <c r="DJG78" s="6"/>
      <c r="DJH78" s="6"/>
      <c r="DJI78" s="6"/>
      <c r="DJJ78" s="6"/>
      <c r="DJK78" s="6"/>
      <c r="DJL78" s="6"/>
      <c r="DJM78" s="6"/>
      <c r="DJN78" s="6"/>
      <c r="DJO78" s="6"/>
      <c r="DJP78" s="6"/>
      <c r="DJQ78" s="6"/>
      <c r="DJR78" s="6"/>
      <c r="DJS78" s="6"/>
      <c r="DJT78" s="6"/>
      <c r="DJU78" s="6"/>
      <c r="DJV78" s="6"/>
      <c r="DJW78" s="6"/>
      <c r="DJX78" s="6"/>
      <c r="DJY78" s="6"/>
      <c r="DJZ78" s="6"/>
      <c r="DKA78" s="6"/>
      <c r="DKB78" s="6"/>
      <c r="DKC78" s="6"/>
      <c r="DKD78" s="6"/>
      <c r="DKE78" s="6"/>
      <c r="DKF78" s="6"/>
      <c r="DKG78" s="6"/>
      <c r="DKH78" s="6"/>
      <c r="DKI78" s="6"/>
      <c r="DKJ78" s="6"/>
      <c r="DKK78" s="6"/>
      <c r="DKL78" s="6"/>
      <c r="DKM78" s="6"/>
      <c r="DKN78" s="6"/>
      <c r="DKO78" s="6"/>
      <c r="DKP78" s="6"/>
      <c r="DKQ78" s="6"/>
      <c r="DKR78" s="6"/>
      <c r="DKS78" s="6"/>
      <c r="DKT78" s="6"/>
      <c r="DKU78" s="6"/>
      <c r="DKV78" s="6"/>
      <c r="DKW78" s="6"/>
      <c r="DKX78" s="6"/>
      <c r="DKY78" s="6"/>
      <c r="DKZ78" s="6"/>
      <c r="DLA78" s="6"/>
      <c r="DLB78" s="6"/>
      <c r="DLC78" s="6"/>
      <c r="DLD78" s="6"/>
      <c r="DLE78" s="6"/>
      <c r="DLF78" s="6"/>
      <c r="DLG78" s="6"/>
      <c r="DLH78" s="6"/>
      <c r="DLI78" s="6"/>
      <c r="DLJ78" s="6"/>
      <c r="DLK78" s="6"/>
      <c r="DLL78" s="6"/>
      <c r="DLM78" s="6"/>
      <c r="DLN78" s="6"/>
      <c r="DLO78" s="6"/>
      <c r="DLP78" s="6"/>
      <c r="DLQ78" s="6"/>
      <c r="DLR78" s="6"/>
      <c r="DLS78" s="6"/>
      <c r="DLT78" s="6"/>
      <c r="DLU78" s="6"/>
      <c r="DLV78" s="6"/>
      <c r="DLW78" s="6"/>
      <c r="DLX78" s="6"/>
      <c r="DLY78" s="6"/>
      <c r="DLZ78" s="6"/>
      <c r="DMA78" s="6"/>
      <c r="DMB78" s="6"/>
      <c r="DMC78" s="6"/>
      <c r="DMD78" s="6"/>
      <c r="DME78" s="6"/>
      <c r="DMF78" s="6"/>
      <c r="DMG78" s="6"/>
      <c r="DMH78" s="6"/>
      <c r="DMI78" s="6"/>
      <c r="DMJ78" s="6"/>
      <c r="DMK78" s="6"/>
      <c r="DML78" s="6"/>
      <c r="DMM78" s="6"/>
      <c r="DMN78" s="6"/>
      <c r="DMO78" s="6"/>
      <c r="DMP78" s="6"/>
      <c r="DMQ78" s="6"/>
      <c r="DMR78" s="6"/>
      <c r="DMS78" s="6"/>
      <c r="DMT78" s="6"/>
      <c r="DMU78" s="6"/>
      <c r="DMV78" s="6"/>
      <c r="DMW78" s="6"/>
      <c r="DMX78" s="6"/>
      <c r="DMY78" s="6"/>
      <c r="DMZ78" s="6"/>
      <c r="DNA78" s="6"/>
      <c r="DNB78" s="6"/>
      <c r="DNC78" s="6"/>
      <c r="DND78" s="6"/>
      <c r="DNE78" s="6"/>
      <c r="DNF78" s="6"/>
      <c r="DNG78" s="6"/>
      <c r="DNH78" s="6"/>
      <c r="DNI78" s="6"/>
      <c r="DNJ78" s="6"/>
      <c r="DNK78" s="6"/>
      <c r="DNL78" s="6"/>
      <c r="DNM78" s="6"/>
      <c r="DNN78" s="6"/>
      <c r="DNO78" s="6"/>
      <c r="DNP78" s="6"/>
      <c r="DNQ78" s="6"/>
      <c r="DNR78" s="6"/>
      <c r="DNS78" s="6"/>
      <c r="DNT78" s="6"/>
      <c r="DNU78" s="6"/>
      <c r="DNV78" s="6"/>
      <c r="DNW78" s="6"/>
      <c r="DNX78" s="6"/>
      <c r="DNY78" s="6"/>
      <c r="DNZ78" s="6"/>
      <c r="DOA78" s="6"/>
      <c r="DOB78" s="6"/>
      <c r="DOC78" s="6"/>
      <c r="DOD78" s="6"/>
      <c r="DOE78" s="6"/>
      <c r="DOF78" s="6"/>
      <c r="DOG78" s="6"/>
      <c r="DOH78" s="6"/>
      <c r="DOI78" s="6"/>
      <c r="DOJ78" s="6"/>
      <c r="DOK78" s="6"/>
      <c r="DOL78" s="6"/>
      <c r="DOM78" s="6"/>
      <c r="DON78" s="6"/>
      <c r="DOO78" s="6"/>
      <c r="DOP78" s="6"/>
      <c r="DOQ78" s="6"/>
      <c r="DOR78" s="6"/>
      <c r="DOS78" s="6"/>
      <c r="DOT78" s="6"/>
      <c r="DOU78" s="6"/>
      <c r="DOV78" s="6"/>
      <c r="DOW78" s="6"/>
      <c r="DOX78" s="6"/>
      <c r="DOY78" s="6"/>
      <c r="DOZ78" s="6"/>
      <c r="DPA78" s="6"/>
      <c r="DPB78" s="6"/>
      <c r="DPC78" s="6"/>
      <c r="DPD78" s="6"/>
      <c r="DPE78" s="6"/>
      <c r="DPF78" s="6"/>
      <c r="DPG78" s="6"/>
      <c r="DPH78" s="6"/>
      <c r="DPI78" s="6"/>
      <c r="DPJ78" s="6"/>
      <c r="DPK78" s="6"/>
      <c r="DPL78" s="6"/>
      <c r="DPM78" s="6"/>
      <c r="DPN78" s="6"/>
      <c r="DPO78" s="6"/>
      <c r="DPP78" s="6"/>
      <c r="DPQ78" s="6"/>
      <c r="DPR78" s="6"/>
      <c r="DPS78" s="6"/>
      <c r="DPT78" s="6"/>
      <c r="DPU78" s="6"/>
      <c r="DPV78" s="6"/>
      <c r="DPW78" s="6"/>
      <c r="DPX78" s="6"/>
      <c r="DPY78" s="6"/>
      <c r="DPZ78" s="6"/>
      <c r="DQA78" s="6"/>
      <c r="DQB78" s="6"/>
      <c r="DQC78" s="6"/>
      <c r="DQD78" s="6"/>
      <c r="DQE78" s="6"/>
      <c r="DQF78" s="6"/>
      <c r="DQG78" s="6"/>
      <c r="DQH78" s="6"/>
      <c r="DQI78" s="6"/>
      <c r="DQJ78" s="6"/>
      <c r="DQK78" s="6"/>
      <c r="DQL78" s="6"/>
      <c r="DQM78" s="6"/>
      <c r="DQN78" s="6"/>
      <c r="DQO78" s="6"/>
      <c r="DQP78" s="6"/>
      <c r="DQQ78" s="6"/>
      <c r="DQR78" s="6"/>
      <c r="DQS78" s="6"/>
      <c r="DQT78" s="6"/>
      <c r="DQU78" s="6"/>
      <c r="DQV78" s="6"/>
      <c r="DQW78" s="6"/>
      <c r="DQX78" s="6"/>
      <c r="DQY78" s="6"/>
      <c r="DQZ78" s="6"/>
      <c r="DRA78" s="6"/>
      <c r="DRB78" s="6"/>
      <c r="DRC78" s="6"/>
      <c r="DRD78" s="6"/>
      <c r="DRE78" s="6"/>
      <c r="DRF78" s="6"/>
      <c r="DRG78" s="6"/>
      <c r="DRH78" s="6"/>
      <c r="DRI78" s="6"/>
      <c r="DRJ78" s="6"/>
      <c r="DRK78" s="6"/>
      <c r="DRL78" s="6"/>
      <c r="DRM78" s="6"/>
      <c r="DRN78" s="6"/>
      <c r="DRO78" s="6"/>
      <c r="DRP78" s="6"/>
      <c r="DRQ78" s="6"/>
      <c r="DRR78" s="6"/>
      <c r="DRS78" s="6"/>
      <c r="DRT78" s="6"/>
      <c r="DRU78" s="6"/>
      <c r="DRV78" s="6"/>
      <c r="DRW78" s="6"/>
      <c r="DRX78" s="6"/>
      <c r="DRY78" s="6"/>
      <c r="DRZ78" s="6"/>
      <c r="DSA78" s="6"/>
      <c r="DSB78" s="6"/>
      <c r="DSC78" s="6"/>
      <c r="DSD78" s="6"/>
      <c r="DSE78" s="6"/>
      <c r="DSF78" s="6"/>
      <c r="DSG78" s="6"/>
      <c r="DSH78" s="6"/>
      <c r="DSI78" s="6"/>
      <c r="DSJ78" s="6"/>
      <c r="DSK78" s="6"/>
      <c r="DSL78" s="6"/>
      <c r="DSM78" s="6"/>
      <c r="DSN78" s="6"/>
      <c r="DSO78" s="6"/>
      <c r="DSP78" s="6"/>
      <c r="DSQ78" s="6"/>
      <c r="DSR78" s="6"/>
      <c r="DSS78" s="6"/>
      <c r="DST78" s="6"/>
      <c r="DSU78" s="6"/>
      <c r="DSV78" s="6"/>
      <c r="DSW78" s="6"/>
      <c r="DSX78" s="6"/>
      <c r="DSY78" s="6"/>
      <c r="DSZ78" s="6"/>
      <c r="DTA78" s="6"/>
      <c r="DTB78" s="6"/>
      <c r="DTC78" s="6"/>
      <c r="DTD78" s="6"/>
      <c r="DTE78" s="6"/>
      <c r="DTF78" s="6"/>
      <c r="DTG78" s="6"/>
      <c r="DTH78" s="6"/>
      <c r="DTI78" s="6"/>
      <c r="DTJ78" s="6"/>
      <c r="DTK78" s="6"/>
      <c r="DTL78" s="6"/>
      <c r="DTM78" s="6"/>
      <c r="DTN78" s="6"/>
      <c r="DTO78" s="6"/>
      <c r="DTP78" s="6"/>
      <c r="DTQ78" s="6"/>
      <c r="DTR78" s="6"/>
      <c r="DTS78" s="6"/>
      <c r="DTT78" s="6"/>
      <c r="DTU78" s="6"/>
      <c r="DTV78" s="6"/>
      <c r="DTW78" s="6"/>
      <c r="DTX78" s="6"/>
      <c r="DTY78" s="6"/>
      <c r="DTZ78" s="6"/>
      <c r="DUA78" s="6"/>
      <c r="DUB78" s="6"/>
      <c r="DUC78" s="6"/>
      <c r="DUD78" s="6"/>
      <c r="DUE78" s="6"/>
      <c r="DUF78" s="6"/>
      <c r="DUG78" s="6"/>
      <c r="DUH78" s="6"/>
      <c r="DUI78" s="6"/>
      <c r="DUJ78" s="6"/>
      <c r="DUK78" s="6"/>
      <c r="DUL78" s="6"/>
      <c r="DUM78" s="6"/>
      <c r="DUN78" s="6"/>
      <c r="DUO78" s="6"/>
      <c r="DUP78" s="6"/>
      <c r="DUQ78" s="6"/>
      <c r="DUR78" s="6"/>
      <c r="DUS78" s="6"/>
      <c r="DUT78" s="6"/>
      <c r="DUU78" s="6"/>
      <c r="DUV78" s="6"/>
      <c r="DUW78" s="6"/>
      <c r="DUX78" s="6"/>
      <c r="DUY78" s="6"/>
      <c r="DUZ78" s="6"/>
      <c r="DVA78" s="6"/>
      <c r="DVB78" s="6"/>
      <c r="DVC78" s="6"/>
      <c r="DVD78" s="6"/>
      <c r="DVE78" s="6"/>
      <c r="DVF78" s="6"/>
      <c r="DVG78" s="6"/>
      <c r="DVH78" s="6"/>
      <c r="DVI78" s="6"/>
      <c r="DVJ78" s="6"/>
      <c r="DVK78" s="6"/>
      <c r="DVL78" s="6"/>
      <c r="DVM78" s="6"/>
      <c r="DVN78" s="6"/>
      <c r="DVO78" s="6"/>
      <c r="DVP78" s="6"/>
      <c r="DVQ78" s="6"/>
      <c r="DVR78" s="6"/>
      <c r="DVS78" s="6"/>
      <c r="DVT78" s="6"/>
      <c r="DVU78" s="6"/>
      <c r="DVV78" s="6"/>
      <c r="DVW78" s="6"/>
      <c r="DVX78" s="6"/>
      <c r="DVY78" s="6"/>
      <c r="DVZ78" s="6"/>
      <c r="DWA78" s="6"/>
      <c r="DWB78" s="6"/>
      <c r="DWC78" s="6"/>
      <c r="DWD78" s="6"/>
      <c r="DWE78" s="6"/>
      <c r="DWF78" s="6"/>
      <c r="DWG78" s="6"/>
      <c r="DWH78" s="6"/>
      <c r="DWI78" s="6"/>
      <c r="DWJ78" s="6"/>
      <c r="DWK78" s="6"/>
      <c r="DWL78" s="6"/>
      <c r="DWM78" s="6"/>
      <c r="DWN78" s="6"/>
      <c r="DWO78" s="6"/>
      <c r="DWP78" s="6"/>
      <c r="DWQ78" s="6"/>
      <c r="DWR78" s="6"/>
      <c r="DWS78" s="6"/>
      <c r="DWT78" s="6"/>
      <c r="DWU78" s="6"/>
      <c r="DWV78" s="6"/>
      <c r="DWW78" s="6"/>
      <c r="DWX78" s="6"/>
      <c r="DWY78" s="6"/>
      <c r="DWZ78" s="6"/>
      <c r="DXA78" s="6"/>
      <c r="DXB78" s="6"/>
      <c r="DXC78" s="6"/>
      <c r="DXD78" s="6"/>
      <c r="DXE78" s="6"/>
      <c r="DXF78" s="6"/>
      <c r="DXG78" s="6"/>
      <c r="DXH78" s="6"/>
      <c r="DXI78" s="6"/>
      <c r="DXJ78" s="6"/>
      <c r="DXK78" s="6"/>
      <c r="DXL78" s="6"/>
      <c r="DXM78" s="6"/>
      <c r="DXN78" s="6"/>
      <c r="DXO78" s="6"/>
      <c r="DXP78" s="6"/>
      <c r="DXQ78" s="6"/>
      <c r="DXR78" s="6"/>
      <c r="DXS78" s="6"/>
      <c r="DXT78" s="6"/>
      <c r="DXU78" s="6"/>
      <c r="DXV78" s="6"/>
      <c r="DXW78" s="6"/>
      <c r="DXX78" s="6"/>
      <c r="DXY78" s="6"/>
      <c r="DXZ78" s="6"/>
      <c r="DYA78" s="6"/>
      <c r="DYB78" s="6"/>
      <c r="DYC78" s="6"/>
      <c r="DYD78" s="6"/>
      <c r="DYE78" s="6"/>
      <c r="DYF78" s="6"/>
      <c r="DYG78" s="6"/>
      <c r="DYH78" s="6"/>
      <c r="DYI78" s="6"/>
      <c r="DYJ78" s="6"/>
      <c r="DYK78" s="6"/>
      <c r="DYL78" s="6"/>
      <c r="DYM78" s="6"/>
      <c r="DYN78" s="6"/>
      <c r="DYO78" s="6"/>
      <c r="DYP78" s="6"/>
      <c r="DYQ78" s="6"/>
      <c r="DYR78" s="6"/>
      <c r="DYS78" s="6"/>
      <c r="DYT78" s="6"/>
      <c r="DYU78" s="6"/>
      <c r="DYV78" s="6"/>
      <c r="DYW78" s="6"/>
      <c r="DYX78" s="6"/>
      <c r="DYY78" s="6"/>
      <c r="DYZ78" s="6"/>
      <c r="DZA78" s="6"/>
      <c r="DZB78" s="6"/>
      <c r="DZC78" s="6"/>
      <c r="DZD78" s="6"/>
      <c r="DZE78" s="6"/>
      <c r="DZF78" s="6"/>
      <c r="DZG78" s="6"/>
      <c r="DZH78" s="6"/>
      <c r="DZI78" s="6"/>
      <c r="DZJ78" s="6"/>
      <c r="DZK78" s="6"/>
      <c r="DZL78" s="6"/>
      <c r="DZM78" s="6"/>
      <c r="DZN78" s="6"/>
      <c r="DZO78" s="6"/>
      <c r="DZP78" s="6"/>
      <c r="DZQ78" s="6"/>
      <c r="DZR78" s="6"/>
      <c r="DZS78" s="6"/>
      <c r="DZT78" s="6"/>
      <c r="DZU78" s="6"/>
      <c r="DZV78" s="6"/>
      <c r="DZW78" s="6"/>
      <c r="DZX78" s="6"/>
      <c r="DZY78" s="6"/>
      <c r="DZZ78" s="6"/>
      <c r="EAA78" s="6"/>
      <c r="EAB78" s="6"/>
      <c r="EAC78" s="6"/>
      <c r="EAD78" s="6"/>
      <c r="EAE78" s="6"/>
      <c r="EAF78" s="6"/>
      <c r="EAG78" s="6"/>
      <c r="EAH78" s="6"/>
      <c r="EAI78" s="6"/>
      <c r="EAJ78" s="6"/>
      <c r="EAK78" s="6"/>
      <c r="EAL78" s="6"/>
      <c r="EAM78" s="6"/>
      <c r="EAN78" s="6"/>
      <c r="EAO78" s="6"/>
      <c r="EAP78" s="6"/>
      <c r="EAQ78" s="6"/>
      <c r="EAR78" s="6"/>
      <c r="EAS78" s="6"/>
      <c r="EAT78" s="6"/>
      <c r="EAU78" s="6"/>
      <c r="EAV78" s="6"/>
      <c r="EAW78" s="6"/>
      <c r="EAX78" s="6"/>
      <c r="EAY78" s="6"/>
      <c r="EAZ78" s="6"/>
      <c r="EBA78" s="6"/>
      <c r="EBB78" s="6"/>
      <c r="EBC78" s="6"/>
      <c r="EBD78" s="6"/>
      <c r="EBE78" s="6"/>
      <c r="EBF78" s="6"/>
      <c r="EBG78" s="6"/>
      <c r="EBH78" s="6"/>
      <c r="EBI78" s="6"/>
      <c r="EBJ78" s="6"/>
      <c r="EBK78" s="6"/>
      <c r="EBL78" s="6"/>
      <c r="EBM78" s="6"/>
      <c r="EBN78" s="6"/>
      <c r="EBO78" s="6"/>
      <c r="EBP78" s="6"/>
      <c r="EBQ78" s="6"/>
      <c r="EBR78" s="6"/>
      <c r="EBS78" s="6"/>
      <c r="EBT78" s="6"/>
      <c r="EBU78" s="6"/>
      <c r="EBV78" s="6"/>
      <c r="EBW78" s="6"/>
      <c r="EBX78" s="6"/>
      <c r="EBY78" s="6"/>
      <c r="EBZ78" s="6"/>
      <c r="ECA78" s="6"/>
      <c r="ECB78" s="6"/>
      <c r="ECC78" s="6"/>
      <c r="ECD78" s="6"/>
      <c r="ECE78" s="6"/>
      <c r="ECF78" s="6"/>
      <c r="ECG78" s="6"/>
      <c r="ECH78" s="6"/>
      <c r="ECI78" s="6"/>
      <c r="ECJ78" s="6"/>
      <c r="ECK78" s="6"/>
      <c r="ECL78" s="6"/>
      <c r="ECM78" s="6"/>
      <c r="ECN78" s="6"/>
      <c r="ECO78" s="6"/>
      <c r="ECP78" s="6"/>
      <c r="ECQ78" s="6"/>
      <c r="ECR78" s="6"/>
      <c r="ECS78" s="6"/>
      <c r="ECT78" s="6"/>
      <c r="ECU78" s="6"/>
      <c r="ECV78" s="6"/>
      <c r="ECW78" s="6"/>
      <c r="ECX78" s="6"/>
      <c r="ECY78" s="6"/>
      <c r="ECZ78" s="6"/>
      <c r="EDA78" s="6"/>
      <c r="EDB78" s="6"/>
      <c r="EDC78" s="6"/>
      <c r="EDD78" s="6"/>
      <c r="EDE78" s="6"/>
      <c r="EDF78" s="6"/>
      <c r="EDG78" s="6"/>
      <c r="EDH78" s="6"/>
      <c r="EDI78" s="6"/>
      <c r="EDJ78" s="6"/>
      <c r="EDK78" s="6"/>
      <c r="EDL78" s="6"/>
      <c r="EDM78" s="6"/>
      <c r="EDN78" s="6"/>
      <c r="EDO78" s="6"/>
      <c r="EDP78" s="6"/>
      <c r="EDQ78" s="6"/>
      <c r="EDR78" s="6"/>
      <c r="EDS78" s="6"/>
      <c r="EDT78" s="6"/>
      <c r="EDU78" s="6"/>
      <c r="EDV78" s="6"/>
      <c r="EDW78" s="6"/>
      <c r="EDX78" s="6"/>
      <c r="EDY78" s="6"/>
      <c r="EDZ78" s="6"/>
      <c r="EEA78" s="6"/>
      <c r="EEB78" s="6"/>
      <c r="EEC78" s="6"/>
      <c r="EED78" s="6"/>
      <c r="EEE78" s="6"/>
      <c r="EEF78" s="6"/>
      <c r="EEG78" s="6"/>
      <c r="EEH78" s="6"/>
      <c r="EEI78" s="6"/>
      <c r="EEJ78" s="6"/>
      <c r="EEK78" s="6"/>
      <c r="EEL78" s="6"/>
      <c r="EEM78" s="6"/>
      <c r="EEN78" s="6"/>
      <c r="EEO78" s="6"/>
      <c r="EEP78" s="6"/>
      <c r="EEQ78" s="6"/>
      <c r="EER78" s="6"/>
      <c r="EES78" s="6"/>
      <c r="EET78" s="6"/>
      <c r="EEU78" s="6"/>
      <c r="EEV78" s="6"/>
      <c r="EEW78" s="6"/>
      <c r="EEX78" s="6"/>
      <c r="EEY78" s="6"/>
      <c r="EEZ78" s="6"/>
      <c r="EFA78" s="6"/>
      <c r="EFB78" s="6"/>
      <c r="EFC78" s="6"/>
      <c r="EFD78" s="6"/>
      <c r="EFE78" s="6"/>
      <c r="EFF78" s="6"/>
      <c r="EFG78" s="6"/>
      <c r="EFH78" s="6"/>
      <c r="EFI78" s="6"/>
      <c r="EFJ78" s="6"/>
      <c r="EFK78" s="6"/>
      <c r="EFL78" s="6"/>
      <c r="EFM78" s="6"/>
      <c r="EFN78" s="6"/>
      <c r="EFO78" s="6"/>
      <c r="EFP78" s="6"/>
      <c r="EFQ78" s="6"/>
      <c r="EFR78" s="6"/>
      <c r="EFS78" s="6"/>
      <c r="EFT78" s="6"/>
      <c r="EFU78" s="6"/>
      <c r="EFV78" s="6"/>
      <c r="EFW78" s="6"/>
      <c r="EFX78" s="6"/>
      <c r="EFY78" s="6"/>
      <c r="EFZ78" s="6"/>
      <c r="EGA78" s="6"/>
      <c r="EGB78" s="6"/>
      <c r="EGC78" s="6"/>
      <c r="EGD78" s="6"/>
      <c r="EGE78" s="6"/>
      <c r="EGF78" s="6"/>
      <c r="EGG78" s="6"/>
      <c r="EGH78" s="6"/>
      <c r="EGI78" s="6"/>
      <c r="EGJ78" s="6"/>
      <c r="EGK78" s="6"/>
      <c r="EGL78" s="6"/>
      <c r="EGM78" s="6"/>
      <c r="EGN78" s="6"/>
      <c r="EGO78" s="6"/>
      <c r="EGP78" s="6"/>
      <c r="EGQ78" s="6"/>
      <c r="EGR78" s="6"/>
      <c r="EGS78" s="6"/>
      <c r="EGT78" s="6"/>
      <c r="EGU78" s="6"/>
      <c r="EGV78" s="6"/>
      <c r="EGW78" s="6"/>
      <c r="EGX78" s="6"/>
      <c r="EGY78" s="6"/>
      <c r="EGZ78" s="6"/>
      <c r="EHA78" s="6"/>
      <c r="EHB78" s="6"/>
      <c r="EHC78" s="6"/>
      <c r="EHD78" s="6"/>
      <c r="EHE78" s="6"/>
      <c r="EHF78" s="6"/>
      <c r="EHG78" s="6"/>
      <c r="EHH78" s="6"/>
      <c r="EHI78" s="6"/>
      <c r="EHJ78" s="6"/>
      <c r="EHK78" s="6"/>
      <c r="EHL78" s="6"/>
      <c r="EHM78" s="6"/>
      <c r="EHN78" s="6"/>
      <c r="EHO78" s="6"/>
      <c r="EHP78" s="6"/>
      <c r="EHQ78" s="6"/>
      <c r="EHR78" s="6"/>
      <c r="EHS78" s="6"/>
      <c r="EHT78" s="6"/>
      <c r="EHU78" s="6"/>
      <c r="EHV78" s="6"/>
      <c r="EHW78" s="6"/>
      <c r="EHX78" s="6"/>
      <c r="EHY78" s="6"/>
      <c r="EHZ78" s="6"/>
      <c r="EIA78" s="6"/>
      <c r="EIB78" s="6"/>
      <c r="EIC78" s="6"/>
      <c r="EID78" s="6"/>
      <c r="EIE78" s="6"/>
      <c r="EIF78" s="6"/>
      <c r="EIG78" s="6"/>
      <c r="EIH78" s="6"/>
      <c r="EII78" s="6"/>
      <c r="EIJ78" s="6"/>
      <c r="EIK78" s="6"/>
      <c r="EIL78" s="6"/>
      <c r="EIM78" s="6"/>
      <c r="EIN78" s="6"/>
      <c r="EIO78" s="6"/>
      <c r="EIP78" s="6"/>
      <c r="EIQ78" s="6"/>
      <c r="EIR78" s="6"/>
      <c r="EIS78" s="6"/>
      <c r="EIT78" s="6"/>
      <c r="EIU78" s="6"/>
      <c r="EIV78" s="6"/>
      <c r="EIW78" s="6"/>
      <c r="EIX78" s="6"/>
      <c r="EIY78" s="6"/>
      <c r="EIZ78" s="6"/>
      <c r="EJA78" s="6"/>
      <c r="EJB78" s="6"/>
      <c r="EJC78" s="6"/>
      <c r="EJD78" s="6"/>
      <c r="EJE78" s="6"/>
      <c r="EJF78" s="6"/>
      <c r="EJG78" s="6"/>
      <c r="EJH78" s="6"/>
      <c r="EJI78" s="6"/>
      <c r="EJJ78" s="6"/>
      <c r="EJK78" s="6"/>
      <c r="EJL78" s="6"/>
      <c r="EJM78" s="6"/>
      <c r="EJN78" s="6"/>
      <c r="EJO78" s="6"/>
      <c r="EJP78" s="6"/>
      <c r="EJQ78" s="6"/>
      <c r="EJR78" s="6"/>
      <c r="EJS78" s="6"/>
      <c r="EJT78" s="6"/>
      <c r="EJU78" s="6"/>
      <c r="EJV78" s="6"/>
      <c r="EJW78" s="6"/>
      <c r="EJX78" s="6"/>
      <c r="EJY78" s="6"/>
      <c r="EJZ78" s="6"/>
      <c r="EKA78" s="6"/>
      <c r="EKB78" s="6"/>
      <c r="EKC78" s="6"/>
      <c r="EKD78" s="6"/>
      <c r="EKE78" s="6"/>
      <c r="EKF78" s="6"/>
      <c r="EKG78" s="6"/>
      <c r="EKH78" s="6"/>
      <c r="EKI78" s="6"/>
      <c r="EKJ78" s="6"/>
      <c r="EKK78" s="6"/>
      <c r="EKL78" s="6"/>
      <c r="EKM78" s="6"/>
      <c r="EKN78" s="6"/>
      <c r="EKO78" s="6"/>
      <c r="EKP78" s="6"/>
      <c r="EKQ78" s="6"/>
      <c r="EKR78" s="6"/>
      <c r="EKS78" s="6"/>
      <c r="EKT78" s="6"/>
      <c r="EKU78" s="6"/>
      <c r="EKV78" s="6"/>
      <c r="EKW78" s="6"/>
      <c r="EKX78" s="6"/>
      <c r="EKY78" s="6"/>
      <c r="EKZ78" s="6"/>
      <c r="ELA78" s="6"/>
      <c r="ELB78" s="6"/>
      <c r="ELC78" s="6"/>
      <c r="ELD78" s="6"/>
      <c r="ELE78" s="6"/>
      <c r="ELF78" s="6"/>
      <c r="ELG78" s="6"/>
      <c r="ELH78" s="6"/>
      <c r="ELI78" s="6"/>
      <c r="ELJ78" s="6"/>
      <c r="ELK78" s="6"/>
      <c r="ELL78" s="6"/>
      <c r="ELM78" s="6"/>
      <c r="ELN78" s="6"/>
      <c r="ELO78" s="6"/>
      <c r="ELP78" s="6"/>
      <c r="ELQ78" s="6"/>
      <c r="ELR78" s="6"/>
      <c r="ELS78" s="6"/>
      <c r="ELT78" s="6"/>
      <c r="ELU78" s="6"/>
      <c r="ELV78" s="6"/>
      <c r="ELW78" s="6"/>
      <c r="ELX78" s="6"/>
      <c r="ELY78" s="6"/>
      <c r="ELZ78" s="6"/>
      <c r="EMA78" s="6"/>
      <c r="EMB78" s="6"/>
      <c r="EMC78" s="6"/>
      <c r="EMD78" s="6"/>
      <c r="EME78" s="6"/>
      <c r="EMF78" s="6"/>
      <c r="EMG78" s="6"/>
      <c r="EMH78" s="6"/>
      <c r="EMI78" s="6"/>
      <c r="EMJ78" s="6"/>
      <c r="EMK78" s="6"/>
      <c r="EML78" s="6"/>
      <c r="EMM78" s="6"/>
      <c r="EMN78" s="6"/>
      <c r="EMO78" s="6"/>
      <c r="EMP78" s="6"/>
      <c r="EMQ78" s="6"/>
      <c r="EMR78" s="6"/>
      <c r="EMS78" s="6"/>
      <c r="EMT78" s="6"/>
      <c r="EMU78" s="6"/>
      <c r="EMV78" s="6"/>
      <c r="EMW78" s="6"/>
      <c r="EMX78" s="6"/>
      <c r="EMY78" s="6"/>
      <c r="EMZ78" s="6"/>
      <c r="ENA78" s="6"/>
      <c r="ENB78" s="6"/>
      <c r="ENC78" s="6"/>
      <c r="END78" s="6"/>
      <c r="ENE78" s="6"/>
      <c r="ENF78" s="6"/>
      <c r="ENG78" s="6"/>
      <c r="ENH78" s="6"/>
      <c r="ENI78" s="6"/>
      <c r="ENJ78" s="6"/>
      <c r="ENK78" s="6"/>
      <c r="ENL78" s="6"/>
      <c r="ENM78" s="6"/>
      <c r="ENN78" s="6"/>
      <c r="ENO78" s="6"/>
      <c r="ENP78" s="6"/>
      <c r="ENQ78" s="6"/>
      <c r="ENR78" s="6"/>
      <c r="ENS78" s="6"/>
      <c r="ENT78" s="6"/>
      <c r="ENU78" s="6"/>
      <c r="ENV78" s="6"/>
      <c r="ENW78" s="6"/>
      <c r="ENX78" s="6"/>
      <c r="ENY78" s="6"/>
      <c r="ENZ78" s="6"/>
      <c r="EOA78" s="6"/>
      <c r="EOB78" s="6"/>
      <c r="EOC78" s="6"/>
      <c r="EOD78" s="6"/>
      <c r="EOE78" s="6"/>
      <c r="EOF78" s="6"/>
      <c r="EOG78" s="6"/>
      <c r="EOH78" s="6"/>
      <c r="EOI78" s="6"/>
      <c r="EOJ78" s="6"/>
      <c r="EOK78" s="6"/>
      <c r="EOL78" s="6"/>
      <c r="EOM78" s="6"/>
      <c r="EON78" s="6"/>
      <c r="EOO78" s="6"/>
      <c r="EOP78" s="6"/>
      <c r="EOQ78" s="6"/>
      <c r="EOR78" s="6"/>
      <c r="EOS78" s="6"/>
      <c r="EOT78" s="6"/>
      <c r="EOU78" s="6"/>
      <c r="EOV78" s="6"/>
      <c r="EOW78" s="6"/>
      <c r="EOX78" s="6"/>
      <c r="EOY78" s="6"/>
      <c r="EOZ78" s="6"/>
      <c r="EPA78" s="6"/>
      <c r="EPB78" s="6"/>
      <c r="EPC78" s="6"/>
      <c r="EPD78" s="6"/>
      <c r="EPE78" s="6"/>
      <c r="EPF78" s="6"/>
      <c r="EPG78" s="6"/>
      <c r="EPH78" s="6"/>
      <c r="EPI78" s="6"/>
      <c r="EPJ78" s="6"/>
      <c r="EPK78" s="6"/>
      <c r="EPL78" s="6"/>
      <c r="EPM78" s="6"/>
      <c r="EPN78" s="6"/>
      <c r="EPO78" s="6"/>
      <c r="EPP78" s="6"/>
      <c r="EPQ78" s="6"/>
      <c r="EPR78" s="6"/>
      <c r="EPS78" s="6"/>
      <c r="EPT78" s="6"/>
      <c r="EPU78" s="6"/>
      <c r="EPV78" s="6"/>
      <c r="EPW78" s="6"/>
      <c r="EPX78" s="6"/>
      <c r="EPY78" s="6"/>
      <c r="EPZ78" s="6"/>
      <c r="EQA78" s="6"/>
      <c r="EQB78" s="6"/>
      <c r="EQC78" s="6"/>
      <c r="EQD78" s="6"/>
      <c r="EQE78" s="6"/>
      <c r="EQF78" s="6"/>
      <c r="EQG78" s="6"/>
      <c r="EQH78" s="6"/>
      <c r="EQI78" s="6"/>
      <c r="EQJ78" s="6"/>
      <c r="EQK78" s="6"/>
      <c r="EQL78" s="6"/>
      <c r="EQM78" s="6"/>
      <c r="EQN78" s="6"/>
      <c r="EQO78" s="6"/>
      <c r="EQP78" s="6"/>
      <c r="EQQ78" s="6"/>
      <c r="EQR78" s="6"/>
      <c r="EQS78" s="6"/>
      <c r="EQT78" s="6"/>
      <c r="EQU78" s="6"/>
      <c r="EQV78" s="6"/>
      <c r="EQW78" s="6"/>
      <c r="EQX78" s="6"/>
      <c r="EQY78" s="6"/>
      <c r="EQZ78" s="6"/>
      <c r="ERA78" s="6"/>
      <c r="ERB78" s="6"/>
      <c r="ERC78" s="6"/>
      <c r="ERD78" s="6"/>
      <c r="ERE78" s="6"/>
      <c r="ERF78" s="6"/>
      <c r="ERG78" s="6"/>
      <c r="ERH78" s="6"/>
      <c r="ERI78" s="6"/>
      <c r="ERJ78" s="6"/>
      <c r="ERK78" s="6"/>
      <c r="ERL78" s="6"/>
      <c r="ERM78" s="6"/>
      <c r="ERN78" s="6"/>
      <c r="ERO78" s="6"/>
      <c r="ERP78" s="6"/>
      <c r="ERQ78" s="6"/>
      <c r="ERR78" s="6"/>
      <c r="ERS78" s="6"/>
      <c r="ERT78" s="6"/>
      <c r="ERU78" s="6"/>
      <c r="ERV78" s="6"/>
      <c r="ERW78" s="6"/>
      <c r="ERX78" s="6"/>
      <c r="ERY78" s="6"/>
      <c r="ERZ78" s="6"/>
      <c r="ESA78" s="6"/>
      <c r="ESB78" s="6"/>
      <c r="ESC78" s="6"/>
      <c r="ESD78" s="6"/>
      <c r="ESE78" s="6"/>
      <c r="ESF78" s="6"/>
      <c r="ESG78" s="6"/>
      <c r="ESH78" s="6"/>
      <c r="ESI78" s="6"/>
      <c r="ESJ78" s="6"/>
      <c r="ESK78" s="6"/>
      <c r="ESL78" s="6"/>
      <c r="ESM78" s="6"/>
      <c r="ESN78" s="6"/>
      <c r="ESO78" s="6"/>
      <c r="ESP78" s="6"/>
      <c r="ESQ78" s="6"/>
      <c r="ESR78" s="6"/>
      <c r="ESS78" s="6"/>
      <c r="EST78" s="6"/>
      <c r="ESU78" s="6"/>
      <c r="ESV78" s="6"/>
      <c r="ESW78" s="6"/>
      <c r="ESX78" s="6"/>
      <c r="ESY78" s="6"/>
      <c r="ESZ78" s="6"/>
      <c r="ETA78" s="6"/>
      <c r="ETB78" s="6"/>
      <c r="ETC78" s="6"/>
      <c r="ETD78" s="6"/>
      <c r="ETE78" s="6"/>
      <c r="ETF78" s="6"/>
      <c r="ETG78" s="6"/>
      <c r="ETH78" s="6"/>
      <c r="ETI78" s="6"/>
      <c r="ETJ78" s="6"/>
      <c r="ETK78" s="6"/>
      <c r="ETL78" s="6"/>
      <c r="ETM78" s="6"/>
      <c r="ETN78" s="6"/>
      <c r="ETO78" s="6"/>
      <c r="ETP78" s="6"/>
      <c r="ETQ78" s="6"/>
      <c r="ETR78" s="6"/>
      <c r="ETS78" s="6"/>
      <c r="ETT78" s="6"/>
      <c r="ETU78" s="6"/>
      <c r="ETV78" s="6"/>
      <c r="ETW78" s="6"/>
      <c r="ETX78" s="6"/>
      <c r="ETY78" s="6"/>
      <c r="ETZ78" s="6"/>
      <c r="EUA78" s="6"/>
      <c r="EUB78" s="6"/>
      <c r="EUC78" s="6"/>
      <c r="EUD78" s="6"/>
      <c r="EUE78" s="6"/>
      <c r="EUF78" s="6"/>
      <c r="EUG78" s="6"/>
      <c r="EUH78" s="6"/>
      <c r="EUI78" s="6"/>
      <c r="EUJ78" s="6"/>
      <c r="EUK78" s="6"/>
      <c r="EUL78" s="6"/>
      <c r="EUM78" s="6"/>
      <c r="EUN78" s="6"/>
      <c r="EUO78" s="6"/>
      <c r="EUP78" s="6"/>
      <c r="EUQ78" s="6"/>
      <c r="EUR78" s="6"/>
      <c r="EUS78" s="6"/>
      <c r="EUT78" s="6"/>
      <c r="EUU78" s="6"/>
      <c r="EUV78" s="6"/>
      <c r="EUW78" s="6"/>
      <c r="EUX78" s="6"/>
      <c r="EUY78" s="6"/>
      <c r="EUZ78" s="6"/>
      <c r="EVA78" s="6"/>
      <c r="EVB78" s="6"/>
      <c r="EVC78" s="6"/>
      <c r="EVD78" s="6"/>
      <c r="EVE78" s="6"/>
      <c r="EVF78" s="6"/>
      <c r="EVG78" s="6"/>
      <c r="EVH78" s="6"/>
      <c r="EVI78" s="6"/>
      <c r="EVJ78" s="6"/>
      <c r="EVK78" s="6"/>
      <c r="EVL78" s="6"/>
      <c r="EVM78" s="6"/>
      <c r="EVN78" s="6"/>
      <c r="EVO78" s="6"/>
      <c r="EVP78" s="6"/>
      <c r="EVQ78" s="6"/>
      <c r="EVR78" s="6"/>
      <c r="EVS78" s="6"/>
      <c r="EVT78" s="6"/>
      <c r="EVU78" s="6"/>
      <c r="EVV78" s="6"/>
      <c r="EVW78" s="6"/>
      <c r="EVX78" s="6"/>
      <c r="EVY78" s="6"/>
      <c r="EVZ78" s="6"/>
      <c r="EWA78" s="6"/>
      <c r="EWB78" s="6"/>
      <c r="EWC78" s="6"/>
      <c r="EWD78" s="6"/>
      <c r="EWE78" s="6"/>
      <c r="EWF78" s="6"/>
      <c r="EWG78" s="6"/>
      <c r="EWH78" s="6"/>
      <c r="EWI78" s="6"/>
      <c r="EWJ78" s="6"/>
      <c r="EWK78" s="6"/>
      <c r="EWL78" s="6"/>
      <c r="EWM78" s="6"/>
      <c r="EWN78" s="6"/>
      <c r="EWO78" s="6"/>
      <c r="EWP78" s="6"/>
      <c r="EWQ78" s="6"/>
      <c r="EWR78" s="6"/>
      <c r="EWS78" s="6"/>
      <c r="EWT78" s="6"/>
      <c r="EWU78" s="6"/>
      <c r="EWV78" s="6"/>
      <c r="EWW78" s="6"/>
      <c r="EWX78" s="6"/>
      <c r="EWY78" s="6"/>
      <c r="EWZ78" s="6"/>
      <c r="EXA78" s="6"/>
      <c r="EXB78" s="6"/>
      <c r="EXC78" s="6"/>
      <c r="EXD78" s="6"/>
      <c r="EXE78" s="6"/>
      <c r="EXF78" s="6"/>
      <c r="EXG78" s="6"/>
      <c r="EXH78" s="6"/>
      <c r="EXI78" s="6"/>
      <c r="EXJ78" s="6"/>
      <c r="EXK78" s="6"/>
      <c r="EXL78" s="6"/>
      <c r="EXM78" s="6"/>
      <c r="EXN78" s="6"/>
      <c r="EXO78" s="6"/>
      <c r="EXP78" s="6"/>
      <c r="EXQ78" s="6"/>
      <c r="EXR78" s="6"/>
      <c r="EXS78" s="6"/>
      <c r="EXT78" s="6"/>
      <c r="EXU78" s="6"/>
      <c r="EXV78" s="6"/>
      <c r="EXW78" s="6"/>
      <c r="EXX78" s="6"/>
      <c r="EXY78" s="6"/>
      <c r="EXZ78" s="6"/>
      <c r="EYA78" s="6"/>
      <c r="EYB78" s="6"/>
      <c r="EYC78" s="6"/>
      <c r="EYD78" s="6"/>
      <c r="EYE78" s="6"/>
      <c r="EYF78" s="6"/>
      <c r="EYG78" s="6"/>
      <c r="EYH78" s="6"/>
      <c r="EYI78" s="6"/>
      <c r="EYJ78" s="6"/>
      <c r="EYK78" s="6"/>
      <c r="EYL78" s="6"/>
      <c r="EYM78" s="6"/>
      <c r="EYN78" s="6"/>
      <c r="EYO78" s="6"/>
      <c r="EYP78" s="6"/>
      <c r="EYQ78" s="6"/>
      <c r="EYR78" s="6"/>
      <c r="EYS78" s="6"/>
      <c r="EYT78" s="6"/>
      <c r="EYU78" s="6"/>
      <c r="EYV78" s="6"/>
      <c r="EYW78" s="6"/>
      <c r="EYX78" s="6"/>
      <c r="EYY78" s="6"/>
      <c r="EYZ78" s="6"/>
      <c r="EZA78" s="6"/>
      <c r="EZB78" s="6"/>
      <c r="EZC78" s="6"/>
      <c r="EZD78" s="6"/>
      <c r="EZE78" s="6"/>
      <c r="EZF78" s="6"/>
      <c r="EZG78" s="6"/>
      <c r="EZH78" s="6"/>
      <c r="EZI78" s="6"/>
      <c r="EZJ78" s="6"/>
      <c r="EZK78" s="6"/>
      <c r="EZL78" s="6"/>
      <c r="EZM78" s="6"/>
      <c r="EZN78" s="6"/>
      <c r="EZO78" s="6"/>
      <c r="EZP78" s="6"/>
      <c r="EZQ78" s="6"/>
      <c r="EZR78" s="6"/>
      <c r="EZS78" s="6"/>
      <c r="EZT78" s="6"/>
      <c r="EZU78" s="6"/>
      <c r="EZV78" s="6"/>
      <c r="EZW78" s="6"/>
      <c r="EZX78" s="6"/>
      <c r="EZY78" s="6"/>
      <c r="EZZ78" s="6"/>
      <c r="FAA78" s="6"/>
      <c r="FAB78" s="6"/>
      <c r="FAC78" s="6"/>
      <c r="FAD78" s="6"/>
      <c r="FAE78" s="6"/>
      <c r="FAF78" s="6"/>
      <c r="FAG78" s="6"/>
      <c r="FAH78" s="6"/>
      <c r="FAI78" s="6"/>
      <c r="FAJ78" s="6"/>
      <c r="FAK78" s="6"/>
      <c r="FAL78" s="6"/>
      <c r="FAM78" s="6"/>
      <c r="FAN78" s="6"/>
      <c r="FAO78" s="6"/>
      <c r="FAP78" s="6"/>
      <c r="FAQ78" s="6"/>
      <c r="FAR78" s="6"/>
      <c r="FAS78" s="6"/>
      <c r="FAT78" s="6"/>
      <c r="FAU78" s="6"/>
      <c r="FAV78" s="6"/>
      <c r="FAW78" s="6"/>
      <c r="FAX78" s="6"/>
      <c r="FAY78" s="6"/>
      <c r="FAZ78" s="6"/>
      <c r="FBA78" s="6"/>
      <c r="FBB78" s="6"/>
      <c r="FBC78" s="6"/>
      <c r="FBD78" s="6"/>
      <c r="FBE78" s="6"/>
      <c r="FBF78" s="6"/>
      <c r="FBG78" s="6"/>
      <c r="FBH78" s="6"/>
      <c r="FBI78" s="6"/>
      <c r="FBJ78" s="6"/>
      <c r="FBK78" s="6"/>
      <c r="FBL78" s="6"/>
      <c r="FBM78" s="6"/>
      <c r="FBN78" s="6"/>
      <c r="FBO78" s="6"/>
      <c r="FBP78" s="6"/>
      <c r="FBQ78" s="6"/>
      <c r="FBR78" s="6"/>
      <c r="FBS78" s="6"/>
      <c r="FBT78" s="6"/>
      <c r="FBU78" s="6"/>
      <c r="FBV78" s="6"/>
      <c r="FBW78" s="6"/>
      <c r="FBX78" s="6"/>
      <c r="FBY78" s="6"/>
      <c r="FBZ78" s="6"/>
      <c r="FCA78" s="6"/>
      <c r="FCB78" s="6"/>
      <c r="FCC78" s="6"/>
      <c r="FCD78" s="6"/>
      <c r="FCE78" s="6"/>
      <c r="FCF78" s="6"/>
      <c r="FCG78" s="6"/>
      <c r="FCH78" s="6"/>
      <c r="FCI78" s="6"/>
      <c r="FCJ78" s="6"/>
      <c r="FCK78" s="6"/>
      <c r="FCL78" s="6"/>
      <c r="FCM78" s="6"/>
      <c r="FCN78" s="6"/>
      <c r="FCO78" s="6"/>
      <c r="FCP78" s="6"/>
      <c r="FCQ78" s="6"/>
      <c r="FCR78" s="6"/>
      <c r="FCS78" s="6"/>
      <c r="FCT78" s="6"/>
      <c r="FCU78" s="6"/>
      <c r="FCV78" s="6"/>
      <c r="FCW78" s="6"/>
      <c r="FCX78" s="6"/>
      <c r="FCY78" s="6"/>
      <c r="FCZ78" s="6"/>
      <c r="FDA78" s="6"/>
      <c r="FDB78" s="6"/>
      <c r="FDC78" s="6"/>
      <c r="FDD78" s="6"/>
      <c r="FDE78" s="6"/>
      <c r="FDF78" s="6"/>
      <c r="FDG78" s="6"/>
      <c r="FDH78" s="6"/>
      <c r="FDI78" s="6"/>
      <c r="FDJ78" s="6"/>
      <c r="FDK78" s="6"/>
      <c r="FDL78" s="6"/>
      <c r="FDM78" s="6"/>
      <c r="FDN78" s="6"/>
      <c r="FDO78" s="6"/>
      <c r="FDP78" s="6"/>
      <c r="FDQ78" s="6"/>
      <c r="FDR78" s="6"/>
      <c r="FDS78" s="6"/>
      <c r="FDT78" s="6"/>
      <c r="FDU78" s="6"/>
      <c r="FDV78" s="6"/>
      <c r="FDW78" s="6"/>
      <c r="FDX78" s="6"/>
      <c r="FDY78" s="6"/>
      <c r="FDZ78" s="6"/>
      <c r="FEA78" s="6"/>
      <c r="FEB78" s="6"/>
      <c r="FEC78" s="6"/>
      <c r="FED78" s="6"/>
      <c r="FEE78" s="6"/>
      <c r="FEF78" s="6"/>
      <c r="FEG78" s="6"/>
      <c r="FEH78" s="6"/>
      <c r="FEI78" s="6"/>
      <c r="FEJ78" s="6"/>
      <c r="FEK78" s="6"/>
      <c r="FEL78" s="6"/>
      <c r="FEM78" s="6"/>
      <c r="FEN78" s="6"/>
      <c r="FEO78" s="6"/>
      <c r="FEP78" s="6"/>
      <c r="FEQ78" s="6"/>
      <c r="FER78" s="6"/>
      <c r="FES78" s="6"/>
      <c r="FET78" s="6"/>
      <c r="FEU78" s="6"/>
      <c r="FEV78" s="6"/>
      <c r="FEW78" s="6"/>
      <c r="FEX78" s="6"/>
      <c r="FEY78" s="6"/>
      <c r="FEZ78" s="6"/>
      <c r="FFA78" s="6"/>
      <c r="FFB78" s="6"/>
      <c r="FFC78" s="6"/>
      <c r="FFD78" s="6"/>
      <c r="FFE78" s="6"/>
      <c r="FFF78" s="6"/>
      <c r="FFG78" s="6"/>
      <c r="FFH78" s="6"/>
      <c r="FFI78" s="6"/>
      <c r="FFJ78" s="6"/>
      <c r="FFK78" s="6"/>
      <c r="FFL78" s="6"/>
      <c r="FFM78" s="6"/>
      <c r="FFN78" s="6"/>
      <c r="FFO78" s="6"/>
      <c r="FFP78" s="6"/>
      <c r="FFQ78" s="6"/>
      <c r="FFR78" s="6"/>
      <c r="FFS78" s="6"/>
      <c r="FFT78" s="6"/>
      <c r="FFU78" s="6"/>
      <c r="FFV78" s="6"/>
      <c r="FFW78" s="6"/>
      <c r="FFX78" s="6"/>
      <c r="FFY78" s="6"/>
      <c r="FFZ78" s="6"/>
      <c r="FGA78" s="6"/>
      <c r="FGB78" s="6"/>
      <c r="FGC78" s="6"/>
      <c r="FGD78" s="6"/>
      <c r="FGE78" s="6"/>
      <c r="FGF78" s="6"/>
      <c r="FGG78" s="6"/>
      <c r="FGH78" s="6"/>
      <c r="FGI78" s="6"/>
      <c r="FGJ78" s="6"/>
      <c r="FGK78" s="6"/>
      <c r="FGL78" s="6"/>
      <c r="FGM78" s="6"/>
      <c r="FGN78" s="6"/>
      <c r="FGO78" s="6"/>
      <c r="FGP78" s="6"/>
      <c r="FGQ78" s="6"/>
      <c r="FGR78" s="6"/>
      <c r="FGS78" s="6"/>
      <c r="FGT78" s="6"/>
      <c r="FGU78" s="6"/>
      <c r="FGV78" s="6"/>
      <c r="FGW78" s="6"/>
      <c r="FGX78" s="6"/>
      <c r="FGY78" s="6"/>
      <c r="FGZ78" s="6"/>
      <c r="FHA78" s="6"/>
      <c r="FHB78" s="6"/>
      <c r="FHC78" s="6"/>
      <c r="FHD78" s="6"/>
      <c r="FHE78" s="6"/>
      <c r="FHF78" s="6"/>
      <c r="FHG78" s="6"/>
      <c r="FHH78" s="6"/>
      <c r="FHI78" s="6"/>
      <c r="FHJ78" s="6"/>
      <c r="FHK78" s="6"/>
      <c r="FHL78" s="6"/>
      <c r="FHM78" s="6"/>
      <c r="FHN78" s="6"/>
      <c r="FHO78" s="6"/>
      <c r="FHP78" s="6"/>
      <c r="FHQ78" s="6"/>
      <c r="FHR78" s="6"/>
      <c r="FHS78" s="6"/>
      <c r="FHT78" s="6"/>
      <c r="FHU78" s="6"/>
      <c r="FHV78" s="6"/>
      <c r="FHW78" s="6"/>
      <c r="FHX78" s="6"/>
      <c r="FHY78" s="6"/>
      <c r="FHZ78" s="6"/>
      <c r="FIA78" s="6"/>
      <c r="FIB78" s="6"/>
      <c r="FIC78" s="6"/>
      <c r="FID78" s="6"/>
      <c r="FIE78" s="6"/>
      <c r="FIF78" s="6"/>
      <c r="FIG78" s="6"/>
      <c r="FIH78" s="6"/>
      <c r="FII78" s="6"/>
      <c r="FIJ78" s="6"/>
      <c r="FIK78" s="6"/>
      <c r="FIL78" s="6"/>
      <c r="FIM78" s="6"/>
      <c r="FIN78" s="6"/>
      <c r="FIO78" s="6"/>
      <c r="FIP78" s="6"/>
      <c r="FIQ78" s="6"/>
      <c r="FIR78" s="6"/>
      <c r="FIS78" s="6"/>
      <c r="FIT78" s="6"/>
      <c r="FIU78" s="6"/>
      <c r="FIV78" s="6"/>
      <c r="FIW78" s="6"/>
      <c r="FIX78" s="6"/>
      <c r="FIY78" s="6"/>
      <c r="FIZ78" s="6"/>
      <c r="FJA78" s="6"/>
      <c r="FJB78" s="6"/>
      <c r="FJC78" s="6"/>
      <c r="FJD78" s="6"/>
      <c r="FJE78" s="6"/>
      <c r="FJF78" s="6"/>
      <c r="FJG78" s="6"/>
      <c r="FJH78" s="6"/>
      <c r="FJI78" s="6"/>
      <c r="FJJ78" s="6"/>
      <c r="FJK78" s="6"/>
      <c r="FJL78" s="6"/>
      <c r="FJM78" s="6"/>
      <c r="FJN78" s="6"/>
      <c r="FJO78" s="6"/>
      <c r="FJP78" s="6"/>
      <c r="FJQ78" s="6"/>
      <c r="FJR78" s="6"/>
      <c r="FJS78" s="6"/>
      <c r="FJT78" s="6"/>
      <c r="FJU78" s="6"/>
      <c r="FJV78" s="6"/>
      <c r="FJW78" s="6"/>
      <c r="FJX78" s="6"/>
      <c r="FJY78" s="6"/>
      <c r="FJZ78" s="6"/>
      <c r="FKA78" s="6"/>
      <c r="FKB78" s="6"/>
      <c r="FKC78" s="6"/>
      <c r="FKD78" s="6"/>
      <c r="FKE78" s="6"/>
      <c r="FKF78" s="6"/>
      <c r="FKG78" s="6"/>
      <c r="FKH78" s="6"/>
      <c r="FKI78" s="6"/>
      <c r="FKJ78" s="6"/>
      <c r="FKK78" s="6"/>
      <c r="FKL78" s="6"/>
      <c r="FKM78" s="6"/>
      <c r="FKN78" s="6"/>
      <c r="FKO78" s="6"/>
      <c r="FKP78" s="6"/>
      <c r="FKQ78" s="6"/>
      <c r="FKR78" s="6"/>
      <c r="FKS78" s="6"/>
      <c r="FKT78" s="6"/>
      <c r="FKU78" s="6"/>
      <c r="FKV78" s="6"/>
      <c r="FKW78" s="6"/>
      <c r="FKX78" s="6"/>
      <c r="FKY78" s="6"/>
      <c r="FKZ78" s="6"/>
      <c r="FLA78" s="6"/>
      <c r="FLB78" s="6"/>
      <c r="FLC78" s="6"/>
      <c r="FLD78" s="6"/>
      <c r="FLE78" s="6"/>
      <c r="FLF78" s="6"/>
      <c r="FLG78" s="6"/>
      <c r="FLH78" s="6"/>
      <c r="FLI78" s="6"/>
      <c r="FLJ78" s="6"/>
      <c r="FLK78" s="6"/>
      <c r="FLL78" s="6"/>
      <c r="FLM78" s="6"/>
      <c r="FLN78" s="6"/>
      <c r="FLO78" s="6"/>
      <c r="FLP78" s="6"/>
      <c r="FLQ78" s="6"/>
      <c r="FLR78" s="6"/>
      <c r="FLS78" s="6"/>
      <c r="FLT78" s="6"/>
      <c r="FLU78" s="6"/>
      <c r="FLV78" s="6"/>
      <c r="FLW78" s="6"/>
      <c r="FLX78" s="6"/>
      <c r="FLY78" s="6"/>
      <c r="FLZ78" s="6"/>
      <c r="FMA78" s="6"/>
      <c r="FMB78" s="6"/>
      <c r="FMC78" s="6"/>
      <c r="FMD78" s="6"/>
      <c r="FME78" s="6"/>
      <c r="FMF78" s="6"/>
      <c r="FMG78" s="6"/>
      <c r="FMH78" s="6"/>
      <c r="FMI78" s="6"/>
      <c r="FMJ78" s="6"/>
      <c r="FMK78" s="6"/>
      <c r="FML78" s="6"/>
      <c r="FMM78" s="6"/>
      <c r="FMN78" s="6"/>
      <c r="FMO78" s="6"/>
      <c r="FMP78" s="6"/>
      <c r="FMQ78" s="6"/>
      <c r="FMR78" s="6"/>
      <c r="FMS78" s="6"/>
      <c r="FMT78" s="6"/>
      <c r="FMU78" s="6"/>
      <c r="FMV78" s="6"/>
      <c r="FMW78" s="6"/>
      <c r="FMX78" s="6"/>
      <c r="FMY78" s="6"/>
      <c r="FMZ78" s="6"/>
      <c r="FNA78" s="6"/>
      <c r="FNB78" s="6"/>
      <c r="FNC78" s="6"/>
      <c r="FND78" s="6"/>
      <c r="FNE78" s="6"/>
      <c r="FNF78" s="6"/>
      <c r="FNG78" s="6"/>
      <c r="FNH78" s="6"/>
      <c r="FNI78" s="6"/>
      <c r="FNJ78" s="6"/>
      <c r="FNK78" s="6"/>
      <c r="FNL78" s="6"/>
      <c r="FNM78" s="6"/>
      <c r="FNN78" s="6"/>
      <c r="FNO78" s="6"/>
      <c r="FNP78" s="6"/>
      <c r="FNQ78" s="6"/>
      <c r="FNR78" s="6"/>
      <c r="FNS78" s="6"/>
      <c r="FNT78" s="6"/>
      <c r="FNU78" s="6"/>
      <c r="FNV78" s="6"/>
      <c r="FNW78" s="6"/>
      <c r="FNX78" s="6"/>
      <c r="FNY78" s="6"/>
      <c r="FNZ78" s="6"/>
      <c r="FOA78" s="6"/>
      <c r="FOB78" s="6"/>
      <c r="FOC78" s="6"/>
      <c r="FOD78" s="6"/>
      <c r="FOE78" s="6"/>
      <c r="FOF78" s="6"/>
      <c r="FOG78" s="6"/>
      <c r="FOH78" s="6"/>
      <c r="FOI78" s="6"/>
      <c r="FOJ78" s="6"/>
      <c r="FOK78" s="6"/>
      <c r="FOL78" s="6"/>
      <c r="FOM78" s="6"/>
      <c r="FON78" s="6"/>
      <c r="FOO78" s="6"/>
      <c r="FOP78" s="6"/>
      <c r="FOQ78" s="6"/>
      <c r="FOR78" s="6"/>
      <c r="FOS78" s="6"/>
      <c r="FOT78" s="6"/>
      <c r="FOU78" s="6"/>
      <c r="FOV78" s="6"/>
      <c r="FOW78" s="6"/>
      <c r="FOX78" s="6"/>
      <c r="FOY78" s="6"/>
      <c r="FOZ78" s="6"/>
      <c r="FPA78" s="6"/>
      <c r="FPB78" s="6"/>
      <c r="FPC78" s="6"/>
      <c r="FPD78" s="6"/>
      <c r="FPE78" s="6"/>
      <c r="FPF78" s="6"/>
      <c r="FPG78" s="6"/>
      <c r="FPH78" s="6"/>
      <c r="FPI78" s="6"/>
      <c r="FPJ78" s="6"/>
      <c r="FPK78" s="6"/>
      <c r="FPL78" s="6"/>
      <c r="FPM78" s="6"/>
      <c r="FPN78" s="6"/>
      <c r="FPO78" s="6"/>
      <c r="FPP78" s="6"/>
      <c r="FPQ78" s="6"/>
      <c r="FPR78" s="6"/>
      <c r="FPS78" s="6"/>
      <c r="FPT78" s="6"/>
      <c r="FPU78" s="6"/>
      <c r="FPV78" s="6"/>
      <c r="FPW78" s="6"/>
      <c r="FPX78" s="6"/>
      <c r="FPY78" s="6"/>
      <c r="FPZ78" s="6"/>
      <c r="FQA78" s="6"/>
      <c r="FQB78" s="6"/>
      <c r="FQC78" s="6"/>
      <c r="FQD78" s="6"/>
      <c r="FQE78" s="6"/>
      <c r="FQF78" s="6"/>
      <c r="FQG78" s="6"/>
      <c r="FQH78" s="6"/>
      <c r="FQI78" s="6"/>
      <c r="FQJ78" s="6"/>
      <c r="FQK78" s="6"/>
      <c r="FQL78" s="6"/>
      <c r="FQM78" s="6"/>
      <c r="FQN78" s="6"/>
      <c r="FQO78" s="6"/>
      <c r="FQP78" s="6"/>
      <c r="FQQ78" s="6"/>
      <c r="FQR78" s="6"/>
      <c r="FQS78" s="6"/>
      <c r="FQT78" s="6"/>
      <c r="FQU78" s="6"/>
      <c r="FQV78" s="6"/>
      <c r="FQW78" s="6"/>
      <c r="FQX78" s="6"/>
      <c r="FQY78" s="6"/>
      <c r="FQZ78" s="6"/>
      <c r="FRA78" s="6"/>
      <c r="FRB78" s="6"/>
      <c r="FRC78" s="6"/>
      <c r="FRD78" s="6"/>
      <c r="FRE78" s="6"/>
      <c r="FRF78" s="6"/>
      <c r="FRG78" s="6"/>
      <c r="FRH78" s="6"/>
      <c r="FRI78" s="6"/>
      <c r="FRJ78" s="6"/>
      <c r="FRK78" s="6"/>
      <c r="FRL78" s="6"/>
      <c r="FRM78" s="6"/>
      <c r="FRN78" s="6"/>
      <c r="FRO78" s="6"/>
      <c r="FRP78" s="6"/>
      <c r="FRQ78" s="6"/>
      <c r="FRR78" s="6"/>
      <c r="FRS78" s="6"/>
      <c r="FRT78" s="6"/>
      <c r="FRU78" s="6"/>
      <c r="FRV78" s="6"/>
      <c r="FRW78" s="6"/>
      <c r="FRX78" s="6"/>
      <c r="FRY78" s="6"/>
      <c r="FRZ78" s="6"/>
      <c r="FSA78" s="6"/>
      <c r="FSB78" s="6"/>
      <c r="FSC78" s="6"/>
      <c r="FSD78" s="6"/>
      <c r="FSE78" s="6"/>
      <c r="FSF78" s="6"/>
      <c r="FSG78" s="6"/>
      <c r="FSH78" s="6"/>
      <c r="FSI78" s="6"/>
      <c r="FSJ78" s="6"/>
      <c r="FSK78" s="6"/>
      <c r="FSL78" s="6"/>
      <c r="FSM78" s="6"/>
      <c r="FSN78" s="6"/>
      <c r="FSO78" s="6"/>
      <c r="FSP78" s="6"/>
      <c r="FSQ78" s="6"/>
      <c r="FSR78" s="6"/>
      <c r="FSS78" s="6"/>
      <c r="FST78" s="6"/>
      <c r="FSU78" s="6"/>
      <c r="FSV78" s="6"/>
      <c r="FSW78" s="6"/>
      <c r="FSX78" s="6"/>
      <c r="FSY78" s="6"/>
      <c r="FSZ78" s="6"/>
      <c r="FTA78" s="6"/>
      <c r="FTB78" s="6"/>
      <c r="FTC78" s="6"/>
      <c r="FTD78" s="6"/>
      <c r="FTE78" s="6"/>
      <c r="FTF78" s="6"/>
      <c r="FTG78" s="6"/>
      <c r="FTH78" s="6"/>
      <c r="FTI78" s="6"/>
      <c r="FTJ78" s="6"/>
      <c r="FTK78" s="6"/>
      <c r="FTL78" s="6"/>
      <c r="FTM78" s="6"/>
      <c r="FTN78" s="6"/>
      <c r="FTO78" s="6"/>
      <c r="FTP78" s="6"/>
      <c r="FTQ78" s="6"/>
      <c r="FTR78" s="6"/>
      <c r="FTS78" s="6"/>
      <c r="FTT78" s="6"/>
      <c r="FTU78" s="6"/>
      <c r="FTV78" s="6"/>
      <c r="FTW78" s="6"/>
      <c r="FTX78" s="6"/>
      <c r="FTY78" s="6"/>
      <c r="FTZ78" s="6"/>
      <c r="FUA78" s="6"/>
      <c r="FUB78" s="6"/>
      <c r="FUC78" s="6"/>
      <c r="FUD78" s="6"/>
      <c r="FUE78" s="6"/>
      <c r="FUF78" s="6"/>
      <c r="FUG78" s="6"/>
      <c r="FUH78" s="6"/>
      <c r="FUI78" s="6"/>
      <c r="FUJ78" s="6"/>
      <c r="FUK78" s="6"/>
      <c r="FUL78" s="6"/>
      <c r="FUM78" s="6"/>
      <c r="FUN78" s="6"/>
      <c r="FUO78" s="6"/>
      <c r="FUP78" s="6"/>
      <c r="FUQ78" s="6"/>
      <c r="FUR78" s="6"/>
      <c r="FUS78" s="6"/>
      <c r="FUT78" s="6"/>
      <c r="FUU78" s="6"/>
      <c r="FUV78" s="6"/>
      <c r="FUW78" s="6"/>
      <c r="FUX78" s="6"/>
      <c r="FUY78" s="6"/>
      <c r="FUZ78" s="6"/>
      <c r="FVA78" s="6"/>
      <c r="FVB78" s="6"/>
      <c r="FVC78" s="6"/>
      <c r="FVD78" s="6"/>
      <c r="FVE78" s="6"/>
      <c r="FVF78" s="6"/>
      <c r="FVG78" s="6"/>
      <c r="FVH78" s="6"/>
      <c r="FVI78" s="6"/>
      <c r="FVJ78" s="6"/>
      <c r="FVK78" s="6"/>
      <c r="FVL78" s="6"/>
      <c r="FVM78" s="6"/>
      <c r="FVN78" s="6"/>
      <c r="FVO78" s="6"/>
      <c r="FVP78" s="6"/>
      <c r="FVQ78" s="6"/>
      <c r="FVR78" s="6"/>
      <c r="FVS78" s="6"/>
      <c r="FVT78" s="6"/>
      <c r="FVU78" s="6"/>
      <c r="FVV78" s="6"/>
      <c r="FVW78" s="6"/>
      <c r="FVX78" s="6"/>
      <c r="FVY78" s="6"/>
      <c r="FVZ78" s="6"/>
      <c r="FWA78" s="6"/>
      <c r="FWB78" s="6"/>
      <c r="FWC78" s="6"/>
      <c r="FWD78" s="6"/>
      <c r="FWE78" s="6"/>
      <c r="FWF78" s="6"/>
      <c r="FWG78" s="6"/>
      <c r="FWH78" s="6"/>
      <c r="FWI78" s="6"/>
      <c r="FWJ78" s="6"/>
      <c r="FWK78" s="6"/>
      <c r="FWL78" s="6"/>
      <c r="FWM78" s="6"/>
      <c r="FWN78" s="6"/>
      <c r="FWO78" s="6"/>
      <c r="FWP78" s="6"/>
      <c r="FWQ78" s="6"/>
      <c r="FWR78" s="6"/>
      <c r="FWS78" s="6"/>
      <c r="FWT78" s="6"/>
      <c r="FWU78" s="6"/>
      <c r="FWV78" s="6"/>
      <c r="FWW78" s="6"/>
      <c r="FWX78" s="6"/>
      <c r="FWY78" s="6"/>
      <c r="FWZ78" s="6"/>
      <c r="FXA78" s="6"/>
      <c r="FXB78" s="6"/>
      <c r="FXC78" s="6"/>
      <c r="FXD78" s="6"/>
      <c r="FXE78" s="6"/>
      <c r="FXF78" s="6"/>
      <c r="FXG78" s="6"/>
      <c r="FXH78" s="6"/>
      <c r="FXI78" s="6"/>
      <c r="FXJ78" s="6"/>
      <c r="FXK78" s="6"/>
      <c r="FXL78" s="6"/>
      <c r="FXM78" s="6"/>
      <c r="FXN78" s="6"/>
      <c r="FXO78" s="6"/>
      <c r="FXP78" s="6"/>
      <c r="FXQ78" s="6"/>
      <c r="FXR78" s="6"/>
      <c r="FXS78" s="6"/>
      <c r="FXT78" s="6"/>
      <c r="FXU78" s="6"/>
      <c r="FXV78" s="6"/>
      <c r="FXW78" s="6"/>
      <c r="FXX78" s="6"/>
      <c r="FXY78" s="6"/>
      <c r="FXZ78" s="6"/>
      <c r="FYA78" s="6"/>
      <c r="FYB78" s="6"/>
      <c r="FYC78" s="6"/>
      <c r="FYD78" s="6"/>
      <c r="FYE78" s="6"/>
      <c r="FYF78" s="6"/>
      <c r="FYG78" s="6"/>
      <c r="FYH78" s="6"/>
      <c r="FYI78" s="6"/>
      <c r="FYJ78" s="6"/>
      <c r="FYK78" s="6"/>
      <c r="FYL78" s="6"/>
      <c r="FYM78" s="6"/>
      <c r="FYN78" s="6"/>
      <c r="FYO78" s="6"/>
      <c r="FYP78" s="6"/>
      <c r="FYQ78" s="6"/>
      <c r="FYR78" s="6"/>
      <c r="FYS78" s="6"/>
      <c r="FYT78" s="6"/>
      <c r="FYU78" s="6"/>
      <c r="FYV78" s="6"/>
      <c r="FYW78" s="6"/>
      <c r="FYX78" s="6"/>
      <c r="FYY78" s="6"/>
      <c r="FYZ78" s="6"/>
      <c r="FZA78" s="6"/>
      <c r="FZB78" s="6"/>
      <c r="FZC78" s="6"/>
      <c r="FZD78" s="6"/>
      <c r="FZE78" s="6"/>
      <c r="FZF78" s="6"/>
      <c r="FZG78" s="6"/>
      <c r="FZH78" s="6"/>
      <c r="FZI78" s="6"/>
      <c r="FZJ78" s="6"/>
      <c r="FZK78" s="6"/>
      <c r="FZL78" s="6"/>
      <c r="FZM78" s="6"/>
      <c r="FZN78" s="6"/>
      <c r="FZO78" s="6"/>
      <c r="FZP78" s="6"/>
      <c r="FZQ78" s="6"/>
      <c r="FZR78" s="6"/>
      <c r="FZS78" s="6"/>
      <c r="FZT78" s="6"/>
      <c r="FZU78" s="6"/>
      <c r="FZV78" s="6"/>
      <c r="FZW78" s="6"/>
      <c r="FZX78" s="6"/>
      <c r="FZY78" s="6"/>
      <c r="FZZ78" s="6"/>
      <c r="GAA78" s="6"/>
      <c r="GAB78" s="6"/>
      <c r="GAC78" s="6"/>
      <c r="GAD78" s="6"/>
      <c r="GAE78" s="6"/>
      <c r="GAF78" s="6"/>
      <c r="GAG78" s="6"/>
      <c r="GAH78" s="6"/>
      <c r="GAI78" s="6"/>
      <c r="GAJ78" s="6"/>
      <c r="GAK78" s="6"/>
      <c r="GAL78" s="6"/>
      <c r="GAM78" s="6"/>
      <c r="GAN78" s="6"/>
      <c r="GAO78" s="6"/>
      <c r="GAP78" s="6"/>
      <c r="GAQ78" s="6"/>
      <c r="GAR78" s="6"/>
      <c r="GAS78" s="6"/>
      <c r="GAT78" s="6"/>
      <c r="GAU78" s="6"/>
      <c r="GAV78" s="6"/>
      <c r="GAW78" s="6"/>
      <c r="GAX78" s="6"/>
      <c r="GAY78" s="6"/>
      <c r="GAZ78" s="6"/>
      <c r="GBA78" s="6"/>
      <c r="GBB78" s="6"/>
      <c r="GBC78" s="6"/>
      <c r="GBD78" s="6"/>
      <c r="GBE78" s="6"/>
      <c r="GBF78" s="6"/>
      <c r="GBG78" s="6"/>
      <c r="GBH78" s="6"/>
      <c r="GBI78" s="6"/>
      <c r="GBJ78" s="6"/>
      <c r="GBK78" s="6"/>
      <c r="GBL78" s="6"/>
      <c r="GBM78" s="6"/>
      <c r="GBN78" s="6"/>
      <c r="GBO78" s="6"/>
      <c r="GBP78" s="6"/>
      <c r="GBQ78" s="6"/>
      <c r="GBR78" s="6"/>
      <c r="GBS78" s="6"/>
      <c r="GBT78" s="6"/>
      <c r="GBU78" s="6"/>
      <c r="GBV78" s="6"/>
      <c r="GBW78" s="6"/>
      <c r="GBX78" s="6"/>
      <c r="GBY78" s="6"/>
      <c r="GBZ78" s="6"/>
      <c r="GCA78" s="6"/>
      <c r="GCB78" s="6"/>
      <c r="GCC78" s="6"/>
      <c r="GCD78" s="6"/>
      <c r="GCE78" s="6"/>
      <c r="GCF78" s="6"/>
      <c r="GCG78" s="6"/>
      <c r="GCH78" s="6"/>
      <c r="GCI78" s="6"/>
      <c r="GCJ78" s="6"/>
      <c r="GCK78" s="6"/>
      <c r="GCL78" s="6"/>
      <c r="GCM78" s="6"/>
      <c r="GCN78" s="6"/>
      <c r="GCO78" s="6"/>
      <c r="GCP78" s="6"/>
      <c r="GCQ78" s="6"/>
      <c r="GCR78" s="6"/>
      <c r="GCS78" s="6"/>
      <c r="GCT78" s="6"/>
      <c r="GCU78" s="6"/>
      <c r="GCV78" s="6"/>
      <c r="GCW78" s="6"/>
      <c r="GCX78" s="6"/>
      <c r="GCY78" s="6"/>
      <c r="GCZ78" s="6"/>
      <c r="GDA78" s="6"/>
      <c r="GDB78" s="6"/>
      <c r="GDC78" s="6"/>
      <c r="GDD78" s="6"/>
      <c r="GDE78" s="6"/>
      <c r="GDF78" s="6"/>
      <c r="GDG78" s="6"/>
      <c r="GDH78" s="6"/>
      <c r="GDI78" s="6"/>
      <c r="GDJ78" s="6"/>
      <c r="GDK78" s="6"/>
      <c r="GDL78" s="6"/>
      <c r="GDM78" s="6"/>
      <c r="GDN78" s="6"/>
      <c r="GDO78" s="6"/>
      <c r="GDP78" s="6"/>
      <c r="GDQ78" s="6"/>
      <c r="GDR78" s="6"/>
      <c r="GDS78" s="6"/>
      <c r="GDT78" s="6"/>
      <c r="GDU78" s="6"/>
      <c r="GDV78" s="6"/>
      <c r="GDW78" s="6"/>
      <c r="GDX78" s="6"/>
      <c r="GDY78" s="6"/>
      <c r="GDZ78" s="6"/>
      <c r="GEA78" s="6"/>
      <c r="GEB78" s="6"/>
      <c r="GEC78" s="6"/>
      <c r="GED78" s="6"/>
      <c r="GEE78" s="6"/>
      <c r="GEF78" s="6"/>
      <c r="GEG78" s="6"/>
      <c r="GEH78" s="6"/>
      <c r="GEI78" s="6"/>
      <c r="GEJ78" s="6"/>
      <c r="GEK78" s="6"/>
      <c r="GEL78" s="6"/>
      <c r="GEM78" s="6"/>
      <c r="GEN78" s="6"/>
      <c r="GEO78" s="6"/>
      <c r="GEP78" s="6"/>
      <c r="GEQ78" s="6"/>
      <c r="GER78" s="6"/>
      <c r="GES78" s="6"/>
      <c r="GET78" s="6"/>
      <c r="GEU78" s="6"/>
      <c r="GEV78" s="6"/>
      <c r="GEW78" s="6"/>
      <c r="GEX78" s="6"/>
      <c r="GEY78" s="6"/>
      <c r="GEZ78" s="6"/>
      <c r="GFA78" s="6"/>
      <c r="GFB78" s="6"/>
      <c r="GFC78" s="6"/>
      <c r="GFD78" s="6"/>
      <c r="GFE78" s="6"/>
      <c r="GFF78" s="6"/>
      <c r="GFG78" s="6"/>
      <c r="GFH78" s="6"/>
      <c r="GFI78" s="6"/>
      <c r="GFJ78" s="6"/>
      <c r="GFK78" s="6"/>
      <c r="GFL78" s="6"/>
      <c r="GFM78" s="6"/>
      <c r="GFN78" s="6"/>
      <c r="GFO78" s="6"/>
      <c r="GFP78" s="6"/>
      <c r="GFQ78" s="6"/>
      <c r="GFR78" s="6"/>
      <c r="GFS78" s="6"/>
      <c r="GFT78" s="6"/>
      <c r="GFU78" s="6"/>
      <c r="GFV78" s="6"/>
      <c r="GFW78" s="6"/>
      <c r="GFX78" s="6"/>
      <c r="GFY78" s="6"/>
      <c r="GFZ78" s="6"/>
      <c r="GGA78" s="6"/>
      <c r="GGB78" s="6"/>
      <c r="GGC78" s="6"/>
      <c r="GGD78" s="6"/>
      <c r="GGE78" s="6"/>
      <c r="GGF78" s="6"/>
      <c r="GGG78" s="6"/>
      <c r="GGH78" s="6"/>
      <c r="GGI78" s="6"/>
      <c r="GGJ78" s="6"/>
      <c r="GGK78" s="6"/>
      <c r="GGL78" s="6"/>
      <c r="GGM78" s="6"/>
      <c r="GGN78" s="6"/>
      <c r="GGO78" s="6"/>
      <c r="GGP78" s="6"/>
      <c r="GGQ78" s="6"/>
      <c r="GGR78" s="6"/>
      <c r="GGS78" s="6"/>
      <c r="GGT78" s="6"/>
      <c r="GGU78" s="6"/>
      <c r="GGV78" s="6"/>
      <c r="GGW78" s="6"/>
      <c r="GGX78" s="6"/>
      <c r="GGY78" s="6"/>
      <c r="GGZ78" s="6"/>
      <c r="GHA78" s="6"/>
      <c r="GHB78" s="6"/>
      <c r="GHC78" s="6"/>
      <c r="GHD78" s="6"/>
      <c r="GHE78" s="6"/>
      <c r="GHF78" s="6"/>
      <c r="GHG78" s="6"/>
      <c r="GHH78" s="6"/>
      <c r="GHI78" s="6"/>
      <c r="GHJ78" s="6"/>
      <c r="GHK78" s="6"/>
      <c r="GHL78" s="6"/>
      <c r="GHM78" s="6"/>
      <c r="GHN78" s="6"/>
      <c r="GHO78" s="6"/>
      <c r="GHP78" s="6"/>
      <c r="GHQ78" s="6"/>
      <c r="GHR78" s="6"/>
      <c r="GHS78" s="6"/>
      <c r="GHT78" s="6"/>
      <c r="GHU78" s="6"/>
      <c r="GHV78" s="6"/>
      <c r="GHW78" s="6"/>
      <c r="GHX78" s="6"/>
      <c r="GHY78" s="6"/>
      <c r="GHZ78" s="6"/>
      <c r="GIA78" s="6"/>
      <c r="GIB78" s="6"/>
      <c r="GIC78" s="6"/>
      <c r="GID78" s="6"/>
      <c r="GIE78" s="6"/>
      <c r="GIF78" s="6"/>
      <c r="GIG78" s="6"/>
      <c r="GIH78" s="6"/>
      <c r="GII78" s="6"/>
      <c r="GIJ78" s="6"/>
      <c r="GIK78" s="6"/>
      <c r="GIL78" s="6"/>
      <c r="GIM78" s="6"/>
      <c r="GIN78" s="6"/>
      <c r="GIO78" s="6"/>
      <c r="GIP78" s="6"/>
      <c r="GIQ78" s="6"/>
      <c r="GIR78" s="6"/>
      <c r="GIS78" s="6"/>
      <c r="GIT78" s="6"/>
      <c r="GIU78" s="6"/>
      <c r="GIV78" s="6"/>
      <c r="GIW78" s="6"/>
      <c r="GIX78" s="6"/>
      <c r="GIY78" s="6"/>
      <c r="GIZ78" s="6"/>
      <c r="GJA78" s="6"/>
      <c r="GJB78" s="6"/>
      <c r="GJC78" s="6"/>
      <c r="GJD78" s="6"/>
      <c r="GJE78" s="6"/>
      <c r="GJF78" s="6"/>
      <c r="GJG78" s="6"/>
      <c r="GJH78" s="6"/>
      <c r="GJI78" s="6"/>
      <c r="GJJ78" s="6"/>
      <c r="GJK78" s="6"/>
      <c r="GJL78" s="6"/>
      <c r="GJM78" s="6"/>
      <c r="GJN78" s="6"/>
      <c r="GJO78" s="6"/>
      <c r="GJP78" s="6"/>
      <c r="GJQ78" s="6"/>
      <c r="GJR78" s="6"/>
      <c r="GJS78" s="6"/>
      <c r="GJT78" s="6"/>
      <c r="GJU78" s="6"/>
      <c r="GJV78" s="6"/>
      <c r="GJW78" s="6"/>
      <c r="GJX78" s="6"/>
      <c r="GJY78" s="6"/>
      <c r="GJZ78" s="6"/>
      <c r="GKA78" s="6"/>
      <c r="GKB78" s="6"/>
      <c r="GKC78" s="6"/>
      <c r="GKD78" s="6"/>
      <c r="GKE78" s="6"/>
      <c r="GKF78" s="6"/>
      <c r="GKG78" s="6"/>
      <c r="GKH78" s="6"/>
      <c r="GKI78" s="6"/>
      <c r="GKJ78" s="6"/>
      <c r="GKK78" s="6"/>
      <c r="GKL78" s="6"/>
      <c r="GKM78" s="6"/>
      <c r="GKN78" s="6"/>
      <c r="GKO78" s="6"/>
      <c r="GKP78" s="6"/>
      <c r="GKQ78" s="6"/>
      <c r="GKR78" s="6"/>
      <c r="GKS78" s="6"/>
      <c r="GKT78" s="6"/>
      <c r="GKU78" s="6"/>
      <c r="GKV78" s="6"/>
      <c r="GKW78" s="6"/>
      <c r="GKX78" s="6"/>
      <c r="GKY78" s="6"/>
      <c r="GKZ78" s="6"/>
      <c r="GLA78" s="6"/>
      <c r="GLB78" s="6"/>
      <c r="GLC78" s="6"/>
      <c r="GLD78" s="6"/>
      <c r="GLE78" s="6"/>
      <c r="GLF78" s="6"/>
      <c r="GLG78" s="6"/>
      <c r="GLH78" s="6"/>
      <c r="GLI78" s="6"/>
      <c r="GLJ78" s="6"/>
      <c r="GLK78" s="6"/>
      <c r="GLL78" s="6"/>
      <c r="GLM78" s="6"/>
      <c r="GLN78" s="6"/>
      <c r="GLO78" s="6"/>
      <c r="GLP78" s="6"/>
      <c r="GLQ78" s="6"/>
      <c r="GLR78" s="6"/>
      <c r="GLS78" s="6"/>
      <c r="GLT78" s="6"/>
      <c r="GLU78" s="6"/>
      <c r="GLV78" s="6"/>
      <c r="GLW78" s="6"/>
      <c r="GLX78" s="6"/>
      <c r="GLY78" s="6"/>
      <c r="GLZ78" s="6"/>
      <c r="GMA78" s="6"/>
      <c r="GMB78" s="6"/>
      <c r="GMC78" s="6"/>
      <c r="GMD78" s="6"/>
      <c r="GME78" s="6"/>
      <c r="GMF78" s="6"/>
      <c r="GMG78" s="6"/>
      <c r="GMH78" s="6"/>
      <c r="GMI78" s="6"/>
      <c r="GMJ78" s="6"/>
      <c r="GMK78" s="6"/>
      <c r="GML78" s="6"/>
      <c r="GMM78" s="6"/>
      <c r="GMN78" s="6"/>
      <c r="GMO78" s="6"/>
      <c r="GMP78" s="6"/>
      <c r="GMQ78" s="6"/>
      <c r="GMR78" s="6"/>
      <c r="GMS78" s="6"/>
      <c r="GMT78" s="6"/>
      <c r="GMU78" s="6"/>
      <c r="GMV78" s="6"/>
      <c r="GMW78" s="6"/>
      <c r="GMX78" s="6"/>
      <c r="GMY78" s="6"/>
      <c r="GMZ78" s="6"/>
      <c r="GNA78" s="6"/>
      <c r="GNB78" s="6"/>
      <c r="GNC78" s="6"/>
      <c r="GND78" s="6"/>
      <c r="GNE78" s="6"/>
      <c r="GNF78" s="6"/>
      <c r="GNG78" s="6"/>
      <c r="GNH78" s="6"/>
      <c r="GNI78" s="6"/>
      <c r="GNJ78" s="6"/>
      <c r="GNK78" s="6"/>
      <c r="GNL78" s="6"/>
      <c r="GNM78" s="6"/>
      <c r="GNN78" s="6"/>
      <c r="GNO78" s="6"/>
      <c r="GNP78" s="6"/>
      <c r="GNQ78" s="6"/>
      <c r="GNR78" s="6"/>
      <c r="GNS78" s="6"/>
      <c r="GNT78" s="6"/>
      <c r="GNU78" s="6"/>
      <c r="GNV78" s="6"/>
      <c r="GNW78" s="6"/>
      <c r="GNX78" s="6"/>
      <c r="GNY78" s="6"/>
      <c r="GNZ78" s="6"/>
      <c r="GOA78" s="6"/>
      <c r="GOB78" s="6"/>
      <c r="GOC78" s="6"/>
      <c r="GOD78" s="6"/>
      <c r="GOE78" s="6"/>
      <c r="GOF78" s="6"/>
      <c r="GOG78" s="6"/>
      <c r="GOH78" s="6"/>
      <c r="GOI78" s="6"/>
      <c r="GOJ78" s="6"/>
      <c r="GOK78" s="6"/>
      <c r="GOL78" s="6"/>
      <c r="GOM78" s="6"/>
      <c r="GON78" s="6"/>
      <c r="GOO78" s="6"/>
      <c r="GOP78" s="6"/>
      <c r="GOQ78" s="6"/>
      <c r="GOR78" s="6"/>
      <c r="GOS78" s="6"/>
      <c r="GOT78" s="6"/>
      <c r="GOU78" s="6"/>
      <c r="GOV78" s="6"/>
      <c r="GOW78" s="6"/>
      <c r="GOX78" s="6"/>
      <c r="GOY78" s="6"/>
      <c r="GOZ78" s="6"/>
      <c r="GPA78" s="6"/>
      <c r="GPB78" s="6"/>
      <c r="GPC78" s="6"/>
      <c r="GPD78" s="6"/>
      <c r="GPE78" s="6"/>
      <c r="GPF78" s="6"/>
      <c r="GPG78" s="6"/>
      <c r="GPH78" s="6"/>
      <c r="GPI78" s="6"/>
      <c r="GPJ78" s="6"/>
      <c r="GPK78" s="6"/>
      <c r="GPL78" s="6"/>
      <c r="GPM78" s="6"/>
      <c r="GPN78" s="6"/>
      <c r="GPO78" s="6"/>
      <c r="GPP78" s="6"/>
      <c r="GPQ78" s="6"/>
      <c r="GPR78" s="6"/>
      <c r="GPS78" s="6"/>
      <c r="GPT78" s="6"/>
      <c r="GPU78" s="6"/>
      <c r="GPV78" s="6"/>
      <c r="GPW78" s="6"/>
      <c r="GPX78" s="6"/>
      <c r="GPY78" s="6"/>
      <c r="GPZ78" s="6"/>
      <c r="GQA78" s="6"/>
      <c r="GQB78" s="6"/>
      <c r="GQC78" s="6"/>
      <c r="GQD78" s="6"/>
      <c r="GQE78" s="6"/>
      <c r="GQF78" s="6"/>
      <c r="GQG78" s="6"/>
      <c r="GQH78" s="6"/>
      <c r="GQI78" s="6"/>
      <c r="GQJ78" s="6"/>
      <c r="GQK78" s="6"/>
      <c r="GQL78" s="6"/>
      <c r="GQM78" s="6"/>
      <c r="GQN78" s="6"/>
      <c r="GQO78" s="6"/>
      <c r="GQP78" s="6"/>
      <c r="GQQ78" s="6"/>
      <c r="GQR78" s="6"/>
      <c r="GQS78" s="6"/>
      <c r="GQT78" s="6"/>
      <c r="GQU78" s="6"/>
      <c r="GQV78" s="6"/>
      <c r="GQW78" s="6"/>
      <c r="GQX78" s="6"/>
      <c r="GQY78" s="6"/>
      <c r="GQZ78" s="6"/>
      <c r="GRA78" s="6"/>
      <c r="GRB78" s="6"/>
      <c r="GRC78" s="6"/>
      <c r="GRD78" s="6"/>
      <c r="GRE78" s="6"/>
      <c r="GRF78" s="6"/>
      <c r="GRG78" s="6"/>
      <c r="GRH78" s="6"/>
      <c r="GRI78" s="6"/>
      <c r="GRJ78" s="6"/>
      <c r="GRK78" s="6"/>
      <c r="GRL78" s="6"/>
      <c r="GRM78" s="6"/>
      <c r="GRN78" s="6"/>
      <c r="GRO78" s="6"/>
      <c r="GRP78" s="6"/>
      <c r="GRQ78" s="6"/>
      <c r="GRR78" s="6"/>
      <c r="GRS78" s="6"/>
      <c r="GRT78" s="6"/>
      <c r="GRU78" s="6"/>
      <c r="GRV78" s="6"/>
      <c r="GRW78" s="6"/>
      <c r="GRX78" s="6"/>
      <c r="GRY78" s="6"/>
      <c r="GRZ78" s="6"/>
      <c r="GSA78" s="6"/>
      <c r="GSB78" s="6"/>
      <c r="GSC78" s="6"/>
      <c r="GSD78" s="6"/>
      <c r="GSE78" s="6"/>
      <c r="GSF78" s="6"/>
      <c r="GSG78" s="6"/>
      <c r="GSH78" s="6"/>
      <c r="GSI78" s="6"/>
      <c r="GSJ78" s="6"/>
      <c r="GSK78" s="6"/>
      <c r="GSL78" s="6"/>
      <c r="GSM78" s="6"/>
      <c r="GSN78" s="6"/>
      <c r="GSO78" s="6"/>
      <c r="GSP78" s="6"/>
      <c r="GSQ78" s="6"/>
      <c r="GSR78" s="6"/>
      <c r="GSS78" s="6"/>
      <c r="GST78" s="6"/>
      <c r="GSU78" s="6"/>
      <c r="GSV78" s="6"/>
      <c r="GSW78" s="6"/>
      <c r="GSX78" s="6"/>
      <c r="GSY78" s="6"/>
      <c r="GSZ78" s="6"/>
      <c r="GTA78" s="6"/>
      <c r="GTB78" s="6"/>
      <c r="GTC78" s="6"/>
      <c r="GTD78" s="6"/>
      <c r="GTE78" s="6"/>
      <c r="GTF78" s="6"/>
      <c r="GTG78" s="6"/>
      <c r="GTH78" s="6"/>
      <c r="GTI78" s="6"/>
      <c r="GTJ78" s="6"/>
      <c r="GTK78" s="6"/>
      <c r="GTL78" s="6"/>
      <c r="GTM78" s="6"/>
      <c r="GTN78" s="6"/>
      <c r="GTO78" s="6"/>
      <c r="GTP78" s="6"/>
      <c r="GTQ78" s="6"/>
      <c r="GTR78" s="6"/>
      <c r="GTS78" s="6"/>
      <c r="GTT78" s="6"/>
      <c r="GTU78" s="6"/>
      <c r="GTV78" s="6"/>
      <c r="GTW78" s="6"/>
      <c r="GTX78" s="6"/>
      <c r="GTY78" s="6"/>
      <c r="GTZ78" s="6"/>
      <c r="GUA78" s="6"/>
      <c r="GUB78" s="6"/>
      <c r="GUC78" s="6"/>
      <c r="GUD78" s="6"/>
      <c r="GUE78" s="6"/>
      <c r="GUF78" s="6"/>
      <c r="GUG78" s="6"/>
      <c r="GUH78" s="6"/>
      <c r="GUI78" s="6"/>
      <c r="GUJ78" s="6"/>
      <c r="GUK78" s="6"/>
      <c r="GUL78" s="6"/>
      <c r="GUM78" s="6"/>
      <c r="GUN78" s="6"/>
      <c r="GUO78" s="6"/>
      <c r="GUP78" s="6"/>
      <c r="GUQ78" s="6"/>
      <c r="GUR78" s="6"/>
      <c r="GUS78" s="6"/>
      <c r="GUT78" s="6"/>
      <c r="GUU78" s="6"/>
      <c r="GUV78" s="6"/>
      <c r="GUW78" s="6"/>
      <c r="GUX78" s="6"/>
      <c r="GUY78" s="6"/>
      <c r="GUZ78" s="6"/>
      <c r="GVA78" s="6"/>
      <c r="GVB78" s="6"/>
      <c r="GVC78" s="6"/>
      <c r="GVD78" s="6"/>
      <c r="GVE78" s="6"/>
      <c r="GVF78" s="6"/>
      <c r="GVG78" s="6"/>
      <c r="GVH78" s="6"/>
      <c r="GVI78" s="6"/>
      <c r="GVJ78" s="6"/>
      <c r="GVK78" s="6"/>
      <c r="GVL78" s="6"/>
      <c r="GVM78" s="6"/>
      <c r="GVN78" s="6"/>
      <c r="GVO78" s="6"/>
      <c r="GVP78" s="6"/>
      <c r="GVQ78" s="6"/>
      <c r="GVR78" s="6"/>
      <c r="GVS78" s="6"/>
      <c r="GVT78" s="6"/>
      <c r="GVU78" s="6"/>
      <c r="GVV78" s="6"/>
      <c r="GVW78" s="6"/>
      <c r="GVX78" s="6"/>
      <c r="GVY78" s="6"/>
      <c r="GVZ78" s="6"/>
      <c r="GWA78" s="6"/>
      <c r="GWB78" s="6"/>
      <c r="GWC78" s="6"/>
      <c r="GWD78" s="6"/>
      <c r="GWE78" s="6"/>
      <c r="GWF78" s="6"/>
      <c r="GWG78" s="6"/>
      <c r="GWH78" s="6"/>
      <c r="GWI78" s="6"/>
      <c r="GWJ78" s="6"/>
      <c r="GWK78" s="6"/>
      <c r="GWL78" s="6"/>
      <c r="GWM78" s="6"/>
      <c r="GWN78" s="6"/>
      <c r="GWO78" s="6"/>
      <c r="GWP78" s="6"/>
      <c r="GWQ78" s="6"/>
      <c r="GWR78" s="6"/>
      <c r="GWS78" s="6"/>
      <c r="GWT78" s="6"/>
      <c r="GWU78" s="6"/>
      <c r="GWV78" s="6"/>
      <c r="GWW78" s="6"/>
      <c r="GWX78" s="6"/>
      <c r="GWY78" s="6"/>
      <c r="GWZ78" s="6"/>
      <c r="GXA78" s="6"/>
      <c r="GXB78" s="6"/>
      <c r="GXC78" s="6"/>
      <c r="GXD78" s="6"/>
      <c r="GXE78" s="6"/>
      <c r="GXF78" s="6"/>
      <c r="GXG78" s="6"/>
      <c r="GXH78" s="6"/>
      <c r="GXI78" s="6"/>
      <c r="GXJ78" s="6"/>
      <c r="GXK78" s="6"/>
      <c r="GXL78" s="6"/>
      <c r="GXM78" s="6"/>
      <c r="GXN78" s="6"/>
      <c r="GXO78" s="6"/>
      <c r="GXP78" s="6"/>
      <c r="GXQ78" s="6"/>
      <c r="GXR78" s="6"/>
      <c r="GXS78" s="6"/>
      <c r="GXT78" s="6"/>
      <c r="GXU78" s="6"/>
      <c r="GXV78" s="6"/>
      <c r="GXW78" s="6"/>
      <c r="GXX78" s="6"/>
      <c r="GXY78" s="6"/>
      <c r="GXZ78" s="6"/>
      <c r="GYA78" s="6"/>
      <c r="GYB78" s="6"/>
      <c r="GYC78" s="6"/>
      <c r="GYD78" s="6"/>
      <c r="GYE78" s="6"/>
      <c r="GYF78" s="6"/>
      <c r="GYG78" s="6"/>
      <c r="GYH78" s="6"/>
      <c r="GYI78" s="6"/>
      <c r="GYJ78" s="6"/>
      <c r="GYK78" s="6"/>
      <c r="GYL78" s="6"/>
      <c r="GYM78" s="6"/>
      <c r="GYN78" s="6"/>
      <c r="GYO78" s="6"/>
      <c r="GYP78" s="6"/>
      <c r="GYQ78" s="6"/>
      <c r="GYR78" s="6"/>
      <c r="GYS78" s="6"/>
      <c r="GYT78" s="6"/>
      <c r="GYU78" s="6"/>
      <c r="GYV78" s="6"/>
      <c r="GYW78" s="6"/>
      <c r="GYX78" s="6"/>
      <c r="GYY78" s="6"/>
      <c r="GYZ78" s="6"/>
      <c r="GZA78" s="6"/>
      <c r="GZB78" s="6"/>
      <c r="GZC78" s="6"/>
      <c r="GZD78" s="6"/>
      <c r="GZE78" s="6"/>
      <c r="GZF78" s="6"/>
      <c r="GZG78" s="6"/>
      <c r="GZH78" s="6"/>
      <c r="GZI78" s="6"/>
      <c r="GZJ78" s="6"/>
      <c r="GZK78" s="6"/>
      <c r="GZL78" s="6"/>
      <c r="GZM78" s="6"/>
      <c r="GZN78" s="6"/>
      <c r="GZO78" s="6"/>
      <c r="GZP78" s="6"/>
      <c r="GZQ78" s="6"/>
      <c r="GZR78" s="6"/>
      <c r="GZS78" s="6"/>
      <c r="GZT78" s="6"/>
      <c r="GZU78" s="6"/>
      <c r="GZV78" s="6"/>
      <c r="GZW78" s="6"/>
      <c r="GZX78" s="6"/>
      <c r="GZY78" s="6"/>
      <c r="GZZ78" s="6"/>
      <c r="HAA78" s="6"/>
      <c r="HAB78" s="6"/>
      <c r="HAC78" s="6"/>
      <c r="HAD78" s="6"/>
      <c r="HAE78" s="6"/>
      <c r="HAF78" s="6"/>
      <c r="HAG78" s="6"/>
      <c r="HAH78" s="6"/>
      <c r="HAI78" s="6"/>
      <c r="HAJ78" s="6"/>
      <c r="HAK78" s="6"/>
      <c r="HAL78" s="6"/>
      <c r="HAM78" s="6"/>
      <c r="HAN78" s="6"/>
      <c r="HAO78" s="6"/>
      <c r="HAP78" s="6"/>
      <c r="HAQ78" s="6"/>
      <c r="HAR78" s="6"/>
      <c r="HAS78" s="6"/>
      <c r="HAT78" s="6"/>
      <c r="HAU78" s="6"/>
      <c r="HAV78" s="6"/>
      <c r="HAW78" s="6"/>
      <c r="HAX78" s="6"/>
      <c r="HAY78" s="6"/>
      <c r="HAZ78" s="6"/>
      <c r="HBA78" s="6"/>
      <c r="HBB78" s="6"/>
      <c r="HBC78" s="6"/>
      <c r="HBD78" s="6"/>
      <c r="HBE78" s="6"/>
      <c r="HBF78" s="6"/>
      <c r="HBG78" s="6"/>
      <c r="HBH78" s="6"/>
      <c r="HBI78" s="6"/>
      <c r="HBJ78" s="6"/>
      <c r="HBK78" s="6"/>
      <c r="HBL78" s="6"/>
      <c r="HBM78" s="6"/>
      <c r="HBN78" s="6"/>
      <c r="HBO78" s="6"/>
      <c r="HBP78" s="6"/>
      <c r="HBQ78" s="6"/>
      <c r="HBR78" s="6"/>
      <c r="HBS78" s="6"/>
      <c r="HBT78" s="6"/>
      <c r="HBU78" s="6"/>
      <c r="HBV78" s="6"/>
      <c r="HBW78" s="6"/>
      <c r="HBX78" s="6"/>
      <c r="HBY78" s="6"/>
      <c r="HBZ78" s="6"/>
      <c r="HCA78" s="6"/>
      <c r="HCB78" s="6"/>
      <c r="HCC78" s="6"/>
      <c r="HCD78" s="6"/>
      <c r="HCE78" s="6"/>
      <c r="HCF78" s="6"/>
      <c r="HCG78" s="6"/>
      <c r="HCH78" s="6"/>
      <c r="HCI78" s="6"/>
      <c r="HCJ78" s="6"/>
      <c r="HCK78" s="6"/>
      <c r="HCL78" s="6"/>
      <c r="HCM78" s="6"/>
      <c r="HCN78" s="6"/>
      <c r="HCO78" s="6"/>
      <c r="HCP78" s="6"/>
      <c r="HCQ78" s="6"/>
      <c r="HCR78" s="6"/>
      <c r="HCS78" s="6"/>
      <c r="HCT78" s="6"/>
      <c r="HCU78" s="6"/>
      <c r="HCV78" s="6"/>
      <c r="HCW78" s="6"/>
      <c r="HCX78" s="6"/>
      <c r="HCY78" s="6"/>
      <c r="HCZ78" s="6"/>
      <c r="HDA78" s="6"/>
      <c r="HDB78" s="6"/>
      <c r="HDC78" s="6"/>
      <c r="HDD78" s="6"/>
      <c r="HDE78" s="6"/>
      <c r="HDF78" s="6"/>
      <c r="HDG78" s="6"/>
      <c r="HDH78" s="6"/>
      <c r="HDI78" s="6"/>
      <c r="HDJ78" s="6"/>
      <c r="HDK78" s="6"/>
      <c r="HDL78" s="6"/>
      <c r="HDM78" s="6"/>
      <c r="HDN78" s="6"/>
      <c r="HDO78" s="6"/>
      <c r="HDP78" s="6"/>
      <c r="HDQ78" s="6"/>
      <c r="HDR78" s="6"/>
      <c r="HDS78" s="6"/>
      <c r="HDT78" s="6"/>
      <c r="HDU78" s="6"/>
      <c r="HDV78" s="6"/>
      <c r="HDW78" s="6"/>
      <c r="HDX78" s="6"/>
      <c r="HDY78" s="6"/>
      <c r="HDZ78" s="6"/>
      <c r="HEA78" s="6"/>
      <c r="HEB78" s="6"/>
      <c r="HEC78" s="6"/>
      <c r="HED78" s="6"/>
      <c r="HEE78" s="6"/>
      <c r="HEF78" s="6"/>
      <c r="HEG78" s="6"/>
      <c r="HEH78" s="6"/>
      <c r="HEI78" s="6"/>
      <c r="HEJ78" s="6"/>
      <c r="HEK78" s="6"/>
      <c r="HEL78" s="6"/>
      <c r="HEM78" s="6"/>
      <c r="HEN78" s="6"/>
      <c r="HEO78" s="6"/>
      <c r="HEP78" s="6"/>
      <c r="HEQ78" s="6"/>
      <c r="HER78" s="6"/>
      <c r="HES78" s="6"/>
      <c r="HET78" s="6"/>
      <c r="HEU78" s="6"/>
      <c r="HEV78" s="6"/>
      <c r="HEW78" s="6"/>
      <c r="HEX78" s="6"/>
      <c r="HEY78" s="6"/>
      <c r="HEZ78" s="6"/>
      <c r="HFA78" s="6"/>
      <c r="HFB78" s="6"/>
      <c r="HFC78" s="6"/>
      <c r="HFD78" s="6"/>
      <c r="HFE78" s="6"/>
      <c r="HFF78" s="6"/>
      <c r="HFG78" s="6"/>
      <c r="HFH78" s="6"/>
      <c r="HFI78" s="6"/>
      <c r="HFJ78" s="6"/>
      <c r="HFK78" s="6"/>
      <c r="HFL78" s="6"/>
      <c r="HFM78" s="6"/>
      <c r="HFN78" s="6"/>
      <c r="HFO78" s="6"/>
      <c r="HFP78" s="6"/>
      <c r="HFQ78" s="6"/>
      <c r="HFR78" s="6"/>
      <c r="HFS78" s="6"/>
      <c r="HFT78" s="6"/>
      <c r="HFU78" s="6"/>
      <c r="HFV78" s="6"/>
      <c r="HFW78" s="6"/>
      <c r="HFX78" s="6"/>
      <c r="HFY78" s="6"/>
      <c r="HFZ78" s="6"/>
      <c r="HGA78" s="6"/>
      <c r="HGB78" s="6"/>
      <c r="HGC78" s="6"/>
      <c r="HGD78" s="6"/>
      <c r="HGE78" s="6"/>
      <c r="HGF78" s="6"/>
      <c r="HGG78" s="6"/>
      <c r="HGH78" s="6"/>
      <c r="HGI78" s="6"/>
      <c r="HGJ78" s="6"/>
      <c r="HGK78" s="6"/>
      <c r="HGL78" s="6"/>
      <c r="HGM78" s="6"/>
      <c r="HGN78" s="6"/>
      <c r="HGO78" s="6"/>
      <c r="HGP78" s="6"/>
      <c r="HGQ78" s="6"/>
      <c r="HGR78" s="6"/>
      <c r="HGS78" s="6"/>
      <c r="HGT78" s="6"/>
      <c r="HGU78" s="6"/>
      <c r="HGV78" s="6"/>
      <c r="HGW78" s="6"/>
      <c r="HGX78" s="6"/>
      <c r="HGY78" s="6"/>
      <c r="HGZ78" s="6"/>
      <c r="HHA78" s="6"/>
      <c r="HHB78" s="6"/>
      <c r="HHC78" s="6"/>
      <c r="HHD78" s="6"/>
      <c r="HHE78" s="6"/>
      <c r="HHF78" s="6"/>
      <c r="HHG78" s="6"/>
      <c r="HHH78" s="6"/>
      <c r="HHI78" s="6"/>
      <c r="HHJ78" s="6"/>
      <c r="HHK78" s="6"/>
      <c r="HHL78" s="6"/>
      <c r="HHM78" s="6"/>
      <c r="HHN78" s="6"/>
      <c r="HHO78" s="6"/>
      <c r="HHP78" s="6"/>
      <c r="HHQ78" s="6"/>
      <c r="HHR78" s="6"/>
      <c r="HHS78" s="6"/>
      <c r="HHT78" s="6"/>
      <c r="HHU78" s="6"/>
      <c r="HHV78" s="6"/>
      <c r="HHW78" s="6"/>
      <c r="HHX78" s="6"/>
      <c r="HHY78" s="6"/>
      <c r="HHZ78" s="6"/>
      <c r="HIA78" s="6"/>
      <c r="HIB78" s="6"/>
      <c r="HIC78" s="6"/>
      <c r="HID78" s="6"/>
      <c r="HIE78" s="6"/>
      <c r="HIF78" s="6"/>
      <c r="HIG78" s="6"/>
      <c r="HIH78" s="6"/>
      <c r="HII78" s="6"/>
      <c r="HIJ78" s="6"/>
      <c r="HIK78" s="6"/>
      <c r="HIL78" s="6"/>
      <c r="HIM78" s="6"/>
      <c r="HIN78" s="6"/>
      <c r="HIO78" s="6"/>
      <c r="HIP78" s="6"/>
      <c r="HIQ78" s="6"/>
      <c r="HIR78" s="6"/>
      <c r="HIS78" s="6"/>
      <c r="HIT78" s="6"/>
      <c r="HIU78" s="6"/>
      <c r="HIV78" s="6"/>
      <c r="HIW78" s="6"/>
      <c r="HIX78" s="6"/>
      <c r="HIY78" s="6"/>
      <c r="HIZ78" s="6"/>
      <c r="HJA78" s="6"/>
      <c r="HJB78" s="6"/>
      <c r="HJC78" s="6"/>
      <c r="HJD78" s="6"/>
      <c r="HJE78" s="6"/>
      <c r="HJF78" s="6"/>
      <c r="HJG78" s="6"/>
      <c r="HJH78" s="6"/>
      <c r="HJI78" s="6"/>
      <c r="HJJ78" s="6"/>
      <c r="HJK78" s="6"/>
      <c r="HJL78" s="6"/>
      <c r="HJM78" s="6"/>
      <c r="HJN78" s="6"/>
      <c r="HJO78" s="6"/>
      <c r="HJP78" s="6"/>
      <c r="HJQ78" s="6"/>
      <c r="HJR78" s="6"/>
      <c r="HJS78" s="6"/>
      <c r="HJT78" s="6"/>
      <c r="HJU78" s="6"/>
      <c r="HJV78" s="6"/>
      <c r="HJW78" s="6"/>
      <c r="HJX78" s="6"/>
      <c r="HJY78" s="6"/>
      <c r="HJZ78" s="6"/>
      <c r="HKA78" s="6"/>
      <c r="HKB78" s="6"/>
      <c r="HKC78" s="6"/>
      <c r="HKD78" s="6"/>
      <c r="HKE78" s="6"/>
      <c r="HKF78" s="6"/>
      <c r="HKG78" s="6"/>
      <c r="HKH78" s="6"/>
      <c r="HKI78" s="6"/>
      <c r="HKJ78" s="6"/>
      <c r="HKK78" s="6"/>
      <c r="HKL78" s="6"/>
      <c r="HKM78" s="6"/>
      <c r="HKN78" s="6"/>
      <c r="HKO78" s="6"/>
      <c r="HKP78" s="6"/>
      <c r="HKQ78" s="6"/>
      <c r="HKR78" s="6"/>
      <c r="HKS78" s="6"/>
      <c r="HKT78" s="6"/>
      <c r="HKU78" s="6"/>
      <c r="HKV78" s="6"/>
      <c r="HKW78" s="6"/>
      <c r="HKX78" s="6"/>
      <c r="HKY78" s="6"/>
      <c r="HKZ78" s="6"/>
      <c r="HLA78" s="6"/>
      <c r="HLB78" s="6"/>
      <c r="HLC78" s="6"/>
      <c r="HLD78" s="6"/>
      <c r="HLE78" s="6"/>
      <c r="HLF78" s="6"/>
      <c r="HLG78" s="6"/>
      <c r="HLH78" s="6"/>
      <c r="HLI78" s="6"/>
      <c r="HLJ78" s="6"/>
      <c r="HLK78" s="6"/>
      <c r="HLL78" s="6"/>
      <c r="HLM78" s="6"/>
      <c r="HLN78" s="6"/>
      <c r="HLO78" s="6"/>
      <c r="HLP78" s="6"/>
      <c r="HLQ78" s="6"/>
      <c r="HLR78" s="6"/>
      <c r="HLS78" s="6"/>
      <c r="HLT78" s="6"/>
      <c r="HLU78" s="6"/>
      <c r="HLV78" s="6"/>
      <c r="HLW78" s="6"/>
      <c r="HLX78" s="6"/>
      <c r="HLY78" s="6"/>
      <c r="HLZ78" s="6"/>
      <c r="HMA78" s="6"/>
      <c r="HMB78" s="6"/>
      <c r="HMC78" s="6"/>
      <c r="HMD78" s="6"/>
      <c r="HME78" s="6"/>
      <c r="HMF78" s="6"/>
      <c r="HMG78" s="6"/>
      <c r="HMH78" s="6"/>
      <c r="HMI78" s="6"/>
      <c r="HMJ78" s="6"/>
      <c r="HMK78" s="6"/>
      <c r="HML78" s="6"/>
      <c r="HMM78" s="6"/>
      <c r="HMN78" s="6"/>
      <c r="HMO78" s="6"/>
      <c r="HMP78" s="6"/>
      <c r="HMQ78" s="6"/>
      <c r="HMR78" s="6"/>
      <c r="HMS78" s="6"/>
      <c r="HMT78" s="6"/>
      <c r="HMU78" s="6"/>
      <c r="HMV78" s="6"/>
      <c r="HMW78" s="6"/>
      <c r="HMX78" s="6"/>
      <c r="HMY78" s="6"/>
      <c r="HMZ78" s="6"/>
      <c r="HNA78" s="6"/>
      <c r="HNB78" s="6"/>
      <c r="HNC78" s="6"/>
      <c r="HND78" s="6"/>
      <c r="HNE78" s="6"/>
      <c r="HNF78" s="6"/>
      <c r="HNG78" s="6"/>
      <c r="HNH78" s="6"/>
      <c r="HNI78" s="6"/>
      <c r="HNJ78" s="6"/>
      <c r="HNK78" s="6"/>
      <c r="HNL78" s="6"/>
      <c r="HNM78" s="6"/>
      <c r="HNN78" s="6"/>
      <c r="HNO78" s="6"/>
      <c r="HNP78" s="6"/>
      <c r="HNQ78" s="6"/>
      <c r="HNR78" s="6"/>
      <c r="HNS78" s="6"/>
      <c r="HNT78" s="6"/>
      <c r="HNU78" s="6"/>
      <c r="HNV78" s="6"/>
      <c r="HNW78" s="6"/>
      <c r="HNX78" s="6"/>
      <c r="HNY78" s="6"/>
      <c r="HNZ78" s="6"/>
      <c r="HOA78" s="6"/>
      <c r="HOB78" s="6"/>
      <c r="HOC78" s="6"/>
      <c r="HOD78" s="6"/>
      <c r="HOE78" s="6"/>
      <c r="HOF78" s="6"/>
      <c r="HOG78" s="6"/>
      <c r="HOH78" s="6"/>
      <c r="HOI78" s="6"/>
      <c r="HOJ78" s="6"/>
      <c r="HOK78" s="6"/>
      <c r="HOL78" s="6"/>
      <c r="HOM78" s="6"/>
      <c r="HON78" s="6"/>
      <c r="HOO78" s="6"/>
      <c r="HOP78" s="6"/>
      <c r="HOQ78" s="6"/>
      <c r="HOR78" s="6"/>
      <c r="HOS78" s="6"/>
      <c r="HOT78" s="6"/>
      <c r="HOU78" s="6"/>
      <c r="HOV78" s="6"/>
      <c r="HOW78" s="6"/>
      <c r="HOX78" s="6"/>
      <c r="HOY78" s="6"/>
      <c r="HOZ78" s="6"/>
      <c r="HPA78" s="6"/>
      <c r="HPB78" s="6"/>
      <c r="HPC78" s="6"/>
      <c r="HPD78" s="6"/>
      <c r="HPE78" s="6"/>
      <c r="HPF78" s="6"/>
      <c r="HPG78" s="6"/>
      <c r="HPH78" s="6"/>
      <c r="HPI78" s="6"/>
      <c r="HPJ78" s="6"/>
      <c r="HPK78" s="6"/>
      <c r="HPL78" s="6"/>
      <c r="HPM78" s="6"/>
      <c r="HPN78" s="6"/>
      <c r="HPO78" s="6"/>
      <c r="HPP78" s="6"/>
      <c r="HPQ78" s="6"/>
      <c r="HPR78" s="6"/>
      <c r="HPS78" s="6"/>
      <c r="HPT78" s="6"/>
      <c r="HPU78" s="6"/>
      <c r="HPV78" s="6"/>
      <c r="HPW78" s="6"/>
      <c r="HPX78" s="6"/>
      <c r="HPY78" s="6"/>
      <c r="HPZ78" s="6"/>
      <c r="HQA78" s="6"/>
      <c r="HQB78" s="6"/>
      <c r="HQC78" s="6"/>
      <c r="HQD78" s="6"/>
      <c r="HQE78" s="6"/>
      <c r="HQF78" s="6"/>
      <c r="HQG78" s="6"/>
      <c r="HQH78" s="6"/>
      <c r="HQI78" s="6"/>
      <c r="HQJ78" s="6"/>
      <c r="HQK78" s="6"/>
      <c r="HQL78" s="6"/>
      <c r="HQM78" s="6"/>
      <c r="HQN78" s="6"/>
      <c r="HQO78" s="6"/>
      <c r="HQP78" s="6"/>
      <c r="HQQ78" s="6"/>
      <c r="HQR78" s="6"/>
      <c r="HQS78" s="6"/>
      <c r="HQT78" s="6"/>
      <c r="HQU78" s="6"/>
      <c r="HQV78" s="6"/>
      <c r="HQW78" s="6"/>
      <c r="HQX78" s="6"/>
      <c r="HQY78" s="6"/>
      <c r="HQZ78" s="6"/>
      <c r="HRA78" s="6"/>
      <c r="HRB78" s="6"/>
      <c r="HRC78" s="6"/>
      <c r="HRD78" s="6"/>
      <c r="HRE78" s="6"/>
      <c r="HRF78" s="6"/>
      <c r="HRG78" s="6"/>
      <c r="HRH78" s="6"/>
      <c r="HRI78" s="6"/>
      <c r="HRJ78" s="6"/>
      <c r="HRK78" s="6"/>
      <c r="HRL78" s="6"/>
      <c r="HRM78" s="6"/>
      <c r="HRN78" s="6"/>
      <c r="HRO78" s="6"/>
      <c r="HRP78" s="6"/>
      <c r="HRQ78" s="6"/>
      <c r="HRR78" s="6"/>
      <c r="HRS78" s="6"/>
      <c r="HRT78" s="6"/>
      <c r="HRU78" s="6"/>
      <c r="HRV78" s="6"/>
      <c r="HRW78" s="6"/>
      <c r="HRX78" s="6"/>
      <c r="HRY78" s="6"/>
      <c r="HRZ78" s="6"/>
      <c r="HSA78" s="6"/>
      <c r="HSB78" s="6"/>
      <c r="HSC78" s="6"/>
      <c r="HSD78" s="6"/>
      <c r="HSE78" s="6"/>
      <c r="HSF78" s="6"/>
      <c r="HSG78" s="6"/>
      <c r="HSH78" s="6"/>
      <c r="HSI78" s="6"/>
      <c r="HSJ78" s="6"/>
      <c r="HSK78" s="6"/>
      <c r="HSL78" s="6"/>
      <c r="HSM78" s="6"/>
      <c r="HSN78" s="6"/>
      <c r="HSO78" s="6"/>
      <c r="HSP78" s="6"/>
      <c r="HSQ78" s="6"/>
      <c r="HSR78" s="6"/>
      <c r="HSS78" s="6"/>
      <c r="HST78" s="6"/>
      <c r="HSU78" s="6"/>
      <c r="HSV78" s="6"/>
      <c r="HSW78" s="6"/>
      <c r="HSX78" s="6"/>
      <c r="HSY78" s="6"/>
      <c r="HSZ78" s="6"/>
      <c r="HTA78" s="6"/>
      <c r="HTB78" s="6"/>
      <c r="HTC78" s="6"/>
      <c r="HTD78" s="6"/>
      <c r="HTE78" s="6"/>
      <c r="HTF78" s="6"/>
      <c r="HTG78" s="6"/>
      <c r="HTH78" s="6"/>
      <c r="HTI78" s="6"/>
      <c r="HTJ78" s="6"/>
      <c r="HTK78" s="6"/>
      <c r="HTL78" s="6"/>
      <c r="HTM78" s="6"/>
      <c r="HTN78" s="6"/>
      <c r="HTO78" s="6"/>
      <c r="HTP78" s="6"/>
      <c r="HTQ78" s="6"/>
      <c r="HTR78" s="6"/>
      <c r="HTS78" s="6"/>
      <c r="HTT78" s="6"/>
      <c r="HTU78" s="6"/>
      <c r="HTV78" s="6"/>
      <c r="HTW78" s="6"/>
      <c r="HTX78" s="6"/>
      <c r="HTY78" s="6"/>
      <c r="HTZ78" s="6"/>
      <c r="HUA78" s="6"/>
      <c r="HUB78" s="6"/>
      <c r="HUC78" s="6"/>
      <c r="HUD78" s="6"/>
      <c r="HUE78" s="6"/>
      <c r="HUF78" s="6"/>
      <c r="HUG78" s="6"/>
      <c r="HUH78" s="6"/>
      <c r="HUI78" s="6"/>
      <c r="HUJ78" s="6"/>
      <c r="HUK78" s="6"/>
      <c r="HUL78" s="6"/>
      <c r="HUM78" s="6"/>
      <c r="HUN78" s="6"/>
      <c r="HUO78" s="6"/>
      <c r="HUP78" s="6"/>
      <c r="HUQ78" s="6"/>
      <c r="HUR78" s="6"/>
      <c r="HUS78" s="6"/>
      <c r="HUT78" s="6"/>
      <c r="HUU78" s="6"/>
      <c r="HUV78" s="6"/>
      <c r="HUW78" s="6"/>
      <c r="HUX78" s="6"/>
      <c r="HUY78" s="6"/>
      <c r="HUZ78" s="6"/>
      <c r="HVA78" s="6"/>
      <c r="HVB78" s="6"/>
      <c r="HVC78" s="6"/>
      <c r="HVD78" s="6"/>
      <c r="HVE78" s="6"/>
      <c r="HVF78" s="6"/>
      <c r="HVG78" s="6"/>
      <c r="HVH78" s="6"/>
      <c r="HVI78" s="6"/>
      <c r="HVJ78" s="6"/>
      <c r="HVK78" s="6"/>
      <c r="HVL78" s="6"/>
      <c r="HVM78" s="6"/>
      <c r="HVN78" s="6"/>
      <c r="HVO78" s="6"/>
      <c r="HVP78" s="6"/>
      <c r="HVQ78" s="6"/>
      <c r="HVR78" s="6"/>
      <c r="HVS78" s="6"/>
      <c r="HVT78" s="6"/>
      <c r="HVU78" s="6"/>
      <c r="HVV78" s="6"/>
      <c r="HVW78" s="6"/>
      <c r="HVX78" s="6"/>
      <c r="HVY78" s="6"/>
      <c r="HVZ78" s="6"/>
      <c r="HWA78" s="6"/>
      <c r="HWB78" s="6"/>
      <c r="HWC78" s="6"/>
      <c r="HWD78" s="6"/>
      <c r="HWE78" s="6"/>
      <c r="HWF78" s="6"/>
      <c r="HWG78" s="6"/>
      <c r="HWH78" s="6"/>
      <c r="HWI78" s="6"/>
      <c r="HWJ78" s="6"/>
      <c r="HWK78" s="6"/>
      <c r="HWL78" s="6"/>
      <c r="HWM78" s="6"/>
      <c r="HWN78" s="6"/>
      <c r="HWO78" s="6"/>
      <c r="HWP78" s="6"/>
      <c r="HWQ78" s="6"/>
      <c r="HWR78" s="6"/>
      <c r="HWS78" s="6"/>
      <c r="HWT78" s="6"/>
      <c r="HWU78" s="6"/>
      <c r="HWV78" s="6"/>
      <c r="HWW78" s="6"/>
      <c r="HWX78" s="6"/>
      <c r="HWY78" s="6"/>
      <c r="HWZ78" s="6"/>
      <c r="HXA78" s="6"/>
      <c r="HXB78" s="6"/>
      <c r="HXC78" s="6"/>
      <c r="HXD78" s="6"/>
      <c r="HXE78" s="6"/>
      <c r="HXF78" s="6"/>
      <c r="HXG78" s="6"/>
      <c r="HXH78" s="6"/>
      <c r="HXI78" s="6"/>
      <c r="HXJ78" s="6"/>
      <c r="HXK78" s="6"/>
      <c r="HXL78" s="6"/>
      <c r="HXM78" s="6"/>
      <c r="HXN78" s="6"/>
      <c r="HXO78" s="6"/>
      <c r="HXP78" s="6"/>
      <c r="HXQ78" s="6"/>
      <c r="HXR78" s="6"/>
      <c r="HXS78" s="6"/>
      <c r="HXT78" s="6"/>
      <c r="HXU78" s="6"/>
      <c r="HXV78" s="6"/>
      <c r="HXW78" s="6"/>
      <c r="HXX78" s="6"/>
      <c r="HXY78" s="6"/>
      <c r="HXZ78" s="6"/>
      <c r="HYA78" s="6"/>
      <c r="HYB78" s="6"/>
      <c r="HYC78" s="6"/>
      <c r="HYD78" s="6"/>
      <c r="HYE78" s="6"/>
      <c r="HYF78" s="6"/>
      <c r="HYG78" s="6"/>
      <c r="HYH78" s="6"/>
      <c r="HYI78" s="6"/>
      <c r="HYJ78" s="6"/>
      <c r="HYK78" s="6"/>
      <c r="HYL78" s="6"/>
      <c r="HYM78" s="6"/>
      <c r="HYN78" s="6"/>
      <c r="HYO78" s="6"/>
      <c r="HYP78" s="6"/>
      <c r="HYQ78" s="6"/>
      <c r="HYR78" s="6"/>
      <c r="HYS78" s="6"/>
      <c r="HYT78" s="6"/>
      <c r="HYU78" s="6"/>
      <c r="HYV78" s="6"/>
      <c r="HYW78" s="6"/>
      <c r="HYX78" s="6"/>
      <c r="HYY78" s="6"/>
      <c r="HYZ78" s="6"/>
      <c r="HZA78" s="6"/>
      <c r="HZB78" s="6"/>
      <c r="HZC78" s="6"/>
      <c r="HZD78" s="6"/>
      <c r="HZE78" s="6"/>
      <c r="HZF78" s="6"/>
      <c r="HZG78" s="6"/>
      <c r="HZH78" s="6"/>
      <c r="HZI78" s="6"/>
      <c r="HZJ78" s="6"/>
      <c r="HZK78" s="6"/>
      <c r="HZL78" s="6"/>
      <c r="HZM78" s="6"/>
      <c r="HZN78" s="6"/>
      <c r="HZO78" s="6"/>
      <c r="HZP78" s="6"/>
      <c r="HZQ78" s="6"/>
      <c r="HZR78" s="6"/>
      <c r="HZS78" s="6"/>
      <c r="HZT78" s="6"/>
      <c r="HZU78" s="6"/>
      <c r="HZV78" s="6"/>
      <c r="HZW78" s="6"/>
      <c r="HZX78" s="6"/>
      <c r="HZY78" s="6"/>
      <c r="HZZ78" s="6"/>
      <c r="IAA78" s="6"/>
      <c r="IAB78" s="6"/>
      <c r="IAC78" s="6"/>
      <c r="IAD78" s="6"/>
      <c r="IAE78" s="6"/>
      <c r="IAF78" s="6"/>
      <c r="IAG78" s="6"/>
      <c r="IAH78" s="6"/>
      <c r="IAI78" s="6"/>
      <c r="IAJ78" s="6"/>
      <c r="IAK78" s="6"/>
      <c r="IAL78" s="6"/>
      <c r="IAM78" s="6"/>
      <c r="IAN78" s="6"/>
      <c r="IAO78" s="6"/>
      <c r="IAP78" s="6"/>
      <c r="IAQ78" s="6"/>
      <c r="IAR78" s="6"/>
      <c r="IAS78" s="6"/>
      <c r="IAT78" s="6"/>
      <c r="IAU78" s="6"/>
      <c r="IAV78" s="6"/>
      <c r="IAW78" s="6"/>
      <c r="IAX78" s="6"/>
      <c r="IAY78" s="6"/>
      <c r="IAZ78" s="6"/>
      <c r="IBA78" s="6"/>
      <c r="IBB78" s="6"/>
      <c r="IBC78" s="6"/>
      <c r="IBD78" s="6"/>
      <c r="IBE78" s="6"/>
      <c r="IBF78" s="6"/>
      <c r="IBG78" s="6"/>
      <c r="IBH78" s="6"/>
      <c r="IBI78" s="6"/>
      <c r="IBJ78" s="6"/>
      <c r="IBK78" s="6"/>
      <c r="IBL78" s="6"/>
      <c r="IBM78" s="6"/>
      <c r="IBN78" s="6"/>
      <c r="IBO78" s="6"/>
      <c r="IBP78" s="6"/>
      <c r="IBQ78" s="6"/>
      <c r="IBR78" s="6"/>
      <c r="IBS78" s="6"/>
      <c r="IBT78" s="6"/>
      <c r="IBU78" s="6"/>
      <c r="IBV78" s="6"/>
      <c r="IBW78" s="6"/>
      <c r="IBX78" s="6"/>
      <c r="IBY78" s="6"/>
      <c r="IBZ78" s="6"/>
      <c r="ICA78" s="6"/>
      <c r="ICB78" s="6"/>
      <c r="ICC78" s="6"/>
      <c r="ICD78" s="6"/>
      <c r="ICE78" s="6"/>
      <c r="ICF78" s="6"/>
      <c r="ICG78" s="6"/>
      <c r="ICH78" s="6"/>
      <c r="ICI78" s="6"/>
      <c r="ICJ78" s="6"/>
      <c r="ICK78" s="6"/>
      <c r="ICL78" s="6"/>
      <c r="ICM78" s="6"/>
      <c r="ICN78" s="6"/>
      <c r="ICO78" s="6"/>
      <c r="ICP78" s="6"/>
      <c r="ICQ78" s="6"/>
      <c r="ICR78" s="6"/>
      <c r="ICS78" s="6"/>
      <c r="ICT78" s="6"/>
      <c r="ICU78" s="6"/>
      <c r="ICV78" s="6"/>
      <c r="ICW78" s="6"/>
      <c r="ICX78" s="6"/>
      <c r="ICY78" s="6"/>
      <c r="ICZ78" s="6"/>
      <c r="IDA78" s="6"/>
      <c r="IDB78" s="6"/>
      <c r="IDC78" s="6"/>
      <c r="IDD78" s="6"/>
      <c r="IDE78" s="6"/>
      <c r="IDF78" s="6"/>
      <c r="IDG78" s="6"/>
      <c r="IDH78" s="6"/>
      <c r="IDI78" s="6"/>
      <c r="IDJ78" s="6"/>
      <c r="IDK78" s="6"/>
      <c r="IDL78" s="6"/>
      <c r="IDM78" s="6"/>
      <c r="IDN78" s="6"/>
      <c r="IDO78" s="6"/>
      <c r="IDP78" s="6"/>
      <c r="IDQ78" s="6"/>
      <c r="IDR78" s="6"/>
      <c r="IDS78" s="6"/>
      <c r="IDT78" s="6"/>
      <c r="IDU78" s="6"/>
      <c r="IDV78" s="6"/>
      <c r="IDW78" s="6"/>
      <c r="IDX78" s="6"/>
      <c r="IDY78" s="6"/>
      <c r="IDZ78" s="6"/>
      <c r="IEA78" s="6"/>
      <c r="IEB78" s="6"/>
      <c r="IEC78" s="6"/>
      <c r="IED78" s="6"/>
      <c r="IEE78" s="6"/>
      <c r="IEF78" s="6"/>
      <c r="IEG78" s="6"/>
      <c r="IEH78" s="6"/>
      <c r="IEI78" s="6"/>
      <c r="IEJ78" s="6"/>
      <c r="IEK78" s="6"/>
      <c r="IEL78" s="6"/>
      <c r="IEM78" s="6"/>
      <c r="IEN78" s="6"/>
      <c r="IEO78" s="6"/>
      <c r="IEP78" s="6"/>
      <c r="IEQ78" s="6"/>
      <c r="IER78" s="6"/>
      <c r="IES78" s="6"/>
      <c r="IET78" s="6"/>
      <c r="IEU78" s="6"/>
      <c r="IEV78" s="6"/>
      <c r="IEW78" s="6"/>
      <c r="IEX78" s="6"/>
      <c r="IEY78" s="6"/>
      <c r="IEZ78" s="6"/>
      <c r="IFA78" s="6"/>
      <c r="IFB78" s="6"/>
      <c r="IFC78" s="6"/>
      <c r="IFD78" s="6"/>
      <c r="IFE78" s="6"/>
      <c r="IFF78" s="6"/>
      <c r="IFG78" s="6"/>
      <c r="IFH78" s="6"/>
      <c r="IFI78" s="6"/>
      <c r="IFJ78" s="6"/>
      <c r="IFK78" s="6"/>
      <c r="IFL78" s="6"/>
      <c r="IFM78" s="6"/>
      <c r="IFN78" s="6"/>
      <c r="IFO78" s="6"/>
      <c r="IFP78" s="6"/>
      <c r="IFQ78" s="6"/>
      <c r="IFR78" s="6"/>
      <c r="IFS78" s="6"/>
      <c r="IFT78" s="6"/>
      <c r="IFU78" s="6"/>
      <c r="IFV78" s="6"/>
      <c r="IFW78" s="6"/>
      <c r="IFX78" s="6"/>
      <c r="IFY78" s="6"/>
      <c r="IFZ78" s="6"/>
      <c r="IGA78" s="6"/>
      <c r="IGB78" s="6"/>
      <c r="IGC78" s="6"/>
      <c r="IGD78" s="6"/>
      <c r="IGE78" s="6"/>
      <c r="IGF78" s="6"/>
      <c r="IGG78" s="6"/>
      <c r="IGH78" s="6"/>
      <c r="IGI78" s="6"/>
      <c r="IGJ78" s="6"/>
      <c r="IGK78" s="6"/>
      <c r="IGL78" s="6"/>
      <c r="IGM78" s="6"/>
      <c r="IGN78" s="6"/>
      <c r="IGO78" s="6"/>
      <c r="IGP78" s="6"/>
      <c r="IGQ78" s="6"/>
      <c r="IGR78" s="6"/>
      <c r="IGS78" s="6"/>
      <c r="IGT78" s="6"/>
      <c r="IGU78" s="6"/>
      <c r="IGV78" s="6"/>
      <c r="IGW78" s="6"/>
      <c r="IGX78" s="6"/>
      <c r="IGY78" s="6"/>
      <c r="IGZ78" s="6"/>
      <c r="IHA78" s="6"/>
      <c r="IHB78" s="6"/>
      <c r="IHC78" s="6"/>
      <c r="IHD78" s="6"/>
      <c r="IHE78" s="6"/>
      <c r="IHF78" s="6"/>
      <c r="IHG78" s="6"/>
      <c r="IHH78" s="6"/>
      <c r="IHI78" s="6"/>
      <c r="IHJ78" s="6"/>
      <c r="IHK78" s="6"/>
      <c r="IHL78" s="6"/>
      <c r="IHM78" s="6"/>
      <c r="IHN78" s="6"/>
      <c r="IHO78" s="6"/>
      <c r="IHP78" s="6"/>
      <c r="IHQ78" s="6"/>
      <c r="IHR78" s="6"/>
      <c r="IHS78" s="6"/>
      <c r="IHT78" s="6"/>
      <c r="IHU78" s="6"/>
      <c r="IHV78" s="6"/>
      <c r="IHW78" s="6"/>
      <c r="IHX78" s="6"/>
      <c r="IHY78" s="6"/>
      <c r="IHZ78" s="6"/>
      <c r="IIA78" s="6"/>
      <c r="IIB78" s="6"/>
      <c r="IIC78" s="6"/>
      <c r="IID78" s="6"/>
      <c r="IIE78" s="6"/>
      <c r="IIF78" s="6"/>
      <c r="IIG78" s="6"/>
      <c r="IIH78" s="6"/>
      <c r="III78" s="6"/>
      <c r="IIJ78" s="6"/>
      <c r="IIK78" s="6"/>
      <c r="IIL78" s="6"/>
      <c r="IIM78" s="6"/>
      <c r="IIN78" s="6"/>
      <c r="IIO78" s="6"/>
      <c r="IIP78" s="6"/>
      <c r="IIQ78" s="6"/>
      <c r="IIR78" s="6"/>
      <c r="IIS78" s="6"/>
      <c r="IIT78" s="6"/>
      <c r="IIU78" s="6"/>
      <c r="IIV78" s="6"/>
      <c r="IIW78" s="6"/>
      <c r="IIX78" s="6"/>
      <c r="IIY78" s="6"/>
      <c r="IIZ78" s="6"/>
      <c r="IJA78" s="6"/>
      <c r="IJB78" s="6"/>
      <c r="IJC78" s="6"/>
      <c r="IJD78" s="6"/>
      <c r="IJE78" s="6"/>
      <c r="IJF78" s="6"/>
      <c r="IJG78" s="6"/>
      <c r="IJH78" s="6"/>
      <c r="IJI78" s="6"/>
      <c r="IJJ78" s="6"/>
      <c r="IJK78" s="6"/>
      <c r="IJL78" s="6"/>
      <c r="IJM78" s="6"/>
      <c r="IJN78" s="6"/>
      <c r="IJO78" s="6"/>
      <c r="IJP78" s="6"/>
      <c r="IJQ78" s="6"/>
      <c r="IJR78" s="6"/>
      <c r="IJS78" s="6"/>
      <c r="IJT78" s="6"/>
      <c r="IJU78" s="6"/>
      <c r="IJV78" s="6"/>
      <c r="IJW78" s="6"/>
      <c r="IJX78" s="6"/>
      <c r="IJY78" s="6"/>
      <c r="IJZ78" s="6"/>
      <c r="IKA78" s="6"/>
      <c r="IKB78" s="6"/>
      <c r="IKC78" s="6"/>
      <c r="IKD78" s="6"/>
      <c r="IKE78" s="6"/>
      <c r="IKF78" s="6"/>
      <c r="IKG78" s="6"/>
      <c r="IKH78" s="6"/>
      <c r="IKI78" s="6"/>
      <c r="IKJ78" s="6"/>
      <c r="IKK78" s="6"/>
      <c r="IKL78" s="6"/>
      <c r="IKM78" s="6"/>
      <c r="IKN78" s="6"/>
      <c r="IKO78" s="6"/>
      <c r="IKP78" s="6"/>
      <c r="IKQ78" s="6"/>
      <c r="IKR78" s="6"/>
      <c r="IKS78" s="6"/>
      <c r="IKT78" s="6"/>
      <c r="IKU78" s="6"/>
      <c r="IKV78" s="6"/>
      <c r="IKW78" s="6"/>
      <c r="IKX78" s="6"/>
      <c r="IKY78" s="6"/>
      <c r="IKZ78" s="6"/>
      <c r="ILA78" s="6"/>
      <c r="ILB78" s="6"/>
      <c r="ILC78" s="6"/>
      <c r="ILD78" s="6"/>
      <c r="ILE78" s="6"/>
      <c r="ILF78" s="6"/>
      <c r="ILG78" s="6"/>
      <c r="ILH78" s="6"/>
      <c r="ILI78" s="6"/>
      <c r="ILJ78" s="6"/>
      <c r="ILK78" s="6"/>
      <c r="ILL78" s="6"/>
      <c r="ILM78" s="6"/>
      <c r="ILN78" s="6"/>
      <c r="ILO78" s="6"/>
      <c r="ILP78" s="6"/>
      <c r="ILQ78" s="6"/>
      <c r="ILR78" s="6"/>
      <c r="ILS78" s="6"/>
      <c r="ILT78" s="6"/>
      <c r="ILU78" s="6"/>
      <c r="ILV78" s="6"/>
      <c r="ILW78" s="6"/>
      <c r="ILX78" s="6"/>
      <c r="ILY78" s="6"/>
      <c r="ILZ78" s="6"/>
      <c r="IMA78" s="6"/>
      <c r="IMB78" s="6"/>
      <c r="IMC78" s="6"/>
      <c r="IMD78" s="6"/>
      <c r="IME78" s="6"/>
      <c r="IMF78" s="6"/>
      <c r="IMG78" s="6"/>
      <c r="IMH78" s="6"/>
      <c r="IMI78" s="6"/>
      <c r="IMJ78" s="6"/>
      <c r="IMK78" s="6"/>
      <c r="IML78" s="6"/>
      <c r="IMM78" s="6"/>
      <c r="IMN78" s="6"/>
      <c r="IMO78" s="6"/>
      <c r="IMP78" s="6"/>
      <c r="IMQ78" s="6"/>
      <c r="IMR78" s="6"/>
      <c r="IMS78" s="6"/>
      <c r="IMT78" s="6"/>
      <c r="IMU78" s="6"/>
      <c r="IMV78" s="6"/>
      <c r="IMW78" s="6"/>
      <c r="IMX78" s="6"/>
      <c r="IMY78" s="6"/>
      <c r="IMZ78" s="6"/>
      <c r="INA78" s="6"/>
      <c r="INB78" s="6"/>
      <c r="INC78" s="6"/>
      <c r="IND78" s="6"/>
      <c r="INE78" s="6"/>
      <c r="INF78" s="6"/>
      <c r="ING78" s="6"/>
      <c r="INH78" s="6"/>
      <c r="INI78" s="6"/>
      <c r="INJ78" s="6"/>
      <c r="INK78" s="6"/>
      <c r="INL78" s="6"/>
      <c r="INM78" s="6"/>
      <c r="INN78" s="6"/>
      <c r="INO78" s="6"/>
      <c r="INP78" s="6"/>
      <c r="INQ78" s="6"/>
      <c r="INR78" s="6"/>
      <c r="INS78" s="6"/>
      <c r="INT78" s="6"/>
      <c r="INU78" s="6"/>
      <c r="INV78" s="6"/>
      <c r="INW78" s="6"/>
      <c r="INX78" s="6"/>
      <c r="INY78" s="6"/>
      <c r="INZ78" s="6"/>
      <c r="IOA78" s="6"/>
      <c r="IOB78" s="6"/>
      <c r="IOC78" s="6"/>
      <c r="IOD78" s="6"/>
      <c r="IOE78" s="6"/>
      <c r="IOF78" s="6"/>
      <c r="IOG78" s="6"/>
      <c r="IOH78" s="6"/>
      <c r="IOI78" s="6"/>
      <c r="IOJ78" s="6"/>
      <c r="IOK78" s="6"/>
      <c r="IOL78" s="6"/>
      <c r="IOM78" s="6"/>
      <c r="ION78" s="6"/>
      <c r="IOO78" s="6"/>
      <c r="IOP78" s="6"/>
      <c r="IOQ78" s="6"/>
      <c r="IOR78" s="6"/>
      <c r="IOS78" s="6"/>
      <c r="IOT78" s="6"/>
      <c r="IOU78" s="6"/>
      <c r="IOV78" s="6"/>
      <c r="IOW78" s="6"/>
      <c r="IOX78" s="6"/>
      <c r="IOY78" s="6"/>
      <c r="IOZ78" s="6"/>
      <c r="IPA78" s="6"/>
      <c r="IPB78" s="6"/>
      <c r="IPC78" s="6"/>
      <c r="IPD78" s="6"/>
      <c r="IPE78" s="6"/>
      <c r="IPF78" s="6"/>
      <c r="IPG78" s="6"/>
      <c r="IPH78" s="6"/>
      <c r="IPI78" s="6"/>
      <c r="IPJ78" s="6"/>
      <c r="IPK78" s="6"/>
      <c r="IPL78" s="6"/>
      <c r="IPM78" s="6"/>
      <c r="IPN78" s="6"/>
      <c r="IPO78" s="6"/>
      <c r="IPP78" s="6"/>
      <c r="IPQ78" s="6"/>
      <c r="IPR78" s="6"/>
      <c r="IPS78" s="6"/>
      <c r="IPT78" s="6"/>
      <c r="IPU78" s="6"/>
      <c r="IPV78" s="6"/>
      <c r="IPW78" s="6"/>
      <c r="IPX78" s="6"/>
      <c r="IPY78" s="6"/>
      <c r="IPZ78" s="6"/>
      <c r="IQA78" s="6"/>
      <c r="IQB78" s="6"/>
      <c r="IQC78" s="6"/>
      <c r="IQD78" s="6"/>
      <c r="IQE78" s="6"/>
      <c r="IQF78" s="6"/>
      <c r="IQG78" s="6"/>
      <c r="IQH78" s="6"/>
      <c r="IQI78" s="6"/>
      <c r="IQJ78" s="6"/>
      <c r="IQK78" s="6"/>
      <c r="IQL78" s="6"/>
      <c r="IQM78" s="6"/>
      <c r="IQN78" s="6"/>
      <c r="IQO78" s="6"/>
      <c r="IQP78" s="6"/>
      <c r="IQQ78" s="6"/>
      <c r="IQR78" s="6"/>
      <c r="IQS78" s="6"/>
      <c r="IQT78" s="6"/>
      <c r="IQU78" s="6"/>
      <c r="IQV78" s="6"/>
      <c r="IQW78" s="6"/>
      <c r="IQX78" s="6"/>
      <c r="IQY78" s="6"/>
      <c r="IQZ78" s="6"/>
      <c r="IRA78" s="6"/>
      <c r="IRB78" s="6"/>
      <c r="IRC78" s="6"/>
      <c r="IRD78" s="6"/>
      <c r="IRE78" s="6"/>
      <c r="IRF78" s="6"/>
      <c r="IRG78" s="6"/>
      <c r="IRH78" s="6"/>
      <c r="IRI78" s="6"/>
      <c r="IRJ78" s="6"/>
      <c r="IRK78" s="6"/>
      <c r="IRL78" s="6"/>
      <c r="IRM78" s="6"/>
      <c r="IRN78" s="6"/>
      <c r="IRO78" s="6"/>
      <c r="IRP78" s="6"/>
      <c r="IRQ78" s="6"/>
      <c r="IRR78" s="6"/>
      <c r="IRS78" s="6"/>
      <c r="IRT78" s="6"/>
      <c r="IRU78" s="6"/>
      <c r="IRV78" s="6"/>
      <c r="IRW78" s="6"/>
      <c r="IRX78" s="6"/>
      <c r="IRY78" s="6"/>
      <c r="IRZ78" s="6"/>
      <c r="ISA78" s="6"/>
      <c r="ISB78" s="6"/>
      <c r="ISC78" s="6"/>
      <c r="ISD78" s="6"/>
      <c r="ISE78" s="6"/>
      <c r="ISF78" s="6"/>
      <c r="ISG78" s="6"/>
      <c r="ISH78" s="6"/>
      <c r="ISI78" s="6"/>
      <c r="ISJ78" s="6"/>
      <c r="ISK78" s="6"/>
      <c r="ISL78" s="6"/>
      <c r="ISM78" s="6"/>
      <c r="ISN78" s="6"/>
      <c r="ISO78" s="6"/>
      <c r="ISP78" s="6"/>
      <c r="ISQ78" s="6"/>
      <c r="ISR78" s="6"/>
      <c r="ISS78" s="6"/>
      <c r="IST78" s="6"/>
      <c r="ISU78" s="6"/>
      <c r="ISV78" s="6"/>
      <c r="ISW78" s="6"/>
      <c r="ISX78" s="6"/>
      <c r="ISY78" s="6"/>
      <c r="ISZ78" s="6"/>
      <c r="ITA78" s="6"/>
      <c r="ITB78" s="6"/>
      <c r="ITC78" s="6"/>
      <c r="ITD78" s="6"/>
      <c r="ITE78" s="6"/>
      <c r="ITF78" s="6"/>
      <c r="ITG78" s="6"/>
      <c r="ITH78" s="6"/>
      <c r="ITI78" s="6"/>
      <c r="ITJ78" s="6"/>
      <c r="ITK78" s="6"/>
      <c r="ITL78" s="6"/>
      <c r="ITM78" s="6"/>
      <c r="ITN78" s="6"/>
      <c r="ITO78" s="6"/>
      <c r="ITP78" s="6"/>
      <c r="ITQ78" s="6"/>
      <c r="ITR78" s="6"/>
      <c r="ITS78" s="6"/>
      <c r="ITT78" s="6"/>
      <c r="ITU78" s="6"/>
      <c r="ITV78" s="6"/>
      <c r="ITW78" s="6"/>
      <c r="ITX78" s="6"/>
      <c r="ITY78" s="6"/>
      <c r="ITZ78" s="6"/>
      <c r="IUA78" s="6"/>
      <c r="IUB78" s="6"/>
      <c r="IUC78" s="6"/>
      <c r="IUD78" s="6"/>
      <c r="IUE78" s="6"/>
      <c r="IUF78" s="6"/>
      <c r="IUG78" s="6"/>
      <c r="IUH78" s="6"/>
      <c r="IUI78" s="6"/>
      <c r="IUJ78" s="6"/>
      <c r="IUK78" s="6"/>
      <c r="IUL78" s="6"/>
      <c r="IUM78" s="6"/>
      <c r="IUN78" s="6"/>
      <c r="IUO78" s="6"/>
      <c r="IUP78" s="6"/>
      <c r="IUQ78" s="6"/>
      <c r="IUR78" s="6"/>
      <c r="IUS78" s="6"/>
      <c r="IUT78" s="6"/>
      <c r="IUU78" s="6"/>
      <c r="IUV78" s="6"/>
      <c r="IUW78" s="6"/>
      <c r="IUX78" s="6"/>
      <c r="IUY78" s="6"/>
      <c r="IUZ78" s="6"/>
      <c r="IVA78" s="6"/>
      <c r="IVB78" s="6"/>
      <c r="IVC78" s="6"/>
      <c r="IVD78" s="6"/>
      <c r="IVE78" s="6"/>
      <c r="IVF78" s="6"/>
      <c r="IVG78" s="6"/>
      <c r="IVH78" s="6"/>
      <c r="IVI78" s="6"/>
      <c r="IVJ78" s="6"/>
      <c r="IVK78" s="6"/>
      <c r="IVL78" s="6"/>
      <c r="IVM78" s="6"/>
      <c r="IVN78" s="6"/>
      <c r="IVO78" s="6"/>
      <c r="IVP78" s="6"/>
      <c r="IVQ78" s="6"/>
      <c r="IVR78" s="6"/>
      <c r="IVS78" s="6"/>
      <c r="IVT78" s="6"/>
      <c r="IVU78" s="6"/>
      <c r="IVV78" s="6"/>
      <c r="IVW78" s="6"/>
      <c r="IVX78" s="6"/>
      <c r="IVY78" s="6"/>
      <c r="IVZ78" s="6"/>
      <c r="IWA78" s="6"/>
      <c r="IWB78" s="6"/>
      <c r="IWC78" s="6"/>
      <c r="IWD78" s="6"/>
      <c r="IWE78" s="6"/>
      <c r="IWF78" s="6"/>
      <c r="IWG78" s="6"/>
      <c r="IWH78" s="6"/>
      <c r="IWI78" s="6"/>
      <c r="IWJ78" s="6"/>
      <c r="IWK78" s="6"/>
      <c r="IWL78" s="6"/>
      <c r="IWM78" s="6"/>
      <c r="IWN78" s="6"/>
      <c r="IWO78" s="6"/>
      <c r="IWP78" s="6"/>
      <c r="IWQ78" s="6"/>
      <c r="IWR78" s="6"/>
      <c r="IWS78" s="6"/>
      <c r="IWT78" s="6"/>
      <c r="IWU78" s="6"/>
      <c r="IWV78" s="6"/>
      <c r="IWW78" s="6"/>
      <c r="IWX78" s="6"/>
      <c r="IWY78" s="6"/>
      <c r="IWZ78" s="6"/>
      <c r="IXA78" s="6"/>
      <c r="IXB78" s="6"/>
      <c r="IXC78" s="6"/>
      <c r="IXD78" s="6"/>
      <c r="IXE78" s="6"/>
      <c r="IXF78" s="6"/>
      <c r="IXG78" s="6"/>
      <c r="IXH78" s="6"/>
      <c r="IXI78" s="6"/>
      <c r="IXJ78" s="6"/>
      <c r="IXK78" s="6"/>
      <c r="IXL78" s="6"/>
      <c r="IXM78" s="6"/>
      <c r="IXN78" s="6"/>
      <c r="IXO78" s="6"/>
      <c r="IXP78" s="6"/>
      <c r="IXQ78" s="6"/>
      <c r="IXR78" s="6"/>
      <c r="IXS78" s="6"/>
      <c r="IXT78" s="6"/>
      <c r="IXU78" s="6"/>
      <c r="IXV78" s="6"/>
      <c r="IXW78" s="6"/>
      <c r="IXX78" s="6"/>
      <c r="IXY78" s="6"/>
      <c r="IXZ78" s="6"/>
      <c r="IYA78" s="6"/>
      <c r="IYB78" s="6"/>
      <c r="IYC78" s="6"/>
      <c r="IYD78" s="6"/>
      <c r="IYE78" s="6"/>
      <c r="IYF78" s="6"/>
      <c r="IYG78" s="6"/>
      <c r="IYH78" s="6"/>
      <c r="IYI78" s="6"/>
      <c r="IYJ78" s="6"/>
      <c r="IYK78" s="6"/>
      <c r="IYL78" s="6"/>
      <c r="IYM78" s="6"/>
      <c r="IYN78" s="6"/>
      <c r="IYO78" s="6"/>
      <c r="IYP78" s="6"/>
      <c r="IYQ78" s="6"/>
      <c r="IYR78" s="6"/>
      <c r="IYS78" s="6"/>
      <c r="IYT78" s="6"/>
      <c r="IYU78" s="6"/>
      <c r="IYV78" s="6"/>
      <c r="IYW78" s="6"/>
      <c r="IYX78" s="6"/>
      <c r="IYY78" s="6"/>
      <c r="IYZ78" s="6"/>
      <c r="IZA78" s="6"/>
      <c r="IZB78" s="6"/>
      <c r="IZC78" s="6"/>
      <c r="IZD78" s="6"/>
      <c r="IZE78" s="6"/>
      <c r="IZF78" s="6"/>
      <c r="IZG78" s="6"/>
      <c r="IZH78" s="6"/>
      <c r="IZI78" s="6"/>
      <c r="IZJ78" s="6"/>
      <c r="IZK78" s="6"/>
      <c r="IZL78" s="6"/>
      <c r="IZM78" s="6"/>
      <c r="IZN78" s="6"/>
      <c r="IZO78" s="6"/>
      <c r="IZP78" s="6"/>
      <c r="IZQ78" s="6"/>
      <c r="IZR78" s="6"/>
      <c r="IZS78" s="6"/>
      <c r="IZT78" s="6"/>
      <c r="IZU78" s="6"/>
      <c r="IZV78" s="6"/>
      <c r="IZW78" s="6"/>
      <c r="IZX78" s="6"/>
      <c r="IZY78" s="6"/>
      <c r="IZZ78" s="6"/>
      <c r="JAA78" s="6"/>
      <c r="JAB78" s="6"/>
      <c r="JAC78" s="6"/>
      <c r="JAD78" s="6"/>
      <c r="JAE78" s="6"/>
      <c r="JAF78" s="6"/>
      <c r="JAG78" s="6"/>
      <c r="JAH78" s="6"/>
      <c r="JAI78" s="6"/>
      <c r="JAJ78" s="6"/>
      <c r="JAK78" s="6"/>
      <c r="JAL78" s="6"/>
      <c r="JAM78" s="6"/>
      <c r="JAN78" s="6"/>
      <c r="JAO78" s="6"/>
      <c r="JAP78" s="6"/>
      <c r="JAQ78" s="6"/>
      <c r="JAR78" s="6"/>
      <c r="JAS78" s="6"/>
      <c r="JAT78" s="6"/>
      <c r="JAU78" s="6"/>
      <c r="JAV78" s="6"/>
      <c r="JAW78" s="6"/>
      <c r="JAX78" s="6"/>
      <c r="JAY78" s="6"/>
      <c r="JAZ78" s="6"/>
      <c r="JBA78" s="6"/>
      <c r="JBB78" s="6"/>
      <c r="JBC78" s="6"/>
      <c r="JBD78" s="6"/>
      <c r="JBE78" s="6"/>
      <c r="JBF78" s="6"/>
      <c r="JBG78" s="6"/>
      <c r="JBH78" s="6"/>
      <c r="JBI78" s="6"/>
      <c r="JBJ78" s="6"/>
      <c r="JBK78" s="6"/>
      <c r="JBL78" s="6"/>
      <c r="JBM78" s="6"/>
      <c r="JBN78" s="6"/>
      <c r="JBO78" s="6"/>
      <c r="JBP78" s="6"/>
      <c r="JBQ78" s="6"/>
      <c r="JBR78" s="6"/>
      <c r="JBS78" s="6"/>
      <c r="JBT78" s="6"/>
      <c r="JBU78" s="6"/>
      <c r="JBV78" s="6"/>
      <c r="JBW78" s="6"/>
      <c r="JBX78" s="6"/>
      <c r="JBY78" s="6"/>
      <c r="JBZ78" s="6"/>
      <c r="JCA78" s="6"/>
      <c r="JCB78" s="6"/>
      <c r="JCC78" s="6"/>
      <c r="JCD78" s="6"/>
      <c r="JCE78" s="6"/>
      <c r="JCF78" s="6"/>
      <c r="JCG78" s="6"/>
      <c r="JCH78" s="6"/>
      <c r="JCI78" s="6"/>
      <c r="JCJ78" s="6"/>
      <c r="JCK78" s="6"/>
      <c r="JCL78" s="6"/>
      <c r="JCM78" s="6"/>
      <c r="JCN78" s="6"/>
      <c r="JCO78" s="6"/>
      <c r="JCP78" s="6"/>
      <c r="JCQ78" s="6"/>
      <c r="JCR78" s="6"/>
      <c r="JCS78" s="6"/>
      <c r="JCT78" s="6"/>
      <c r="JCU78" s="6"/>
      <c r="JCV78" s="6"/>
      <c r="JCW78" s="6"/>
      <c r="JCX78" s="6"/>
      <c r="JCY78" s="6"/>
      <c r="JCZ78" s="6"/>
      <c r="JDA78" s="6"/>
      <c r="JDB78" s="6"/>
      <c r="JDC78" s="6"/>
      <c r="JDD78" s="6"/>
      <c r="JDE78" s="6"/>
      <c r="JDF78" s="6"/>
      <c r="JDG78" s="6"/>
      <c r="JDH78" s="6"/>
      <c r="JDI78" s="6"/>
      <c r="JDJ78" s="6"/>
      <c r="JDK78" s="6"/>
      <c r="JDL78" s="6"/>
      <c r="JDM78" s="6"/>
      <c r="JDN78" s="6"/>
      <c r="JDO78" s="6"/>
      <c r="JDP78" s="6"/>
      <c r="JDQ78" s="6"/>
      <c r="JDR78" s="6"/>
      <c r="JDS78" s="6"/>
      <c r="JDT78" s="6"/>
      <c r="JDU78" s="6"/>
      <c r="JDV78" s="6"/>
      <c r="JDW78" s="6"/>
      <c r="JDX78" s="6"/>
      <c r="JDY78" s="6"/>
      <c r="JDZ78" s="6"/>
      <c r="JEA78" s="6"/>
      <c r="JEB78" s="6"/>
      <c r="JEC78" s="6"/>
      <c r="JED78" s="6"/>
      <c r="JEE78" s="6"/>
      <c r="JEF78" s="6"/>
      <c r="JEG78" s="6"/>
      <c r="JEH78" s="6"/>
      <c r="JEI78" s="6"/>
      <c r="JEJ78" s="6"/>
      <c r="JEK78" s="6"/>
      <c r="JEL78" s="6"/>
      <c r="JEM78" s="6"/>
      <c r="JEN78" s="6"/>
      <c r="JEO78" s="6"/>
      <c r="JEP78" s="6"/>
      <c r="JEQ78" s="6"/>
      <c r="JER78" s="6"/>
      <c r="JES78" s="6"/>
      <c r="JET78" s="6"/>
      <c r="JEU78" s="6"/>
      <c r="JEV78" s="6"/>
      <c r="JEW78" s="6"/>
      <c r="JEX78" s="6"/>
      <c r="JEY78" s="6"/>
      <c r="JEZ78" s="6"/>
      <c r="JFA78" s="6"/>
      <c r="JFB78" s="6"/>
      <c r="JFC78" s="6"/>
      <c r="JFD78" s="6"/>
      <c r="JFE78" s="6"/>
      <c r="JFF78" s="6"/>
      <c r="JFG78" s="6"/>
      <c r="JFH78" s="6"/>
      <c r="JFI78" s="6"/>
      <c r="JFJ78" s="6"/>
      <c r="JFK78" s="6"/>
      <c r="JFL78" s="6"/>
      <c r="JFM78" s="6"/>
      <c r="JFN78" s="6"/>
      <c r="JFO78" s="6"/>
      <c r="JFP78" s="6"/>
      <c r="JFQ78" s="6"/>
      <c r="JFR78" s="6"/>
      <c r="JFS78" s="6"/>
      <c r="JFT78" s="6"/>
      <c r="JFU78" s="6"/>
      <c r="JFV78" s="6"/>
      <c r="JFW78" s="6"/>
      <c r="JFX78" s="6"/>
      <c r="JFY78" s="6"/>
      <c r="JFZ78" s="6"/>
      <c r="JGA78" s="6"/>
      <c r="JGB78" s="6"/>
      <c r="JGC78" s="6"/>
      <c r="JGD78" s="6"/>
      <c r="JGE78" s="6"/>
      <c r="JGF78" s="6"/>
      <c r="JGG78" s="6"/>
      <c r="JGH78" s="6"/>
      <c r="JGI78" s="6"/>
      <c r="JGJ78" s="6"/>
      <c r="JGK78" s="6"/>
      <c r="JGL78" s="6"/>
      <c r="JGM78" s="6"/>
      <c r="JGN78" s="6"/>
      <c r="JGO78" s="6"/>
      <c r="JGP78" s="6"/>
      <c r="JGQ78" s="6"/>
      <c r="JGR78" s="6"/>
      <c r="JGS78" s="6"/>
      <c r="JGT78" s="6"/>
      <c r="JGU78" s="6"/>
      <c r="JGV78" s="6"/>
      <c r="JGW78" s="6"/>
      <c r="JGX78" s="6"/>
      <c r="JGY78" s="6"/>
      <c r="JGZ78" s="6"/>
      <c r="JHA78" s="6"/>
      <c r="JHB78" s="6"/>
      <c r="JHC78" s="6"/>
      <c r="JHD78" s="6"/>
      <c r="JHE78" s="6"/>
      <c r="JHF78" s="6"/>
      <c r="JHG78" s="6"/>
      <c r="JHH78" s="6"/>
      <c r="JHI78" s="6"/>
      <c r="JHJ78" s="6"/>
      <c r="JHK78" s="6"/>
      <c r="JHL78" s="6"/>
      <c r="JHM78" s="6"/>
      <c r="JHN78" s="6"/>
      <c r="JHO78" s="6"/>
      <c r="JHP78" s="6"/>
      <c r="JHQ78" s="6"/>
      <c r="JHR78" s="6"/>
      <c r="JHS78" s="6"/>
      <c r="JHT78" s="6"/>
      <c r="JHU78" s="6"/>
      <c r="JHV78" s="6"/>
      <c r="JHW78" s="6"/>
      <c r="JHX78" s="6"/>
      <c r="JHY78" s="6"/>
      <c r="JHZ78" s="6"/>
      <c r="JIA78" s="6"/>
      <c r="JIB78" s="6"/>
      <c r="JIC78" s="6"/>
      <c r="JID78" s="6"/>
      <c r="JIE78" s="6"/>
      <c r="JIF78" s="6"/>
      <c r="JIG78" s="6"/>
      <c r="JIH78" s="6"/>
      <c r="JII78" s="6"/>
      <c r="JIJ78" s="6"/>
      <c r="JIK78" s="6"/>
      <c r="JIL78" s="6"/>
      <c r="JIM78" s="6"/>
      <c r="JIN78" s="6"/>
      <c r="JIO78" s="6"/>
      <c r="JIP78" s="6"/>
      <c r="JIQ78" s="6"/>
      <c r="JIR78" s="6"/>
      <c r="JIS78" s="6"/>
      <c r="JIT78" s="6"/>
      <c r="JIU78" s="6"/>
      <c r="JIV78" s="6"/>
      <c r="JIW78" s="6"/>
      <c r="JIX78" s="6"/>
      <c r="JIY78" s="6"/>
      <c r="JIZ78" s="6"/>
      <c r="JJA78" s="6"/>
      <c r="JJB78" s="6"/>
      <c r="JJC78" s="6"/>
      <c r="JJD78" s="6"/>
      <c r="JJE78" s="6"/>
      <c r="JJF78" s="6"/>
      <c r="JJG78" s="6"/>
      <c r="JJH78" s="6"/>
      <c r="JJI78" s="6"/>
      <c r="JJJ78" s="6"/>
      <c r="JJK78" s="6"/>
      <c r="JJL78" s="6"/>
      <c r="JJM78" s="6"/>
      <c r="JJN78" s="6"/>
      <c r="JJO78" s="6"/>
      <c r="JJP78" s="6"/>
      <c r="JJQ78" s="6"/>
      <c r="JJR78" s="6"/>
      <c r="JJS78" s="6"/>
      <c r="JJT78" s="6"/>
      <c r="JJU78" s="6"/>
      <c r="JJV78" s="6"/>
      <c r="JJW78" s="6"/>
      <c r="JJX78" s="6"/>
      <c r="JJY78" s="6"/>
      <c r="JJZ78" s="6"/>
      <c r="JKA78" s="6"/>
      <c r="JKB78" s="6"/>
      <c r="JKC78" s="6"/>
      <c r="JKD78" s="6"/>
      <c r="JKE78" s="6"/>
      <c r="JKF78" s="6"/>
      <c r="JKG78" s="6"/>
      <c r="JKH78" s="6"/>
      <c r="JKI78" s="6"/>
      <c r="JKJ78" s="6"/>
      <c r="JKK78" s="6"/>
      <c r="JKL78" s="6"/>
      <c r="JKM78" s="6"/>
      <c r="JKN78" s="6"/>
      <c r="JKO78" s="6"/>
      <c r="JKP78" s="6"/>
      <c r="JKQ78" s="6"/>
      <c r="JKR78" s="6"/>
      <c r="JKS78" s="6"/>
      <c r="JKT78" s="6"/>
      <c r="JKU78" s="6"/>
      <c r="JKV78" s="6"/>
      <c r="JKW78" s="6"/>
      <c r="JKX78" s="6"/>
      <c r="JKY78" s="6"/>
      <c r="JKZ78" s="6"/>
      <c r="JLA78" s="6"/>
      <c r="JLB78" s="6"/>
      <c r="JLC78" s="6"/>
      <c r="JLD78" s="6"/>
      <c r="JLE78" s="6"/>
      <c r="JLF78" s="6"/>
      <c r="JLG78" s="6"/>
      <c r="JLH78" s="6"/>
      <c r="JLI78" s="6"/>
      <c r="JLJ78" s="6"/>
      <c r="JLK78" s="6"/>
      <c r="JLL78" s="6"/>
      <c r="JLM78" s="6"/>
      <c r="JLN78" s="6"/>
      <c r="JLO78" s="6"/>
      <c r="JLP78" s="6"/>
      <c r="JLQ78" s="6"/>
      <c r="JLR78" s="6"/>
      <c r="JLS78" s="6"/>
      <c r="JLT78" s="6"/>
      <c r="JLU78" s="6"/>
      <c r="JLV78" s="6"/>
      <c r="JLW78" s="6"/>
      <c r="JLX78" s="6"/>
      <c r="JLY78" s="6"/>
      <c r="JLZ78" s="6"/>
      <c r="JMA78" s="6"/>
      <c r="JMB78" s="6"/>
      <c r="JMC78" s="6"/>
      <c r="JMD78" s="6"/>
      <c r="JME78" s="6"/>
      <c r="JMF78" s="6"/>
      <c r="JMG78" s="6"/>
      <c r="JMH78" s="6"/>
      <c r="JMI78" s="6"/>
      <c r="JMJ78" s="6"/>
      <c r="JMK78" s="6"/>
      <c r="JML78" s="6"/>
      <c r="JMM78" s="6"/>
      <c r="JMN78" s="6"/>
      <c r="JMO78" s="6"/>
      <c r="JMP78" s="6"/>
      <c r="JMQ78" s="6"/>
      <c r="JMR78" s="6"/>
      <c r="JMS78" s="6"/>
      <c r="JMT78" s="6"/>
      <c r="JMU78" s="6"/>
      <c r="JMV78" s="6"/>
      <c r="JMW78" s="6"/>
      <c r="JMX78" s="6"/>
      <c r="JMY78" s="6"/>
      <c r="JMZ78" s="6"/>
      <c r="JNA78" s="6"/>
      <c r="JNB78" s="6"/>
      <c r="JNC78" s="6"/>
      <c r="JND78" s="6"/>
      <c r="JNE78" s="6"/>
      <c r="JNF78" s="6"/>
      <c r="JNG78" s="6"/>
      <c r="JNH78" s="6"/>
      <c r="JNI78" s="6"/>
      <c r="JNJ78" s="6"/>
      <c r="JNK78" s="6"/>
      <c r="JNL78" s="6"/>
      <c r="JNM78" s="6"/>
      <c r="JNN78" s="6"/>
      <c r="JNO78" s="6"/>
      <c r="JNP78" s="6"/>
      <c r="JNQ78" s="6"/>
      <c r="JNR78" s="6"/>
      <c r="JNS78" s="6"/>
      <c r="JNT78" s="6"/>
      <c r="JNU78" s="6"/>
      <c r="JNV78" s="6"/>
      <c r="JNW78" s="6"/>
      <c r="JNX78" s="6"/>
      <c r="JNY78" s="6"/>
      <c r="JNZ78" s="6"/>
      <c r="JOA78" s="6"/>
      <c r="JOB78" s="6"/>
      <c r="JOC78" s="6"/>
      <c r="JOD78" s="6"/>
      <c r="JOE78" s="6"/>
      <c r="JOF78" s="6"/>
      <c r="JOG78" s="6"/>
      <c r="JOH78" s="6"/>
      <c r="JOI78" s="6"/>
      <c r="JOJ78" s="6"/>
      <c r="JOK78" s="6"/>
      <c r="JOL78" s="6"/>
      <c r="JOM78" s="6"/>
      <c r="JON78" s="6"/>
      <c r="JOO78" s="6"/>
      <c r="JOP78" s="6"/>
      <c r="JOQ78" s="6"/>
      <c r="JOR78" s="6"/>
      <c r="JOS78" s="6"/>
      <c r="JOT78" s="6"/>
      <c r="JOU78" s="6"/>
      <c r="JOV78" s="6"/>
      <c r="JOW78" s="6"/>
      <c r="JOX78" s="6"/>
      <c r="JOY78" s="6"/>
      <c r="JOZ78" s="6"/>
      <c r="JPA78" s="6"/>
      <c r="JPB78" s="6"/>
      <c r="JPC78" s="6"/>
      <c r="JPD78" s="6"/>
      <c r="JPE78" s="6"/>
      <c r="JPF78" s="6"/>
      <c r="JPG78" s="6"/>
      <c r="JPH78" s="6"/>
      <c r="JPI78" s="6"/>
      <c r="JPJ78" s="6"/>
      <c r="JPK78" s="6"/>
      <c r="JPL78" s="6"/>
      <c r="JPM78" s="6"/>
      <c r="JPN78" s="6"/>
      <c r="JPO78" s="6"/>
      <c r="JPP78" s="6"/>
      <c r="JPQ78" s="6"/>
      <c r="JPR78" s="6"/>
      <c r="JPS78" s="6"/>
      <c r="JPT78" s="6"/>
      <c r="JPU78" s="6"/>
      <c r="JPV78" s="6"/>
      <c r="JPW78" s="6"/>
      <c r="JPX78" s="6"/>
      <c r="JPY78" s="6"/>
      <c r="JPZ78" s="6"/>
      <c r="JQA78" s="6"/>
      <c r="JQB78" s="6"/>
      <c r="JQC78" s="6"/>
      <c r="JQD78" s="6"/>
      <c r="JQE78" s="6"/>
      <c r="JQF78" s="6"/>
      <c r="JQG78" s="6"/>
      <c r="JQH78" s="6"/>
      <c r="JQI78" s="6"/>
      <c r="JQJ78" s="6"/>
      <c r="JQK78" s="6"/>
      <c r="JQL78" s="6"/>
      <c r="JQM78" s="6"/>
      <c r="JQN78" s="6"/>
      <c r="JQO78" s="6"/>
      <c r="JQP78" s="6"/>
      <c r="JQQ78" s="6"/>
      <c r="JQR78" s="6"/>
      <c r="JQS78" s="6"/>
      <c r="JQT78" s="6"/>
      <c r="JQU78" s="6"/>
      <c r="JQV78" s="6"/>
      <c r="JQW78" s="6"/>
      <c r="JQX78" s="6"/>
      <c r="JQY78" s="6"/>
      <c r="JQZ78" s="6"/>
      <c r="JRA78" s="6"/>
      <c r="JRB78" s="6"/>
      <c r="JRC78" s="6"/>
      <c r="JRD78" s="6"/>
      <c r="JRE78" s="6"/>
      <c r="JRF78" s="6"/>
      <c r="JRG78" s="6"/>
      <c r="JRH78" s="6"/>
      <c r="JRI78" s="6"/>
      <c r="JRJ78" s="6"/>
      <c r="JRK78" s="6"/>
      <c r="JRL78" s="6"/>
      <c r="JRM78" s="6"/>
      <c r="JRN78" s="6"/>
      <c r="JRO78" s="6"/>
      <c r="JRP78" s="6"/>
      <c r="JRQ78" s="6"/>
      <c r="JRR78" s="6"/>
      <c r="JRS78" s="6"/>
      <c r="JRT78" s="6"/>
      <c r="JRU78" s="6"/>
      <c r="JRV78" s="6"/>
      <c r="JRW78" s="6"/>
      <c r="JRX78" s="6"/>
      <c r="JRY78" s="6"/>
      <c r="JRZ78" s="6"/>
      <c r="JSA78" s="6"/>
      <c r="JSB78" s="6"/>
      <c r="JSC78" s="6"/>
      <c r="JSD78" s="6"/>
      <c r="JSE78" s="6"/>
      <c r="JSF78" s="6"/>
      <c r="JSG78" s="6"/>
      <c r="JSH78" s="6"/>
      <c r="JSI78" s="6"/>
      <c r="JSJ78" s="6"/>
      <c r="JSK78" s="6"/>
      <c r="JSL78" s="6"/>
      <c r="JSM78" s="6"/>
      <c r="JSN78" s="6"/>
      <c r="JSO78" s="6"/>
      <c r="JSP78" s="6"/>
      <c r="JSQ78" s="6"/>
      <c r="JSR78" s="6"/>
      <c r="JSS78" s="6"/>
      <c r="JST78" s="6"/>
      <c r="JSU78" s="6"/>
      <c r="JSV78" s="6"/>
      <c r="JSW78" s="6"/>
      <c r="JSX78" s="6"/>
      <c r="JSY78" s="6"/>
      <c r="JSZ78" s="6"/>
      <c r="JTA78" s="6"/>
      <c r="JTB78" s="6"/>
      <c r="JTC78" s="6"/>
      <c r="JTD78" s="6"/>
      <c r="JTE78" s="6"/>
      <c r="JTF78" s="6"/>
      <c r="JTG78" s="6"/>
      <c r="JTH78" s="6"/>
      <c r="JTI78" s="6"/>
      <c r="JTJ78" s="6"/>
      <c r="JTK78" s="6"/>
      <c r="JTL78" s="6"/>
      <c r="JTM78" s="6"/>
      <c r="JTN78" s="6"/>
      <c r="JTO78" s="6"/>
      <c r="JTP78" s="6"/>
      <c r="JTQ78" s="6"/>
      <c r="JTR78" s="6"/>
      <c r="JTS78" s="6"/>
      <c r="JTT78" s="6"/>
      <c r="JTU78" s="6"/>
      <c r="JTV78" s="6"/>
      <c r="JTW78" s="6"/>
      <c r="JTX78" s="6"/>
      <c r="JTY78" s="6"/>
      <c r="JTZ78" s="6"/>
      <c r="JUA78" s="6"/>
      <c r="JUB78" s="6"/>
      <c r="JUC78" s="6"/>
      <c r="JUD78" s="6"/>
      <c r="JUE78" s="6"/>
      <c r="JUF78" s="6"/>
      <c r="JUG78" s="6"/>
      <c r="JUH78" s="6"/>
      <c r="JUI78" s="6"/>
      <c r="JUJ78" s="6"/>
      <c r="JUK78" s="6"/>
      <c r="JUL78" s="6"/>
      <c r="JUM78" s="6"/>
      <c r="JUN78" s="6"/>
      <c r="JUO78" s="6"/>
      <c r="JUP78" s="6"/>
      <c r="JUQ78" s="6"/>
      <c r="JUR78" s="6"/>
      <c r="JUS78" s="6"/>
      <c r="JUT78" s="6"/>
      <c r="JUU78" s="6"/>
      <c r="JUV78" s="6"/>
      <c r="JUW78" s="6"/>
      <c r="JUX78" s="6"/>
      <c r="JUY78" s="6"/>
      <c r="JUZ78" s="6"/>
      <c r="JVA78" s="6"/>
      <c r="JVB78" s="6"/>
      <c r="JVC78" s="6"/>
      <c r="JVD78" s="6"/>
      <c r="JVE78" s="6"/>
      <c r="JVF78" s="6"/>
      <c r="JVG78" s="6"/>
      <c r="JVH78" s="6"/>
      <c r="JVI78" s="6"/>
      <c r="JVJ78" s="6"/>
      <c r="JVK78" s="6"/>
      <c r="JVL78" s="6"/>
      <c r="JVM78" s="6"/>
      <c r="JVN78" s="6"/>
      <c r="JVO78" s="6"/>
      <c r="JVP78" s="6"/>
      <c r="JVQ78" s="6"/>
      <c r="JVR78" s="6"/>
      <c r="JVS78" s="6"/>
      <c r="JVT78" s="6"/>
      <c r="JVU78" s="6"/>
      <c r="JVV78" s="6"/>
      <c r="JVW78" s="6"/>
      <c r="JVX78" s="6"/>
      <c r="JVY78" s="6"/>
      <c r="JVZ78" s="6"/>
      <c r="JWA78" s="6"/>
      <c r="JWB78" s="6"/>
      <c r="JWC78" s="6"/>
      <c r="JWD78" s="6"/>
      <c r="JWE78" s="6"/>
      <c r="JWF78" s="6"/>
      <c r="JWG78" s="6"/>
      <c r="JWH78" s="6"/>
      <c r="JWI78" s="6"/>
      <c r="JWJ78" s="6"/>
      <c r="JWK78" s="6"/>
      <c r="JWL78" s="6"/>
      <c r="JWM78" s="6"/>
      <c r="JWN78" s="6"/>
      <c r="JWO78" s="6"/>
      <c r="JWP78" s="6"/>
      <c r="JWQ78" s="6"/>
      <c r="JWR78" s="6"/>
      <c r="JWS78" s="6"/>
      <c r="JWT78" s="6"/>
      <c r="JWU78" s="6"/>
      <c r="JWV78" s="6"/>
      <c r="JWW78" s="6"/>
      <c r="JWX78" s="6"/>
      <c r="JWY78" s="6"/>
      <c r="JWZ78" s="6"/>
      <c r="JXA78" s="6"/>
      <c r="JXB78" s="6"/>
      <c r="JXC78" s="6"/>
      <c r="JXD78" s="6"/>
      <c r="JXE78" s="6"/>
      <c r="JXF78" s="6"/>
      <c r="JXG78" s="6"/>
      <c r="JXH78" s="6"/>
      <c r="JXI78" s="6"/>
      <c r="JXJ78" s="6"/>
      <c r="JXK78" s="6"/>
      <c r="JXL78" s="6"/>
      <c r="JXM78" s="6"/>
      <c r="JXN78" s="6"/>
      <c r="JXO78" s="6"/>
      <c r="JXP78" s="6"/>
      <c r="JXQ78" s="6"/>
      <c r="JXR78" s="6"/>
      <c r="JXS78" s="6"/>
      <c r="JXT78" s="6"/>
      <c r="JXU78" s="6"/>
      <c r="JXV78" s="6"/>
      <c r="JXW78" s="6"/>
      <c r="JXX78" s="6"/>
      <c r="JXY78" s="6"/>
      <c r="JXZ78" s="6"/>
      <c r="JYA78" s="6"/>
      <c r="JYB78" s="6"/>
      <c r="JYC78" s="6"/>
      <c r="JYD78" s="6"/>
      <c r="JYE78" s="6"/>
      <c r="JYF78" s="6"/>
      <c r="JYG78" s="6"/>
      <c r="JYH78" s="6"/>
      <c r="JYI78" s="6"/>
      <c r="JYJ78" s="6"/>
      <c r="JYK78" s="6"/>
      <c r="JYL78" s="6"/>
      <c r="JYM78" s="6"/>
      <c r="JYN78" s="6"/>
      <c r="JYO78" s="6"/>
      <c r="JYP78" s="6"/>
      <c r="JYQ78" s="6"/>
      <c r="JYR78" s="6"/>
      <c r="JYS78" s="6"/>
      <c r="JYT78" s="6"/>
      <c r="JYU78" s="6"/>
      <c r="JYV78" s="6"/>
      <c r="JYW78" s="6"/>
      <c r="JYX78" s="6"/>
      <c r="JYY78" s="6"/>
      <c r="JYZ78" s="6"/>
      <c r="JZA78" s="6"/>
      <c r="JZB78" s="6"/>
      <c r="JZC78" s="6"/>
      <c r="JZD78" s="6"/>
      <c r="JZE78" s="6"/>
      <c r="JZF78" s="6"/>
      <c r="JZG78" s="6"/>
      <c r="JZH78" s="6"/>
      <c r="JZI78" s="6"/>
      <c r="JZJ78" s="6"/>
      <c r="JZK78" s="6"/>
      <c r="JZL78" s="6"/>
      <c r="JZM78" s="6"/>
      <c r="JZN78" s="6"/>
      <c r="JZO78" s="6"/>
      <c r="JZP78" s="6"/>
      <c r="JZQ78" s="6"/>
      <c r="JZR78" s="6"/>
      <c r="JZS78" s="6"/>
      <c r="JZT78" s="6"/>
      <c r="JZU78" s="6"/>
      <c r="JZV78" s="6"/>
      <c r="JZW78" s="6"/>
      <c r="JZX78" s="6"/>
      <c r="JZY78" s="6"/>
      <c r="JZZ78" s="6"/>
      <c r="KAA78" s="6"/>
      <c r="KAB78" s="6"/>
      <c r="KAC78" s="6"/>
      <c r="KAD78" s="6"/>
      <c r="KAE78" s="6"/>
      <c r="KAF78" s="6"/>
      <c r="KAG78" s="6"/>
      <c r="KAH78" s="6"/>
      <c r="KAI78" s="6"/>
      <c r="KAJ78" s="6"/>
      <c r="KAK78" s="6"/>
      <c r="KAL78" s="6"/>
      <c r="KAM78" s="6"/>
      <c r="KAN78" s="6"/>
      <c r="KAO78" s="6"/>
      <c r="KAP78" s="6"/>
      <c r="KAQ78" s="6"/>
      <c r="KAR78" s="6"/>
      <c r="KAS78" s="6"/>
      <c r="KAT78" s="6"/>
      <c r="KAU78" s="6"/>
      <c r="KAV78" s="6"/>
      <c r="KAW78" s="6"/>
      <c r="KAX78" s="6"/>
      <c r="KAY78" s="6"/>
      <c r="KAZ78" s="6"/>
      <c r="KBA78" s="6"/>
      <c r="KBB78" s="6"/>
      <c r="KBC78" s="6"/>
      <c r="KBD78" s="6"/>
      <c r="KBE78" s="6"/>
      <c r="KBF78" s="6"/>
      <c r="KBG78" s="6"/>
      <c r="KBH78" s="6"/>
      <c r="KBI78" s="6"/>
      <c r="KBJ78" s="6"/>
      <c r="KBK78" s="6"/>
      <c r="KBL78" s="6"/>
      <c r="KBM78" s="6"/>
      <c r="KBN78" s="6"/>
      <c r="KBO78" s="6"/>
      <c r="KBP78" s="6"/>
      <c r="KBQ78" s="6"/>
      <c r="KBR78" s="6"/>
      <c r="KBS78" s="6"/>
      <c r="KBT78" s="6"/>
      <c r="KBU78" s="6"/>
      <c r="KBV78" s="6"/>
      <c r="KBW78" s="6"/>
      <c r="KBX78" s="6"/>
      <c r="KBY78" s="6"/>
      <c r="KBZ78" s="6"/>
      <c r="KCA78" s="6"/>
      <c r="KCB78" s="6"/>
      <c r="KCC78" s="6"/>
      <c r="KCD78" s="6"/>
      <c r="KCE78" s="6"/>
      <c r="KCF78" s="6"/>
      <c r="KCG78" s="6"/>
      <c r="KCH78" s="6"/>
      <c r="KCI78" s="6"/>
      <c r="KCJ78" s="6"/>
      <c r="KCK78" s="6"/>
      <c r="KCL78" s="6"/>
      <c r="KCM78" s="6"/>
      <c r="KCN78" s="6"/>
      <c r="KCO78" s="6"/>
      <c r="KCP78" s="6"/>
      <c r="KCQ78" s="6"/>
      <c r="KCR78" s="6"/>
      <c r="KCS78" s="6"/>
      <c r="KCT78" s="6"/>
      <c r="KCU78" s="6"/>
      <c r="KCV78" s="6"/>
      <c r="KCW78" s="6"/>
      <c r="KCX78" s="6"/>
      <c r="KCY78" s="6"/>
      <c r="KCZ78" s="6"/>
      <c r="KDA78" s="6"/>
      <c r="KDB78" s="6"/>
      <c r="KDC78" s="6"/>
      <c r="KDD78" s="6"/>
      <c r="KDE78" s="6"/>
      <c r="KDF78" s="6"/>
      <c r="KDG78" s="6"/>
      <c r="KDH78" s="6"/>
      <c r="KDI78" s="6"/>
      <c r="KDJ78" s="6"/>
      <c r="KDK78" s="6"/>
      <c r="KDL78" s="6"/>
      <c r="KDM78" s="6"/>
      <c r="KDN78" s="6"/>
      <c r="KDO78" s="6"/>
      <c r="KDP78" s="6"/>
      <c r="KDQ78" s="6"/>
      <c r="KDR78" s="6"/>
      <c r="KDS78" s="6"/>
      <c r="KDT78" s="6"/>
      <c r="KDU78" s="6"/>
      <c r="KDV78" s="6"/>
      <c r="KDW78" s="6"/>
      <c r="KDX78" s="6"/>
      <c r="KDY78" s="6"/>
      <c r="KDZ78" s="6"/>
      <c r="KEA78" s="6"/>
      <c r="KEB78" s="6"/>
      <c r="KEC78" s="6"/>
      <c r="KED78" s="6"/>
      <c r="KEE78" s="6"/>
      <c r="KEF78" s="6"/>
      <c r="KEG78" s="6"/>
      <c r="KEH78" s="6"/>
      <c r="KEI78" s="6"/>
      <c r="KEJ78" s="6"/>
      <c r="KEK78" s="6"/>
      <c r="KEL78" s="6"/>
      <c r="KEM78" s="6"/>
      <c r="KEN78" s="6"/>
      <c r="KEO78" s="6"/>
      <c r="KEP78" s="6"/>
      <c r="KEQ78" s="6"/>
      <c r="KER78" s="6"/>
      <c r="KES78" s="6"/>
      <c r="KET78" s="6"/>
      <c r="KEU78" s="6"/>
      <c r="KEV78" s="6"/>
      <c r="KEW78" s="6"/>
      <c r="KEX78" s="6"/>
      <c r="KEY78" s="6"/>
      <c r="KEZ78" s="6"/>
      <c r="KFA78" s="6"/>
      <c r="KFB78" s="6"/>
      <c r="KFC78" s="6"/>
      <c r="KFD78" s="6"/>
      <c r="KFE78" s="6"/>
      <c r="KFF78" s="6"/>
      <c r="KFG78" s="6"/>
      <c r="KFH78" s="6"/>
      <c r="KFI78" s="6"/>
      <c r="KFJ78" s="6"/>
      <c r="KFK78" s="6"/>
      <c r="KFL78" s="6"/>
      <c r="KFM78" s="6"/>
      <c r="KFN78" s="6"/>
      <c r="KFO78" s="6"/>
      <c r="KFP78" s="6"/>
      <c r="KFQ78" s="6"/>
      <c r="KFR78" s="6"/>
      <c r="KFS78" s="6"/>
      <c r="KFT78" s="6"/>
      <c r="KFU78" s="6"/>
      <c r="KFV78" s="6"/>
      <c r="KFW78" s="6"/>
      <c r="KFX78" s="6"/>
      <c r="KFY78" s="6"/>
      <c r="KFZ78" s="6"/>
      <c r="KGA78" s="6"/>
      <c r="KGB78" s="6"/>
      <c r="KGC78" s="6"/>
      <c r="KGD78" s="6"/>
      <c r="KGE78" s="6"/>
      <c r="KGF78" s="6"/>
      <c r="KGG78" s="6"/>
      <c r="KGH78" s="6"/>
      <c r="KGI78" s="6"/>
      <c r="KGJ78" s="6"/>
      <c r="KGK78" s="6"/>
      <c r="KGL78" s="6"/>
      <c r="KGM78" s="6"/>
      <c r="KGN78" s="6"/>
      <c r="KGO78" s="6"/>
      <c r="KGP78" s="6"/>
      <c r="KGQ78" s="6"/>
      <c r="KGR78" s="6"/>
      <c r="KGS78" s="6"/>
      <c r="KGT78" s="6"/>
      <c r="KGU78" s="6"/>
      <c r="KGV78" s="6"/>
      <c r="KGW78" s="6"/>
      <c r="KGX78" s="6"/>
      <c r="KGY78" s="6"/>
      <c r="KGZ78" s="6"/>
      <c r="KHA78" s="6"/>
      <c r="KHB78" s="6"/>
      <c r="KHC78" s="6"/>
      <c r="KHD78" s="6"/>
      <c r="KHE78" s="6"/>
      <c r="KHF78" s="6"/>
      <c r="KHG78" s="6"/>
      <c r="KHH78" s="6"/>
      <c r="KHI78" s="6"/>
      <c r="KHJ78" s="6"/>
      <c r="KHK78" s="6"/>
      <c r="KHL78" s="6"/>
      <c r="KHM78" s="6"/>
      <c r="KHN78" s="6"/>
      <c r="KHO78" s="6"/>
      <c r="KHP78" s="6"/>
      <c r="KHQ78" s="6"/>
      <c r="KHR78" s="6"/>
      <c r="KHS78" s="6"/>
      <c r="KHT78" s="6"/>
      <c r="KHU78" s="6"/>
      <c r="KHV78" s="6"/>
      <c r="KHW78" s="6"/>
      <c r="KHX78" s="6"/>
      <c r="KHY78" s="6"/>
      <c r="KHZ78" s="6"/>
      <c r="KIA78" s="6"/>
      <c r="KIB78" s="6"/>
      <c r="KIC78" s="6"/>
      <c r="KID78" s="6"/>
      <c r="KIE78" s="6"/>
      <c r="KIF78" s="6"/>
      <c r="KIG78" s="6"/>
      <c r="KIH78" s="6"/>
      <c r="KII78" s="6"/>
      <c r="KIJ78" s="6"/>
      <c r="KIK78" s="6"/>
      <c r="KIL78" s="6"/>
      <c r="KIM78" s="6"/>
      <c r="KIN78" s="6"/>
      <c r="KIO78" s="6"/>
      <c r="KIP78" s="6"/>
      <c r="KIQ78" s="6"/>
      <c r="KIR78" s="6"/>
      <c r="KIS78" s="6"/>
      <c r="KIT78" s="6"/>
      <c r="KIU78" s="6"/>
      <c r="KIV78" s="6"/>
      <c r="KIW78" s="6"/>
      <c r="KIX78" s="6"/>
      <c r="KIY78" s="6"/>
      <c r="KIZ78" s="6"/>
      <c r="KJA78" s="6"/>
      <c r="KJB78" s="6"/>
      <c r="KJC78" s="6"/>
      <c r="KJD78" s="6"/>
      <c r="KJE78" s="6"/>
      <c r="KJF78" s="6"/>
      <c r="KJG78" s="6"/>
      <c r="KJH78" s="6"/>
      <c r="KJI78" s="6"/>
      <c r="KJJ78" s="6"/>
      <c r="KJK78" s="6"/>
      <c r="KJL78" s="6"/>
      <c r="KJM78" s="6"/>
      <c r="KJN78" s="6"/>
      <c r="KJO78" s="6"/>
      <c r="KJP78" s="6"/>
      <c r="KJQ78" s="6"/>
      <c r="KJR78" s="6"/>
      <c r="KJS78" s="6"/>
      <c r="KJT78" s="6"/>
      <c r="KJU78" s="6"/>
      <c r="KJV78" s="6"/>
      <c r="KJW78" s="6"/>
      <c r="KJX78" s="6"/>
      <c r="KJY78" s="6"/>
      <c r="KJZ78" s="6"/>
      <c r="KKA78" s="6"/>
      <c r="KKB78" s="6"/>
      <c r="KKC78" s="6"/>
      <c r="KKD78" s="6"/>
      <c r="KKE78" s="6"/>
      <c r="KKF78" s="6"/>
      <c r="KKG78" s="6"/>
      <c r="KKH78" s="6"/>
      <c r="KKI78" s="6"/>
      <c r="KKJ78" s="6"/>
      <c r="KKK78" s="6"/>
      <c r="KKL78" s="6"/>
      <c r="KKM78" s="6"/>
      <c r="KKN78" s="6"/>
      <c r="KKO78" s="6"/>
      <c r="KKP78" s="6"/>
      <c r="KKQ78" s="6"/>
      <c r="KKR78" s="6"/>
      <c r="KKS78" s="6"/>
      <c r="KKT78" s="6"/>
      <c r="KKU78" s="6"/>
      <c r="KKV78" s="6"/>
      <c r="KKW78" s="6"/>
      <c r="KKX78" s="6"/>
      <c r="KKY78" s="6"/>
      <c r="KKZ78" s="6"/>
      <c r="KLA78" s="6"/>
      <c r="KLB78" s="6"/>
      <c r="KLC78" s="6"/>
      <c r="KLD78" s="6"/>
      <c r="KLE78" s="6"/>
      <c r="KLF78" s="6"/>
      <c r="KLG78" s="6"/>
      <c r="KLH78" s="6"/>
      <c r="KLI78" s="6"/>
      <c r="KLJ78" s="6"/>
      <c r="KLK78" s="6"/>
      <c r="KLL78" s="6"/>
      <c r="KLM78" s="6"/>
      <c r="KLN78" s="6"/>
      <c r="KLO78" s="6"/>
      <c r="KLP78" s="6"/>
      <c r="KLQ78" s="6"/>
      <c r="KLR78" s="6"/>
      <c r="KLS78" s="6"/>
      <c r="KLT78" s="6"/>
      <c r="KLU78" s="6"/>
      <c r="KLV78" s="6"/>
      <c r="KLW78" s="6"/>
      <c r="KLX78" s="6"/>
      <c r="KLY78" s="6"/>
      <c r="KLZ78" s="6"/>
      <c r="KMA78" s="6"/>
      <c r="KMB78" s="6"/>
      <c r="KMC78" s="6"/>
      <c r="KMD78" s="6"/>
      <c r="KME78" s="6"/>
      <c r="KMF78" s="6"/>
      <c r="KMG78" s="6"/>
      <c r="KMH78" s="6"/>
      <c r="KMI78" s="6"/>
      <c r="KMJ78" s="6"/>
      <c r="KMK78" s="6"/>
      <c r="KML78" s="6"/>
      <c r="KMM78" s="6"/>
      <c r="KMN78" s="6"/>
      <c r="KMO78" s="6"/>
      <c r="KMP78" s="6"/>
      <c r="KMQ78" s="6"/>
      <c r="KMR78" s="6"/>
      <c r="KMS78" s="6"/>
      <c r="KMT78" s="6"/>
      <c r="KMU78" s="6"/>
      <c r="KMV78" s="6"/>
      <c r="KMW78" s="6"/>
      <c r="KMX78" s="6"/>
      <c r="KMY78" s="6"/>
      <c r="KMZ78" s="6"/>
      <c r="KNA78" s="6"/>
      <c r="KNB78" s="6"/>
      <c r="KNC78" s="6"/>
      <c r="KND78" s="6"/>
      <c r="KNE78" s="6"/>
      <c r="KNF78" s="6"/>
      <c r="KNG78" s="6"/>
      <c r="KNH78" s="6"/>
      <c r="KNI78" s="6"/>
      <c r="KNJ78" s="6"/>
      <c r="KNK78" s="6"/>
      <c r="KNL78" s="6"/>
      <c r="KNM78" s="6"/>
      <c r="KNN78" s="6"/>
      <c r="KNO78" s="6"/>
      <c r="KNP78" s="6"/>
      <c r="KNQ78" s="6"/>
      <c r="KNR78" s="6"/>
      <c r="KNS78" s="6"/>
      <c r="KNT78" s="6"/>
      <c r="KNU78" s="6"/>
      <c r="KNV78" s="6"/>
      <c r="KNW78" s="6"/>
      <c r="KNX78" s="6"/>
      <c r="KNY78" s="6"/>
      <c r="KNZ78" s="6"/>
      <c r="KOA78" s="6"/>
      <c r="KOB78" s="6"/>
      <c r="KOC78" s="6"/>
      <c r="KOD78" s="6"/>
      <c r="KOE78" s="6"/>
      <c r="KOF78" s="6"/>
      <c r="KOG78" s="6"/>
      <c r="KOH78" s="6"/>
      <c r="KOI78" s="6"/>
      <c r="KOJ78" s="6"/>
      <c r="KOK78" s="6"/>
      <c r="KOL78" s="6"/>
      <c r="KOM78" s="6"/>
      <c r="KON78" s="6"/>
      <c r="KOO78" s="6"/>
      <c r="KOP78" s="6"/>
      <c r="KOQ78" s="6"/>
      <c r="KOR78" s="6"/>
      <c r="KOS78" s="6"/>
      <c r="KOT78" s="6"/>
      <c r="KOU78" s="6"/>
      <c r="KOV78" s="6"/>
      <c r="KOW78" s="6"/>
      <c r="KOX78" s="6"/>
      <c r="KOY78" s="6"/>
      <c r="KOZ78" s="6"/>
      <c r="KPA78" s="6"/>
      <c r="KPB78" s="6"/>
      <c r="KPC78" s="6"/>
      <c r="KPD78" s="6"/>
      <c r="KPE78" s="6"/>
      <c r="KPF78" s="6"/>
      <c r="KPG78" s="6"/>
      <c r="KPH78" s="6"/>
      <c r="KPI78" s="6"/>
      <c r="KPJ78" s="6"/>
      <c r="KPK78" s="6"/>
      <c r="KPL78" s="6"/>
      <c r="KPM78" s="6"/>
      <c r="KPN78" s="6"/>
      <c r="KPO78" s="6"/>
      <c r="KPP78" s="6"/>
      <c r="KPQ78" s="6"/>
      <c r="KPR78" s="6"/>
      <c r="KPS78" s="6"/>
      <c r="KPT78" s="6"/>
      <c r="KPU78" s="6"/>
      <c r="KPV78" s="6"/>
      <c r="KPW78" s="6"/>
      <c r="KPX78" s="6"/>
      <c r="KPY78" s="6"/>
      <c r="KPZ78" s="6"/>
      <c r="KQA78" s="6"/>
      <c r="KQB78" s="6"/>
      <c r="KQC78" s="6"/>
      <c r="KQD78" s="6"/>
      <c r="KQE78" s="6"/>
      <c r="KQF78" s="6"/>
      <c r="KQG78" s="6"/>
      <c r="KQH78" s="6"/>
      <c r="KQI78" s="6"/>
      <c r="KQJ78" s="6"/>
      <c r="KQK78" s="6"/>
      <c r="KQL78" s="6"/>
      <c r="KQM78" s="6"/>
      <c r="KQN78" s="6"/>
      <c r="KQO78" s="6"/>
      <c r="KQP78" s="6"/>
      <c r="KQQ78" s="6"/>
      <c r="KQR78" s="6"/>
      <c r="KQS78" s="6"/>
      <c r="KQT78" s="6"/>
      <c r="KQU78" s="6"/>
      <c r="KQV78" s="6"/>
      <c r="KQW78" s="6"/>
      <c r="KQX78" s="6"/>
      <c r="KQY78" s="6"/>
      <c r="KQZ78" s="6"/>
      <c r="KRA78" s="6"/>
      <c r="KRB78" s="6"/>
      <c r="KRC78" s="6"/>
      <c r="KRD78" s="6"/>
      <c r="KRE78" s="6"/>
      <c r="KRF78" s="6"/>
      <c r="KRG78" s="6"/>
      <c r="KRH78" s="6"/>
      <c r="KRI78" s="6"/>
      <c r="KRJ78" s="6"/>
      <c r="KRK78" s="6"/>
      <c r="KRL78" s="6"/>
      <c r="KRM78" s="6"/>
      <c r="KRN78" s="6"/>
      <c r="KRO78" s="6"/>
      <c r="KRP78" s="6"/>
      <c r="KRQ78" s="6"/>
      <c r="KRR78" s="6"/>
      <c r="KRS78" s="6"/>
      <c r="KRT78" s="6"/>
      <c r="KRU78" s="6"/>
      <c r="KRV78" s="6"/>
      <c r="KRW78" s="6"/>
      <c r="KRX78" s="6"/>
      <c r="KRY78" s="6"/>
      <c r="KRZ78" s="6"/>
      <c r="KSA78" s="6"/>
      <c r="KSB78" s="6"/>
      <c r="KSC78" s="6"/>
      <c r="KSD78" s="6"/>
      <c r="KSE78" s="6"/>
      <c r="KSF78" s="6"/>
      <c r="KSG78" s="6"/>
      <c r="KSH78" s="6"/>
      <c r="KSI78" s="6"/>
      <c r="KSJ78" s="6"/>
      <c r="KSK78" s="6"/>
      <c r="KSL78" s="6"/>
      <c r="KSM78" s="6"/>
      <c r="KSN78" s="6"/>
      <c r="KSO78" s="6"/>
      <c r="KSP78" s="6"/>
      <c r="KSQ78" s="6"/>
      <c r="KSR78" s="6"/>
      <c r="KSS78" s="6"/>
      <c r="KST78" s="6"/>
      <c r="KSU78" s="6"/>
      <c r="KSV78" s="6"/>
      <c r="KSW78" s="6"/>
      <c r="KSX78" s="6"/>
      <c r="KSY78" s="6"/>
      <c r="KSZ78" s="6"/>
      <c r="KTA78" s="6"/>
      <c r="KTB78" s="6"/>
      <c r="KTC78" s="6"/>
      <c r="KTD78" s="6"/>
      <c r="KTE78" s="6"/>
      <c r="KTF78" s="6"/>
      <c r="KTG78" s="6"/>
      <c r="KTH78" s="6"/>
      <c r="KTI78" s="6"/>
      <c r="KTJ78" s="6"/>
      <c r="KTK78" s="6"/>
      <c r="KTL78" s="6"/>
      <c r="KTM78" s="6"/>
      <c r="KTN78" s="6"/>
      <c r="KTO78" s="6"/>
      <c r="KTP78" s="6"/>
      <c r="KTQ78" s="6"/>
      <c r="KTR78" s="6"/>
      <c r="KTS78" s="6"/>
      <c r="KTT78" s="6"/>
      <c r="KTU78" s="6"/>
      <c r="KTV78" s="6"/>
      <c r="KTW78" s="6"/>
      <c r="KTX78" s="6"/>
      <c r="KTY78" s="6"/>
      <c r="KTZ78" s="6"/>
      <c r="KUA78" s="6"/>
      <c r="KUB78" s="6"/>
      <c r="KUC78" s="6"/>
      <c r="KUD78" s="6"/>
      <c r="KUE78" s="6"/>
      <c r="KUF78" s="6"/>
      <c r="KUG78" s="6"/>
      <c r="KUH78" s="6"/>
      <c r="KUI78" s="6"/>
      <c r="KUJ78" s="6"/>
      <c r="KUK78" s="6"/>
      <c r="KUL78" s="6"/>
      <c r="KUM78" s="6"/>
      <c r="KUN78" s="6"/>
      <c r="KUO78" s="6"/>
      <c r="KUP78" s="6"/>
      <c r="KUQ78" s="6"/>
      <c r="KUR78" s="6"/>
      <c r="KUS78" s="6"/>
      <c r="KUT78" s="6"/>
      <c r="KUU78" s="6"/>
      <c r="KUV78" s="6"/>
      <c r="KUW78" s="6"/>
      <c r="KUX78" s="6"/>
      <c r="KUY78" s="6"/>
      <c r="KUZ78" s="6"/>
      <c r="KVA78" s="6"/>
      <c r="KVB78" s="6"/>
      <c r="KVC78" s="6"/>
      <c r="KVD78" s="6"/>
      <c r="KVE78" s="6"/>
      <c r="KVF78" s="6"/>
      <c r="KVG78" s="6"/>
      <c r="KVH78" s="6"/>
      <c r="KVI78" s="6"/>
      <c r="KVJ78" s="6"/>
      <c r="KVK78" s="6"/>
      <c r="KVL78" s="6"/>
      <c r="KVM78" s="6"/>
      <c r="KVN78" s="6"/>
      <c r="KVO78" s="6"/>
      <c r="KVP78" s="6"/>
      <c r="KVQ78" s="6"/>
      <c r="KVR78" s="6"/>
      <c r="KVS78" s="6"/>
      <c r="KVT78" s="6"/>
      <c r="KVU78" s="6"/>
      <c r="KVV78" s="6"/>
      <c r="KVW78" s="6"/>
      <c r="KVX78" s="6"/>
      <c r="KVY78" s="6"/>
      <c r="KVZ78" s="6"/>
      <c r="KWA78" s="6"/>
      <c r="KWB78" s="6"/>
      <c r="KWC78" s="6"/>
      <c r="KWD78" s="6"/>
      <c r="KWE78" s="6"/>
      <c r="KWF78" s="6"/>
      <c r="KWG78" s="6"/>
      <c r="KWH78" s="6"/>
      <c r="KWI78" s="6"/>
      <c r="KWJ78" s="6"/>
      <c r="KWK78" s="6"/>
      <c r="KWL78" s="6"/>
      <c r="KWM78" s="6"/>
      <c r="KWN78" s="6"/>
      <c r="KWO78" s="6"/>
      <c r="KWP78" s="6"/>
      <c r="KWQ78" s="6"/>
      <c r="KWR78" s="6"/>
      <c r="KWS78" s="6"/>
      <c r="KWT78" s="6"/>
      <c r="KWU78" s="6"/>
      <c r="KWV78" s="6"/>
      <c r="KWW78" s="6"/>
      <c r="KWX78" s="6"/>
      <c r="KWY78" s="6"/>
      <c r="KWZ78" s="6"/>
      <c r="KXA78" s="6"/>
      <c r="KXB78" s="6"/>
      <c r="KXC78" s="6"/>
      <c r="KXD78" s="6"/>
      <c r="KXE78" s="6"/>
      <c r="KXF78" s="6"/>
      <c r="KXG78" s="6"/>
      <c r="KXH78" s="6"/>
      <c r="KXI78" s="6"/>
      <c r="KXJ78" s="6"/>
      <c r="KXK78" s="6"/>
      <c r="KXL78" s="6"/>
      <c r="KXM78" s="6"/>
      <c r="KXN78" s="6"/>
      <c r="KXO78" s="6"/>
      <c r="KXP78" s="6"/>
      <c r="KXQ78" s="6"/>
      <c r="KXR78" s="6"/>
      <c r="KXS78" s="6"/>
      <c r="KXT78" s="6"/>
      <c r="KXU78" s="6"/>
      <c r="KXV78" s="6"/>
      <c r="KXW78" s="6"/>
      <c r="KXX78" s="6"/>
      <c r="KXY78" s="6"/>
      <c r="KXZ78" s="6"/>
      <c r="KYA78" s="6"/>
      <c r="KYB78" s="6"/>
      <c r="KYC78" s="6"/>
      <c r="KYD78" s="6"/>
      <c r="KYE78" s="6"/>
      <c r="KYF78" s="6"/>
      <c r="KYG78" s="6"/>
      <c r="KYH78" s="6"/>
      <c r="KYI78" s="6"/>
      <c r="KYJ78" s="6"/>
      <c r="KYK78" s="6"/>
      <c r="KYL78" s="6"/>
      <c r="KYM78" s="6"/>
      <c r="KYN78" s="6"/>
      <c r="KYO78" s="6"/>
      <c r="KYP78" s="6"/>
      <c r="KYQ78" s="6"/>
      <c r="KYR78" s="6"/>
      <c r="KYS78" s="6"/>
      <c r="KYT78" s="6"/>
      <c r="KYU78" s="6"/>
      <c r="KYV78" s="6"/>
      <c r="KYW78" s="6"/>
      <c r="KYX78" s="6"/>
      <c r="KYY78" s="6"/>
      <c r="KYZ78" s="6"/>
      <c r="KZA78" s="6"/>
      <c r="KZB78" s="6"/>
      <c r="KZC78" s="6"/>
      <c r="KZD78" s="6"/>
      <c r="KZE78" s="6"/>
      <c r="KZF78" s="6"/>
      <c r="KZG78" s="6"/>
      <c r="KZH78" s="6"/>
      <c r="KZI78" s="6"/>
      <c r="KZJ78" s="6"/>
      <c r="KZK78" s="6"/>
      <c r="KZL78" s="6"/>
      <c r="KZM78" s="6"/>
      <c r="KZN78" s="6"/>
      <c r="KZO78" s="6"/>
      <c r="KZP78" s="6"/>
      <c r="KZQ78" s="6"/>
      <c r="KZR78" s="6"/>
      <c r="KZS78" s="6"/>
      <c r="KZT78" s="6"/>
      <c r="KZU78" s="6"/>
      <c r="KZV78" s="6"/>
      <c r="KZW78" s="6"/>
      <c r="KZX78" s="6"/>
      <c r="KZY78" s="6"/>
      <c r="KZZ78" s="6"/>
      <c r="LAA78" s="6"/>
      <c r="LAB78" s="6"/>
      <c r="LAC78" s="6"/>
      <c r="LAD78" s="6"/>
      <c r="LAE78" s="6"/>
      <c r="LAF78" s="6"/>
      <c r="LAG78" s="6"/>
      <c r="LAH78" s="6"/>
      <c r="LAI78" s="6"/>
      <c r="LAJ78" s="6"/>
      <c r="LAK78" s="6"/>
      <c r="LAL78" s="6"/>
      <c r="LAM78" s="6"/>
      <c r="LAN78" s="6"/>
      <c r="LAO78" s="6"/>
      <c r="LAP78" s="6"/>
      <c r="LAQ78" s="6"/>
      <c r="LAR78" s="6"/>
      <c r="LAS78" s="6"/>
      <c r="LAT78" s="6"/>
      <c r="LAU78" s="6"/>
      <c r="LAV78" s="6"/>
      <c r="LAW78" s="6"/>
      <c r="LAX78" s="6"/>
      <c r="LAY78" s="6"/>
      <c r="LAZ78" s="6"/>
      <c r="LBA78" s="6"/>
      <c r="LBB78" s="6"/>
      <c r="LBC78" s="6"/>
      <c r="LBD78" s="6"/>
      <c r="LBE78" s="6"/>
      <c r="LBF78" s="6"/>
      <c r="LBG78" s="6"/>
      <c r="LBH78" s="6"/>
      <c r="LBI78" s="6"/>
      <c r="LBJ78" s="6"/>
      <c r="LBK78" s="6"/>
      <c r="LBL78" s="6"/>
      <c r="LBM78" s="6"/>
      <c r="LBN78" s="6"/>
      <c r="LBO78" s="6"/>
      <c r="LBP78" s="6"/>
      <c r="LBQ78" s="6"/>
      <c r="LBR78" s="6"/>
      <c r="LBS78" s="6"/>
      <c r="LBT78" s="6"/>
      <c r="LBU78" s="6"/>
      <c r="LBV78" s="6"/>
      <c r="LBW78" s="6"/>
      <c r="LBX78" s="6"/>
      <c r="LBY78" s="6"/>
      <c r="LBZ78" s="6"/>
      <c r="LCA78" s="6"/>
      <c r="LCB78" s="6"/>
      <c r="LCC78" s="6"/>
      <c r="LCD78" s="6"/>
      <c r="LCE78" s="6"/>
      <c r="LCF78" s="6"/>
      <c r="LCG78" s="6"/>
      <c r="LCH78" s="6"/>
      <c r="LCI78" s="6"/>
      <c r="LCJ78" s="6"/>
      <c r="LCK78" s="6"/>
      <c r="LCL78" s="6"/>
      <c r="LCM78" s="6"/>
      <c r="LCN78" s="6"/>
      <c r="LCO78" s="6"/>
      <c r="LCP78" s="6"/>
      <c r="LCQ78" s="6"/>
      <c r="LCR78" s="6"/>
      <c r="LCS78" s="6"/>
      <c r="LCT78" s="6"/>
      <c r="LCU78" s="6"/>
      <c r="LCV78" s="6"/>
      <c r="LCW78" s="6"/>
      <c r="LCX78" s="6"/>
      <c r="LCY78" s="6"/>
      <c r="LCZ78" s="6"/>
      <c r="LDA78" s="6"/>
      <c r="LDB78" s="6"/>
      <c r="LDC78" s="6"/>
      <c r="LDD78" s="6"/>
      <c r="LDE78" s="6"/>
      <c r="LDF78" s="6"/>
      <c r="LDG78" s="6"/>
      <c r="LDH78" s="6"/>
      <c r="LDI78" s="6"/>
      <c r="LDJ78" s="6"/>
      <c r="LDK78" s="6"/>
      <c r="LDL78" s="6"/>
      <c r="LDM78" s="6"/>
      <c r="LDN78" s="6"/>
      <c r="LDO78" s="6"/>
      <c r="LDP78" s="6"/>
      <c r="LDQ78" s="6"/>
      <c r="LDR78" s="6"/>
      <c r="LDS78" s="6"/>
      <c r="LDT78" s="6"/>
      <c r="LDU78" s="6"/>
      <c r="LDV78" s="6"/>
      <c r="LDW78" s="6"/>
      <c r="LDX78" s="6"/>
      <c r="LDY78" s="6"/>
      <c r="LDZ78" s="6"/>
      <c r="LEA78" s="6"/>
      <c r="LEB78" s="6"/>
      <c r="LEC78" s="6"/>
      <c r="LED78" s="6"/>
      <c r="LEE78" s="6"/>
      <c r="LEF78" s="6"/>
      <c r="LEG78" s="6"/>
      <c r="LEH78" s="6"/>
      <c r="LEI78" s="6"/>
      <c r="LEJ78" s="6"/>
      <c r="LEK78" s="6"/>
      <c r="LEL78" s="6"/>
      <c r="LEM78" s="6"/>
      <c r="LEN78" s="6"/>
      <c r="LEO78" s="6"/>
      <c r="LEP78" s="6"/>
      <c r="LEQ78" s="6"/>
      <c r="LER78" s="6"/>
      <c r="LES78" s="6"/>
      <c r="LET78" s="6"/>
      <c r="LEU78" s="6"/>
      <c r="LEV78" s="6"/>
      <c r="LEW78" s="6"/>
      <c r="LEX78" s="6"/>
      <c r="LEY78" s="6"/>
      <c r="LEZ78" s="6"/>
      <c r="LFA78" s="6"/>
      <c r="LFB78" s="6"/>
      <c r="LFC78" s="6"/>
      <c r="LFD78" s="6"/>
      <c r="LFE78" s="6"/>
      <c r="LFF78" s="6"/>
      <c r="LFG78" s="6"/>
      <c r="LFH78" s="6"/>
      <c r="LFI78" s="6"/>
      <c r="LFJ78" s="6"/>
      <c r="LFK78" s="6"/>
      <c r="LFL78" s="6"/>
      <c r="LFM78" s="6"/>
      <c r="LFN78" s="6"/>
      <c r="LFO78" s="6"/>
      <c r="LFP78" s="6"/>
      <c r="LFQ78" s="6"/>
      <c r="LFR78" s="6"/>
      <c r="LFS78" s="6"/>
      <c r="LFT78" s="6"/>
      <c r="LFU78" s="6"/>
      <c r="LFV78" s="6"/>
      <c r="LFW78" s="6"/>
      <c r="LFX78" s="6"/>
      <c r="LFY78" s="6"/>
      <c r="LFZ78" s="6"/>
      <c r="LGA78" s="6"/>
      <c r="LGB78" s="6"/>
      <c r="LGC78" s="6"/>
      <c r="LGD78" s="6"/>
      <c r="LGE78" s="6"/>
      <c r="LGF78" s="6"/>
      <c r="LGG78" s="6"/>
      <c r="LGH78" s="6"/>
      <c r="LGI78" s="6"/>
      <c r="LGJ78" s="6"/>
      <c r="LGK78" s="6"/>
      <c r="LGL78" s="6"/>
      <c r="LGM78" s="6"/>
      <c r="LGN78" s="6"/>
      <c r="LGO78" s="6"/>
      <c r="LGP78" s="6"/>
      <c r="LGQ78" s="6"/>
      <c r="LGR78" s="6"/>
      <c r="LGS78" s="6"/>
      <c r="LGT78" s="6"/>
      <c r="LGU78" s="6"/>
      <c r="LGV78" s="6"/>
      <c r="LGW78" s="6"/>
      <c r="LGX78" s="6"/>
      <c r="LGY78" s="6"/>
      <c r="LGZ78" s="6"/>
      <c r="LHA78" s="6"/>
      <c r="LHB78" s="6"/>
      <c r="LHC78" s="6"/>
      <c r="LHD78" s="6"/>
      <c r="LHE78" s="6"/>
      <c r="LHF78" s="6"/>
      <c r="LHG78" s="6"/>
      <c r="LHH78" s="6"/>
      <c r="LHI78" s="6"/>
      <c r="LHJ78" s="6"/>
      <c r="LHK78" s="6"/>
      <c r="LHL78" s="6"/>
      <c r="LHM78" s="6"/>
      <c r="LHN78" s="6"/>
      <c r="LHO78" s="6"/>
      <c r="LHP78" s="6"/>
      <c r="LHQ78" s="6"/>
      <c r="LHR78" s="6"/>
      <c r="LHS78" s="6"/>
      <c r="LHT78" s="6"/>
      <c r="LHU78" s="6"/>
      <c r="LHV78" s="6"/>
      <c r="LHW78" s="6"/>
      <c r="LHX78" s="6"/>
      <c r="LHY78" s="6"/>
      <c r="LHZ78" s="6"/>
      <c r="LIA78" s="6"/>
      <c r="LIB78" s="6"/>
      <c r="LIC78" s="6"/>
      <c r="LID78" s="6"/>
      <c r="LIE78" s="6"/>
      <c r="LIF78" s="6"/>
      <c r="LIG78" s="6"/>
      <c r="LIH78" s="6"/>
      <c r="LII78" s="6"/>
      <c r="LIJ78" s="6"/>
      <c r="LIK78" s="6"/>
      <c r="LIL78" s="6"/>
      <c r="LIM78" s="6"/>
      <c r="LIN78" s="6"/>
      <c r="LIO78" s="6"/>
      <c r="LIP78" s="6"/>
      <c r="LIQ78" s="6"/>
      <c r="LIR78" s="6"/>
      <c r="LIS78" s="6"/>
      <c r="LIT78" s="6"/>
      <c r="LIU78" s="6"/>
      <c r="LIV78" s="6"/>
      <c r="LIW78" s="6"/>
      <c r="LIX78" s="6"/>
      <c r="LIY78" s="6"/>
      <c r="LIZ78" s="6"/>
      <c r="LJA78" s="6"/>
      <c r="LJB78" s="6"/>
      <c r="LJC78" s="6"/>
      <c r="LJD78" s="6"/>
      <c r="LJE78" s="6"/>
      <c r="LJF78" s="6"/>
      <c r="LJG78" s="6"/>
      <c r="LJH78" s="6"/>
      <c r="LJI78" s="6"/>
      <c r="LJJ78" s="6"/>
      <c r="LJK78" s="6"/>
      <c r="LJL78" s="6"/>
      <c r="LJM78" s="6"/>
      <c r="LJN78" s="6"/>
      <c r="LJO78" s="6"/>
      <c r="LJP78" s="6"/>
      <c r="LJQ78" s="6"/>
      <c r="LJR78" s="6"/>
      <c r="LJS78" s="6"/>
      <c r="LJT78" s="6"/>
      <c r="LJU78" s="6"/>
      <c r="LJV78" s="6"/>
      <c r="LJW78" s="6"/>
      <c r="LJX78" s="6"/>
      <c r="LJY78" s="6"/>
      <c r="LJZ78" s="6"/>
      <c r="LKA78" s="6"/>
      <c r="LKB78" s="6"/>
      <c r="LKC78" s="6"/>
      <c r="LKD78" s="6"/>
      <c r="LKE78" s="6"/>
      <c r="LKF78" s="6"/>
      <c r="LKG78" s="6"/>
      <c r="LKH78" s="6"/>
      <c r="LKI78" s="6"/>
      <c r="LKJ78" s="6"/>
      <c r="LKK78" s="6"/>
      <c r="LKL78" s="6"/>
      <c r="LKM78" s="6"/>
      <c r="LKN78" s="6"/>
      <c r="LKO78" s="6"/>
      <c r="LKP78" s="6"/>
      <c r="LKQ78" s="6"/>
      <c r="LKR78" s="6"/>
      <c r="LKS78" s="6"/>
      <c r="LKT78" s="6"/>
      <c r="LKU78" s="6"/>
      <c r="LKV78" s="6"/>
      <c r="LKW78" s="6"/>
      <c r="LKX78" s="6"/>
      <c r="LKY78" s="6"/>
      <c r="LKZ78" s="6"/>
      <c r="LLA78" s="6"/>
      <c r="LLB78" s="6"/>
      <c r="LLC78" s="6"/>
      <c r="LLD78" s="6"/>
      <c r="LLE78" s="6"/>
      <c r="LLF78" s="6"/>
      <c r="LLG78" s="6"/>
      <c r="LLH78" s="6"/>
      <c r="LLI78" s="6"/>
      <c r="LLJ78" s="6"/>
      <c r="LLK78" s="6"/>
      <c r="LLL78" s="6"/>
      <c r="LLM78" s="6"/>
      <c r="LLN78" s="6"/>
      <c r="LLO78" s="6"/>
      <c r="LLP78" s="6"/>
      <c r="LLQ78" s="6"/>
      <c r="LLR78" s="6"/>
      <c r="LLS78" s="6"/>
      <c r="LLT78" s="6"/>
      <c r="LLU78" s="6"/>
      <c r="LLV78" s="6"/>
      <c r="LLW78" s="6"/>
      <c r="LLX78" s="6"/>
      <c r="LLY78" s="6"/>
      <c r="LLZ78" s="6"/>
      <c r="LMA78" s="6"/>
      <c r="LMB78" s="6"/>
      <c r="LMC78" s="6"/>
      <c r="LMD78" s="6"/>
      <c r="LME78" s="6"/>
      <c r="LMF78" s="6"/>
      <c r="LMG78" s="6"/>
      <c r="LMH78" s="6"/>
      <c r="LMI78" s="6"/>
      <c r="LMJ78" s="6"/>
      <c r="LMK78" s="6"/>
      <c r="LML78" s="6"/>
      <c r="LMM78" s="6"/>
      <c r="LMN78" s="6"/>
      <c r="LMO78" s="6"/>
      <c r="LMP78" s="6"/>
      <c r="LMQ78" s="6"/>
      <c r="LMR78" s="6"/>
      <c r="LMS78" s="6"/>
      <c r="LMT78" s="6"/>
      <c r="LMU78" s="6"/>
      <c r="LMV78" s="6"/>
      <c r="LMW78" s="6"/>
      <c r="LMX78" s="6"/>
      <c r="LMY78" s="6"/>
      <c r="LMZ78" s="6"/>
      <c r="LNA78" s="6"/>
      <c r="LNB78" s="6"/>
      <c r="LNC78" s="6"/>
      <c r="LND78" s="6"/>
      <c r="LNE78" s="6"/>
      <c r="LNF78" s="6"/>
      <c r="LNG78" s="6"/>
      <c r="LNH78" s="6"/>
      <c r="LNI78" s="6"/>
      <c r="LNJ78" s="6"/>
      <c r="LNK78" s="6"/>
      <c r="LNL78" s="6"/>
      <c r="LNM78" s="6"/>
      <c r="LNN78" s="6"/>
      <c r="LNO78" s="6"/>
      <c r="LNP78" s="6"/>
      <c r="LNQ78" s="6"/>
      <c r="LNR78" s="6"/>
      <c r="LNS78" s="6"/>
      <c r="LNT78" s="6"/>
      <c r="LNU78" s="6"/>
      <c r="LNV78" s="6"/>
      <c r="LNW78" s="6"/>
      <c r="LNX78" s="6"/>
      <c r="LNY78" s="6"/>
      <c r="LNZ78" s="6"/>
      <c r="LOA78" s="6"/>
      <c r="LOB78" s="6"/>
      <c r="LOC78" s="6"/>
      <c r="LOD78" s="6"/>
      <c r="LOE78" s="6"/>
      <c r="LOF78" s="6"/>
      <c r="LOG78" s="6"/>
      <c r="LOH78" s="6"/>
      <c r="LOI78" s="6"/>
      <c r="LOJ78" s="6"/>
      <c r="LOK78" s="6"/>
      <c r="LOL78" s="6"/>
      <c r="LOM78" s="6"/>
      <c r="LON78" s="6"/>
      <c r="LOO78" s="6"/>
      <c r="LOP78" s="6"/>
      <c r="LOQ78" s="6"/>
      <c r="LOR78" s="6"/>
      <c r="LOS78" s="6"/>
      <c r="LOT78" s="6"/>
      <c r="LOU78" s="6"/>
      <c r="LOV78" s="6"/>
      <c r="LOW78" s="6"/>
      <c r="LOX78" s="6"/>
      <c r="LOY78" s="6"/>
      <c r="LOZ78" s="6"/>
      <c r="LPA78" s="6"/>
      <c r="LPB78" s="6"/>
      <c r="LPC78" s="6"/>
      <c r="LPD78" s="6"/>
      <c r="LPE78" s="6"/>
      <c r="LPF78" s="6"/>
      <c r="LPG78" s="6"/>
      <c r="LPH78" s="6"/>
      <c r="LPI78" s="6"/>
      <c r="LPJ78" s="6"/>
      <c r="LPK78" s="6"/>
      <c r="LPL78" s="6"/>
      <c r="LPM78" s="6"/>
      <c r="LPN78" s="6"/>
      <c r="LPO78" s="6"/>
      <c r="LPP78" s="6"/>
      <c r="LPQ78" s="6"/>
      <c r="LPR78" s="6"/>
      <c r="LPS78" s="6"/>
      <c r="LPT78" s="6"/>
      <c r="LPU78" s="6"/>
      <c r="LPV78" s="6"/>
      <c r="LPW78" s="6"/>
      <c r="LPX78" s="6"/>
      <c r="LPY78" s="6"/>
      <c r="LPZ78" s="6"/>
      <c r="LQA78" s="6"/>
      <c r="LQB78" s="6"/>
      <c r="LQC78" s="6"/>
      <c r="LQD78" s="6"/>
      <c r="LQE78" s="6"/>
      <c r="LQF78" s="6"/>
      <c r="LQG78" s="6"/>
      <c r="LQH78" s="6"/>
      <c r="LQI78" s="6"/>
      <c r="LQJ78" s="6"/>
      <c r="LQK78" s="6"/>
      <c r="LQL78" s="6"/>
      <c r="LQM78" s="6"/>
      <c r="LQN78" s="6"/>
      <c r="LQO78" s="6"/>
      <c r="LQP78" s="6"/>
      <c r="LQQ78" s="6"/>
      <c r="LQR78" s="6"/>
      <c r="LQS78" s="6"/>
      <c r="LQT78" s="6"/>
      <c r="LQU78" s="6"/>
      <c r="LQV78" s="6"/>
      <c r="LQW78" s="6"/>
      <c r="LQX78" s="6"/>
      <c r="LQY78" s="6"/>
      <c r="LQZ78" s="6"/>
      <c r="LRA78" s="6"/>
      <c r="LRB78" s="6"/>
      <c r="LRC78" s="6"/>
      <c r="LRD78" s="6"/>
      <c r="LRE78" s="6"/>
      <c r="LRF78" s="6"/>
      <c r="LRG78" s="6"/>
      <c r="LRH78" s="6"/>
      <c r="LRI78" s="6"/>
      <c r="LRJ78" s="6"/>
      <c r="LRK78" s="6"/>
      <c r="LRL78" s="6"/>
      <c r="LRM78" s="6"/>
      <c r="LRN78" s="6"/>
      <c r="LRO78" s="6"/>
      <c r="LRP78" s="6"/>
      <c r="LRQ78" s="6"/>
      <c r="LRR78" s="6"/>
      <c r="LRS78" s="6"/>
      <c r="LRT78" s="6"/>
      <c r="LRU78" s="6"/>
      <c r="LRV78" s="6"/>
      <c r="LRW78" s="6"/>
      <c r="LRX78" s="6"/>
      <c r="LRY78" s="6"/>
      <c r="LRZ78" s="6"/>
      <c r="LSA78" s="6"/>
      <c r="LSB78" s="6"/>
      <c r="LSC78" s="6"/>
      <c r="LSD78" s="6"/>
      <c r="LSE78" s="6"/>
      <c r="LSF78" s="6"/>
      <c r="LSG78" s="6"/>
      <c r="LSH78" s="6"/>
      <c r="LSI78" s="6"/>
      <c r="LSJ78" s="6"/>
      <c r="LSK78" s="6"/>
      <c r="LSL78" s="6"/>
      <c r="LSM78" s="6"/>
      <c r="LSN78" s="6"/>
      <c r="LSO78" s="6"/>
      <c r="LSP78" s="6"/>
      <c r="LSQ78" s="6"/>
      <c r="LSR78" s="6"/>
      <c r="LSS78" s="6"/>
      <c r="LST78" s="6"/>
      <c r="LSU78" s="6"/>
      <c r="LSV78" s="6"/>
      <c r="LSW78" s="6"/>
      <c r="LSX78" s="6"/>
      <c r="LSY78" s="6"/>
      <c r="LSZ78" s="6"/>
      <c r="LTA78" s="6"/>
      <c r="LTB78" s="6"/>
      <c r="LTC78" s="6"/>
      <c r="LTD78" s="6"/>
      <c r="LTE78" s="6"/>
      <c r="LTF78" s="6"/>
      <c r="LTG78" s="6"/>
      <c r="LTH78" s="6"/>
      <c r="LTI78" s="6"/>
      <c r="LTJ78" s="6"/>
      <c r="LTK78" s="6"/>
      <c r="LTL78" s="6"/>
      <c r="LTM78" s="6"/>
      <c r="LTN78" s="6"/>
      <c r="LTO78" s="6"/>
      <c r="LTP78" s="6"/>
      <c r="LTQ78" s="6"/>
      <c r="LTR78" s="6"/>
      <c r="LTS78" s="6"/>
      <c r="LTT78" s="6"/>
      <c r="LTU78" s="6"/>
      <c r="LTV78" s="6"/>
      <c r="LTW78" s="6"/>
      <c r="LTX78" s="6"/>
      <c r="LTY78" s="6"/>
      <c r="LTZ78" s="6"/>
      <c r="LUA78" s="6"/>
      <c r="LUB78" s="6"/>
      <c r="LUC78" s="6"/>
      <c r="LUD78" s="6"/>
      <c r="LUE78" s="6"/>
      <c r="LUF78" s="6"/>
      <c r="LUG78" s="6"/>
      <c r="LUH78" s="6"/>
      <c r="LUI78" s="6"/>
      <c r="LUJ78" s="6"/>
      <c r="LUK78" s="6"/>
      <c r="LUL78" s="6"/>
      <c r="LUM78" s="6"/>
      <c r="LUN78" s="6"/>
      <c r="LUO78" s="6"/>
      <c r="LUP78" s="6"/>
      <c r="LUQ78" s="6"/>
      <c r="LUR78" s="6"/>
      <c r="LUS78" s="6"/>
      <c r="LUT78" s="6"/>
      <c r="LUU78" s="6"/>
      <c r="LUV78" s="6"/>
      <c r="LUW78" s="6"/>
      <c r="LUX78" s="6"/>
      <c r="LUY78" s="6"/>
      <c r="LUZ78" s="6"/>
      <c r="LVA78" s="6"/>
      <c r="LVB78" s="6"/>
      <c r="LVC78" s="6"/>
      <c r="LVD78" s="6"/>
      <c r="LVE78" s="6"/>
      <c r="LVF78" s="6"/>
      <c r="LVG78" s="6"/>
      <c r="LVH78" s="6"/>
      <c r="LVI78" s="6"/>
      <c r="LVJ78" s="6"/>
      <c r="LVK78" s="6"/>
      <c r="LVL78" s="6"/>
      <c r="LVM78" s="6"/>
      <c r="LVN78" s="6"/>
      <c r="LVO78" s="6"/>
      <c r="LVP78" s="6"/>
      <c r="LVQ78" s="6"/>
      <c r="LVR78" s="6"/>
      <c r="LVS78" s="6"/>
      <c r="LVT78" s="6"/>
      <c r="LVU78" s="6"/>
      <c r="LVV78" s="6"/>
      <c r="LVW78" s="6"/>
      <c r="LVX78" s="6"/>
      <c r="LVY78" s="6"/>
      <c r="LVZ78" s="6"/>
      <c r="LWA78" s="6"/>
      <c r="LWB78" s="6"/>
      <c r="LWC78" s="6"/>
      <c r="LWD78" s="6"/>
      <c r="LWE78" s="6"/>
      <c r="LWF78" s="6"/>
      <c r="LWG78" s="6"/>
      <c r="LWH78" s="6"/>
      <c r="LWI78" s="6"/>
      <c r="LWJ78" s="6"/>
      <c r="LWK78" s="6"/>
      <c r="LWL78" s="6"/>
      <c r="LWM78" s="6"/>
      <c r="LWN78" s="6"/>
      <c r="LWO78" s="6"/>
      <c r="LWP78" s="6"/>
      <c r="LWQ78" s="6"/>
      <c r="LWR78" s="6"/>
      <c r="LWS78" s="6"/>
      <c r="LWT78" s="6"/>
      <c r="LWU78" s="6"/>
      <c r="LWV78" s="6"/>
      <c r="LWW78" s="6"/>
      <c r="LWX78" s="6"/>
      <c r="LWY78" s="6"/>
      <c r="LWZ78" s="6"/>
      <c r="LXA78" s="6"/>
      <c r="LXB78" s="6"/>
      <c r="LXC78" s="6"/>
      <c r="LXD78" s="6"/>
      <c r="LXE78" s="6"/>
      <c r="LXF78" s="6"/>
      <c r="LXG78" s="6"/>
      <c r="LXH78" s="6"/>
      <c r="LXI78" s="6"/>
      <c r="LXJ78" s="6"/>
      <c r="LXK78" s="6"/>
      <c r="LXL78" s="6"/>
      <c r="LXM78" s="6"/>
      <c r="LXN78" s="6"/>
      <c r="LXO78" s="6"/>
      <c r="LXP78" s="6"/>
      <c r="LXQ78" s="6"/>
      <c r="LXR78" s="6"/>
      <c r="LXS78" s="6"/>
      <c r="LXT78" s="6"/>
      <c r="LXU78" s="6"/>
      <c r="LXV78" s="6"/>
      <c r="LXW78" s="6"/>
      <c r="LXX78" s="6"/>
      <c r="LXY78" s="6"/>
      <c r="LXZ78" s="6"/>
      <c r="LYA78" s="6"/>
      <c r="LYB78" s="6"/>
      <c r="LYC78" s="6"/>
      <c r="LYD78" s="6"/>
      <c r="LYE78" s="6"/>
      <c r="LYF78" s="6"/>
      <c r="LYG78" s="6"/>
      <c r="LYH78" s="6"/>
      <c r="LYI78" s="6"/>
      <c r="LYJ78" s="6"/>
      <c r="LYK78" s="6"/>
      <c r="LYL78" s="6"/>
      <c r="LYM78" s="6"/>
      <c r="LYN78" s="6"/>
      <c r="LYO78" s="6"/>
      <c r="LYP78" s="6"/>
      <c r="LYQ78" s="6"/>
      <c r="LYR78" s="6"/>
      <c r="LYS78" s="6"/>
      <c r="LYT78" s="6"/>
      <c r="LYU78" s="6"/>
      <c r="LYV78" s="6"/>
      <c r="LYW78" s="6"/>
      <c r="LYX78" s="6"/>
      <c r="LYY78" s="6"/>
      <c r="LYZ78" s="6"/>
      <c r="LZA78" s="6"/>
      <c r="LZB78" s="6"/>
      <c r="LZC78" s="6"/>
      <c r="LZD78" s="6"/>
      <c r="LZE78" s="6"/>
      <c r="LZF78" s="6"/>
      <c r="LZG78" s="6"/>
      <c r="LZH78" s="6"/>
      <c r="LZI78" s="6"/>
      <c r="LZJ78" s="6"/>
      <c r="LZK78" s="6"/>
      <c r="LZL78" s="6"/>
      <c r="LZM78" s="6"/>
      <c r="LZN78" s="6"/>
      <c r="LZO78" s="6"/>
      <c r="LZP78" s="6"/>
      <c r="LZQ78" s="6"/>
      <c r="LZR78" s="6"/>
      <c r="LZS78" s="6"/>
      <c r="LZT78" s="6"/>
      <c r="LZU78" s="6"/>
      <c r="LZV78" s="6"/>
      <c r="LZW78" s="6"/>
      <c r="LZX78" s="6"/>
      <c r="LZY78" s="6"/>
      <c r="LZZ78" s="6"/>
      <c r="MAA78" s="6"/>
      <c r="MAB78" s="6"/>
      <c r="MAC78" s="6"/>
      <c r="MAD78" s="6"/>
      <c r="MAE78" s="6"/>
      <c r="MAF78" s="6"/>
      <c r="MAG78" s="6"/>
      <c r="MAH78" s="6"/>
      <c r="MAI78" s="6"/>
      <c r="MAJ78" s="6"/>
      <c r="MAK78" s="6"/>
      <c r="MAL78" s="6"/>
      <c r="MAM78" s="6"/>
      <c r="MAN78" s="6"/>
      <c r="MAO78" s="6"/>
      <c r="MAP78" s="6"/>
      <c r="MAQ78" s="6"/>
      <c r="MAR78" s="6"/>
      <c r="MAS78" s="6"/>
      <c r="MAT78" s="6"/>
      <c r="MAU78" s="6"/>
      <c r="MAV78" s="6"/>
      <c r="MAW78" s="6"/>
      <c r="MAX78" s="6"/>
      <c r="MAY78" s="6"/>
      <c r="MAZ78" s="6"/>
      <c r="MBA78" s="6"/>
      <c r="MBB78" s="6"/>
      <c r="MBC78" s="6"/>
      <c r="MBD78" s="6"/>
      <c r="MBE78" s="6"/>
      <c r="MBF78" s="6"/>
      <c r="MBG78" s="6"/>
      <c r="MBH78" s="6"/>
      <c r="MBI78" s="6"/>
      <c r="MBJ78" s="6"/>
      <c r="MBK78" s="6"/>
      <c r="MBL78" s="6"/>
      <c r="MBM78" s="6"/>
      <c r="MBN78" s="6"/>
      <c r="MBO78" s="6"/>
      <c r="MBP78" s="6"/>
      <c r="MBQ78" s="6"/>
      <c r="MBR78" s="6"/>
      <c r="MBS78" s="6"/>
      <c r="MBT78" s="6"/>
      <c r="MBU78" s="6"/>
      <c r="MBV78" s="6"/>
      <c r="MBW78" s="6"/>
      <c r="MBX78" s="6"/>
      <c r="MBY78" s="6"/>
      <c r="MBZ78" s="6"/>
      <c r="MCA78" s="6"/>
      <c r="MCB78" s="6"/>
      <c r="MCC78" s="6"/>
      <c r="MCD78" s="6"/>
      <c r="MCE78" s="6"/>
      <c r="MCF78" s="6"/>
      <c r="MCG78" s="6"/>
      <c r="MCH78" s="6"/>
      <c r="MCI78" s="6"/>
      <c r="MCJ78" s="6"/>
      <c r="MCK78" s="6"/>
      <c r="MCL78" s="6"/>
      <c r="MCM78" s="6"/>
      <c r="MCN78" s="6"/>
      <c r="MCO78" s="6"/>
      <c r="MCP78" s="6"/>
      <c r="MCQ78" s="6"/>
      <c r="MCR78" s="6"/>
      <c r="MCS78" s="6"/>
      <c r="MCT78" s="6"/>
      <c r="MCU78" s="6"/>
      <c r="MCV78" s="6"/>
      <c r="MCW78" s="6"/>
      <c r="MCX78" s="6"/>
      <c r="MCY78" s="6"/>
      <c r="MCZ78" s="6"/>
      <c r="MDA78" s="6"/>
      <c r="MDB78" s="6"/>
      <c r="MDC78" s="6"/>
      <c r="MDD78" s="6"/>
      <c r="MDE78" s="6"/>
      <c r="MDF78" s="6"/>
      <c r="MDG78" s="6"/>
      <c r="MDH78" s="6"/>
      <c r="MDI78" s="6"/>
      <c r="MDJ78" s="6"/>
      <c r="MDK78" s="6"/>
      <c r="MDL78" s="6"/>
      <c r="MDM78" s="6"/>
      <c r="MDN78" s="6"/>
      <c r="MDO78" s="6"/>
      <c r="MDP78" s="6"/>
      <c r="MDQ78" s="6"/>
      <c r="MDR78" s="6"/>
      <c r="MDS78" s="6"/>
      <c r="MDT78" s="6"/>
      <c r="MDU78" s="6"/>
      <c r="MDV78" s="6"/>
      <c r="MDW78" s="6"/>
      <c r="MDX78" s="6"/>
      <c r="MDY78" s="6"/>
      <c r="MDZ78" s="6"/>
      <c r="MEA78" s="6"/>
      <c r="MEB78" s="6"/>
      <c r="MEC78" s="6"/>
      <c r="MED78" s="6"/>
      <c r="MEE78" s="6"/>
      <c r="MEF78" s="6"/>
      <c r="MEG78" s="6"/>
      <c r="MEH78" s="6"/>
      <c r="MEI78" s="6"/>
      <c r="MEJ78" s="6"/>
      <c r="MEK78" s="6"/>
      <c r="MEL78" s="6"/>
      <c r="MEM78" s="6"/>
      <c r="MEN78" s="6"/>
      <c r="MEO78" s="6"/>
      <c r="MEP78" s="6"/>
      <c r="MEQ78" s="6"/>
      <c r="MER78" s="6"/>
      <c r="MES78" s="6"/>
      <c r="MET78" s="6"/>
      <c r="MEU78" s="6"/>
      <c r="MEV78" s="6"/>
      <c r="MEW78" s="6"/>
      <c r="MEX78" s="6"/>
      <c r="MEY78" s="6"/>
      <c r="MEZ78" s="6"/>
      <c r="MFA78" s="6"/>
      <c r="MFB78" s="6"/>
      <c r="MFC78" s="6"/>
      <c r="MFD78" s="6"/>
      <c r="MFE78" s="6"/>
      <c r="MFF78" s="6"/>
      <c r="MFG78" s="6"/>
      <c r="MFH78" s="6"/>
      <c r="MFI78" s="6"/>
      <c r="MFJ78" s="6"/>
      <c r="MFK78" s="6"/>
      <c r="MFL78" s="6"/>
      <c r="MFM78" s="6"/>
      <c r="MFN78" s="6"/>
      <c r="MFO78" s="6"/>
      <c r="MFP78" s="6"/>
      <c r="MFQ78" s="6"/>
      <c r="MFR78" s="6"/>
      <c r="MFS78" s="6"/>
      <c r="MFT78" s="6"/>
      <c r="MFU78" s="6"/>
      <c r="MFV78" s="6"/>
      <c r="MFW78" s="6"/>
      <c r="MFX78" s="6"/>
      <c r="MFY78" s="6"/>
      <c r="MFZ78" s="6"/>
      <c r="MGA78" s="6"/>
      <c r="MGB78" s="6"/>
      <c r="MGC78" s="6"/>
      <c r="MGD78" s="6"/>
      <c r="MGE78" s="6"/>
      <c r="MGF78" s="6"/>
      <c r="MGG78" s="6"/>
      <c r="MGH78" s="6"/>
      <c r="MGI78" s="6"/>
      <c r="MGJ78" s="6"/>
      <c r="MGK78" s="6"/>
      <c r="MGL78" s="6"/>
      <c r="MGM78" s="6"/>
      <c r="MGN78" s="6"/>
      <c r="MGO78" s="6"/>
      <c r="MGP78" s="6"/>
      <c r="MGQ78" s="6"/>
      <c r="MGR78" s="6"/>
      <c r="MGS78" s="6"/>
      <c r="MGT78" s="6"/>
      <c r="MGU78" s="6"/>
      <c r="MGV78" s="6"/>
      <c r="MGW78" s="6"/>
      <c r="MGX78" s="6"/>
      <c r="MGY78" s="6"/>
      <c r="MGZ78" s="6"/>
      <c r="MHA78" s="6"/>
      <c r="MHB78" s="6"/>
      <c r="MHC78" s="6"/>
      <c r="MHD78" s="6"/>
      <c r="MHE78" s="6"/>
      <c r="MHF78" s="6"/>
      <c r="MHG78" s="6"/>
      <c r="MHH78" s="6"/>
      <c r="MHI78" s="6"/>
      <c r="MHJ78" s="6"/>
      <c r="MHK78" s="6"/>
      <c r="MHL78" s="6"/>
      <c r="MHM78" s="6"/>
      <c r="MHN78" s="6"/>
      <c r="MHO78" s="6"/>
      <c r="MHP78" s="6"/>
      <c r="MHQ78" s="6"/>
      <c r="MHR78" s="6"/>
      <c r="MHS78" s="6"/>
      <c r="MHT78" s="6"/>
      <c r="MHU78" s="6"/>
      <c r="MHV78" s="6"/>
      <c r="MHW78" s="6"/>
      <c r="MHX78" s="6"/>
      <c r="MHY78" s="6"/>
      <c r="MHZ78" s="6"/>
      <c r="MIA78" s="6"/>
      <c r="MIB78" s="6"/>
      <c r="MIC78" s="6"/>
      <c r="MID78" s="6"/>
      <c r="MIE78" s="6"/>
      <c r="MIF78" s="6"/>
      <c r="MIG78" s="6"/>
      <c r="MIH78" s="6"/>
      <c r="MII78" s="6"/>
      <c r="MIJ78" s="6"/>
      <c r="MIK78" s="6"/>
      <c r="MIL78" s="6"/>
      <c r="MIM78" s="6"/>
      <c r="MIN78" s="6"/>
      <c r="MIO78" s="6"/>
      <c r="MIP78" s="6"/>
      <c r="MIQ78" s="6"/>
      <c r="MIR78" s="6"/>
      <c r="MIS78" s="6"/>
      <c r="MIT78" s="6"/>
      <c r="MIU78" s="6"/>
      <c r="MIV78" s="6"/>
      <c r="MIW78" s="6"/>
      <c r="MIX78" s="6"/>
      <c r="MIY78" s="6"/>
      <c r="MIZ78" s="6"/>
      <c r="MJA78" s="6"/>
      <c r="MJB78" s="6"/>
      <c r="MJC78" s="6"/>
      <c r="MJD78" s="6"/>
      <c r="MJE78" s="6"/>
      <c r="MJF78" s="6"/>
      <c r="MJG78" s="6"/>
      <c r="MJH78" s="6"/>
      <c r="MJI78" s="6"/>
      <c r="MJJ78" s="6"/>
      <c r="MJK78" s="6"/>
      <c r="MJL78" s="6"/>
      <c r="MJM78" s="6"/>
      <c r="MJN78" s="6"/>
      <c r="MJO78" s="6"/>
      <c r="MJP78" s="6"/>
      <c r="MJQ78" s="6"/>
      <c r="MJR78" s="6"/>
      <c r="MJS78" s="6"/>
      <c r="MJT78" s="6"/>
      <c r="MJU78" s="6"/>
      <c r="MJV78" s="6"/>
      <c r="MJW78" s="6"/>
      <c r="MJX78" s="6"/>
      <c r="MJY78" s="6"/>
      <c r="MJZ78" s="6"/>
      <c r="MKA78" s="6"/>
      <c r="MKB78" s="6"/>
      <c r="MKC78" s="6"/>
      <c r="MKD78" s="6"/>
      <c r="MKE78" s="6"/>
      <c r="MKF78" s="6"/>
      <c r="MKG78" s="6"/>
      <c r="MKH78" s="6"/>
      <c r="MKI78" s="6"/>
      <c r="MKJ78" s="6"/>
      <c r="MKK78" s="6"/>
      <c r="MKL78" s="6"/>
      <c r="MKM78" s="6"/>
      <c r="MKN78" s="6"/>
      <c r="MKO78" s="6"/>
      <c r="MKP78" s="6"/>
      <c r="MKQ78" s="6"/>
      <c r="MKR78" s="6"/>
      <c r="MKS78" s="6"/>
      <c r="MKT78" s="6"/>
      <c r="MKU78" s="6"/>
      <c r="MKV78" s="6"/>
      <c r="MKW78" s="6"/>
      <c r="MKX78" s="6"/>
      <c r="MKY78" s="6"/>
      <c r="MKZ78" s="6"/>
      <c r="MLA78" s="6"/>
      <c r="MLB78" s="6"/>
      <c r="MLC78" s="6"/>
      <c r="MLD78" s="6"/>
      <c r="MLE78" s="6"/>
      <c r="MLF78" s="6"/>
      <c r="MLG78" s="6"/>
      <c r="MLH78" s="6"/>
      <c r="MLI78" s="6"/>
      <c r="MLJ78" s="6"/>
      <c r="MLK78" s="6"/>
      <c r="MLL78" s="6"/>
      <c r="MLM78" s="6"/>
      <c r="MLN78" s="6"/>
      <c r="MLO78" s="6"/>
      <c r="MLP78" s="6"/>
      <c r="MLQ78" s="6"/>
      <c r="MLR78" s="6"/>
      <c r="MLS78" s="6"/>
      <c r="MLT78" s="6"/>
      <c r="MLU78" s="6"/>
      <c r="MLV78" s="6"/>
      <c r="MLW78" s="6"/>
      <c r="MLX78" s="6"/>
      <c r="MLY78" s="6"/>
      <c r="MLZ78" s="6"/>
      <c r="MMA78" s="6"/>
      <c r="MMB78" s="6"/>
      <c r="MMC78" s="6"/>
      <c r="MMD78" s="6"/>
      <c r="MME78" s="6"/>
      <c r="MMF78" s="6"/>
      <c r="MMG78" s="6"/>
      <c r="MMH78" s="6"/>
      <c r="MMI78" s="6"/>
      <c r="MMJ78" s="6"/>
      <c r="MMK78" s="6"/>
      <c r="MML78" s="6"/>
      <c r="MMM78" s="6"/>
      <c r="MMN78" s="6"/>
      <c r="MMO78" s="6"/>
      <c r="MMP78" s="6"/>
      <c r="MMQ78" s="6"/>
      <c r="MMR78" s="6"/>
      <c r="MMS78" s="6"/>
      <c r="MMT78" s="6"/>
      <c r="MMU78" s="6"/>
      <c r="MMV78" s="6"/>
      <c r="MMW78" s="6"/>
      <c r="MMX78" s="6"/>
      <c r="MMY78" s="6"/>
      <c r="MMZ78" s="6"/>
      <c r="MNA78" s="6"/>
      <c r="MNB78" s="6"/>
      <c r="MNC78" s="6"/>
      <c r="MND78" s="6"/>
      <c r="MNE78" s="6"/>
      <c r="MNF78" s="6"/>
      <c r="MNG78" s="6"/>
      <c r="MNH78" s="6"/>
      <c r="MNI78" s="6"/>
      <c r="MNJ78" s="6"/>
      <c r="MNK78" s="6"/>
      <c r="MNL78" s="6"/>
      <c r="MNM78" s="6"/>
      <c r="MNN78" s="6"/>
      <c r="MNO78" s="6"/>
      <c r="MNP78" s="6"/>
      <c r="MNQ78" s="6"/>
      <c r="MNR78" s="6"/>
      <c r="MNS78" s="6"/>
      <c r="MNT78" s="6"/>
      <c r="MNU78" s="6"/>
      <c r="MNV78" s="6"/>
      <c r="MNW78" s="6"/>
      <c r="MNX78" s="6"/>
      <c r="MNY78" s="6"/>
      <c r="MNZ78" s="6"/>
      <c r="MOA78" s="6"/>
      <c r="MOB78" s="6"/>
      <c r="MOC78" s="6"/>
      <c r="MOD78" s="6"/>
      <c r="MOE78" s="6"/>
      <c r="MOF78" s="6"/>
      <c r="MOG78" s="6"/>
      <c r="MOH78" s="6"/>
      <c r="MOI78" s="6"/>
      <c r="MOJ78" s="6"/>
      <c r="MOK78" s="6"/>
      <c r="MOL78" s="6"/>
      <c r="MOM78" s="6"/>
      <c r="MON78" s="6"/>
      <c r="MOO78" s="6"/>
      <c r="MOP78" s="6"/>
      <c r="MOQ78" s="6"/>
      <c r="MOR78" s="6"/>
      <c r="MOS78" s="6"/>
      <c r="MOT78" s="6"/>
      <c r="MOU78" s="6"/>
      <c r="MOV78" s="6"/>
      <c r="MOW78" s="6"/>
      <c r="MOX78" s="6"/>
      <c r="MOY78" s="6"/>
      <c r="MOZ78" s="6"/>
      <c r="MPA78" s="6"/>
      <c r="MPB78" s="6"/>
      <c r="MPC78" s="6"/>
      <c r="MPD78" s="6"/>
      <c r="MPE78" s="6"/>
      <c r="MPF78" s="6"/>
      <c r="MPG78" s="6"/>
      <c r="MPH78" s="6"/>
      <c r="MPI78" s="6"/>
      <c r="MPJ78" s="6"/>
      <c r="MPK78" s="6"/>
      <c r="MPL78" s="6"/>
      <c r="MPM78" s="6"/>
      <c r="MPN78" s="6"/>
      <c r="MPO78" s="6"/>
      <c r="MPP78" s="6"/>
      <c r="MPQ78" s="6"/>
      <c r="MPR78" s="6"/>
      <c r="MPS78" s="6"/>
      <c r="MPT78" s="6"/>
      <c r="MPU78" s="6"/>
      <c r="MPV78" s="6"/>
      <c r="MPW78" s="6"/>
      <c r="MPX78" s="6"/>
      <c r="MPY78" s="6"/>
      <c r="MPZ78" s="6"/>
      <c r="MQA78" s="6"/>
      <c r="MQB78" s="6"/>
      <c r="MQC78" s="6"/>
      <c r="MQD78" s="6"/>
      <c r="MQE78" s="6"/>
      <c r="MQF78" s="6"/>
      <c r="MQG78" s="6"/>
      <c r="MQH78" s="6"/>
      <c r="MQI78" s="6"/>
      <c r="MQJ78" s="6"/>
      <c r="MQK78" s="6"/>
      <c r="MQL78" s="6"/>
      <c r="MQM78" s="6"/>
      <c r="MQN78" s="6"/>
      <c r="MQO78" s="6"/>
      <c r="MQP78" s="6"/>
      <c r="MQQ78" s="6"/>
      <c r="MQR78" s="6"/>
      <c r="MQS78" s="6"/>
      <c r="MQT78" s="6"/>
      <c r="MQU78" s="6"/>
      <c r="MQV78" s="6"/>
      <c r="MQW78" s="6"/>
      <c r="MQX78" s="6"/>
      <c r="MQY78" s="6"/>
      <c r="MQZ78" s="6"/>
      <c r="MRA78" s="6"/>
      <c r="MRB78" s="6"/>
      <c r="MRC78" s="6"/>
      <c r="MRD78" s="6"/>
      <c r="MRE78" s="6"/>
      <c r="MRF78" s="6"/>
      <c r="MRG78" s="6"/>
      <c r="MRH78" s="6"/>
      <c r="MRI78" s="6"/>
      <c r="MRJ78" s="6"/>
      <c r="MRK78" s="6"/>
      <c r="MRL78" s="6"/>
      <c r="MRM78" s="6"/>
      <c r="MRN78" s="6"/>
      <c r="MRO78" s="6"/>
      <c r="MRP78" s="6"/>
      <c r="MRQ78" s="6"/>
      <c r="MRR78" s="6"/>
      <c r="MRS78" s="6"/>
      <c r="MRT78" s="6"/>
      <c r="MRU78" s="6"/>
      <c r="MRV78" s="6"/>
      <c r="MRW78" s="6"/>
      <c r="MRX78" s="6"/>
      <c r="MRY78" s="6"/>
      <c r="MRZ78" s="6"/>
      <c r="MSA78" s="6"/>
      <c r="MSB78" s="6"/>
      <c r="MSC78" s="6"/>
      <c r="MSD78" s="6"/>
      <c r="MSE78" s="6"/>
      <c r="MSF78" s="6"/>
      <c r="MSG78" s="6"/>
      <c r="MSH78" s="6"/>
      <c r="MSI78" s="6"/>
      <c r="MSJ78" s="6"/>
      <c r="MSK78" s="6"/>
      <c r="MSL78" s="6"/>
      <c r="MSM78" s="6"/>
      <c r="MSN78" s="6"/>
      <c r="MSO78" s="6"/>
      <c r="MSP78" s="6"/>
      <c r="MSQ78" s="6"/>
      <c r="MSR78" s="6"/>
      <c r="MSS78" s="6"/>
      <c r="MST78" s="6"/>
      <c r="MSU78" s="6"/>
      <c r="MSV78" s="6"/>
      <c r="MSW78" s="6"/>
      <c r="MSX78" s="6"/>
      <c r="MSY78" s="6"/>
      <c r="MSZ78" s="6"/>
      <c r="MTA78" s="6"/>
      <c r="MTB78" s="6"/>
      <c r="MTC78" s="6"/>
      <c r="MTD78" s="6"/>
      <c r="MTE78" s="6"/>
      <c r="MTF78" s="6"/>
      <c r="MTG78" s="6"/>
      <c r="MTH78" s="6"/>
      <c r="MTI78" s="6"/>
      <c r="MTJ78" s="6"/>
      <c r="MTK78" s="6"/>
      <c r="MTL78" s="6"/>
      <c r="MTM78" s="6"/>
      <c r="MTN78" s="6"/>
      <c r="MTO78" s="6"/>
      <c r="MTP78" s="6"/>
      <c r="MTQ78" s="6"/>
      <c r="MTR78" s="6"/>
      <c r="MTS78" s="6"/>
      <c r="MTT78" s="6"/>
      <c r="MTU78" s="6"/>
      <c r="MTV78" s="6"/>
      <c r="MTW78" s="6"/>
      <c r="MTX78" s="6"/>
      <c r="MTY78" s="6"/>
      <c r="MTZ78" s="6"/>
      <c r="MUA78" s="6"/>
      <c r="MUB78" s="6"/>
      <c r="MUC78" s="6"/>
      <c r="MUD78" s="6"/>
      <c r="MUE78" s="6"/>
      <c r="MUF78" s="6"/>
      <c r="MUG78" s="6"/>
      <c r="MUH78" s="6"/>
      <c r="MUI78" s="6"/>
      <c r="MUJ78" s="6"/>
      <c r="MUK78" s="6"/>
      <c r="MUL78" s="6"/>
      <c r="MUM78" s="6"/>
      <c r="MUN78" s="6"/>
      <c r="MUO78" s="6"/>
      <c r="MUP78" s="6"/>
      <c r="MUQ78" s="6"/>
      <c r="MUR78" s="6"/>
      <c r="MUS78" s="6"/>
      <c r="MUT78" s="6"/>
      <c r="MUU78" s="6"/>
      <c r="MUV78" s="6"/>
      <c r="MUW78" s="6"/>
      <c r="MUX78" s="6"/>
      <c r="MUY78" s="6"/>
      <c r="MUZ78" s="6"/>
      <c r="MVA78" s="6"/>
      <c r="MVB78" s="6"/>
      <c r="MVC78" s="6"/>
      <c r="MVD78" s="6"/>
      <c r="MVE78" s="6"/>
      <c r="MVF78" s="6"/>
      <c r="MVG78" s="6"/>
      <c r="MVH78" s="6"/>
      <c r="MVI78" s="6"/>
      <c r="MVJ78" s="6"/>
      <c r="MVK78" s="6"/>
      <c r="MVL78" s="6"/>
      <c r="MVM78" s="6"/>
      <c r="MVN78" s="6"/>
      <c r="MVO78" s="6"/>
      <c r="MVP78" s="6"/>
      <c r="MVQ78" s="6"/>
      <c r="MVR78" s="6"/>
      <c r="MVS78" s="6"/>
      <c r="MVT78" s="6"/>
      <c r="MVU78" s="6"/>
      <c r="MVV78" s="6"/>
      <c r="MVW78" s="6"/>
      <c r="MVX78" s="6"/>
      <c r="MVY78" s="6"/>
      <c r="MVZ78" s="6"/>
      <c r="MWA78" s="6"/>
      <c r="MWB78" s="6"/>
      <c r="MWC78" s="6"/>
      <c r="MWD78" s="6"/>
      <c r="MWE78" s="6"/>
      <c r="MWF78" s="6"/>
      <c r="MWG78" s="6"/>
      <c r="MWH78" s="6"/>
      <c r="MWI78" s="6"/>
      <c r="MWJ78" s="6"/>
      <c r="MWK78" s="6"/>
      <c r="MWL78" s="6"/>
      <c r="MWM78" s="6"/>
      <c r="MWN78" s="6"/>
      <c r="MWO78" s="6"/>
      <c r="MWP78" s="6"/>
      <c r="MWQ78" s="6"/>
      <c r="MWR78" s="6"/>
      <c r="MWS78" s="6"/>
      <c r="MWT78" s="6"/>
      <c r="MWU78" s="6"/>
      <c r="MWV78" s="6"/>
      <c r="MWW78" s="6"/>
      <c r="MWX78" s="6"/>
      <c r="MWY78" s="6"/>
      <c r="MWZ78" s="6"/>
      <c r="MXA78" s="6"/>
      <c r="MXB78" s="6"/>
      <c r="MXC78" s="6"/>
      <c r="MXD78" s="6"/>
      <c r="MXE78" s="6"/>
      <c r="MXF78" s="6"/>
      <c r="MXG78" s="6"/>
      <c r="MXH78" s="6"/>
      <c r="MXI78" s="6"/>
      <c r="MXJ78" s="6"/>
      <c r="MXK78" s="6"/>
      <c r="MXL78" s="6"/>
      <c r="MXM78" s="6"/>
      <c r="MXN78" s="6"/>
      <c r="MXO78" s="6"/>
      <c r="MXP78" s="6"/>
      <c r="MXQ78" s="6"/>
      <c r="MXR78" s="6"/>
      <c r="MXS78" s="6"/>
      <c r="MXT78" s="6"/>
      <c r="MXU78" s="6"/>
      <c r="MXV78" s="6"/>
      <c r="MXW78" s="6"/>
      <c r="MXX78" s="6"/>
      <c r="MXY78" s="6"/>
      <c r="MXZ78" s="6"/>
      <c r="MYA78" s="6"/>
      <c r="MYB78" s="6"/>
      <c r="MYC78" s="6"/>
      <c r="MYD78" s="6"/>
      <c r="MYE78" s="6"/>
      <c r="MYF78" s="6"/>
      <c r="MYG78" s="6"/>
      <c r="MYH78" s="6"/>
      <c r="MYI78" s="6"/>
      <c r="MYJ78" s="6"/>
      <c r="MYK78" s="6"/>
      <c r="MYL78" s="6"/>
      <c r="MYM78" s="6"/>
      <c r="MYN78" s="6"/>
      <c r="MYO78" s="6"/>
      <c r="MYP78" s="6"/>
      <c r="MYQ78" s="6"/>
      <c r="MYR78" s="6"/>
      <c r="MYS78" s="6"/>
      <c r="MYT78" s="6"/>
      <c r="MYU78" s="6"/>
      <c r="MYV78" s="6"/>
      <c r="MYW78" s="6"/>
      <c r="MYX78" s="6"/>
      <c r="MYY78" s="6"/>
      <c r="MYZ78" s="6"/>
      <c r="MZA78" s="6"/>
      <c r="MZB78" s="6"/>
      <c r="MZC78" s="6"/>
      <c r="MZD78" s="6"/>
      <c r="MZE78" s="6"/>
      <c r="MZF78" s="6"/>
      <c r="MZG78" s="6"/>
      <c r="MZH78" s="6"/>
      <c r="MZI78" s="6"/>
      <c r="MZJ78" s="6"/>
      <c r="MZK78" s="6"/>
      <c r="MZL78" s="6"/>
      <c r="MZM78" s="6"/>
      <c r="MZN78" s="6"/>
      <c r="MZO78" s="6"/>
      <c r="MZP78" s="6"/>
      <c r="MZQ78" s="6"/>
      <c r="MZR78" s="6"/>
      <c r="MZS78" s="6"/>
      <c r="MZT78" s="6"/>
      <c r="MZU78" s="6"/>
      <c r="MZV78" s="6"/>
      <c r="MZW78" s="6"/>
      <c r="MZX78" s="6"/>
      <c r="MZY78" s="6"/>
      <c r="MZZ78" s="6"/>
      <c r="NAA78" s="6"/>
      <c r="NAB78" s="6"/>
      <c r="NAC78" s="6"/>
      <c r="NAD78" s="6"/>
      <c r="NAE78" s="6"/>
      <c r="NAF78" s="6"/>
      <c r="NAG78" s="6"/>
      <c r="NAH78" s="6"/>
      <c r="NAI78" s="6"/>
      <c r="NAJ78" s="6"/>
      <c r="NAK78" s="6"/>
      <c r="NAL78" s="6"/>
      <c r="NAM78" s="6"/>
      <c r="NAN78" s="6"/>
      <c r="NAO78" s="6"/>
      <c r="NAP78" s="6"/>
      <c r="NAQ78" s="6"/>
      <c r="NAR78" s="6"/>
      <c r="NAS78" s="6"/>
      <c r="NAT78" s="6"/>
      <c r="NAU78" s="6"/>
      <c r="NAV78" s="6"/>
      <c r="NAW78" s="6"/>
      <c r="NAX78" s="6"/>
      <c r="NAY78" s="6"/>
      <c r="NAZ78" s="6"/>
      <c r="NBA78" s="6"/>
      <c r="NBB78" s="6"/>
      <c r="NBC78" s="6"/>
      <c r="NBD78" s="6"/>
      <c r="NBE78" s="6"/>
      <c r="NBF78" s="6"/>
      <c r="NBG78" s="6"/>
      <c r="NBH78" s="6"/>
      <c r="NBI78" s="6"/>
      <c r="NBJ78" s="6"/>
      <c r="NBK78" s="6"/>
      <c r="NBL78" s="6"/>
      <c r="NBM78" s="6"/>
      <c r="NBN78" s="6"/>
      <c r="NBO78" s="6"/>
      <c r="NBP78" s="6"/>
      <c r="NBQ78" s="6"/>
      <c r="NBR78" s="6"/>
      <c r="NBS78" s="6"/>
      <c r="NBT78" s="6"/>
      <c r="NBU78" s="6"/>
      <c r="NBV78" s="6"/>
      <c r="NBW78" s="6"/>
      <c r="NBX78" s="6"/>
      <c r="NBY78" s="6"/>
      <c r="NBZ78" s="6"/>
      <c r="NCA78" s="6"/>
      <c r="NCB78" s="6"/>
      <c r="NCC78" s="6"/>
      <c r="NCD78" s="6"/>
      <c r="NCE78" s="6"/>
      <c r="NCF78" s="6"/>
      <c r="NCG78" s="6"/>
      <c r="NCH78" s="6"/>
      <c r="NCI78" s="6"/>
      <c r="NCJ78" s="6"/>
      <c r="NCK78" s="6"/>
      <c r="NCL78" s="6"/>
      <c r="NCM78" s="6"/>
      <c r="NCN78" s="6"/>
      <c r="NCO78" s="6"/>
      <c r="NCP78" s="6"/>
      <c r="NCQ78" s="6"/>
      <c r="NCR78" s="6"/>
      <c r="NCS78" s="6"/>
      <c r="NCT78" s="6"/>
      <c r="NCU78" s="6"/>
      <c r="NCV78" s="6"/>
      <c r="NCW78" s="6"/>
      <c r="NCX78" s="6"/>
      <c r="NCY78" s="6"/>
      <c r="NCZ78" s="6"/>
      <c r="NDA78" s="6"/>
      <c r="NDB78" s="6"/>
      <c r="NDC78" s="6"/>
      <c r="NDD78" s="6"/>
      <c r="NDE78" s="6"/>
      <c r="NDF78" s="6"/>
      <c r="NDG78" s="6"/>
      <c r="NDH78" s="6"/>
      <c r="NDI78" s="6"/>
      <c r="NDJ78" s="6"/>
      <c r="NDK78" s="6"/>
      <c r="NDL78" s="6"/>
      <c r="NDM78" s="6"/>
      <c r="NDN78" s="6"/>
      <c r="NDO78" s="6"/>
      <c r="NDP78" s="6"/>
      <c r="NDQ78" s="6"/>
      <c r="NDR78" s="6"/>
      <c r="NDS78" s="6"/>
      <c r="NDT78" s="6"/>
      <c r="NDU78" s="6"/>
      <c r="NDV78" s="6"/>
      <c r="NDW78" s="6"/>
      <c r="NDX78" s="6"/>
      <c r="NDY78" s="6"/>
      <c r="NDZ78" s="6"/>
      <c r="NEA78" s="6"/>
      <c r="NEB78" s="6"/>
      <c r="NEC78" s="6"/>
      <c r="NED78" s="6"/>
      <c r="NEE78" s="6"/>
      <c r="NEF78" s="6"/>
      <c r="NEG78" s="6"/>
      <c r="NEH78" s="6"/>
      <c r="NEI78" s="6"/>
      <c r="NEJ78" s="6"/>
      <c r="NEK78" s="6"/>
      <c r="NEL78" s="6"/>
      <c r="NEM78" s="6"/>
      <c r="NEN78" s="6"/>
      <c r="NEO78" s="6"/>
      <c r="NEP78" s="6"/>
      <c r="NEQ78" s="6"/>
      <c r="NER78" s="6"/>
      <c r="NES78" s="6"/>
      <c r="NET78" s="6"/>
      <c r="NEU78" s="6"/>
      <c r="NEV78" s="6"/>
      <c r="NEW78" s="6"/>
      <c r="NEX78" s="6"/>
      <c r="NEY78" s="6"/>
      <c r="NEZ78" s="6"/>
      <c r="NFA78" s="6"/>
      <c r="NFB78" s="6"/>
      <c r="NFC78" s="6"/>
      <c r="NFD78" s="6"/>
      <c r="NFE78" s="6"/>
      <c r="NFF78" s="6"/>
      <c r="NFG78" s="6"/>
      <c r="NFH78" s="6"/>
      <c r="NFI78" s="6"/>
      <c r="NFJ78" s="6"/>
      <c r="NFK78" s="6"/>
      <c r="NFL78" s="6"/>
      <c r="NFM78" s="6"/>
      <c r="NFN78" s="6"/>
      <c r="NFO78" s="6"/>
      <c r="NFP78" s="6"/>
      <c r="NFQ78" s="6"/>
      <c r="NFR78" s="6"/>
      <c r="NFS78" s="6"/>
      <c r="NFT78" s="6"/>
      <c r="NFU78" s="6"/>
      <c r="NFV78" s="6"/>
      <c r="NFW78" s="6"/>
      <c r="NFX78" s="6"/>
      <c r="NFY78" s="6"/>
      <c r="NFZ78" s="6"/>
      <c r="NGA78" s="6"/>
      <c r="NGB78" s="6"/>
      <c r="NGC78" s="6"/>
      <c r="NGD78" s="6"/>
      <c r="NGE78" s="6"/>
      <c r="NGF78" s="6"/>
      <c r="NGG78" s="6"/>
      <c r="NGH78" s="6"/>
      <c r="NGI78" s="6"/>
      <c r="NGJ78" s="6"/>
      <c r="NGK78" s="6"/>
      <c r="NGL78" s="6"/>
      <c r="NGM78" s="6"/>
      <c r="NGN78" s="6"/>
      <c r="NGO78" s="6"/>
      <c r="NGP78" s="6"/>
      <c r="NGQ78" s="6"/>
      <c r="NGR78" s="6"/>
      <c r="NGS78" s="6"/>
      <c r="NGT78" s="6"/>
      <c r="NGU78" s="6"/>
      <c r="NGV78" s="6"/>
      <c r="NGW78" s="6"/>
      <c r="NGX78" s="6"/>
      <c r="NGY78" s="6"/>
      <c r="NGZ78" s="6"/>
      <c r="NHA78" s="6"/>
      <c r="NHB78" s="6"/>
      <c r="NHC78" s="6"/>
      <c r="NHD78" s="6"/>
      <c r="NHE78" s="6"/>
      <c r="NHF78" s="6"/>
      <c r="NHG78" s="6"/>
      <c r="NHH78" s="6"/>
      <c r="NHI78" s="6"/>
      <c r="NHJ78" s="6"/>
      <c r="NHK78" s="6"/>
      <c r="NHL78" s="6"/>
      <c r="NHM78" s="6"/>
      <c r="NHN78" s="6"/>
      <c r="NHO78" s="6"/>
      <c r="NHP78" s="6"/>
      <c r="NHQ78" s="6"/>
      <c r="NHR78" s="6"/>
      <c r="NHS78" s="6"/>
      <c r="NHT78" s="6"/>
      <c r="NHU78" s="6"/>
      <c r="NHV78" s="6"/>
      <c r="NHW78" s="6"/>
      <c r="NHX78" s="6"/>
      <c r="NHY78" s="6"/>
      <c r="NHZ78" s="6"/>
      <c r="NIA78" s="6"/>
      <c r="NIB78" s="6"/>
      <c r="NIC78" s="6"/>
      <c r="NID78" s="6"/>
      <c r="NIE78" s="6"/>
      <c r="NIF78" s="6"/>
      <c r="NIG78" s="6"/>
      <c r="NIH78" s="6"/>
      <c r="NII78" s="6"/>
      <c r="NIJ78" s="6"/>
      <c r="NIK78" s="6"/>
      <c r="NIL78" s="6"/>
      <c r="NIM78" s="6"/>
      <c r="NIN78" s="6"/>
      <c r="NIO78" s="6"/>
      <c r="NIP78" s="6"/>
      <c r="NIQ78" s="6"/>
      <c r="NIR78" s="6"/>
      <c r="NIS78" s="6"/>
      <c r="NIT78" s="6"/>
      <c r="NIU78" s="6"/>
      <c r="NIV78" s="6"/>
      <c r="NIW78" s="6"/>
      <c r="NIX78" s="6"/>
      <c r="NIY78" s="6"/>
      <c r="NIZ78" s="6"/>
      <c r="NJA78" s="6"/>
      <c r="NJB78" s="6"/>
      <c r="NJC78" s="6"/>
      <c r="NJD78" s="6"/>
      <c r="NJE78" s="6"/>
      <c r="NJF78" s="6"/>
      <c r="NJG78" s="6"/>
      <c r="NJH78" s="6"/>
      <c r="NJI78" s="6"/>
      <c r="NJJ78" s="6"/>
      <c r="NJK78" s="6"/>
      <c r="NJL78" s="6"/>
      <c r="NJM78" s="6"/>
      <c r="NJN78" s="6"/>
      <c r="NJO78" s="6"/>
      <c r="NJP78" s="6"/>
      <c r="NJQ78" s="6"/>
      <c r="NJR78" s="6"/>
      <c r="NJS78" s="6"/>
      <c r="NJT78" s="6"/>
      <c r="NJU78" s="6"/>
      <c r="NJV78" s="6"/>
      <c r="NJW78" s="6"/>
      <c r="NJX78" s="6"/>
      <c r="NJY78" s="6"/>
      <c r="NJZ78" s="6"/>
      <c r="NKA78" s="6"/>
      <c r="NKB78" s="6"/>
      <c r="NKC78" s="6"/>
      <c r="NKD78" s="6"/>
      <c r="NKE78" s="6"/>
      <c r="NKF78" s="6"/>
      <c r="NKG78" s="6"/>
      <c r="NKH78" s="6"/>
      <c r="NKI78" s="6"/>
      <c r="NKJ78" s="6"/>
      <c r="NKK78" s="6"/>
      <c r="NKL78" s="6"/>
      <c r="NKM78" s="6"/>
      <c r="NKN78" s="6"/>
      <c r="NKO78" s="6"/>
      <c r="NKP78" s="6"/>
      <c r="NKQ78" s="6"/>
      <c r="NKR78" s="6"/>
      <c r="NKS78" s="6"/>
      <c r="NKT78" s="6"/>
      <c r="NKU78" s="6"/>
      <c r="NKV78" s="6"/>
      <c r="NKW78" s="6"/>
      <c r="NKX78" s="6"/>
      <c r="NKY78" s="6"/>
      <c r="NKZ78" s="6"/>
      <c r="NLA78" s="6"/>
      <c r="NLB78" s="6"/>
      <c r="NLC78" s="6"/>
      <c r="NLD78" s="6"/>
      <c r="NLE78" s="6"/>
      <c r="NLF78" s="6"/>
      <c r="NLG78" s="6"/>
      <c r="NLH78" s="6"/>
      <c r="NLI78" s="6"/>
      <c r="NLJ78" s="6"/>
      <c r="NLK78" s="6"/>
      <c r="NLL78" s="6"/>
      <c r="NLM78" s="6"/>
      <c r="NLN78" s="6"/>
      <c r="NLO78" s="6"/>
      <c r="NLP78" s="6"/>
      <c r="NLQ78" s="6"/>
      <c r="NLR78" s="6"/>
      <c r="NLS78" s="6"/>
      <c r="NLT78" s="6"/>
      <c r="NLU78" s="6"/>
      <c r="NLV78" s="6"/>
      <c r="NLW78" s="6"/>
      <c r="NLX78" s="6"/>
      <c r="NLY78" s="6"/>
      <c r="NLZ78" s="6"/>
      <c r="NMA78" s="6"/>
      <c r="NMB78" s="6"/>
      <c r="NMC78" s="6"/>
      <c r="NMD78" s="6"/>
      <c r="NME78" s="6"/>
      <c r="NMF78" s="6"/>
      <c r="NMG78" s="6"/>
      <c r="NMH78" s="6"/>
      <c r="NMI78" s="6"/>
      <c r="NMJ78" s="6"/>
      <c r="NMK78" s="6"/>
      <c r="NML78" s="6"/>
      <c r="NMM78" s="6"/>
      <c r="NMN78" s="6"/>
      <c r="NMO78" s="6"/>
      <c r="NMP78" s="6"/>
      <c r="NMQ78" s="6"/>
      <c r="NMR78" s="6"/>
      <c r="NMS78" s="6"/>
      <c r="NMT78" s="6"/>
      <c r="NMU78" s="6"/>
      <c r="NMV78" s="6"/>
      <c r="NMW78" s="6"/>
      <c r="NMX78" s="6"/>
      <c r="NMY78" s="6"/>
      <c r="NMZ78" s="6"/>
      <c r="NNA78" s="6"/>
      <c r="NNB78" s="6"/>
      <c r="NNC78" s="6"/>
      <c r="NND78" s="6"/>
      <c r="NNE78" s="6"/>
      <c r="NNF78" s="6"/>
      <c r="NNG78" s="6"/>
      <c r="NNH78" s="6"/>
      <c r="NNI78" s="6"/>
      <c r="NNJ78" s="6"/>
      <c r="NNK78" s="6"/>
      <c r="NNL78" s="6"/>
      <c r="NNM78" s="6"/>
      <c r="NNN78" s="6"/>
      <c r="NNO78" s="6"/>
      <c r="NNP78" s="6"/>
      <c r="NNQ78" s="6"/>
      <c r="NNR78" s="6"/>
      <c r="NNS78" s="6"/>
      <c r="NNT78" s="6"/>
      <c r="NNU78" s="6"/>
      <c r="NNV78" s="6"/>
      <c r="NNW78" s="6"/>
      <c r="NNX78" s="6"/>
      <c r="NNY78" s="6"/>
      <c r="NNZ78" s="6"/>
      <c r="NOA78" s="6"/>
      <c r="NOB78" s="6"/>
      <c r="NOC78" s="6"/>
      <c r="NOD78" s="6"/>
      <c r="NOE78" s="6"/>
      <c r="NOF78" s="6"/>
      <c r="NOG78" s="6"/>
      <c r="NOH78" s="6"/>
      <c r="NOI78" s="6"/>
      <c r="NOJ78" s="6"/>
      <c r="NOK78" s="6"/>
      <c r="NOL78" s="6"/>
      <c r="NOM78" s="6"/>
      <c r="NON78" s="6"/>
      <c r="NOO78" s="6"/>
      <c r="NOP78" s="6"/>
      <c r="NOQ78" s="6"/>
      <c r="NOR78" s="6"/>
      <c r="NOS78" s="6"/>
      <c r="NOT78" s="6"/>
      <c r="NOU78" s="6"/>
      <c r="NOV78" s="6"/>
      <c r="NOW78" s="6"/>
      <c r="NOX78" s="6"/>
      <c r="NOY78" s="6"/>
      <c r="NOZ78" s="6"/>
      <c r="NPA78" s="6"/>
      <c r="NPB78" s="6"/>
      <c r="NPC78" s="6"/>
      <c r="NPD78" s="6"/>
      <c r="NPE78" s="6"/>
      <c r="NPF78" s="6"/>
      <c r="NPG78" s="6"/>
      <c r="NPH78" s="6"/>
      <c r="NPI78" s="6"/>
      <c r="NPJ78" s="6"/>
      <c r="NPK78" s="6"/>
      <c r="NPL78" s="6"/>
      <c r="NPM78" s="6"/>
      <c r="NPN78" s="6"/>
      <c r="NPO78" s="6"/>
      <c r="NPP78" s="6"/>
      <c r="NPQ78" s="6"/>
      <c r="NPR78" s="6"/>
      <c r="NPS78" s="6"/>
      <c r="NPT78" s="6"/>
      <c r="NPU78" s="6"/>
      <c r="NPV78" s="6"/>
      <c r="NPW78" s="6"/>
      <c r="NPX78" s="6"/>
      <c r="NPY78" s="6"/>
      <c r="NPZ78" s="6"/>
      <c r="NQA78" s="6"/>
      <c r="NQB78" s="6"/>
      <c r="NQC78" s="6"/>
      <c r="NQD78" s="6"/>
      <c r="NQE78" s="6"/>
      <c r="NQF78" s="6"/>
      <c r="NQG78" s="6"/>
      <c r="NQH78" s="6"/>
      <c r="NQI78" s="6"/>
      <c r="NQJ78" s="6"/>
      <c r="NQK78" s="6"/>
      <c r="NQL78" s="6"/>
      <c r="NQM78" s="6"/>
      <c r="NQN78" s="6"/>
      <c r="NQO78" s="6"/>
      <c r="NQP78" s="6"/>
      <c r="NQQ78" s="6"/>
      <c r="NQR78" s="6"/>
      <c r="NQS78" s="6"/>
      <c r="NQT78" s="6"/>
      <c r="NQU78" s="6"/>
      <c r="NQV78" s="6"/>
      <c r="NQW78" s="6"/>
      <c r="NQX78" s="6"/>
      <c r="NQY78" s="6"/>
      <c r="NQZ78" s="6"/>
      <c r="NRA78" s="6"/>
      <c r="NRB78" s="6"/>
      <c r="NRC78" s="6"/>
      <c r="NRD78" s="6"/>
      <c r="NRE78" s="6"/>
      <c r="NRF78" s="6"/>
      <c r="NRG78" s="6"/>
      <c r="NRH78" s="6"/>
      <c r="NRI78" s="6"/>
      <c r="NRJ78" s="6"/>
      <c r="NRK78" s="6"/>
      <c r="NRL78" s="6"/>
      <c r="NRM78" s="6"/>
      <c r="NRN78" s="6"/>
      <c r="NRO78" s="6"/>
      <c r="NRP78" s="6"/>
      <c r="NRQ78" s="6"/>
      <c r="NRR78" s="6"/>
      <c r="NRS78" s="6"/>
      <c r="NRT78" s="6"/>
      <c r="NRU78" s="6"/>
      <c r="NRV78" s="6"/>
      <c r="NRW78" s="6"/>
      <c r="NRX78" s="6"/>
      <c r="NRY78" s="6"/>
      <c r="NRZ78" s="6"/>
      <c r="NSA78" s="6"/>
      <c r="NSB78" s="6"/>
      <c r="NSC78" s="6"/>
      <c r="NSD78" s="6"/>
      <c r="NSE78" s="6"/>
      <c r="NSF78" s="6"/>
      <c r="NSG78" s="6"/>
      <c r="NSH78" s="6"/>
      <c r="NSI78" s="6"/>
      <c r="NSJ78" s="6"/>
      <c r="NSK78" s="6"/>
      <c r="NSL78" s="6"/>
      <c r="NSM78" s="6"/>
      <c r="NSN78" s="6"/>
      <c r="NSO78" s="6"/>
      <c r="NSP78" s="6"/>
      <c r="NSQ78" s="6"/>
      <c r="NSR78" s="6"/>
      <c r="NSS78" s="6"/>
      <c r="NST78" s="6"/>
      <c r="NSU78" s="6"/>
      <c r="NSV78" s="6"/>
      <c r="NSW78" s="6"/>
      <c r="NSX78" s="6"/>
      <c r="NSY78" s="6"/>
      <c r="NSZ78" s="6"/>
      <c r="NTA78" s="6"/>
      <c r="NTB78" s="6"/>
      <c r="NTC78" s="6"/>
      <c r="NTD78" s="6"/>
      <c r="NTE78" s="6"/>
      <c r="NTF78" s="6"/>
      <c r="NTG78" s="6"/>
      <c r="NTH78" s="6"/>
      <c r="NTI78" s="6"/>
      <c r="NTJ78" s="6"/>
      <c r="NTK78" s="6"/>
      <c r="NTL78" s="6"/>
      <c r="NTM78" s="6"/>
      <c r="NTN78" s="6"/>
      <c r="NTO78" s="6"/>
      <c r="NTP78" s="6"/>
      <c r="NTQ78" s="6"/>
      <c r="NTR78" s="6"/>
      <c r="NTS78" s="6"/>
      <c r="NTT78" s="6"/>
      <c r="NTU78" s="6"/>
      <c r="NTV78" s="6"/>
      <c r="NTW78" s="6"/>
      <c r="NTX78" s="6"/>
      <c r="NTY78" s="6"/>
      <c r="NTZ78" s="6"/>
      <c r="NUA78" s="6"/>
      <c r="NUB78" s="6"/>
      <c r="NUC78" s="6"/>
      <c r="NUD78" s="6"/>
      <c r="NUE78" s="6"/>
      <c r="NUF78" s="6"/>
      <c r="NUG78" s="6"/>
      <c r="NUH78" s="6"/>
      <c r="NUI78" s="6"/>
      <c r="NUJ78" s="6"/>
      <c r="NUK78" s="6"/>
      <c r="NUL78" s="6"/>
      <c r="NUM78" s="6"/>
      <c r="NUN78" s="6"/>
      <c r="NUO78" s="6"/>
      <c r="NUP78" s="6"/>
      <c r="NUQ78" s="6"/>
      <c r="NUR78" s="6"/>
      <c r="NUS78" s="6"/>
      <c r="NUT78" s="6"/>
      <c r="NUU78" s="6"/>
      <c r="NUV78" s="6"/>
      <c r="NUW78" s="6"/>
      <c r="NUX78" s="6"/>
      <c r="NUY78" s="6"/>
      <c r="NUZ78" s="6"/>
      <c r="NVA78" s="6"/>
      <c r="NVB78" s="6"/>
      <c r="NVC78" s="6"/>
      <c r="NVD78" s="6"/>
      <c r="NVE78" s="6"/>
      <c r="NVF78" s="6"/>
      <c r="NVG78" s="6"/>
      <c r="NVH78" s="6"/>
      <c r="NVI78" s="6"/>
      <c r="NVJ78" s="6"/>
      <c r="NVK78" s="6"/>
      <c r="NVL78" s="6"/>
      <c r="NVM78" s="6"/>
      <c r="NVN78" s="6"/>
      <c r="NVO78" s="6"/>
      <c r="NVP78" s="6"/>
      <c r="NVQ78" s="6"/>
      <c r="NVR78" s="6"/>
      <c r="NVS78" s="6"/>
      <c r="NVT78" s="6"/>
      <c r="NVU78" s="6"/>
      <c r="NVV78" s="6"/>
      <c r="NVW78" s="6"/>
      <c r="NVX78" s="6"/>
      <c r="NVY78" s="6"/>
      <c r="NVZ78" s="6"/>
      <c r="NWA78" s="6"/>
      <c r="NWB78" s="6"/>
      <c r="NWC78" s="6"/>
      <c r="NWD78" s="6"/>
      <c r="NWE78" s="6"/>
      <c r="NWF78" s="6"/>
      <c r="NWG78" s="6"/>
      <c r="NWH78" s="6"/>
      <c r="NWI78" s="6"/>
      <c r="NWJ78" s="6"/>
      <c r="NWK78" s="6"/>
      <c r="NWL78" s="6"/>
      <c r="NWM78" s="6"/>
      <c r="NWN78" s="6"/>
      <c r="NWO78" s="6"/>
      <c r="NWP78" s="6"/>
      <c r="NWQ78" s="6"/>
      <c r="NWR78" s="6"/>
      <c r="NWS78" s="6"/>
      <c r="NWT78" s="6"/>
      <c r="NWU78" s="6"/>
      <c r="NWV78" s="6"/>
      <c r="NWW78" s="6"/>
      <c r="NWX78" s="6"/>
      <c r="NWY78" s="6"/>
      <c r="NWZ78" s="6"/>
      <c r="NXA78" s="6"/>
      <c r="NXB78" s="6"/>
      <c r="NXC78" s="6"/>
      <c r="NXD78" s="6"/>
      <c r="NXE78" s="6"/>
      <c r="NXF78" s="6"/>
      <c r="NXG78" s="6"/>
      <c r="NXH78" s="6"/>
      <c r="NXI78" s="6"/>
      <c r="NXJ78" s="6"/>
      <c r="NXK78" s="6"/>
      <c r="NXL78" s="6"/>
      <c r="NXM78" s="6"/>
      <c r="NXN78" s="6"/>
      <c r="NXO78" s="6"/>
      <c r="NXP78" s="6"/>
      <c r="NXQ78" s="6"/>
      <c r="NXR78" s="6"/>
      <c r="NXS78" s="6"/>
      <c r="NXT78" s="6"/>
      <c r="NXU78" s="6"/>
      <c r="NXV78" s="6"/>
      <c r="NXW78" s="6"/>
      <c r="NXX78" s="6"/>
      <c r="NXY78" s="6"/>
      <c r="NXZ78" s="6"/>
      <c r="NYA78" s="6"/>
      <c r="NYB78" s="6"/>
      <c r="NYC78" s="6"/>
      <c r="NYD78" s="6"/>
      <c r="NYE78" s="6"/>
      <c r="NYF78" s="6"/>
      <c r="NYG78" s="6"/>
      <c r="NYH78" s="6"/>
      <c r="NYI78" s="6"/>
      <c r="NYJ78" s="6"/>
      <c r="NYK78" s="6"/>
      <c r="NYL78" s="6"/>
      <c r="NYM78" s="6"/>
      <c r="NYN78" s="6"/>
      <c r="NYO78" s="6"/>
      <c r="NYP78" s="6"/>
      <c r="NYQ78" s="6"/>
      <c r="NYR78" s="6"/>
      <c r="NYS78" s="6"/>
      <c r="NYT78" s="6"/>
      <c r="NYU78" s="6"/>
      <c r="NYV78" s="6"/>
      <c r="NYW78" s="6"/>
      <c r="NYX78" s="6"/>
      <c r="NYY78" s="6"/>
      <c r="NYZ78" s="6"/>
      <c r="NZA78" s="6"/>
      <c r="NZB78" s="6"/>
      <c r="NZC78" s="6"/>
      <c r="NZD78" s="6"/>
      <c r="NZE78" s="6"/>
      <c r="NZF78" s="6"/>
      <c r="NZG78" s="6"/>
      <c r="NZH78" s="6"/>
      <c r="NZI78" s="6"/>
      <c r="NZJ78" s="6"/>
      <c r="NZK78" s="6"/>
      <c r="NZL78" s="6"/>
      <c r="NZM78" s="6"/>
      <c r="NZN78" s="6"/>
      <c r="NZO78" s="6"/>
      <c r="NZP78" s="6"/>
      <c r="NZQ78" s="6"/>
      <c r="NZR78" s="6"/>
      <c r="NZS78" s="6"/>
      <c r="NZT78" s="6"/>
      <c r="NZU78" s="6"/>
      <c r="NZV78" s="6"/>
      <c r="NZW78" s="6"/>
      <c r="NZX78" s="6"/>
      <c r="NZY78" s="6"/>
      <c r="NZZ78" s="6"/>
      <c r="OAA78" s="6"/>
      <c r="OAB78" s="6"/>
      <c r="OAC78" s="6"/>
      <c r="OAD78" s="6"/>
      <c r="OAE78" s="6"/>
      <c r="OAF78" s="6"/>
      <c r="OAG78" s="6"/>
      <c r="OAH78" s="6"/>
      <c r="OAI78" s="6"/>
      <c r="OAJ78" s="6"/>
      <c r="OAK78" s="6"/>
      <c r="OAL78" s="6"/>
      <c r="OAM78" s="6"/>
      <c r="OAN78" s="6"/>
      <c r="OAO78" s="6"/>
      <c r="OAP78" s="6"/>
      <c r="OAQ78" s="6"/>
      <c r="OAR78" s="6"/>
      <c r="OAS78" s="6"/>
      <c r="OAT78" s="6"/>
      <c r="OAU78" s="6"/>
      <c r="OAV78" s="6"/>
      <c r="OAW78" s="6"/>
      <c r="OAX78" s="6"/>
      <c r="OAY78" s="6"/>
      <c r="OAZ78" s="6"/>
      <c r="OBA78" s="6"/>
      <c r="OBB78" s="6"/>
      <c r="OBC78" s="6"/>
      <c r="OBD78" s="6"/>
      <c r="OBE78" s="6"/>
      <c r="OBF78" s="6"/>
      <c r="OBG78" s="6"/>
      <c r="OBH78" s="6"/>
      <c r="OBI78" s="6"/>
      <c r="OBJ78" s="6"/>
      <c r="OBK78" s="6"/>
      <c r="OBL78" s="6"/>
      <c r="OBM78" s="6"/>
      <c r="OBN78" s="6"/>
      <c r="OBO78" s="6"/>
      <c r="OBP78" s="6"/>
      <c r="OBQ78" s="6"/>
      <c r="OBR78" s="6"/>
      <c r="OBS78" s="6"/>
      <c r="OBT78" s="6"/>
      <c r="OBU78" s="6"/>
      <c r="OBV78" s="6"/>
      <c r="OBW78" s="6"/>
      <c r="OBX78" s="6"/>
      <c r="OBY78" s="6"/>
      <c r="OBZ78" s="6"/>
      <c r="OCA78" s="6"/>
      <c r="OCB78" s="6"/>
      <c r="OCC78" s="6"/>
      <c r="OCD78" s="6"/>
      <c r="OCE78" s="6"/>
      <c r="OCF78" s="6"/>
      <c r="OCG78" s="6"/>
      <c r="OCH78" s="6"/>
      <c r="OCI78" s="6"/>
      <c r="OCJ78" s="6"/>
      <c r="OCK78" s="6"/>
      <c r="OCL78" s="6"/>
      <c r="OCM78" s="6"/>
      <c r="OCN78" s="6"/>
      <c r="OCO78" s="6"/>
      <c r="OCP78" s="6"/>
      <c r="OCQ78" s="6"/>
      <c r="OCR78" s="6"/>
      <c r="OCS78" s="6"/>
      <c r="OCT78" s="6"/>
      <c r="OCU78" s="6"/>
      <c r="OCV78" s="6"/>
      <c r="OCW78" s="6"/>
      <c r="OCX78" s="6"/>
      <c r="OCY78" s="6"/>
      <c r="OCZ78" s="6"/>
      <c r="ODA78" s="6"/>
      <c r="ODB78" s="6"/>
      <c r="ODC78" s="6"/>
      <c r="ODD78" s="6"/>
      <c r="ODE78" s="6"/>
      <c r="ODF78" s="6"/>
      <c r="ODG78" s="6"/>
      <c r="ODH78" s="6"/>
      <c r="ODI78" s="6"/>
      <c r="ODJ78" s="6"/>
      <c r="ODK78" s="6"/>
      <c r="ODL78" s="6"/>
      <c r="ODM78" s="6"/>
      <c r="ODN78" s="6"/>
      <c r="ODO78" s="6"/>
      <c r="ODP78" s="6"/>
      <c r="ODQ78" s="6"/>
      <c r="ODR78" s="6"/>
      <c r="ODS78" s="6"/>
      <c r="ODT78" s="6"/>
      <c r="ODU78" s="6"/>
      <c r="ODV78" s="6"/>
      <c r="ODW78" s="6"/>
      <c r="ODX78" s="6"/>
      <c r="ODY78" s="6"/>
      <c r="ODZ78" s="6"/>
      <c r="OEA78" s="6"/>
      <c r="OEB78" s="6"/>
      <c r="OEC78" s="6"/>
      <c r="OED78" s="6"/>
      <c r="OEE78" s="6"/>
      <c r="OEF78" s="6"/>
      <c r="OEG78" s="6"/>
      <c r="OEH78" s="6"/>
      <c r="OEI78" s="6"/>
      <c r="OEJ78" s="6"/>
      <c r="OEK78" s="6"/>
      <c r="OEL78" s="6"/>
      <c r="OEM78" s="6"/>
      <c r="OEN78" s="6"/>
      <c r="OEO78" s="6"/>
      <c r="OEP78" s="6"/>
      <c r="OEQ78" s="6"/>
      <c r="OER78" s="6"/>
      <c r="OES78" s="6"/>
      <c r="OET78" s="6"/>
      <c r="OEU78" s="6"/>
      <c r="OEV78" s="6"/>
      <c r="OEW78" s="6"/>
      <c r="OEX78" s="6"/>
      <c r="OEY78" s="6"/>
      <c r="OEZ78" s="6"/>
      <c r="OFA78" s="6"/>
      <c r="OFB78" s="6"/>
      <c r="OFC78" s="6"/>
      <c r="OFD78" s="6"/>
      <c r="OFE78" s="6"/>
      <c r="OFF78" s="6"/>
      <c r="OFG78" s="6"/>
      <c r="OFH78" s="6"/>
      <c r="OFI78" s="6"/>
      <c r="OFJ78" s="6"/>
      <c r="OFK78" s="6"/>
      <c r="OFL78" s="6"/>
      <c r="OFM78" s="6"/>
      <c r="OFN78" s="6"/>
      <c r="OFO78" s="6"/>
      <c r="OFP78" s="6"/>
      <c r="OFQ78" s="6"/>
      <c r="OFR78" s="6"/>
      <c r="OFS78" s="6"/>
      <c r="OFT78" s="6"/>
      <c r="OFU78" s="6"/>
      <c r="OFV78" s="6"/>
      <c r="OFW78" s="6"/>
      <c r="OFX78" s="6"/>
      <c r="OFY78" s="6"/>
      <c r="OFZ78" s="6"/>
      <c r="OGA78" s="6"/>
      <c r="OGB78" s="6"/>
      <c r="OGC78" s="6"/>
      <c r="OGD78" s="6"/>
      <c r="OGE78" s="6"/>
      <c r="OGF78" s="6"/>
      <c r="OGG78" s="6"/>
      <c r="OGH78" s="6"/>
      <c r="OGI78" s="6"/>
      <c r="OGJ78" s="6"/>
      <c r="OGK78" s="6"/>
      <c r="OGL78" s="6"/>
      <c r="OGM78" s="6"/>
      <c r="OGN78" s="6"/>
      <c r="OGO78" s="6"/>
      <c r="OGP78" s="6"/>
      <c r="OGQ78" s="6"/>
      <c r="OGR78" s="6"/>
      <c r="OGS78" s="6"/>
      <c r="OGT78" s="6"/>
      <c r="OGU78" s="6"/>
      <c r="OGV78" s="6"/>
      <c r="OGW78" s="6"/>
      <c r="OGX78" s="6"/>
      <c r="OGY78" s="6"/>
      <c r="OGZ78" s="6"/>
      <c r="OHA78" s="6"/>
      <c r="OHB78" s="6"/>
      <c r="OHC78" s="6"/>
      <c r="OHD78" s="6"/>
      <c r="OHE78" s="6"/>
      <c r="OHF78" s="6"/>
      <c r="OHG78" s="6"/>
      <c r="OHH78" s="6"/>
      <c r="OHI78" s="6"/>
      <c r="OHJ78" s="6"/>
      <c r="OHK78" s="6"/>
      <c r="OHL78" s="6"/>
      <c r="OHM78" s="6"/>
      <c r="OHN78" s="6"/>
      <c r="OHO78" s="6"/>
      <c r="OHP78" s="6"/>
      <c r="OHQ78" s="6"/>
      <c r="OHR78" s="6"/>
      <c r="OHS78" s="6"/>
      <c r="OHT78" s="6"/>
      <c r="OHU78" s="6"/>
      <c r="OHV78" s="6"/>
      <c r="OHW78" s="6"/>
      <c r="OHX78" s="6"/>
      <c r="OHY78" s="6"/>
      <c r="OHZ78" s="6"/>
      <c r="OIA78" s="6"/>
      <c r="OIB78" s="6"/>
      <c r="OIC78" s="6"/>
      <c r="OID78" s="6"/>
      <c r="OIE78" s="6"/>
      <c r="OIF78" s="6"/>
      <c r="OIG78" s="6"/>
      <c r="OIH78" s="6"/>
      <c r="OII78" s="6"/>
      <c r="OIJ78" s="6"/>
      <c r="OIK78" s="6"/>
      <c r="OIL78" s="6"/>
      <c r="OIM78" s="6"/>
      <c r="OIN78" s="6"/>
      <c r="OIO78" s="6"/>
      <c r="OIP78" s="6"/>
      <c r="OIQ78" s="6"/>
      <c r="OIR78" s="6"/>
      <c r="OIS78" s="6"/>
      <c r="OIT78" s="6"/>
      <c r="OIU78" s="6"/>
      <c r="OIV78" s="6"/>
      <c r="OIW78" s="6"/>
      <c r="OIX78" s="6"/>
      <c r="OIY78" s="6"/>
      <c r="OIZ78" s="6"/>
      <c r="OJA78" s="6"/>
      <c r="OJB78" s="6"/>
      <c r="OJC78" s="6"/>
      <c r="OJD78" s="6"/>
      <c r="OJE78" s="6"/>
      <c r="OJF78" s="6"/>
      <c r="OJG78" s="6"/>
      <c r="OJH78" s="6"/>
      <c r="OJI78" s="6"/>
      <c r="OJJ78" s="6"/>
      <c r="OJK78" s="6"/>
      <c r="OJL78" s="6"/>
      <c r="OJM78" s="6"/>
      <c r="OJN78" s="6"/>
      <c r="OJO78" s="6"/>
      <c r="OJP78" s="6"/>
      <c r="OJQ78" s="6"/>
      <c r="OJR78" s="6"/>
      <c r="OJS78" s="6"/>
      <c r="OJT78" s="6"/>
      <c r="OJU78" s="6"/>
      <c r="OJV78" s="6"/>
      <c r="OJW78" s="6"/>
      <c r="OJX78" s="6"/>
      <c r="OJY78" s="6"/>
      <c r="OJZ78" s="6"/>
      <c r="OKA78" s="6"/>
      <c r="OKB78" s="6"/>
      <c r="OKC78" s="6"/>
      <c r="OKD78" s="6"/>
      <c r="OKE78" s="6"/>
      <c r="OKF78" s="6"/>
      <c r="OKG78" s="6"/>
      <c r="OKH78" s="6"/>
      <c r="OKI78" s="6"/>
      <c r="OKJ78" s="6"/>
      <c r="OKK78" s="6"/>
      <c r="OKL78" s="6"/>
      <c r="OKM78" s="6"/>
      <c r="OKN78" s="6"/>
      <c r="OKO78" s="6"/>
      <c r="OKP78" s="6"/>
      <c r="OKQ78" s="6"/>
      <c r="OKR78" s="6"/>
      <c r="OKS78" s="6"/>
      <c r="OKT78" s="6"/>
      <c r="OKU78" s="6"/>
      <c r="OKV78" s="6"/>
      <c r="OKW78" s="6"/>
      <c r="OKX78" s="6"/>
      <c r="OKY78" s="6"/>
      <c r="OKZ78" s="6"/>
      <c r="OLA78" s="6"/>
      <c r="OLB78" s="6"/>
      <c r="OLC78" s="6"/>
      <c r="OLD78" s="6"/>
      <c r="OLE78" s="6"/>
      <c r="OLF78" s="6"/>
      <c r="OLG78" s="6"/>
      <c r="OLH78" s="6"/>
      <c r="OLI78" s="6"/>
      <c r="OLJ78" s="6"/>
      <c r="OLK78" s="6"/>
      <c r="OLL78" s="6"/>
      <c r="OLM78" s="6"/>
      <c r="OLN78" s="6"/>
      <c r="OLO78" s="6"/>
      <c r="OLP78" s="6"/>
      <c r="OLQ78" s="6"/>
      <c r="OLR78" s="6"/>
      <c r="OLS78" s="6"/>
      <c r="OLT78" s="6"/>
      <c r="OLU78" s="6"/>
      <c r="OLV78" s="6"/>
      <c r="OLW78" s="6"/>
      <c r="OLX78" s="6"/>
      <c r="OLY78" s="6"/>
      <c r="OLZ78" s="6"/>
      <c r="OMA78" s="6"/>
      <c r="OMB78" s="6"/>
      <c r="OMC78" s="6"/>
      <c r="OMD78" s="6"/>
      <c r="OME78" s="6"/>
      <c r="OMF78" s="6"/>
      <c r="OMG78" s="6"/>
      <c r="OMH78" s="6"/>
      <c r="OMI78" s="6"/>
      <c r="OMJ78" s="6"/>
      <c r="OMK78" s="6"/>
      <c r="OML78" s="6"/>
      <c r="OMM78" s="6"/>
      <c r="OMN78" s="6"/>
      <c r="OMO78" s="6"/>
      <c r="OMP78" s="6"/>
      <c r="OMQ78" s="6"/>
      <c r="OMR78" s="6"/>
      <c r="OMS78" s="6"/>
      <c r="OMT78" s="6"/>
      <c r="OMU78" s="6"/>
      <c r="OMV78" s="6"/>
      <c r="OMW78" s="6"/>
      <c r="OMX78" s="6"/>
      <c r="OMY78" s="6"/>
      <c r="OMZ78" s="6"/>
      <c r="ONA78" s="6"/>
      <c r="ONB78" s="6"/>
      <c r="ONC78" s="6"/>
      <c r="OND78" s="6"/>
      <c r="ONE78" s="6"/>
      <c r="ONF78" s="6"/>
      <c r="ONG78" s="6"/>
      <c r="ONH78" s="6"/>
      <c r="ONI78" s="6"/>
      <c r="ONJ78" s="6"/>
      <c r="ONK78" s="6"/>
      <c r="ONL78" s="6"/>
      <c r="ONM78" s="6"/>
      <c r="ONN78" s="6"/>
      <c r="ONO78" s="6"/>
      <c r="ONP78" s="6"/>
      <c r="ONQ78" s="6"/>
      <c r="ONR78" s="6"/>
      <c r="ONS78" s="6"/>
      <c r="ONT78" s="6"/>
      <c r="ONU78" s="6"/>
      <c r="ONV78" s="6"/>
      <c r="ONW78" s="6"/>
      <c r="ONX78" s="6"/>
      <c r="ONY78" s="6"/>
      <c r="ONZ78" s="6"/>
      <c r="OOA78" s="6"/>
      <c r="OOB78" s="6"/>
      <c r="OOC78" s="6"/>
      <c r="OOD78" s="6"/>
      <c r="OOE78" s="6"/>
      <c r="OOF78" s="6"/>
      <c r="OOG78" s="6"/>
      <c r="OOH78" s="6"/>
      <c r="OOI78" s="6"/>
      <c r="OOJ78" s="6"/>
      <c r="OOK78" s="6"/>
      <c r="OOL78" s="6"/>
      <c r="OOM78" s="6"/>
      <c r="OON78" s="6"/>
      <c r="OOO78" s="6"/>
      <c r="OOP78" s="6"/>
      <c r="OOQ78" s="6"/>
      <c r="OOR78" s="6"/>
      <c r="OOS78" s="6"/>
      <c r="OOT78" s="6"/>
      <c r="OOU78" s="6"/>
      <c r="OOV78" s="6"/>
      <c r="OOW78" s="6"/>
      <c r="OOX78" s="6"/>
      <c r="OOY78" s="6"/>
      <c r="OOZ78" s="6"/>
      <c r="OPA78" s="6"/>
      <c r="OPB78" s="6"/>
      <c r="OPC78" s="6"/>
      <c r="OPD78" s="6"/>
      <c r="OPE78" s="6"/>
      <c r="OPF78" s="6"/>
      <c r="OPG78" s="6"/>
      <c r="OPH78" s="6"/>
      <c r="OPI78" s="6"/>
      <c r="OPJ78" s="6"/>
      <c r="OPK78" s="6"/>
      <c r="OPL78" s="6"/>
      <c r="OPM78" s="6"/>
      <c r="OPN78" s="6"/>
      <c r="OPO78" s="6"/>
      <c r="OPP78" s="6"/>
      <c r="OPQ78" s="6"/>
      <c r="OPR78" s="6"/>
      <c r="OPS78" s="6"/>
      <c r="OPT78" s="6"/>
      <c r="OPU78" s="6"/>
      <c r="OPV78" s="6"/>
      <c r="OPW78" s="6"/>
      <c r="OPX78" s="6"/>
      <c r="OPY78" s="6"/>
      <c r="OPZ78" s="6"/>
      <c r="OQA78" s="6"/>
      <c r="OQB78" s="6"/>
      <c r="OQC78" s="6"/>
      <c r="OQD78" s="6"/>
      <c r="OQE78" s="6"/>
      <c r="OQF78" s="6"/>
      <c r="OQG78" s="6"/>
      <c r="OQH78" s="6"/>
      <c r="OQI78" s="6"/>
      <c r="OQJ78" s="6"/>
      <c r="OQK78" s="6"/>
      <c r="OQL78" s="6"/>
      <c r="OQM78" s="6"/>
      <c r="OQN78" s="6"/>
      <c r="OQO78" s="6"/>
      <c r="OQP78" s="6"/>
      <c r="OQQ78" s="6"/>
      <c r="OQR78" s="6"/>
      <c r="OQS78" s="6"/>
      <c r="OQT78" s="6"/>
      <c r="OQU78" s="6"/>
      <c r="OQV78" s="6"/>
      <c r="OQW78" s="6"/>
      <c r="OQX78" s="6"/>
      <c r="OQY78" s="6"/>
      <c r="OQZ78" s="6"/>
      <c r="ORA78" s="6"/>
      <c r="ORB78" s="6"/>
      <c r="ORC78" s="6"/>
      <c r="ORD78" s="6"/>
      <c r="ORE78" s="6"/>
      <c r="ORF78" s="6"/>
      <c r="ORG78" s="6"/>
      <c r="ORH78" s="6"/>
      <c r="ORI78" s="6"/>
      <c r="ORJ78" s="6"/>
      <c r="ORK78" s="6"/>
      <c r="ORL78" s="6"/>
      <c r="ORM78" s="6"/>
      <c r="ORN78" s="6"/>
      <c r="ORO78" s="6"/>
      <c r="ORP78" s="6"/>
      <c r="ORQ78" s="6"/>
      <c r="ORR78" s="6"/>
      <c r="ORS78" s="6"/>
      <c r="ORT78" s="6"/>
      <c r="ORU78" s="6"/>
      <c r="ORV78" s="6"/>
      <c r="ORW78" s="6"/>
      <c r="ORX78" s="6"/>
      <c r="ORY78" s="6"/>
      <c r="ORZ78" s="6"/>
      <c r="OSA78" s="6"/>
      <c r="OSB78" s="6"/>
      <c r="OSC78" s="6"/>
      <c r="OSD78" s="6"/>
      <c r="OSE78" s="6"/>
      <c r="OSF78" s="6"/>
      <c r="OSG78" s="6"/>
      <c r="OSH78" s="6"/>
      <c r="OSI78" s="6"/>
      <c r="OSJ78" s="6"/>
      <c r="OSK78" s="6"/>
      <c r="OSL78" s="6"/>
      <c r="OSM78" s="6"/>
      <c r="OSN78" s="6"/>
      <c r="OSO78" s="6"/>
      <c r="OSP78" s="6"/>
      <c r="OSQ78" s="6"/>
      <c r="OSR78" s="6"/>
      <c r="OSS78" s="6"/>
      <c r="OST78" s="6"/>
      <c r="OSU78" s="6"/>
      <c r="OSV78" s="6"/>
      <c r="OSW78" s="6"/>
      <c r="OSX78" s="6"/>
      <c r="OSY78" s="6"/>
      <c r="OSZ78" s="6"/>
      <c r="OTA78" s="6"/>
      <c r="OTB78" s="6"/>
      <c r="OTC78" s="6"/>
      <c r="OTD78" s="6"/>
      <c r="OTE78" s="6"/>
      <c r="OTF78" s="6"/>
      <c r="OTG78" s="6"/>
      <c r="OTH78" s="6"/>
      <c r="OTI78" s="6"/>
      <c r="OTJ78" s="6"/>
      <c r="OTK78" s="6"/>
      <c r="OTL78" s="6"/>
      <c r="OTM78" s="6"/>
      <c r="OTN78" s="6"/>
      <c r="OTO78" s="6"/>
      <c r="OTP78" s="6"/>
      <c r="OTQ78" s="6"/>
      <c r="OTR78" s="6"/>
      <c r="OTS78" s="6"/>
      <c r="OTT78" s="6"/>
      <c r="OTU78" s="6"/>
      <c r="OTV78" s="6"/>
      <c r="OTW78" s="6"/>
      <c r="OTX78" s="6"/>
      <c r="OTY78" s="6"/>
      <c r="OTZ78" s="6"/>
      <c r="OUA78" s="6"/>
      <c r="OUB78" s="6"/>
      <c r="OUC78" s="6"/>
      <c r="OUD78" s="6"/>
      <c r="OUE78" s="6"/>
      <c r="OUF78" s="6"/>
      <c r="OUG78" s="6"/>
      <c r="OUH78" s="6"/>
      <c r="OUI78" s="6"/>
      <c r="OUJ78" s="6"/>
      <c r="OUK78" s="6"/>
      <c r="OUL78" s="6"/>
      <c r="OUM78" s="6"/>
      <c r="OUN78" s="6"/>
      <c r="OUO78" s="6"/>
      <c r="OUP78" s="6"/>
      <c r="OUQ78" s="6"/>
      <c r="OUR78" s="6"/>
      <c r="OUS78" s="6"/>
      <c r="OUT78" s="6"/>
      <c r="OUU78" s="6"/>
      <c r="OUV78" s="6"/>
      <c r="OUW78" s="6"/>
      <c r="OUX78" s="6"/>
      <c r="OUY78" s="6"/>
      <c r="OUZ78" s="6"/>
      <c r="OVA78" s="6"/>
      <c r="OVB78" s="6"/>
      <c r="OVC78" s="6"/>
      <c r="OVD78" s="6"/>
      <c r="OVE78" s="6"/>
      <c r="OVF78" s="6"/>
      <c r="OVG78" s="6"/>
      <c r="OVH78" s="6"/>
      <c r="OVI78" s="6"/>
      <c r="OVJ78" s="6"/>
      <c r="OVK78" s="6"/>
      <c r="OVL78" s="6"/>
      <c r="OVM78" s="6"/>
      <c r="OVN78" s="6"/>
      <c r="OVO78" s="6"/>
      <c r="OVP78" s="6"/>
      <c r="OVQ78" s="6"/>
      <c r="OVR78" s="6"/>
      <c r="OVS78" s="6"/>
      <c r="OVT78" s="6"/>
      <c r="OVU78" s="6"/>
      <c r="OVV78" s="6"/>
      <c r="OVW78" s="6"/>
      <c r="OVX78" s="6"/>
      <c r="OVY78" s="6"/>
      <c r="OVZ78" s="6"/>
      <c r="OWA78" s="6"/>
      <c r="OWB78" s="6"/>
      <c r="OWC78" s="6"/>
      <c r="OWD78" s="6"/>
      <c r="OWE78" s="6"/>
      <c r="OWF78" s="6"/>
      <c r="OWG78" s="6"/>
      <c r="OWH78" s="6"/>
      <c r="OWI78" s="6"/>
      <c r="OWJ78" s="6"/>
      <c r="OWK78" s="6"/>
      <c r="OWL78" s="6"/>
      <c r="OWM78" s="6"/>
      <c r="OWN78" s="6"/>
      <c r="OWO78" s="6"/>
      <c r="OWP78" s="6"/>
      <c r="OWQ78" s="6"/>
      <c r="OWR78" s="6"/>
      <c r="OWS78" s="6"/>
      <c r="OWT78" s="6"/>
      <c r="OWU78" s="6"/>
      <c r="OWV78" s="6"/>
      <c r="OWW78" s="6"/>
      <c r="OWX78" s="6"/>
      <c r="OWY78" s="6"/>
      <c r="OWZ78" s="6"/>
      <c r="OXA78" s="6"/>
      <c r="OXB78" s="6"/>
      <c r="OXC78" s="6"/>
      <c r="OXD78" s="6"/>
      <c r="OXE78" s="6"/>
      <c r="OXF78" s="6"/>
      <c r="OXG78" s="6"/>
      <c r="OXH78" s="6"/>
      <c r="OXI78" s="6"/>
      <c r="OXJ78" s="6"/>
      <c r="OXK78" s="6"/>
      <c r="OXL78" s="6"/>
      <c r="OXM78" s="6"/>
      <c r="OXN78" s="6"/>
      <c r="OXO78" s="6"/>
      <c r="OXP78" s="6"/>
      <c r="OXQ78" s="6"/>
      <c r="OXR78" s="6"/>
      <c r="OXS78" s="6"/>
      <c r="OXT78" s="6"/>
      <c r="OXU78" s="6"/>
      <c r="OXV78" s="6"/>
      <c r="OXW78" s="6"/>
      <c r="OXX78" s="6"/>
      <c r="OXY78" s="6"/>
      <c r="OXZ78" s="6"/>
      <c r="OYA78" s="6"/>
      <c r="OYB78" s="6"/>
      <c r="OYC78" s="6"/>
      <c r="OYD78" s="6"/>
      <c r="OYE78" s="6"/>
      <c r="OYF78" s="6"/>
      <c r="OYG78" s="6"/>
      <c r="OYH78" s="6"/>
      <c r="OYI78" s="6"/>
      <c r="OYJ78" s="6"/>
      <c r="OYK78" s="6"/>
      <c r="OYL78" s="6"/>
      <c r="OYM78" s="6"/>
      <c r="OYN78" s="6"/>
      <c r="OYO78" s="6"/>
      <c r="OYP78" s="6"/>
      <c r="OYQ78" s="6"/>
      <c r="OYR78" s="6"/>
      <c r="OYS78" s="6"/>
      <c r="OYT78" s="6"/>
      <c r="OYU78" s="6"/>
      <c r="OYV78" s="6"/>
      <c r="OYW78" s="6"/>
      <c r="OYX78" s="6"/>
      <c r="OYY78" s="6"/>
      <c r="OYZ78" s="6"/>
      <c r="OZA78" s="6"/>
      <c r="OZB78" s="6"/>
      <c r="OZC78" s="6"/>
      <c r="OZD78" s="6"/>
      <c r="OZE78" s="6"/>
      <c r="OZF78" s="6"/>
      <c r="OZG78" s="6"/>
      <c r="OZH78" s="6"/>
      <c r="OZI78" s="6"/>
      <c r="OZJ78" s="6"/>
      <c r="OZK78" s="6"/>
      <c r="OZL78" s="6"/>
      <c r="OZM78" s="6"/>
      <c r="OZN78" s="6"/>
      <c r="OZO78" s="6"/>
      <c r="OZP78" s="6"/>
      <c r="OZQ78" s="6"/>
      <c r="OZR78" s="6"/>
      <c r="OZS78" s="6"/>
      <c r="OZT78" s="6"/>
      <c r="OZU78" s="6"/>
      <c r="OZV78" s="6"/>
      <c r="OZW78" s="6"/>
      <c r="OZX78" s="6"/>
      <c r="OZY78" s="6"/>
      <c r="OZZ78" s="6"/>
      <c r="PAA78" s="6"/>
      <c r="PAB78" s="6"/>
      <c r="PAC78" s="6"/>
      <c r="PAD78" s="6"/>
      <c r="PAE78" s="6"/>
      <c r="PAF78" s="6"/>
      <c r="PAG78" s="6"/>
      <c r="PAH78" s="6"/>
      <c r="PAI78" s="6"/>
      <c r="PAJ78" s="6"/>
      <c r="PAK78" s="6"/>
      <c r="PAL78" s="6"/>
      <c r="PAM78" s="6"/>
      <c r="PAN78" s="6"/>
      <c r="PAO78" s="6"/>
      <c r="PAP78" s="6"/>
      <c r="PAQ78" s="6"/>
      <c r="PAR78" s="6"/>
      <c r="PAS78" s="6"/>
      <c r="PAT78" s="6"/>
      <c r="PAU78" s="6"/>
      <c r="PAV78" s="6"/>
      <c r="PAW78" s="6"/>
      <c r="PAX78" s="6"/>
      <c r="PAY78" s="6"/>
      <c r="PAZ78" s="6"/>
      <c r="PBA78" s="6"/>
      <c r="PBB78" s="6"/>
      <c r="PBC78" s="6"/>
      <c r="PBD78" s="6"/>
      <c r="PBE78" s="6"/>
      <c r="PBF78" s="6"/>
      <c r="PBG78" s="6"/>
      <c r="PBH78" s="6"/>
      <c r="PBI78" s="6"/>
      <c r="PBJ78" s="6"/>
      <c r="PBK78" s="6"/>
      <c r="PBL78" s="6"/>
      <c r="PBM78" s="6"/>
      <c r="PBN78" s="6"/>
      <c r="PBO78" s="6"/>
      <c r="PBP78" s="6"/>
      <c r="PBQ78" s="6"/>
      <c r="PBR78" s="6"/>
      <c r="PBS78" s="6"/>
      <c r="PBT78" s="6"/>
      <c r="PBU78" s="6"/>
      <c r="PBV78" s="6"/>
      <c r="PBW78" s="6"/>
      <c r="PBX78" s="6"/>
      <c r="PBY78" s="6"/>
      <c r="PBZ78" s="6"/>
      <c r="PCA78" s="6"/>
      <c r="PCB78" s="6"/>
      <c r="PCC78" s="6"/>
      <c r="PCD78" s="6"/>
      <c r="PCE78" s="6"/>
      <c r="PCF78" s="6"/>
      <c r="PCG78" s="6"/>
      <c r="PCH78" s="6"/>
      <c r="PCI78" s="6"/>
      <c r="PCJ78" s="6"/>
      <c r="PCK78" s="6"/>
      <c r="PCL78" s="6"/>
      <c r="PCM78" s="6"/>
      <c r="PCN78" s="6"/>
      <c r="PCO78" s="6"/>
      <c r="PCP78" s="6"/>
      <c r="PCQ78" s="6"/>
      <c r="PCR78" s="6"/>
      <c r="PCS78" s="6"/>
      <c r="PCT78" s="6"/>
      <c r="PCU78" s="6"/>
      <c r="PCV78" s="6"/>
      <c r="PCW78" s="6"/>
      <c r="PCX78" s="6"/>
      <c r="PCY78" s="6"/>
      <c r="PCZ78" s="6"/>
      <c r="PDA78" s="6"/>
      <c r="PDB78" s="6"/>
      <c r="PDC78" s="6"/>
      <c r="PDD78" s="6"/>
      <c r="PDE78" s="6"/>
      <c r="PDF78" s="6"/>
      <c r="PDG78" s="6"/>
      <c r="PDH78" s="6"/>
      <c r="PDI78" s="6"/>
      <c r="PDJ78" s="6"/>
      <c r="PDK78" s="6"/>
      <c r="PDL78" s="6"/>
      <c r="PDM78" s="6"/>
      <c r="PDN78" s="6"/>
      <c r="PDO78" s="6"/>
      <c r="PDP78" s="6"/>
      <c r="PDQ78" s="6"/>
      <c r="PDR78" s="6"/>
      <c r="PDS78" s="6"/>
      <c r="PDT78" s="6"/>
      <c r="PDU78" s="6"/>
      <c r="PDV78" s="6"/>
      <c r="PDW78" s="6"/>
      <c r="PDX78" s="6"/>
      <c r="PDY78" s="6"/>
      <c r="PDZ78" s="6"/>
      <c r="PEA78" s="6"/>
      <c r="PEB78" s="6"/>
      <c r="PEC78" s="6"/>
      <c r="PED78" s="6"/>
      <c r="PEE78" s="6"/>
      <c r="PEF78" s="6"/>
      <c r="PEG78" s="6"/>
      <c r="PEH78" s="6"/>
      <c r="PEI78" s="6"/>
      <c r="PEJ78" s="6"/>
      <c r="PEK78" s="6"/>
      <c r="PEL78" s="6"/>
      <c r="PEM78" s="6"/>
      <c r="PEN78" s="6"/>
      <c r="PEO78" s="6"/>
      <c r="PEP78" s="6"/>
      <c r="PEQ78" s="6"/>
      <c r="PER78" s="6"/>
      <c r="PES78" s="6"/>
      <c r="PET78" s="6"/>
      <c r="PEU78" s="6"/>
      <c r="PEV78" s="6"/>
      <c r="PEW78" s="6"/>
      <c r="PEX78" s="6"/>
      <c r="PEY78" s="6"/>
      <c r="PEZ78" s="6"/>
      <c r="PFA78" s="6"/>
      <c r="PFB78" s="6"/>
      <c r="PFC78" s="6"/>
      <c r="PFD78" s="6"/>
      <c r="PFE78" s="6"/>
      <c r="PFF78" s="6"/>
      <c r="PFG78" s="6"/>
      <c r="PFH78" s="6"/>
      <c r="PFI78" s="6"/>
      <c r="PFJ78" s="6"/>
      <c r="PFK78" s="6"/>
      <c r="PFL78" s="6"/>
      <c r="PFM78" s="6"/>
      <c r="PFN78" s="6"/>
      <c r="PFO78" s="6"/>
      <c r="PFP78" s="6"/>
      <c r="PFQ78" s="6"/>
      <c r="PFR78" s="6"/>
      <c r="PFS78" s="6"/>
      <c r="PFT78" s="6"/>
      <c r="PFU78" s="6"/>
      <c r="PFV78" s="6"/>
      <c r="PFW78" s="6"/>
      <c r="PFX78" s="6"/>
      <c r="PFY78" s="6"/>
      <c r="PFZ78" s="6"/>
      <c r="PGA78" s="6"/>
      <c r="PGB78" s="6"/>
      <c r="PGC78" s="6"/>
      <c r="PGD78" s="6"/>
      <c r="PGE78" s="6"/>
      <c r="PGF78" s="6"/>
      <c r="PGG78" s="6"/>
      <c r="PGH78" s="6"/>
      <c r="PGI78" s="6"/>
      <c r="PGJ78" s="6"/>
      <c r="PGK78" s="6"/>
      <c r="PGL78" s="6"/>
      <c r="PGM78" s="6"/>
      <c r="PGN78" s="6"/>
      <c r="PGO78" s="6"/>
      <c r="PGP78" s="6"/>
      <c r="PGQ78" s="6"/>
      <c r="PGR78" s="6"/>
      <c r="PGS78" s="6"/>
      <c r="PGT78" s="6"/>
      <c r="PGU78" s="6"/>
      <c r="PGV78" s="6"/>
      <c r="PGW78" s="6"/>
      <c r="PGX78" s="6"/>
      <c r="PGY78" s="6"/>
      <c r="PGZ78" s="6"/>
      <c r="PHA78" s="6"/>
      <c r="PHB78" s="6"/>
      <c r="PHC78" s="6"/>
      <c r="PHD78" s="6"/>
      <c r="PHE78" s="6"/>
      <c r="PHF78" s="6"/>
      <c r="PHG78" s="6"/>
      <c r="PHH78" s="6"/>
      <c r="PHI78" s="6"/>
      <c r="PHJ78" s="6"/>
      <c r="PHK78" s="6"/>
      <c r="PHL78" s="6"/>
      <c r="PHM78" s="6"/>
      <c r="PHN78" s="6"/>
      <c r="PHO78" s="6"/>
      <c r="PHP78" s="6"/>
      <c r="PHQ78" s="6"/>
      <c r="PHR78" s="6"/>
      <c r="PHS78" s="6"/>
      <c r="PHT78" s="6"/>
      <c r="PHU78" s="6"/>
      <c r="PHV78" s="6"/>
      <c r="PHW78" s="6"/>
      <c r="PHX78" s="6"/>
      <c r="PHY78" s="6"/>
      <c r="PHZ78" s="6"/>
      <c r="PIA78" s="6"/>
      <c r="PIB78" s="6"/>
      <c r="PIC78" s="6"/>
      <c r="PID78" s="6"/>
      <c r="PIE78" s="6"/>
      <c r="PIF78" s="6"/>
      <c r="PIG78" s="6"/>
      <c r="PIH78" s="6"/>
      <c r="PII78" s="6"/>
      <c r="PIJ78" s="6"/>
      <c r="PIK78" s="6"/>
      <c r="PIL78" s="6"/>
      <c r="PIM78" s="6"/>
      <c r="PIN78" s="6"/>
      <c r="PIO78" s="6"/>
      <c r="PIP78" s="6"/>
      <c r="PIQ78" s="6"/>
      <c r="PIR78" s="6"/>
      <c r="PIS78" s="6"/>
      <c r="PIT78" s="6"/>
      <c r="PIU78" s="6"/>
      <c r="PIV78" s="6"/>
      <c r="PIW78" s="6"/>
      <c r="PIX78" s="6"/>
      <c r="PIY78" s="6"/>
      <c r="PIZ78" s="6"/>
      <c r="PJA78" s="6"/>
      <c r="PJB78" s="6"/>
      <c r="PJC78" s="6"/>
      <c r="PJD78" s="6"/>
      <c r="PJE78" s="6"/>
      <c r="PJF78" s="6"/>
      <c r="PJG78" s="6"/>
      <c r="PJH78" s="6"/>
      <c r="PJI78" s="6"/>
      <c r="PJJ78" s="6"/>
      <c r="PJK78" s="6"/>
      <c r="PJL78" s="6"/>
      <c r="PJM78" s="6"/>
      <c r="PJN78" s="6"/>
      <c r="PJO78" s="6"/>
      <c r="PJP78" s="6"/>
      <c r="PJQ78" s="6"/>
      <c r="PJR78" s="6"/>
      <c r="PJS78" s="6"/>
      <c r="PJT78" s="6"/>
      <c r="PJU78" s="6"/>
      <c r="PJV78" s="6"/>
      <c r="PJW78" s="6"/>
      <c r="PJX78" s="6"/>
      <c r="PJY78" s="6"/>
      <c r="PJZ78" s="6"/>
      <c r="PKA78" s="6"/>
      <c r="PKB78" s="6"/>
      <c r="PKC78" s="6"/>
      <c r="PKD78" s="6"/>
      <c r="PKE78" s="6"/>
      <c r="PKF78" s="6"/>
      <c r="PKG78" s="6"/>
      <c r="PKH78" s="6"/>
      <c r="PKI78" s="6"/>
      <c r="PKJ78" s="6"/>
      <c r="PKK78" s="6"/>
      <c r="PKL78" s="6"/>
      <c r="PKM78" s="6"/>
      <c r="PKN78" s="6"/>
      <c r="PKO78" s="6"/>
      <c r="PKP78" s="6"/>
      <c r="PKQ78" s="6"/>
      <c r="PKR78" s="6"/>
      <c r="PKS78" s="6"/>
      <c r="PKT78" s="6"/>
      <c r="PKU78" s="6"/>
      <c r="PKV78" s="6"/>
      <c r="PKW78" s="6"/>
      <c r="PKX78" s="6"/>
      <c r="PKY78" s="6"/>
      <c r="PKZ78" s="6"/>
      <c r="PLA78" s="6"/>
      <c r="PLB78" s="6"/>
      <c r="PLC78" s="6"/>
      <c r="PLD78" s="6"/>
      <c r="PLE78" s="6"/>
      <c r="PLF78" s="6"/>
      <c r="PLG78" s="6"/>
      <c r="PLH78" s="6"/>
      <c r="PLI78" s="6"/>
      <c r="PLJ78" s="6"/>
      <c r="PLK78" s="6"/>
      <c r="PLL78" s="6"/>
      <c r="PLM78" s="6"/>
      <c r="PLN78" s="6"/>
      <c r="PLO78" s="6"/>
      <c r="PLP78" s="6"/>
      <c r="PLQ78" s="6"/>
      <c r="PLR78" s="6"/>
      <c r="PLS78" s="6"/>
      <c r="PLT78" s="6"/>
      <c r="PLU78" s="6"/>
      <c r="PLV78" s="6"/>
      <c r="PLW78" s="6"/>
      <c r="PLX78" s="6"/>
      <c r="PLY78" s="6"/>
      <c r="PLZ78" s="6"/>
      <c r="PMA78" s="6"/>
      <c r="PMB78" s="6"/>
      <c r="PMC78" s="6"/>
      <c r="PMD78" s="6"/>
      <c r="PME78" s="6"/>
      <c r="PMF78" s="6"/>
      <c r="PMG78" s="6"/>
      <c r="PMH78" s="6"/>
      <c r="PMI78" s="6"/>
      <c r="PMJ78" s="6"/>
      <c r="PMK78" s="6"/>
      <c r="PML78" s="6"/>
      <c r="PMM78" s="6"/>
      <c r="PMN78" s="6"/>
      <c r="PMO78" s="6"/>
      <c r="PMP78" s="6"/>
      <c r="PMQ78" s="6"/>
      <c r="PMR78" s="6"/>
      <c r="PMS78" s="6"/>
      <c r="PMT78" s="6"/>
      <c r="PMU78" s="6"/>
      <c r="PMV78" s="6"/>
      <c r="PMW78" s="6"/>
      <c r="PMX78" s="6"/>
      <c r="PMY78" s="6"/>
      <c r="PMZ78" s="6"/>
      <c r="PNA78" s="6"/>
      <c r="PNB78" s="6"/>
      <c r="PNC78" s="6"/>
      <c r="PND78" s="6"/>
      <c r="PNE78" s="6"/>
      <c r="PNF78" s="6"/>
      <c r="PNG78" s="6"/>
      <c r="PNH78" s="6"/>
      <c r="PNI78" s="6"/>
      <c r="PNJ78" s="6"/>
      <c r="PNK78" s="6"/>
      <c r="PNL78" s="6"/>
      <c r="PNM78" s="6"/>
      <c r="PNN78" s="6"/>
      <c r="PNO78" s="6"/>
      <c r="PNP78" s="6"/>
      <c r="PNQ78" s="6"/>
      <c r="PNR78" s="6"/>
      <c r="PNS78" s="6"/>
      <c r="PNT78" s="6"/>
      <c r="PNU78" s="6"/>
      <c r="PNV78" s="6"/>
      <c r="PNW78" s="6"/>
      <c r="PNX78" s="6"/>
      <c r="PNY78" s="6"/>
      <c r="PNZ78" s="6"/>
      <c r="POA78" s="6"/>
      <c r="POB78" s="6"/>
      <c r="POC78" s="6"/>
      <c r="POD78" s="6"/>
      <c r="POE78" s="6"/>
      <c r="POF78" s="6"/>
      <c r="POG78" s="6"/>
      <c r="POH78" s="6"/>
      <c r="POI78" s="6"/>
      <c r="POJ78" s="6"/>
      <c r="POK78" s="6"/>
      <c r="POL78" s="6"/>
      <c r="POM78" s="6"/>
      <c r="PON78" s="6"/>
      <c r="POO78" s="6"/>
      <c r="POP78" s="6"/>
      <c r="POQ78" s="6"/>
      <c r="POR78" s="6"/>
      <c r="POS78" s="6"/>
      <c r="POT78" s="6"/>
      <c r="POU78" s="6"/>
      <c r="POV78" s="6"/>
      <c r="POW78" s="6"/>
      <c r="POX78" s="6"/>
      <c r="POY78" s="6"/>
      <c r="POZ78" s="6"/>
      <c r="PPA78" s="6"/>
      <c r="PPB78" s="6"/>
      <c r="PPC78" s="6"/>
      <c r="PPD78" s="6"/>
      <c r="PPE78" s="6"/>
      <c r="PPF78" s="6"/>
      <c r="PPG78" s="6"/>
      <c r="PPH78" s="6"/>
      <c r="PPI78" s="6"/>
      <c r="PPJ78" s="6"/>
      <c r="PPK78" s="6"/>
      <c r="PPL78" s="6"/>
      <c r="PPM78" s="6"/>
      <c r="PPN78" s="6"/>
      <c r="PPO78" s="6"/>
      <c r="PPP78" s="6"/>
      <c r="PPQ78" s="6"/>
      <c r="PPR78" s="6"/>
      <c r="PPS78" s="6"/>
      <c r="PPT78" s="6"/>
      <c r="PPU78" s="6"/>
      <c r="PPV78" s="6"/>
      <c r="PPW78" s="6"/>
      <c r="PPX78" s="6"/>
      <c r="PPY78" s="6"/>
      <c r="PPZ78" s="6"/>
      <c r="PQA78" s="6"/>
      <c r="PQB78" s="6"/>
      <c r="PQC78" s="6"/>
      <c r="PQD78" s="6"/>
      <c r="PQE78" s="6"/>
      <c r="PQF78" s="6"/>
      <c r="PQG78" s="6"/>
      <c r="PQH78" s="6"/>
      <c r="PQI78" s="6"/>
      <c r="PQJ78" s="6"/>
      <c r="PQK78" s="6"/>
      <c r="PQL78" s="6"/>
      <c r="PQM78" s="6"/>
      <c r="PQN78" s="6"/>
      <c r="PQO78" s="6"/>
      <c r="PQP78" s="6"/>
      <c r="PQQ78" s="6"/>
      <c r="PQR78" s="6"/>
      <c r="PQS78" s="6"/>
      <c r="PQT78" s="6"/>
      <c r="PQU78" s="6"/>
      <c r="PQV78" s="6"/>
      <c r="PQW78" s="6"/>
      <c r="PQX78" s="6"/>
      <c r="PQY78" s="6"/>
      <c r="PQZ78" s="6"/>
      <c r="PRA78" s="6"/>
      <c r="PRB78" s="6"/>
      <c r="PRC78" s="6"/>
      <c r="PRD78" s="6"/>
      <c r="PRE78" s="6"/>
      <c r="PRF78" s="6"/>
      <c r="PRG78" s="6"/>
      <c r="PRH78" s="6"/>
      <c r="PRI78" s="6"/>
      <c r="PRJ78" s="6"/>
      <c r="PRK78" s="6"/>
      <c r="PRL78" s="6"/>
      <c r="PRM78" s="6"/>
      <c r="PRN78" s="6"/>
      <c r="PRO78" s="6"/>
      <c r="PRP78" s="6"/>
      <c r="PRQ78" s="6"/>
      <c r="PRR78" s="6"/>
      <c r="PRS78" s="6"/>
      <c r="PRT78" s="6"/>
      <c r="PRU78" s="6"/>
      <c r="PRV78" s="6"/>
      <c r="PRW78" s="6"/>
      <c r="PRX78" s="6"/>
      <c r="PRY78" s="6"/>
      <c r="PRZ78" s="6"/>
      <c r="PSA78" s="6"/>
      <c r="PSB78" s="6"/>
      <c r="PSC78" s="6"/>
      <c r="PSD78" s="6"/>
      <c r="PSE78" s="6"/>
      <c r="PSF78" s="6"/>
      <c r="PSG78" s="6"/>
      <c r="PSH78" s="6"/>
      <c r="PSI78" s="6"/>
      <c r="PSJ78" s="6"/>
      <c r="PSK78" s="6"/>
      <c r="PSL78" s="6"/>
      <c r="PSM78" s="6"/>
      <c r="PSN78" s="6"/>
      <c r="PSO78" s="6"/>
      <c r="PSP78" s="6"/>
      <c r="PSQ78" s="6"/>
      <c r="PSR78" s="6"/>
      <c r="PSS78" s="6"/>
      <c r="PST78" s="6"/>
      <c r="PSU78" s="6"/>
      <c r="PSV78" s="6"/>
      <c r="PSW78" s="6"/>
      <c r="PSX78" s="6"/>
      <c r="PSY78" s="6"/>
      <c r="PSZ78" s="6"/>
      <c r="PTA78" s="6"/>
      <c r="PTB78" s="6"/>
      <c r="PTC78" s="6"/>
      <c r="PTD78" s="6"/>
      <c r="PTE78" s="6"/>
      <c r="PTF78" s="6"/>
      <c r="PTG78" s="6"/>
      <c r="PTH78" s="6"/>
      <c r="PTI78" s="6"/>
      <c r="PTJ78" s="6"/>
      <c r="PTK78" s="6"/>
      <c r="PTL78" s="6"/>
      <c r="PTM78" s="6"/>
      <c r="PTN78" s="6"/>
      <c r="PTO78" s="6"/>
      <c r="PTP78" s="6"/>
      <c r="PTQ78" s="6"/>
      <c r="PTR78" s="6"/>
      <c r="PTS78" s="6"/>
      <c r="PTT78" s="6"/>
      <c r="PTU78" s="6"/>
      <c r="PTV78" s="6"/>
      <c r="PTW78" s="6"/>
      <c r="PTX78" s="6"/>
      <c r="PTY78" s="6"/>
      <c r="PTZ78" s="6"/>
      <c r="PUA78" s="6"/>
      <c r="PUB78" s="6"/>
      <c r="PUC78" s="6"/>
      <c r="PUD78" s="6"/>
      <c r="PUE78" s="6"/>
      <c r="PUF78" s="6"/>
      <c r="PUG78" s="6"/>
      <c r="PUH78" s="6"/>
      <c r="PUI78" s="6"/>
      <c r="PUJ78" s="6"/>
      <c r="PUK78" s="6"/>
      <c r="PUL78" s="6"/>
      <c r="PUM78" s="6"/>
      <c r="PUN78" s="6"/>
      <c r="PUO78" s="6"/>
      <c r="PUP78" s="6"/>
      <c r="PUQ78" s="6"/>
      <c r="PUR78" s="6"/>
      <c r="PUS78" s="6"/>
      <c r="PUT78" s="6"/>
      <c r="PUU78" s="6"/>
      <c r="PUV78" s="6"/>
      <c r="PUW78" s="6"/>
      <c r="PUX78" s="6"/>
      <c r="PUY78" s="6"/>
      <c r="PUZ78" s="6"/>
      <c r="PVA78" s="6"/>
      <c r="PVB78" s="6"/>
      <c r="PVC78" s="6"/>
      <c r="PVD78" s="6"/>
      <c r="PVE78" s="6"/>
      <c r="PVF78" s="6"/>
      <c r="PVG78" s="6"/>
      <c r="PVH78" s="6"/>
      <c r="PVI78" s="6"/>
      <c r="PVJ78" s="6"/>
      <c r="PVK78" s="6"/>
      <c r="PVL78" s="6"/>
      <c r="PVM78" s="6"/>
      <c r="PVN78" s="6"/>
      <c r="PVO78" s="6"/>
      <c r="PVP78" s="6"/>
      <c r="PVQ78" s="6"/>
      <c r="PVR78" s="6"/>
      <c r="PVS78" s="6"/>
      <c r="PVT78" s="6"/>
      <c r="PVU78" s="6"/>
      <c r="PVV78" s="6"/>
      <c r="PVW78" s="6"/>
      <c r="PVX78" s="6"/>
      <c r="PVY78" s="6"/>
      <c r="PVZ78" s="6"/>
      <c r="PWA78" s="6"/>
      <c r="PWB78" s="6"/>
      <c r="PWC78" s="6"/>
      <c r="PWD78" s="6"/>
      <c r="PWE78" s="6"/>
      <c r="PWF78" s="6"/>
      <c r="PWG78" s="6"/>
      <c r="PWH78" s="6"/>
      <c r="PWI78" s="6"/>
      <c r="PWJ78" s="6"/>
      <c r="PWK78" s="6"/>
      <c r="PWL78" s="6"/>
      <c r="PWM78" s="6"/>
      <c r="PWN78" s="6"/>
      <c r="PWO78" s="6"/>
      <c r="PWP78" s="6"/>
      <c r="PWQ78" s="6"/>
      <c r="PWR78" s="6"/>
      <c r="PWS78" s="6"/>
      <c r="PWT78" s="6"/>
      <c r="PWU78" s="6"/>
      <c r="PWV78" s="6"/>
      <c r="PWW78" s="6"/>
      <c r="PWX78" s="6"/>
      <c r="PWY78" s="6"/>
      <c r="PWZ78" s="6"/>
      <c r="PXA78" s="6"/>
      <c r="PXB78" s="6"/>
      <c r="PXC78" s="6"/>
      <c r="PXD78" s="6"/>
      <c r="PXE78" s="6"/>
      <c r="PXF78" s="6"/>
      <c r="PXG78" s="6"/>
      <c r="PXH78" s="6"/>
      <c r="PXI78" s="6"/>
      <c r="PXJ78" s="6"/>
      <c r="PXK78" s="6"/>
      <c r="PXL78" s="6"/>
      <c r="PXM78" s="6"/>
      <c r="PXN78" s="6"/>
      <c r="PXO78" s="6"/>
      <c r="PXP78" s="6"/>
      <c r="PXQ78" s="6"/>
      <c r="PXR78" s="6"/>
      <c r="PXS78" s="6"/>
      <c r="PXT78" s="6"/>
      <c r="PXU78" s="6"/>
      <c r="PXV78" s="6"/>
      <c r="PXW78" s="6"/>
      <c r="PXX78" s="6"/>
      <c r="PXY78" s="6"/>
      <c r="PXZ78" s="6"/>
      <c r="PYA78" s="6"/>
      <c r="PYB78" s="6"/>
      <c r="PYC78" s="6"/>
      <c r="PYD78" s="6"/>
      <c r="PYE78" s="6"/>
      <c r="PYF78" s="6"/>
      <c r="PYG78" s="6"/>
      <c r="PYH78" s="6"/>
      <c r="PYI78" s="6"/>
      <c r="PYJ78" s="6"/>
      <c r="PYK78" s="6"/>
      <c r="PYL78" s="6"/>
      <c r="PYM78" s="6"/>
      <c r="PYN78" s="6"/>
      <c r="PYO78" s="6"/>
      <c r="PYP78" s="6"/>
      <c r="PYQ78" s="6"/>
      <c r="PYR78" s="6"/>
      <c r="PYS78" s="6"/>
      <c r="PYT78" s="6"/>
      <c r="PYU78" s="6"/>
      <c r="PYV78" s="6"/>
      <c r="PYW78" s="6"/>
      <c r="PYX78" s="6"/>
      <c r="PYY78" s="6"/>
      <c r="PYZ78" s="6"/>
      <c r="PZA78" s="6"/>
      <c r="PZB78" s="6"/>
      <c r="PZC78" s="6"/>
      <c r="PZD78" s="6"/>
      <c r="PZE78" s="6"/>
      <c r="PZF78" s="6"/>
      <c r="PZG78" s="6"/>
      <c r="PZH78" s="6"/>
      <c r="PZI78" s="6"/>
      <c r="PZJ78" s="6"/>
      <c r="PZK78" s="6"/>
      <c r="PZL78" s="6"/>
      <c r="PZM78" s="6"/>
      <c r="PZN78" s="6"/>
      <c r="PZO78" s="6"/>
      <c r="PZP78" s="6"/>
      <c r="PZQ78" s="6"/>
      <c r="PZR78" s="6"/>
      <c r="PZS78" s="6"/>
      <c r="PZT78" s="6"/>
      <c r="PZU78" s="6"/>
      <c r="PZV78" s="6"/>
      <c r="PZW78" s="6"/>
      <c r="PZX78" s="6"/>
      <c r="PZY78" s="6"/>
      <c r="PZZ78" s="6"/>
      <c r="QAA78" s="6"/>
      <c r="QAB78" s="6"/>
      <c r="QAC78" s="6"/>
      <c r="QAD78" s="6"/>
      <c r="QAE78" s="6"/>
      <c r="QAF78" s="6"/>
      <c r="QAG78" s="6"/>
      <c r="QAH78" s="6"/>
      <c r="QAI78" s="6"/>
      <c r="QAJ78" s="6"/>
      <c r="QAK78" s="6"/>
      <c r="QAL78" s="6"/>
      <c r="QAM78" s="6"/>
      <c r="QAN78" s="6"/>
      <c r="QAO78" s="6"/>
      <c r="QAP78" s="6"/>
      <c r="QAQ78" s="6"/>
      <c r="QAR78" s="6"/>
      <c r="QAS78" s="6"/>
      <c r="QAT78" s="6"/>
      <c r="QAU78" s="6"/>
      <c r="QAV78" s="6"/>
      <c r="QAW78" s="6"/>
      <c r="QAX78" s="6"/>
      <c r="QAY78" s="6"/>
      <c r="QAZ78" s="6"/>
      <c r="QBA78" s="6"/>
      <c r="QBB78" s="6"/>
      <c r="QBC78" s="6"/>
      <c r="QBD78" s="6"/>
      <c r="QBE78" s="6"/>
      <c r="QBF78" s="6"/>
      <c r="QBG78" s="6"/>
      <c r="QBH78" s="6"/>
      <c r="QBI78" s="6"/>
      <c r="QBJ78" s="6"/>
      <c r="QBK78" s="6"/>
      <c r="QBL78" s="6"/>
      <c r="QBM78" s="6"/>
      <c r="QBN78" s="6"/>
      <c r="QBO78" s="6"/>
      <c r="QBP78" s="6"/>
      <c r="QBQ78" s="6"/>
      <c r="QBR78" s="6"/>
      <c r="QBS78" s="6"/>
      <c r="QBT78" s="6"/>
      <c r="QBU78" s="6"/>
      <c r="QBV78" s="6"/>
      <c r="QBW78" s="6"/>
      <c r="QBX78" s="6"/>
      <c r="QBY78" s="6"/>
      <c r="QBZ78" s="6"/>
      <c r="QCA78" s="6"/>
      <c r="QCB78" s="6"/>
      <c r="QCC78" s="6"/>
      <c r="QCD78" s="6"/>
      <c r="QCE78" s="6"/>
      <c r="QCF78" s="6"/>
      <c r="QCG78" s="6"/>
      <c r="QCH78" s="6"/>
      <c r="QCI78" s="6"/>
      <c r="QCJ78" s="6"/>
      <c r="QCK78" s="6"/>
      <c r="QCL78" s="6"/>
      <c r="QCM78" s="6"/>
      <c r="QCN78" s="6"/>
      <c r="QCO78" s="6"/>
      <c r="QCP78" s="6"/>
      <c r="QCQ78" s="6"/>
      <c r="QCR78" s="6"/>
      <c r="QCS78" s="6"/>
      <c r="QCT78" s="6"/>
      <c r="QCU78" s="6"/>
      <c r="QCV78" s="6"/>
      <c r="QCW78" s="6"/>
      <c r="QCX78" s="6"/>
      <c r="QCY78" s="6"/>
      <c r="QCZ78" s="6"/>
      <c r="QDA78" s="6"/>
      <c r="QDB78" s="6"/>
      <c r="QDC78" s="6"/>
      <c r="QDD78" s="6"/>
      <c r="QDE78" s="6"/>
      <c r="QDF78" s="6"/>
      <c r="QDG78" s="6"/>
      <c r="QDH78" s="6"/>
      <c r="QDI78" s="6"/>
      <c r="QDJ78" s="6"/>
      <c r="QDK78" s="6"/>
      <c r="QDL78" s="6"/>
      <c r="QDM78" s="6"/>
      <c r="QDN78" s="6"/>
      <c r="QDO78" s="6"/>
      <c r="QDP78" s="6"/>
      <c r="QDQ78" s="6"/>
      <c r="QDR78" s="6"/>
      <c r="QDS78" s="6"/>
      <c r="QDT78" s="6"/>
      <c r="QDU78" s="6"/>
      <c r="QDV78" s="6"/>
      <c r="QDW78" s="6"/>
      <c r="QDX78" s="6"/>
      <c r="QDY78" s="6"/>
      <c r="QDZ78" s="6"/>
      <c r="QEA78" s="6"/>
      <c r="QEB78" s="6"/>
      <c r="QEC78" s="6"/>
      <c r="QED78" s="6"/>
      <c r="QEE78" s="6"/>
      <c r="QEF78" s="6"/>
      <c r="QEG78" s="6"/>
      <c r="QEH78" s="6"/>
      <c r="QEI78" s="6"/>
      <c r="QEJ78" s="6"/>
      <c r="QEK78" s="6"/>
      <c r="QEL78" s="6"/>
      <c r="QEM78" s="6"/>
      <c r="QEN78" s="6"/>
      <c r="QEO78" s="6"/>
      <c r="QEP78" s="6"/>
      <c r="QEQ78" s="6"/>
      <c r="QER78" s="6"/>
      <c r="QES78" s="6"/>
      <c r="QET78" s="6"/>
      <c r="QEU78" s="6"/>
      <c r="QEV78" s="6"/>
      <c r="QEW78" s="6"/>
      <c r="QEX78" s="6"/>
      <c r="QEY78" s="6"/>
      <c r="QEZ78" s="6"/>
      <c r="QFA78" s="6"/>
      <c r="QFB78" s="6"/>
      <c r="QFC78" s="6"/>
      <c r="QFD78" s="6"/>
      <c r="QFE78" s="6"/>
      <c r="QFF78" s="6"/>
      <c r="QFG78" s="6"/>
      <c r="QFH78" s="6"/>
      <c r="QFI78" s="6"/>
      <c r="QFJ78" s="6"/>
      <c r="QFK78" s="6"/>
      <c r="QFL78" s="6"/>
      <c r="QFM78" s="6"/>
      <c r="QFN78" s="6"/>
      <c r="QFO78" s="6"/>
      <c r="QFP78" s="6"/>
      <c r="QFQ78" s="6"/>
      <c r="QFR78" s="6"/>
      <c r="QFS78" s="6"/>
      <c r="QFT78" s="6"/>
      <c r="QFU78" s="6"/>
      <c r="QFV78" s="6"/>
      <c r="QFW78" s="6"/>
      <c r="QFX78" s="6"/>
      <c r="QFY78" s="6"/>
      <c r="QFZ78" s="6"/>
      <c r="QGA78" s="6"/>
      <c r="QGB78" s="6"/>
      <c r="QGC78" s="6"/>
      <c r="QGD78" s="6"/>
      <c r="QGE78" s="6"/>
      <c r="QGF78" s="6"/>
      <c r="QGG78" s="6"/>
      <c r="QGH78" s="6"/>
      <c r="QGI78" s="6"/>
      <c r="QGJ78" s="6"/>
      <c r="QGK78" s="6"/>
      <c r="QGL78" s="6"/>
      <c r="QGM78" s="6"/>
      <c r="QGN78" s="6"/>
      <c r="QGO78" s="6"/>
      <c r="QGP78" s="6"/>
      <c r="QGQ78" s="6"/>
      <c r="QGR78" s="6"/>
      <c r="QGS78" s="6"/>
      <c r="QGT78" s="6"/>
      <c r="QGU78" s="6"/>
      <c r="QGV78" s="6"/>
      <c r="QGW78" s="6"/>
      <c r="QGX78" s="6"/>
      <c r="QGY78" s="6"/>
      <c r="QGZ78" s="6"/>
      <c r="QHA78" s="6"/>
      <c r="QHB78" s="6"/>
      <c r="QHC78" s="6"/>
      <c r="QHD78" s="6"/>
      <c r="QHE78" s="6"/>
      <c r="QHF78" s="6"/>
      <c r="QHG78" s="6"/>
      <c r="QHH78" s="6"/>
      <c r="QHI78" s="6"/>
      <c r="QHJ78" s="6"/>
      <c r="QHK78" s="6"/>
      <c r="QHL78" s="6"/>
      <c r="QHM78" s="6"/>
      <c r="QHN78" s="6"/>
      <c r="QHO78" s="6"/>
      <c r="QHP78" s="6"/>
      <c r="QHQ78" s="6"/>
      <c r="QHR78" s="6"/>
      <c r="QHS78" s="6"/>
      <c r="QHT78" s="6"/>
      <c r="QHU78" s="6"/>
      <c r="QHV78" s="6"/>
      <c r="QHW78" s="6"/>
      <c r="QHX78" s="6"/>
      <c r="QHY78" s="6"/>
      <c r="QHZ78" s="6"/>
      <c r="QIA78" s="6"/>
      <c r="QIB78" s="6"/>
      <c r="QIC78" s="6"/>
      <c r="QID78" s="6"/>
      <c r="QIE78" s="6"/>
      <c r="QIF78" s="6"/>
      <c r="QIG78" s="6"/>
      <c r="QIH78" s="6"/>
      <c r="QII78" s="6"/>
      <c r="QIJ78" s="6"/>
      <c r="QIK78" s="6"/>
      <c r="QIL78" s="6"/>
      <c r="QIM78" s="6"/>
      <c r="QIN78" s="6"/>
      <c r="QIO78" s="6"/>
      <c r="QIP78" s="6"/>
      <c r="QIQ78" s="6"/>
      <c r="QIR78" s="6"/>
      <c r="QIS78" s="6"/>
      <c r="QIT78" s="6"/>
      <c r="QIU78" s="6"/>
      <c r="QIV78" s="6"/>
      <c r="QIW78" s="6"/>
      <c r="QIX78" s="6"/>
      <c r="QIY78" s="6"/>
      <c r="QIZ78" s="6"/>
      <c r="QJA78" s="6"/>
      <c r="QJB78" s="6"/>
      <c r="QJC78" s="6"/>
      <c r="QJD78" s="6"/>
      <c r="QJE78" s="6"/>
      <c r="QJF78" s="6"/>
      <c r="QJG78" s="6"/>
      <c r="QJH78" s="6"/>
      <c r="QJI78" s="6"/>
      <c r="QJJ78" s="6"/>
      <c r="QJK78" s="6"/>
      <c r="QJL78" s="6"/>
      <c r="QJM78" s="6"/>
      <c r="QJN78" s="6"/>
      <c r="QJO78" s="6"/>
      <c r="QJP78" s="6"/>
      <c r="QJQ78" s="6"/>
      <c r="QJR78" s="6"/>
      <c r="QJS78" s="6"/>
      <c r="QJT78" s="6"/>
      <c r="QJU78" s="6"/>
      <c r="QJV78" s="6"/>
      <c r="QJW78" s="6"/>
      <c r="QJX78" s="6"/>
      <c r="QJY78" s="6"/>
      <c r="QJZ78" s="6"/>
      <c r="QKA78" s="6"/>
      <c r="QKB78" s="6"/>
      <c r="QKC78" s="6"/>
      <c r="QKD78" s="6"/>
      <c r="QKE78" s="6"/>
      <c r="QKF78" s="6"/>
      <c r="QKG78" s="6"/>
      <c r="QKH78" s="6"/>
      <c r="QKI78" s="6"/>
      <c r="QKJ78" s="6"/>
      <c r="QKK78" s="6"/>
      <c r="QKL78" s="6"/>
      <c r="QKM78" s="6"/>
      <c r="QKN78" s="6"/>
      <c r="QKO78" s="6"/>
      <c r="QKP78" s="6"/>
      <c r="QKQ78" s="6"/>
      <c r="QKR78" s="6"/>
      <c r="QKS78" s="6"/>
      <c r="QKT78" s="6"/>
      <c r="QKU78" s="6"/>
      <c r="QKV78" s="6"/>
      <c r="QKW78" s="6"/>
      <c r="QKX78" s="6"/>
      <c r="QKY78" s="6"/>
      <c r="QKZ78" s="6"/>
      <c r="QLA78" s="6"/>
      <c r="QLB78" s="6"/>
      <c r="QLC78" s="6"/>
      <c r="QLD78" s="6"/>
      <c r="QLE78" s="6"/>
      <c r="QLF78" s="6"/>
      <c r="QLG78" s="6"/>
      <c r="QLH78" s="6"/>
      <c r="QLI78" s="6"/>
      <c r="QLJ78" s="6"/>
      <c r="QLK78" s="6"/>
      <c r="QLL78" s="6"/>
      <c r="QLM78" s="6"/>
      <c r="QLN78" s="6"/>
      <c r="QLO78" s="6"/>
      <c r="QLP78" s="6"/>
      <c r="QLQ78" s="6"/>
      <c r="QLR78" s="6"/>
      <c r="QLS78" s="6"/>
      <c r="QLT78" s="6"/>
      <c r="QLU78" s="6"/>
      <c r="QLV78" s="6"/>
      <c r="QLW78" s="6"/>
      <c r="QLX78" s="6"/>
      <c r="QLY78" s="6"/>
      <c r="QLZ78" s="6"/>
      <c r="QMA78" s="6"/>
      <c r="QMB78" s="6"/>
      <c r="QMC78" s="6"/>
      <c r="QMD78" s="6"/>
      <c r="QME78" s="6"/>
      <c r="QMF78" s="6"/>
      <c r="QMG78" s="6"/>
      <c r="QMH78" s="6"/>
      <c r="QMI78" s="6"/>
      <c r="QMJ78" s="6"/>
      <c r="QMK78" s="6"/>
      <c r="QML78" s="6"/>
      <c r="QMM78" s="6"/>
      <c r="QMN78" s="6"/>
      <c r="QMO78" s="6"/>
      <c r="QMP78" s="6"/>
      <c r="QMQ78" s="6"/>
      <c r="QMR78" s="6"/>
      <c r="QMS78" s="6"/>
      <c r="QMT78" s="6"/>
      <c r="QMU78" s="6"/>
      <c r="QMV78" s="6"/>
      <c r="QMW78" s="6"/>
      <c r="QMX78" s="6"/>
      <c r="QMY78" s="6"/>
      <c r="QMZ78" s="6"/>
      <c r="QNA78" s="6"/>
      <c r="QNB78" s="6"/>
      <c r="QNC78" s="6"/>
      <c r="QND78" s="6"/>
      <c r="QNE78" s="6"/>
      <c r="QNF78" s="6"/>
      <c r="QNG78" s="6"/>
      <c r="QNH78" s="6"/>
      <c r="QNI78" s="6"/>
      <c r="QNJ78" s="6"/>
      <c r="QNK78" s="6"/>
      <c r="QNL78" s="6"/>
      <c r="QNM78" s="6"/>
      <c r="QNN78" s="6"/>
      <c r="QNO78" s="6"/>
      <c r="QNP78" s="6"/>
      <c r="QNQ78" s="6"/>
      <c r="QNR78" s="6"/>
      <c r="QNS78" s="6"/>
      <c r="QNT78" s="6"/>
      <c r="QNU78" s="6"/>
      <c r="QNV78" s="6"/>
      <c r="QNW78" s="6"/>
      <c r="QNX78" s="6"/>
      <c r="QNY78" s="6"/>
      <c r="QNZ78" s="6"/>
      <c r="QOA78" s="6"/>
      <c r="QOB78" s="6"/>
      <c r="QOC78" s="6"/>
      <c r="QOD78" s="6"/>
      <c r="QOE78" s="6"/>
      <c r="QOF78" s="6"/>
      <c r="QOG78" s="6"/>
      <c r="QOH78" s="6"/>
      <c r="QOI78" s="6"/>
      <c r="QOJ78" s="6"/>
      <c r="QOK78" s="6"/>
      <c r="QOL78" s="6"/>
      <c r="QOM78" s="6"/>
      <c r="QON78" s="6"/>
      <c r="QOO78" s="6"/>
      <c r="QOP78" s="6"/>
      <c r="QOQ78" s="6"/>
      <c r="QOR78" s="6"/>
      <c r="QOS78" s="6"/>
      <c r="QOT78" s="6"/>
      <c r="QOU78" s="6"/>
      <c r="QOV78" s="6"/>
      <c r="QOW78" s="6"/>
      <c r="QOX78" s="6"/>
      <c r="QOY78" s="6"/>
      <c r="QOZ78" s="6"/>
      <c r="QPA78" s="6"/>
      <c r="QPB78" s="6"/>
      <c r="QPC78" s="6"/>
      <c r="QPD78" s="6"/>
      <c r="QPE78" s="6"/>
      <c r="QPF78" s="6"/>
      <c r="QPG78" s="6"/>
      <c r="QPH78" s="6"/>
      <c r="QPI78" s="6"/>
      <c r="QPJ78" s="6"/>
      <c r="QPK78" s="6"/>
      <c r="QPL78" s="6"/>
      <c r="QPM78" s="6"/>
      <c r="QPN78" s="6"/>
      <c r="QPO78" s="6"/>
      <c r="QPP78" s="6"/>
      <c r="QPQ78" s="6"/>
      <c r="QPR78" s="6"/>
      <c r="QPS78" s="6"/>
      <c r="QPT78" s="6"/>
      <c r="QPU78" s="6"/>
      <c r="QPV78" s="6"/>
      <c r="QPW78" s="6"/>
      <c r="QPX78" s="6"/>
      <c r="QPY78" s="6"/>
      <c r="QPZ78" s="6"/>
      <c r="QQA78" s="6"/>
      <c r="QQB78" s="6"/>
      <c r="QQC78" s="6"/>
      <c r="QQD78" s="6"/>
      <c r="QQE78" s="6"/>
      <c r="QQF78" s="6"/>
      <c r="QQG78" s="6"/>
      <c r="QQH78" s="6"/>
      <c r="QQI78" s="6"/>
      <c r="QQJ78" s="6"/>
      <c r="QQK78" s="6"/>
      <c r="QQL78" s="6"/>
      <c r="QQM78" s="6"/>
      <c r="QQN78" s="6"/>
      <c r="QQO78" s="6"/>
      <c r="QQP78" s="6"/>
      <c r="QQQ78" s="6"/>
      <c r="QQR78" s="6"/>
      <c r="QQS78" s="6"/>
      <c r="QQT78" s="6"/>
      <c r="QQU78" s="6"/>
      <c r="QQV78" s="6"/>
      <c r="QQW78" s="6"/>
      <c r="QQX78" s="6"/>
      <c r="QQY78" s="6"/>
      <c r="QQZ78" s="6"/>
      <c r="QRA78" s="6"/>
      <c r="QRB78" s="6"/>
      <c r="QRC78" s="6"/>
      <c r="QRD78" s="6"/>
      <c r="QRE78" s="6"/>
      <c r="QRF78" s="6"/>
      <c r="QRG78" s="6"/>
      <c r="QRH78" s="6"/>
      <c r="QRI78" s="6"/>
      <c r="QRJ78" s="6"/>
      <c r="QRK78" s="6"/>
      <c r="QRL78" s="6"/>
      <c r="QRM78" s="6"/>
      <c r="QRN78" s="6"/>
      <c r="QRO78" s="6"/>
      <c r="QRP78" s="6"/>
      <c r="QRQ78" s="6"/>
      <c r="QRR78" s="6"/>
      <c r="QRS78" s="6"/>
      <c r="QRT78" s="6"/>
      <c r="QRU78" s="6"/>
      <c r="QRV78" s="6"/>
      <c r="QRW78" s="6"/>
      <c r="QRX78" s="6"/>
      <c r="QRY78" s="6"/>
      <c r="QRZ78" s="6"/>
      <c r="QSA78" s="6"/>
      <c r="QSB78" s="6"/>
      <c r="QSC78" s="6"/>
      <c r="QSD78" s="6"/>
      <c r="QSE78" s="6"/>
      <c r="QSF78" s="6"/>
      <c r="QSG78" s="6"/>
      <c r="QSH78" s="6"/>
      <c r="QSI78" s="6"/>
      <c r="QSJ78" s="6"/>
      <c r="QSK78" s="6"/>
      <c r="QSL78" s="6"/>
      <c r="QSM78" s="6"/>
      <c r="QSN78" s="6"/>
      <c r="QSO78" s="6"/>
      <c r="QSP78" s="6"/>
      <c r="QSQ78" s="6"/>
      <c r="QSR78" s="6"/>
      <c r="QSS78" s="6"/>
      <c r="QST78" s="6"/>
      <c r="QSU78" s="6"/>
      <c r="QSV78" s="6"/>
      <c r="QSW78" s="6"/>
      <c r="QSX78" s="6"/>
      <c r="QSY78" s="6"/>
      <c r="QSZ78" s="6"/>
      <c r="QTA78" s="6"/>
      <c r="QTB78" s="6"/>
      <c r="QTC78" s="6"/>
      <c r="QTD78" s="6"/>
      <c r="QTE78" s="6"/>
      <c r="QTF78" s="6"/>
      <c r="QTG78" s="6"/>
      <c r="QTH78" s="6"/>
      <c r="QTI78" s="6"/>
      <c r="QTJ78" s="6"/>
      <c r="QTK78" s="6"/>
      <c r="QTL78" s="6"/>
      <c r="QTM78" s="6"/>
      <c r="QTN78" s="6"/>
      <c r="QTO78" s="6"/>
      <c r="QTP78" s="6"/>
      <c r="QTQ78" s="6"/>
      <c r="QTR78" s="6"/>
      <c r="QTS78" s="6"/>
      <c r="QTT78" s="6"/>
      <c r="QTU78" s="6"/>
      <c r="QTV78" s="6"/>
      <c r="QTW78" s="6"/>
      <c r="QTX78" s="6"/>
      <c r="QTY78" s="6"/>
      <c r="QTZ78" s="6"/>
      <c r="QUA78" s="6"/>
      <c r="QUB78" s="6"/>
      <c r="QUC78" s="6"/>
      <c r="QUD78" s="6"/>
      <c r="QUE78" s="6"/>
      <c r="QUF78" s="6"/>
      <c r="QUG78" s="6"/>
      <c r="QUH78" s="6"/>
      <c r="QUI78" s="6"/>
      <c r="QUJ78" s="6"/>
      <c r="QUK78" s="6"/>
      <c r="QUL78" s="6"/>
      <c r="QUM78" s="6"/>
      <c r="QUN78" s="6"/>
      <c r="QUO78" s="6"/>
      <c r="QUP78" s="6"/>
      <c r="QUQ78" s="6"/>
      <c r="QUR78" s="6"/>
      <c r="QUS78" s="6"/>
      <c r="QUT78" s="6"/>
      <c r="QUU78" s="6"/>
      <c r="QUV78" s="6"/>
      <c r="QUW78" s="6"/>
      <c r="QUX78" s="6"/>
      <c r="QUY78" s="6"/>
      <c r="QUZ78" s="6"/>
      <c r="QVA78" s="6"/>
      <c r="QVB78" s="6"/>
      <c r="QVC78" s="6"/>
      <c r="QVD78" s="6"/>
      <c r="QVE78" s="6"/>
      <c r="QVF78" s="6"/>
      <c r="QVG78" s="6"/>
      <c r="QVH78" s="6"/>
      <c r="QVI78" s="6"/>
      <c r="QVJ78" s="6"/>
      <c r="QVK78" s="6"/>
      <c r="QVL78" s="6"/>
      <c r="QVM78" s="6"/>
      <c r="QVN78" s="6"/>
      <c r="QVO78" s="6"/>
      <c r="QVP78" s="6"/>
      <c r="QVQ78" s="6"/>
      <c r="QVR78" s="6"/>
      <c r="QVS78" s="6"/>
      <c r="QVT78" s="6"/>
      <c r="QVU78" s="6"/>
      <c r="QVV78" s="6"/>
      <c r="QVW78" s="6"/>
      <c r="QVX78" s="6"/>
      <c r="QVY78" s="6"/>
      <c r="QVZ78" s="6"/>
      <c r="QWA78" s="6"/>
      <c r="QWB78" s="6"/>
      <c r="QWC78" s="6"/>
      <c r="QWD78" s="6"/>
      <c r="QWE78" s="6"/>
      <c r="QWF78" s="6"/>
      <c r="QWG78" s="6"/>
      <c r="QWH78" s="6"/>
      <c r="QWI78" s="6"/>
      <c r="QWJ78" s="6"/>
      <c r="QWK78" s="6"/>
      <c r="QWL78" s="6"/>
      <c r="QWM78" s="6"/>
      <c r="QWN78" s="6"/>
      <c r="QWO78" s="6"/>
      <c r="QWP78" s="6"/>
      <c r="QWQ78" s="6"/>
      <c r="QWR78" s="6"/>
      <c r="QWS78" s="6"/>
      <c r="QWT78" s="6"/>
      <c r="QWU78" s="6"/>
      <c r="QWV78" s="6"/>
      <c r="QWW78" s="6"/>
      <c r="QWX78" s="6"/>
      <c r="QWY78" s="6"/>
      <c r="QWZ78" s="6"/>
      <c r="QXA78" s="6"/>
      <c r="QXB78" s="6"/>
      <c r="QXC78" s="6"/>
      <c r="QXD78" s="6"/>
      <c r="QXE78" s="6"/>
      <c r="QXF78" s="6"/>
      <c r="QXG78" s="6"/>
      <c r="QXH78" s="6"/>
      <c r="QXI78" s="6"/>
      <c r="QXJ78" s="6"/>
      <c r="QXK78" s="6"/>
      <c r="QXL78" s="6"/>
      <c r="QXM78" s="6"/>
      <c r="QXN78" s="6"/>
      <c r="QXO78" s="6"/>
      <c r="QXP78" s="6"/>
      <c r="QXQ78" s="6"/>
      <c r="QXR78" s="6"/>
      <c r="QXS78" s="6"/>
      <c r="QXT78" s="6"/>
      <c r="QXU78" s="6"/>
      <c r="QXV78" s="6"/>
      <c r="QXW78" s="6"/>
      <c r="QXX78" s="6"/>
      <c r="QXY78" s="6"/>
      <c r="QXZ78" s="6"/>
      <c r="QYA78" s="6"/>
      <c r="QYB78" s="6"/>
      <c r="QYC78" s="6"/>
      <c r="QYD78" s="6"/>
      <c r="QYE78" s="6"/>
      <c r="QYF78" s="6"/>
      <c r="QYG78" s="6"/>
      <c r="QYH78" s="6"/>
      <c r="QYI78" s="6"/>
      <c r="QYJ78" s="6"/>
      <c r="QYK78" s="6"/>
      <c r="QYL78" s="6"/>
      <c r="QYM78" s="6"/>
      <c r="QYN78" s="6"/>
      <c r="QYO78" s="6"/>
      <c r="QYP78" s="6"/>
      <c r="QYQ78" s="6"/>
      <c r="QYR78" s="6"/>
      <c r="QYS78" s="6"/>
      <c r="QYT78" s="6"/>
      <c r="QYU78" s="6"/>
      <c r="QYV78" s="6"/>
      <c r="QYW78" s="6"/>
      <c r="QYX78" s="6"/>
      <c r="QYY78" s="6"/>
      <c r="QYZ78" s="6"/>
      <c r="QZA78" s="6"/>
      <c r="QZB78" s="6"/>
      <c r="QZC78" s="6"/>
      <c r="QZD78" s="6"/>
      <c r="QZE78" s="6"/>
      <c r="QZF78" s="6"/>
      <c r="QZG78" s="6"/>
      <c r="QZH78" s="6"/>
      <c r="QZI78" s="6"/>
      <c r="QZJ78" s="6"/>
      <c r="QZK78" s="6"/>
      <c r="QZL78" s="6"/>
      <c r="QZM78" s="6"/>
      <c r="QZN78" s="6"/>
      <c r="QZO78" s="6"/>
      <c r="QZP78" s="6"/>
      <c r="QZQ78" s="6"/>
      <c r="QZR78" s="6"/>
      <c r="QZS78" s="6"/>
      <c r="QZT78" s="6"/>
      <c r="QZU78" s="6"/>
      <c r="QZV78" s="6"/>
      <c r="QZW78" s="6"/>
      <c r="QZX78" s="6"/>
      <c r="QZY78" s="6"/>
      <c r="QZZ78" s="6"/>
      <c r="RAA78" s="6"/>
      <c r="RAB78" s="6"/>
      <c r="RAC78" s="6"/>
      <c r="RAD78" s="6"/>
      <c r="RAE78" s="6"/>
      <c r="RAF78" s="6"/>
      <c r="RAG78" s="6"/>
      <c r="RAH78" s="6"/>
      <c r="RAI78" s="6"/>
      <c r="RAJ78" s="6"/>
      <c r="RAK78" s="6"/>
      <c r="RAL78" s="6"/>
      <c r="RAM78" s="6"/>
      <c r="RAN78" s="6"/>
      <c r="RAO78" s="6"/>
      <c r="RAP78" s="6"/>
      <c r="RAQ78" s="6"/>
      <c r="RAR78" s="6"/>
      <c r="RAS78" s="6"/>
      <c r="RAT78" s="6"/>
      <c r="RAU78" s="6"/>
      <c r="RAV78" s="6"/>
      <c r="RAW78" s="6"/>
      <c r="RAX78" s="6"/>
      <c r="RAY78" s="6"/>
      <c r="RAZ78" s="6"/>
      <c r="RBA78" s="6"/>
      <c r="RBB78" s="6"/>
      <c r="RBC78" s="6"/>
      <c r="RBD78" s="6"/>
      <c r="RBE78" s="6"/>
      <c r="RBF78" s="6"/>
      <c r="RBG78" s="6"/>
      <c r="RBH78" s="6"/>
      <c r="RBI78" s="6"/>
      <c r="RBJ78" s="6"/>
      <c r="RBK78" s="6"/>
      <c r="RBL78" s="6"/>
      <c r="RBM78" s="6"/>
      <c r="RBN78" s="6"/>
      <c r="RBO78" s="6"/>
      <c r="RBP78" s="6"/>
      <c r="RBQ78" s="6"/>
      <c r="RBR78" s="6"/>
      <c r="RBS78" s="6"/>
      <c r="RBT78" s="6"/>
      <c r="RBU78" s="6"/>
      <c r="RBV78" s="6"/>
      <c r="RBW78" s="6"/>
      <c r="RBX78" s="6"/>
      <c r="RBY78" s="6"/>
      <c r="RBZ78" s="6"/>
      <c r="RCA78" s="6"/>
      <c r="RCB78" s="6"/>
      <c r="RCC78" s="6"/>
      <c r="RCD78" s="6"/>
      <c r="RCE78" s="6"/>
      <c r="RCF78" s="6"/>
      <c r="RCG78" s="6"/>
      <c r="RCH78" s="6"/>
      <c r="RCI78" s="6"/>
      <c r="RCJ78" s="6"/>
      <c r="RCK78" s="6"/>
      <c r="RCL78" s="6"/>
      <c r="RCM78" s="6"/>
      <c r="RCN78" s="6"/>
      <c r="RCO78" s="6"/>
      <c r="RCP78" s="6"/>
      <c r="RCQ78" s="6"/>
      <c r="RCR78" s="6"/>
      <c r="RCS78" s="6"/>
      <c r="RCT78" s="6"/>
      <c r="RCU78" s="6"/>
      <c r="RCV78" s="6"/>
      <c r="RCW78" s="6"/>
      <c r="RCX78" s="6"/>
      <c r="RCY78" s="6"/>
      <c r="RCZ78" s="6"/>
      <c r="RDA78" s="6"/>
      <c r="RDB78" s="6"/>
      <c r="RDC78" s="6"/>
      <c r="RDD78" s="6"/>
      <c r="RDE78" s="6"/>
      <c r="RDF78" s="6"/>
      <c r="RDG78" s="6"/>
      <c r="RDH78" s="6"/>
      <c r="RDI78" s="6"/>
      <c r="RDJ78" s="6"/>
      <c r="RDK78" s="6"/>
      <c r="RDL78" s="6"/>
      <c r="RDM78" s="6"/>
      <c r="RDN78" s="6"/>
      <c r="RDO78" s="6"/>
      <c r="RDP78" s="6"/>
      <c r="RDQ78" s="6"/>
      <c r="RDR78" s="6"/>
      <c r="RDS78" s="6"/>
      <c r="RDT78" s="6"/>
      <c r="RDU78" s="6"/>
      <c r="RDV78" s="6"/>
      <c r="RDW78" s="6"/>
      <c r="RDX78" s="6"/>
      <c r="RDY78" s="6"/>
      <c r="RDZ78" s="6"/>
      <c r="REA78" s="6"/>
      <c r="REB78" s="6"/>
      <c r="REC78" s="6"/>
      <c r="RED78" s="6"/>
      <c r="REE78" s="6"/>
      <c r="REF78" s="6"/>
      <c r="REG78" s="6"/>
      <c r="REH78" s="6"/>
      <c r="REI78" s="6"/>
      <c r="REJ78" s="6"/>
      <c r="REK78" s="6"/>
      <c r="REL78" s="6"/>
      <c r="REM78" s="6"/>
      <c r="REN78" s="6"/>
      <c r="REO78" s="6"/>
      <c r="REP78" s="6"/>
      <c r="REQ78" s="6"/>
      <c r="RER78" s="6"/>
      <c r="RES78" s="6"/>
      <c r="RET78" s="6"/>
      <c r="REU78" s="6"/>
      <c r="REV78" s="6"/>
      <c r="REW78" s="6"/>
      <c r="REX78" s="6"/>
      <c r="REY78" s="6"/>
      <c r="REZ78" s="6"/>
      <c r="RFA78" s="6"/>
      <c r="RFB78" s="6"/>
      <c r="RFC78" s="6"/>
      <c r="RFD78" s="6"/>
      <c r="RFE78" s="6"/>
      <c r="RFF78" s="6"/>
      <c r="RFG78" s="6"/>
      <c r="RFH78" s="6"/>
      <c r="RFI78" s="6"/>
      <c r="RFJ78" s="6"/>
      <c r="RFK78" s="6"/>
      <c r="RFL78" s="6"/>
      <c r="RFM78" s="6"/>
      <c r="RFN78" s="6"/>
      <c r="RFO78" s="6"/>
      <c r="RFP78" s="6"/>
      <c r="RFQ78" s="6"/>
      <c r="RFR78" s="6"/>
      <c r="RFS78" s="6"/>
      <c r="RFT78" s="6"/>
      <c r="RFU78" s="6"/>
      <c r="RFV78" s="6"/>
      <c r="RFW78" s="6"/>
      <c r="RFX78" s="6"/>
      <c r="RFY78" s="6"/>
      <c r="RFZ78" s="6"/>
      <c r="RGA78" s="6"/>
      <c r="RGB78" s="6"/>
      <c r="RGC78" s="6"/>
      <c r="RGD78" s="6"/>
      <c r="RGE78" s="6"/>
      <c r="RGF78" s="6"/>
      <c r="RGG78" s="6"/>
      <c r="RGH78" s="6"/>
      <c r="RGI78" s="6"/>
      <c r="RGJ78" s="6"/>
      <c r="RGK78" s="6"/>
      <c r="RGL78" s="6"/>
      <c r="RGM78" s="6"/>
      <c r="RGN78" s="6"/>
      <c r="RGO78" s="6"/>
      <c r="RGP78" s="6"/>
      <c r="RGQ78" s="6"/>
      <c r="RGR78" s="6"/>
      <c r="RGS78" s="6"/>
      <c r="RGT78" s="6"/>
      <c r="RGU78" s="6"/>
      <c r="RGV78" s="6"/>
      <c r="RGW78" s="6"/>
      <c r="RGX78" s="6"/>
      <c r="RGY78" s="6"/>
      <c r="RGZ78" s="6"/>
      <c r="RHA78" s="6"/>
      <c r="RHB78" s="6"/>
      <c r="RHC78" s="6"/>
      <c r="RHD78" s="6"/>
      <c r="RHE78" s="6"/>
      <c r="RHF78" s="6"/>
      <c r="RHG78" s="6"/>
      <c r="RHH78" s="6"/>
      <c r="RHI78" s="6"/>
      <c r="RHJ78" s="6"/>
      <c r="RHK78" s="6"/>
      <c r="RHL78" s="6"/>
      <c r="RHM78" s="6"/>
      <c r="RHN78" s="6"/>
      <c r="RHO78" s="6"/>
      <c r="RHP78" s="6"/>
      <c r="RHQ78" s="6"/>
      <c r="RHR78" s="6"/>
      <c r="RHS78" s="6"/>
      <c r="RHT78" s="6"/>
      <c r="RHU78" s="6"/>
      <c r="RHV78" s="6"/>
      <c r="RHW78" s="6"/>
      <c r="RHX78" s="6"/>
      <c r="RHY78" s="6"/>
      <c r="RHZ78" s="6"/>
      <c r="RIA78" s="6"/>
      <c r="RIB78" s="6"/>
      <c r="RIC78" s="6"/>
      <c r="RID78" s="6"/>
      <c r="RIE78" s="6"/>
      <c r="RIF78" s="6"/>
      <c r="RIG78" s="6"/>
      <c r="RIH78" s="6"/>
      <c r="RII78" s="6"/>
      <c r="RIJ78" s="6"/>
      <c r="RIK78" s="6"/>
      <c r="RIL78" s="6"/>
      <c r="RIM78" s="6"/>
      <c r="RIN78" s="6"/>
      <c r="RIO78" s="6"/>
      <c r="RIP78" s="6"/>
      <c r="RIQ78" s="6"/>
      <c r="RIR78" s="6"/>
      <c r="RIS78" s="6"/>
      <c r="RIT78" s="6"/>
      <c r="RIU78" s="6"/>
      <c r="RIV78" s="6"/>
      <c r="RIW78" s="6"/>
      <c r="RIX78" s="6"/>
      <c r="RIY78" s="6"/>
      <c r="RIZ78" s="6"/>
      <c r="RJA78" s="6"/>
      <c r="RJB78" s="6"/>
      <c r="RJC78" s="6"/>
      <c r="RJD78" s="6"/>
      <c r="RJE78" s="6"/>
      <c r="RJF78" s="6"/>
      <c r="RJG78" s="6"/>
      <c r="RJH78" s="6"/>
      <c r="RJI78" s="6"/>
      <c r="RJJ78" s="6"/>
      <c r="RJK78" s="6"/>
      <c r="RJL78" s="6"/>
      <c r="RJM78" s="6"/>
      <c r="RJN78" s="6"/>
      <c r="RJO78" s="6"/>
      <c r="RJP78" s="6"/>
      <c r="RJQ78" s="6"/>
      <c r="RJR78" s="6"/>
      <c r="RJS78" s="6"/>
      <c r="RJT78" s="6"/>
      <c r="RJU78" s="6"/>
      <c r="RJV78" s="6"/>
      <c r="RJW78" s="6"/>
      <c r="RJX78" s="6"/>
      <c r="RJY78" s="6"/>
      <c r="RJZ78" s="6"/>
      <c r="RKA78" s="6"/>
      <c r="RKB78" s="6"/>
      <c r="RKC78" s="6"/>
      <c r="RKD78" s="6"/>
      <c r="RKE78" s="6"/>
      <c r="RKF78" s="6"/>
      <c r="RKG78" s="6"/>
      <c r="RKH78" s="6"/>
      <c r="RKI78" s="6"/>
      <c r="RKJ78" s="6"/>
      <c r="RKK78" s="6"/>
      <c r="RKL78" s="6"/>
      <c r="RKM78" s="6"/>
      <c r="RKN78" s="6"/>
      <c r="RKO78" s="6"/>
      <c r="RKP78" s="6"/>
      <c r="RKQ78" s="6"/>
      <c r="RKR78" s="6"/>
      <c r="RKS78" s="6"/>
      <c r="RKT78" s="6"/>
      <c r="RKU78" s="6"/>
      <c r="RKV78" s="6"/>
      <c r="RKW78" s="6"/>
      <c r="RKX78" s="6"/>
      <c r="RKY78" s="6"/>
      <c r="RKZ78" s="6"/>
      <c r="RLA78" s="6"/>
      <c r="RLB78" s="6"/>
      <c r="RLC78" s="6"/>
      <c r="RLD78" s="6"/>
      <c r="RLE78" s="6"/>
      <c r="RLF78" s="6"/>
      <c r="RLG78" s="6"/>
      <c r="RLH78" s="6"/>
      <c r="RLI78" s="6"/>
      <c r="RLJ78" s="6"/>
      <c r="RLK78" s="6"/>
      <c r="RLL78" s="6"/>
      <c r="RLM78" s="6"/>
      <c r="RLN78" s="6"/>
      <c r="RLO78" s="6"/>
      <c r="RLP78" s="6"/>
      <c r="RLQ78" s="6"/>
      <c r="RLR78" s="6"/>
      <c r="RLS78" s="6"/>
      <c r="RLT78" s="6"/>
      <c r="RLU78" s="6"/>
      <c r="RLV78" s="6"/>
      <c r="RLW78" s="6"/>
      <c r="RLX78" s="6"/>
      <c r="RLY78" s="6"/>
      <c r="RLZ78" s="6"/>
      <c r="RMA78" s="6"/>
      <c r="RMB78" s="6"/>
      <c r="RMC78" s="6"/>
      <c r="RMD78" s="6"/>
      <c r="RME78" s="6"/>
      <c r="RMF78" s="6"/>
      <c r="RMG78" s="6"/>
      <c r="RMH78" s="6"/>
      <c r="RMI78" s="6"/>
      <c r="RMJ78" s="6"/>
      <c r="RMK78" s="6"/>
      <c r="RML78" s="6"/>
      <c r="RMM78" s="6"/>
      <c r="RMN78" s="6"/>
      <c r="RMO78" s="6"/>
      <c r="RMP78" s="6"/>
      <c r="RMQ78" s="6"/>
      <c r="RMR78" s="6"/>
      <c r="RMS78" s="6"/>
      <c r="RMT78" s="6"/>
      <c r="RMU78" s="6"/>
      <c r="RMV78" s="6"/>
      <c r="RMW78" s="6"/>
      <c r="RMX78" s="6"/>
      <c r="RMY78" s="6"/>
      <c r="RMZ78" s="6"/>
      <c r="RNA78" s="6"/>
      <c r="RNB78" s="6"/>
      <c r="RNC78" s="6"/>
      <c r="RND78" s="6"/>
      <c r="RNE78" s="6"/>
      <c r="RNF78" s="6"/>
      <c r="RNG78" s="6"/>
      <c r="RNH78" s="6"/>
      <c r="RNI78" s="6"/>
      <c r="RNJ78" s="6"/>
      <c r="RNK78" s="6"/>
      <c r="RNL78" s="6"/>
      <c r="RNM78" s="6"/>
      <c r="RNN78" s="6"/>
      <c r="RNO78" s="6"/>
      <c r="RNP78" s="6"/>
      <c r="RNQ78" s="6"/>
      <c r="RNR78" s="6"/>
      <c r="RNS78" s="6"/>
      <c r="RNT78" s="6"/>
      <c r="RNU78" s="6"/>
      <c r="RNV78" s="6"/>
      <c r="RNW78" s="6"/>
      <c r="RNX78" s="6"/>
      <c r="RNY78" s="6"/>
      <c r="RNZ78" s="6"/>
      <c r="ROA78" s="6"/>
      <c r="ROB78" s="6"/>
      <c r="ROC78" s="6"/>
      <c r="ROD78" s="6"/>
      <c r="ROE78" s="6"/>
      <c r="ROF78" s="6"/>
      <c r="ROG78" s="6"/>
      <c r="ROH78" s="6"/>
      <c r="ROI78" s="6"/>
      <c r="ROJ78" s="6"/>
      <c r="ROK78" s="6"/>
      <c r="ROL78" s="6"/>
      <c r="ROM78" s="6"/>
      <c r="RON78" s="6"/>
      <c r="ROO78" s="6"/>
      <c r="ROP78" s="6"/>
      <c r="ROQ78" s="6"/>
      <c r="ROR78" s="6"/>
      <c r="ROS78" s="6"/>
      <c r="ROT78" s="6"/>
      <c r="ROU78" s="6"/>
      <c r="ROV78" s="6"/>
      <c r="ROW78" s="6"/>
      <c r="ROX78" s="6"/>
      <c r="ROY78" s="6"/>
      <c r="ROZ78" s="6"/>
      <c r="RPA78" s="6"/>
      <c r="RPB78" s="6"/>
      <c r="RPC78" s="6"/>
      <c r="RPD78" s="6"/>
      <c r="RPE78" s="6"/>
      <c r="RPF78" s="6"/>
      <c r="RPG78" s="6"/>
      <c r="RPH78" s="6"/>
      <c r="RPI78" s="6"/>
      <c r="RPJ78" s="6"/>
      <c r="RPK78" s="6"/>
      <c r="RPL78" s="6"/>
      <c r="RPM78" s="6"/>
      <c r="RPN78" s="6"/>
      <c r="RPO78" s="6"/>
      <c r="RPP78" s="6"/>
      <c r="RPQ78" s="6"/>
      <c r="RPR78" s="6"/>
      <c r="RPS78" s="6"/>
      <c r="RPT78" s="6"/>
      <c r="RPU78" s="6"/>
      <c r="RPV78" s="6"/>
      <c r="RPW78" s="6"/>
      <c r="RPX78" s="6"/>
      <c r="RPY78" s="6"/>
      <c r="RPZ78" s="6"/>
      <c r="RQA78" s="6"/>
      <c r="RQB78" s="6"/>
      <c r="RQC78" s="6"/>
      <c r="RQD78" s="6"/>
      <c r="RQE78" s="6"/>
      <c r="RQF78" s="6"/>
      <c r="RQG78" s="6"/>
      <c r="RQH78" s="6"/>
      <c r="RQI78" s="6"/>
      <c r="RQJ78" s="6"/>
      <c r="RQK78" s="6"/>
      <c r="RQL78" s="6"/>
      <c r="RQM78" s="6"/>
      <c r="RQN78" s="6"/>
      <c r="RQO78" s="6"/>
      <c r="RQP78" s="6"/>
      <c r="RQQ78" s="6"/>
      <c r="RQR78" s="6"/>
      <c r="RQS78" s="6"/>
      <c r="RQT78" s="6"/>
      <c r="RQU78" s="6"/>
      <c r="RQV78" s="6"/>
      <c r="RQW78" s="6"/>
      <c r="RQX78" s="6"/>
      <c r="RQY78" s="6"/>
      <c r="RQZ78" s="6"/>
      <c r="RRA78" s="6"/>
      <c r="RRB78" s="6"/>
      <c r="RRC78" s="6"/>
      <c r="RRD78" s="6"/>
      <c r="RRE78" s="6"/>
      <c r="RRF78" s="6"/>
      <c r="RRG78" s="6"/>
      <c r="RRH78" s="6"/>
      <c r="RRI78" s="6"/>
      <c r="RRJ78" s="6"/>
      <c r="RRK78" s="6"/>
      <c r="RRL78" s="6"/>
      <c r="RRM78" s="6"/>
      <c r="RRN78" s="6"/>
      <c r="RRO78" s="6"/>
      <c r="RRP78" s="6"/>
      <c r="RRQ78" s="6"/>
      <c r="RRR78" s="6"/>
      <c r="RRS78" s="6"/>
      <c r="RRT78" s="6"/>
      <c r="RRU78" s="6"/>
      <c r="RRV78" s="6"/>
      <c r="RRW78" s="6"/>
      <c r="RRX78" s="6"/>
      <c r="RRY78" s="6"/>
      <c r="RRZ78" s="6"/>
      <c r="RSA78" s="6"/>
      <c r="RSB78" s="6"/>
      <c r="RSC78" s="6"/>
      <c r="RSD78" s="6"/>
      <c r="RSE78" s="6"/>
      <c r="RSF78" s="6"/>
      <c r="RSG78" s="6"/>
      <c r="RSH78" s="6"/>
      <c r="RSI78" s="6"/>
      <c r="RSJ78" s="6"/>
      <c r="RSK78" s="6"/>
      <c r="RSL78" s="6"/>
      <c r="RSM78" s="6"/>
      <c r="RSN78" s="6"/>
      <c r="RSO78" s="6"/>
      <c r="RSP78" s="6"/>
      <c r="RSQ78" s="6"/>
      <c r="RSR78" s="6"/>
      <c r="RSS78" s="6"/>
      <c r="RST78" s="6"/>
      <c r="RSU78" s="6"/>
      <c r="RSV78" s="6"/>
      <c r="RSW78" s="6"/>
      <c r="RSX78" s="6"/>
      <c r="RSY78" s="6"/>
      <c r="RSZ78" s="6"/>
      <c r="RTA78" s="6"/>
      <c r="RTB78" s="6"/>
      <c r="RTC78" s="6"/>
      <c r="RTD78" s="6"/>
      <c r="RTE78" s="6"/>
      <c r="RTF78" s="6"/>
      <c r="RTG78" s="6"/>
      <c r="RTH78" s="6"/>
      <c r="RTI78" s="6"/>
      <c r="RTJ78" s="6"/>
      <c r="RTK78" s="6"/>
      <c r="RTL78" s="6"/>
      <c r="RTM78" s="6"/>
      <c r="RTN78" s="6"/>
      <c r="RTO78" s="6"/>
      <c r="RTP78" s="6"/>
      <c r="RTQ78" s="6"/>
      <c r="RTR78" s="6"/>
      <c r="RTS78" s="6"/>
      <c r="RTT78" s="6"/>
      <c r="RTU78" s="6"/>
      <c r="RTV78" s="6"/>
      <c r="RTW78" s="6"/>
      <c r="RTX78" s="6"/>
      <c r="RTY78" s="6"/>
      <c r="RTZ78" s="6"/>
      <c r="RUA78" s="6"/>
      <c r="RUB78" s="6"/>
      <c r="RUC78" s="6"/>
      <c r="RUD78" s="6"/>
      <c r="RUE78" s="6"/>
      <c r="RUF78" s="6"/>
      <c r="RUG78" s="6"/>
      <c r="RUH78" s="6"/>
      <c r="RUI78" s="6"/>
      <c r="RUJ78" s="6"/>
      <c r="RUK78" s="6"/>
      <c r="RUL78" s="6"/>
      <c r="RUM78" s="6"/>
      <c r="RUN78" s="6"/>
      <c r="RUO78" s="6"/>
      <c r="RUP78" s="6"/>
      <c r="RUQ78" s="6"/>
      <c r="RUR78" s="6"/>
      <c r="RUS78" s="6"/>
      <c r="RUT78" s="6"/>
      <c r="RUU78" s="6"/>
      <c r="RUV78" s="6"/>
      <c r="RUW78" s="6"/>
      <c r="RUX78" s="6"/>
      <c r="RUY78" s="6"/>
      <c r="RUZ78" s="6"/>
      <c r="RVA78" s="6"/>
      <c r="RVB78" s="6"/>
      <c r="RVC78" s="6"/>
      <c r="RVD78" s="6"/>
      <c r="RVE78" s="6"/>
      <c r="RVF78" s="6"/>
      <c r="RVG78" s="6"/>
      <c r="RVH78" s="6"/>
      <c r="RVI78" s="6"/>
      <c r="RVJ78" s="6"/>
      <c r="RVK78" s="6"/>
      <c r="RVL78" s="6"/>
      <c r="RVM78" s="6"/>
      <c r="RVN78" s="6"/>
      <c r="RVO78" s="6"/>
      <c r="RVP78" s="6"/>
      <c r="RVQ78" s="6"/>
      <c r="RVR78" s="6"/>
      <c r="RVS78" s="6"/>
      <c r="RVT78" s="6"/>
      <c r="RVU78" s="6"/>
      <c r="RVV78" s="6"/>
      <c r="RVW78" s="6"/>
      <c r="RVX78" s="6"/>
      <c r="RVY78" s="6"/>
      <c r="RVZ78" s="6"/>
      <c r="RWA78" s="6"/>
      <c r="RWB78" s="6"/>
      <c r="RWC78" s="6"/>
      <c r="RWD78" s="6"/>
      <c r="RWE78" s="6"/>
      <c r="RWF78" s="6"/>
      <c r="RWG78" s="6"/>
      <c r="RWH78" s="6"/>
      <c r="RWI78" s="6"/>
      <c r="RWJ78" s="6"/>
      <c r="RWK78" s="6"/>
      <c r="RWL78" s="6"/>
      <c r="RWM78" s="6"/>
      <c r="RWN78" s="6"/>
      <c r="RWO78" s="6"/>
      <c r="RWP78" s="6"/>
      <c r="RWQ78" s="6"/>
      <c r="RWR78" s="6"/>
      <c r="RWS78" s="6"/>
      <c r="RWT78" s="6"/>
      <c r="RWU78" s="6"/>
      <c r="RWV78" s="6"/>
      <c r="RWW78" s="6"/>
      <c r="RWX78" s="6"/>
      <c r="RWY78" s="6"/>
      <c r="RWZ78" s="6"/>
      <c r="RXA78" s="6"/>
      <c r="RXB78" s="6"/>
      <c r="RXC78" s="6"/>
      <c r="RXD78" s="6"/>
      <c r="RXE78" s="6"/>
      <c r="RXF78" s="6"/>
      <c r="RXG78" s="6"/>
      <c r="RXH78" s="6"/>
      <c r="RXI78" s="6"/>
      <c r="RXJ78" s="6"/>
      <c r="RXK78" s="6"/>
      <c r="RXL78" s="6"/>
      <c r="RXM78" s="6"/>
      <c r="RXN78" s="6"/>
      <c r="RXO78" s="6"/>
      <c r="RXP78" s="6"/>
      <c r="RXQ78" s="6"/>
      <c r="RXR78" s="6"/>
      <c r="RXS78" s="6"/>
      <c r="RXT78" s="6"/>
      <c r="RXU78" s="6"/>
      <c r="RXV78" s="6"/>
      <c r="RXW78" s="6"/>
      <c r="RXX78" s="6"/>
      <c r="RXY78" s="6"/>
      <c r="RXZ78" s="6"/>
      <c r="RYA78" s="6"/>
      <c r="RYB78" s="6"/>
      <c r="RYC78" s="6"/>
      <c r="RYD78" s="6"/>
      <c r="RYE78" s="6"/>
      <c r="RYF78" s="6"/>
      <c r="RYG78" s="6"/>
      <c r="RYH78" s="6"/>
      <c r="RYI78" s="6"/>
      <c r="RYJ78" s="6"/>
      <c r="RYK78" s="6"/>
      <c r="RYL78" s="6"/>
      <c r="RYM78" s="6"/>
      <c r="RYN78" s="6"/>
      <c r="RYO78" s="6"/>
      <c r="RYP78" s="6"/>
      <c r="RYQ78" s="6"/>
      <c r="RYR78" s="6"/>
      <c r="RYS78" s="6"/>
      <c r="RYT78" s="6"/>
      <c r="RYU78" s="6"/>
      <c r="RYV78" s="6"/>
      <c r="RYW78" s="6"/>
      <c r="RYX78" s="6"/>
      <c r="RYY78" s="6"/>
      <c r="RYZ78" s="6"/>
      <c r="RZA78" s="6"/>
      <c r="RZB78" s="6"/>
      <c r="RZC78" s="6"/>
      <c r="RZD78" s="6"/>
      <c r="RZE78" s="6"/>
      <c r="RZF78" s="6"/>
      <c r="RZG78" s="6"/>
      <c r="RZH78" s="6"/>
      <c r="RZI78" s="6"/>
      <c r="RZJ78" s="6"/>
      <c r="RZK78" s="6"/>
      <c r="RZL78" s="6"/>
      <c r="RZM78" s="6"/>
      <c r="RZN78" s="6"/>
      <c r="RZO78" s="6"/>
      <c r="RZP78" s="6"/>
      <c r="RZQ78" s="6"/>
      <c r="RZR78" s="6"/>
      <c r="RZS78" s="6"/>
      <c r="RZT78" s="6"/>
      <c r="RZU78" s="6"/>
      <c r="RZV78" s="6"/>
      <c r="RZW78" s="6"/>
      <c r="RZX78" s="6"/>
      <c r="RZY78" s="6"/>
      <c r="RZZ78" s="6"/>
      <c r="SAA78" s="6"/>
      <c r="SAB78" s="6"/>
      <c r="SAC78" s="6"/>
      <c r="SAD78" s="6"/>
      <c r="SAE78" s="6"/>
      <c r="SAF78" s="6"/>
      <c r="SAG78" s="6"/>
      <c r="SAH78" s="6"/>
      <c r="SAI78" s="6"/>
      <c r="SAJ78" s="6"/>
      <c r="SAK78" s="6"/>
      <c r="SAL78" s="6"/>
      <c r="SAM78" s="6"/>
      <c r="SAN78" s="6"/>
      <c r="SAO78" s="6"/>
      <c r="SAP78" s="6"/>
      <c r="SAQ78" s="6"/>
      <c r="SAR78" s="6"/>
      <c r="SAS78" s="6"/>
      <c r="SAT78" s="6"/>
      <c r="SAU78" s="6"/>
      <c r="SAV78" s="6"/>
      <c r="SAW78" s="6"/>
      <c r="SAX78" s="6"/>
      <c r="SAY78" s="6"/>
      <c r="SAZ78" s="6"/>
      <c r="SBA78" s="6"/>
      <c r="SBB78" s="6"/>
      <c r="SBC78" s="6"/>
      <c r="SBD78" s="6"/>
      <c r="SBE78" s="6"/>
      <c r="SBF78" s="6"/>
      <c r="SBG78" s="6"/>
      <c r="SBH78" s="6"/>
      <c r="SBI78" s="6"/>
      <c r="SBJ78" s="6"/>
      <c r="SBK78" s="6"/>
      <c r="SBL78" s="6"/>
      <c r="SBM78" s="6"/>
      <c r="SBN78" s="6"/>
      <c r="SBO78" s="6"/>
      <c r="SBP78" s="6"/>
      <c r="SBQ78" s="6"/>
      <c r="SBR78" s="6"/>
      <c r="SBS78" s="6"/>
      <c r="SBT78" s="6"/>
      <c r="SBU78" s="6"/>
      <c r="SBV78" s="6"/>
      <c r="SBW78" s="6"/>
      <c r="SBX78" s="6"/>
      <c r="SBY78" s="6"/>
      <c r="SBZ78" s="6"/>
      <c r="SCA78" s="6"/>
      <c r="SCB78" s="6"/>
      <c r="SCC78" s="6"/>
      <c r="SCD78" s="6"/>
      <c r="SCE78" s="6"/>
      <c r="SCF78" s="6"/>
      <c r="SCG78" s="6"/>
      <c r="SCH78" s="6"/>
      <c r="SCI78" s="6"/>
      <c r="SCJ78" s="6"/>
      <c r="SCK78" s="6"/>
      <c r="SCL78" s="6"/>
      <c r="SCM78" s="6"/>
      <c r="SCN78" s="6"/>
      <c r="SCO78" s="6"/>
      <c r="SCP78" s="6"/>
      <c r="SCQ78" s="6"/>
      <c r="SCR78" s="6"/>
      <c r="SCS78" s="6"/>
      <c r="SCT78" s="6"/>
      <c r="SCU78" s="6"/>
      <c r="SCV78" s="6"/>
      <c r="SCW78" s="6"/>
      <c r="SCX78" s="6"/>
      <c r="SCY78" s="6"/>
      <c r="SCZ78" s="6"/>
      <c r="SDA78" s="6"/>
      <c r="SDB78" s="6"/>
      <c r="SDC78" s="6"/>
      <c r="SDD78" s="6"/>
      <c r="SDE78" s="6"/>
      <c r="SDF78" s="6"/>
      <c r="SDG78" s="6"/>
      <c r="SDH78" s="6"/>
      <c r="SDI78" s="6"/>
      <c r="SDJ78" s="6"/>
      <c r="SDK78" s="6"/>
      <c r="SDL78" s="6"/>
      <c r="SDM78" s="6"/>
      <c r="SDN78" s="6"/>
      <c r="SDO78" s="6"/>
      <c r="SDP78" s="6"/>
      <c r="SDQ78" s="6"/>
      <c r="SDR78" s="6"/>
      <c r="SDS78" s="6"/>
      <c r="SDT78" s="6"/>
      <c r="SDU78" s="6"/>
      <c r="SDV78" s="6"/>
      <c r="SDW78" s="6"/>
      <c r="SDX78" s="6"/>
      <c r="SDY78" s="6"/>
      <c r="SDZ78" s="6"/>
      <c r="SEA78" s="6"/>
      <c r="SEB78" s="6"/>
      <c r="SEC78" s="6"/>
      <c r="SED78" s="6"/>
      <c r="SEE78" s="6"/>
      <c r="SEF78" s="6"/>
      <c r="SEG78" s="6"/>
      <c r="SEH78" s="6"/>
      <c r="SEI78" s="6"/>
      <c r="SEJ78" s="6"/>
      <c r="SEK78" s="6"/>
      <c r="SEL78" s="6"/>
      <c r="SEM78" s="6"/>
      <c r="SEN78" s="6"/>
      <c r="SEO78" s="6"/>
      <c r="SEP78" s="6"/>
      <c r="SEQ78" s="6"/>
      <c r="SER78" s="6"/>
      <c r="SES78" s="6"/>
      <c r="SET78" s="6"/>
      <c r="SEU78" s="6"/>
      <c r="SEV78" s="6"/>
      <c r="SEW78" s="6"/>
      <c r="SEX78" s="6"/>
      <c r="SEY78" s="6"/>
      <c r="SEZ78" s="6"/>
      <c r="SFA78" s="6"/>
      <c r="SFB78" s="6"/>
      <c r="SFC78" s="6"/>
      <c r="SFD78" s="6"/>
      <c r="SFE78" s="6"/>
      <c r="SFF78" s="6"/>
      <c r="SFG78" s="6"/>
      <c r="SFH78" s="6"/>
      <c r="SFI78" s="6"/>
      <c r="SFJ78" s="6"/>
      <c r="SFK78" s="6"/>
      <c r="SFL78" s="6"/>
      <c r="SFM78" s="6"/>
      <c r="SFN78" s="6"/>
      <c r="SFO78" s="6"/>
      <c r="SFP78" s="6"/>
      <c r="SFQ78" s="6"/>
      <c r="SFR78" s="6"/>
      <c r="SFS78" s="6"/>
      <c r="SFT78" s="6"/>
      <c r="SFU78" s="6"/>
      <c r="SFV78" s="6"/>
      <c r="SFW78" s="6"/>
      <c r="SFX78" s="6"/>
      <c r="SFY78" s="6"/>
      <c r="SFZ78" s="6"/>
      <c r="SGA78" s="6"/>
      <c r="SGB78" s="6"/>
      <c r="SGC78" s="6"/>
      <c r="SGD78" s="6"/>
      <c r="SGE78" s="6"/>
      <c r="SGF78" s="6"/>
      <c r="SGG78" s="6"/>
      <c r="SGH78" s="6"/>
      <c r="SGI78" s="6"/>
      <c r="SGJ78" s="6"/>
      <c r="SGK78" s="6"/>
      <c r="SGL78" s="6"/>
      <c r="SGM78" s="6"/>
      <c r="SGN78" s="6"/>
      <c r="SGO78" s="6"/>
      <c r="SGP78" s="6"/>
      <c r="SGQ78" s="6"/>
      <c r="SGR78" s="6"/>
      <c r="SGS78" s="6"/>
      <c r="SGT78" s="6"/>
      <c r="SGU78" s="6"/>
      <c r="SGV78" s="6"/>
      <c r="SGW78" s="6"/>
      <c r="SGX78" s="6"/>
      <c r="SGY78" s="6"/>
      <c r="SGZ78" s="6"/>
      <c r="SHA78" s="6"/>
      <c r="SHB78" s="6"/>
      <c r="SHC78" s="6"/>
      <c r="SHD78" s="6"/>
      <c r="SHE78" s="6"/>
      <c r="SHF78" s="6"/>
      <c r="SHG78" s="6"/>
      <c r="SHH78" s="6"/>
      <c r="SHI78" s="6"/>
      <c r="SHJ78" s="6"/>
      <c r="SHK78" s="6"/>
      <c r="SHL78" s="6"/>
      <c r="SHM78" s="6"/>
      <c r="SHN78" s="6"/>
      <c r="SHO78" s="6"/>
      <c r="SHP78" s="6"/>
      <c r="SHQ78" s="6"/>
      <c r="SHR78" s="6"/>
      <c r="SHS78" s="6"/>
      <c r="SHT78" s="6"/>
      <c r="SHU78" s="6"/>
      <c r="SHV78" s="6"/>
      <c r="SHW78" s="6"/>
      <c r="SHX78" s="6"/>
      <c r="SHY78" s="6"/>
      <c r="SHZ78" s="6"/>
      <c r="SIA78" s="6"/>
      <c r="SIB78" s="6"/>
      <c r="SIC78" s="6"/>
      <c r="SID78" s="6"/>
      <c r="SIE78" s="6"/>
      <c r="SIF78" s="6"/>
      <c r="SIG78" s="6"/>
      <c r="SIH78" s="6"/>
      <c r="SII78" s="6"/>
      <c r="SIJ78" s="6"/>
      <c r="SIK78" s="6"/>
      <c r="SIL78" s="6"/>
      <c r="SIM78" s="6"/>
      <c r="SIN78" s="6"/>
      <c r="SIO78" s="6"/>
      <c r="SIP78" s="6"/>
      <c r="SIQ78" s="6"/>
      <c r="SIR78" s="6"/>
      <c r="SIS78" s="6"/>
      <c r="SIT78" s="6"/>
      <c r="SIU78" s="6"/>
      <c r="SIV78" s="6"/>
      <c r="SIW78" s="6"/>
      <c r="SIX78" s="6"/>
      <c r="SIY78" s="6"/>
      <c r="SIZ78" s="6"/>
      <c r="SJA78" s="6"/>
      <c r="SJB78" s="6"/>
      <c r="SJC78" s="6"/>
      <c r="SJD78" s="6"/>
      <c r="SJE78" s="6"/>
      <c r="SJF78" s="6"/>
      <c r="SJG78" s="6"/>
      <c r="SJH78" s="6"/>
      <c r="SJI78" s="6"/>
      <c r="SJJ78" s="6"/>
      <c r="SJK78" s="6"/>
      <c r="SJL78" s="6"/>
      <c r="SJM78" s="6"/>
      <c r="SJN78" s="6"/>
      <c r="SJO78" s="6"/>
      <c r="SJP78" s="6"/>
      <c r="SJQ78" s="6"/>
      <c r="SJR78" s="6"/>
      <c r="SJS78" s="6"/>
      <c r="SJT78" s="6"/>
      <c r="SJU78" s="6"/>
      <c r="SJV78" s="6"/>
      <c r="SJW78" s="6"/>
      <c r="SJX78" s="6"/>
      <c r="SJY78" s="6"/>
      <c r="SJZ78" s="6"/>
      <c r="SKA78" s="6"/>
      <c r="SKB78" s="6"/>
      <c r="SKC78" s="6"/>
      <c r="SKD78" s="6"/>
      <c r="SKE78" s="6"/>
      <c r="SKF78" s="6"/>
      <c r="SKG78" s="6"/>
      <c r="SKH78" s="6"/>
      <c r="SKI78" s="6"/>
      <c r="SKJ78" s="6"/>
      <c r="SKK78" s="6"/>
      <c r="SKL78" s="6"/>
      <c r="SKM78" s="6"/>
      <c r="SKN78" s="6"/>
      <c r="SKO78" s="6"/>
      <c r="SKP78" s="6"/>
      <c r="SKQ78" s="6"/>
      <c r="SKR78" s="6"/>
      <c r="SKS78" s="6"/>
      <c r="SKT78" s="6"/>
      <c r="SKU78" s="6"/>
      <c r="SKV78" s="6"/>
      <c r="SKW78" s="6"/>
      <c r="SKX78" s="6"/>
      <c r="SKY78" s="6"/>
      <c r="SKZ78" s="6"/>
      <c r="SLA78" s="6"/>
      <c r="SLB78" s="6"/>
      <c r="SLC78" s="6"/>
      <c r="SLD78" s="6"/>
      <c r="SLE78" s="6"/>
      <c r="SLF78" s="6"/>
      <c r="SLG78" s="6"/>
      <c r="SLH78" s="6"/>
      <c r="SLI78" s="6"/>
      <c r="SLJ78" s="6"/>
      <c r="SLK78" s="6"/>
      <c r="SLL78" s="6"/>
      <c r="SLM78" s="6"/>
      <c r="SLN78" s="6"/>
      <c r="SLO78" s="6"/>
      <c r="SLP78" s="6"/>
      <c r="SLQ78" s="6"/>
      <c r="SLR78" s="6"/>
      <c r="SLS78" s="6"/>
      <c r="SLT78" s="6"/>
      <c r="SLU78" s="6"/>
      <c r="SLV78" s="6"/>
      <c r="SLW78" s="6"/>
      <c r="SLX78" s="6"/>
      <c r="SLY78" s="6"/>
      <c r="SLZ78" s="6"/>
      <c r="SMA78" s="6"/>
      <c r="SMB78" s="6"/>
      <c r="SMC78" s="6"/>
      <c r="SMD78" s="6"/>
      <c r="SME78" s="6"/>
      <c r="SMF78" s="6"/>
      <c r="SMG78" s="6"/>
      <c r="SMH78" s="6"/>
      <c r="SMI78" s="6"/>
      <c r="SMJ78" s="6"/>
      <c r="SMK78" s="6"/>
      <c r="SML78" s="6"/>
      <c r="SMM78" s="6"/>
      <c r="SMN78" s="6"/>
      <c r="SMO78" s="6"/>
      <c r="SMP78" s="6"/>
      <c r="SMQ78" s="6"/>
      <c r="SMR78" s="6"/>
      <c r="SMS78" s="6"/>
      <c r="SMT78" s="6"/>
      <c r="SMU78" s="6"/>
      <c r="SMV78" s="6"/>
      <c r="SMW78" s="6"/>
      <c r="SMX78" s="6"/>
      <c r="SMY78" s="6"/>
      <c r="SMZ78" s="6"/>
      <c r="SNA78" s="6"/>
      <c r="SNB78" s="6"/>
      <c r="SNC78" s="6"/>
      <c r="SND78" s="6"/>
      <c r="SNE78" s="6"/>
      <c r="SNF78" s="6"/>
      <c r="SNG78" s="6"/>
      <c r="SNH78" s="6"/>
      <c r="SNI78" s="6"/>
      <c r="SNJ78" s="6"/>
      <c r="SNK78" s="6"/>
      <c r="SNL78" s="6"/>
      <c r="SNM78" s="6"/>
      <c r="SNN78" s="6"/>
      <c r="SNO78" s="6"/>
      <c r="SNP78" s="6"/>
      <c r="SNQ78" s="6"/>
      <c r="SNR78" s="6"/>
      <c r="SNS78" s="6"/>
      <c r="SNT78" s="6"/>
      <c r="SNU78" s="6"/>
      <c r="SNV78" s="6"/>
      <c r="SNW78" s="6"/>
      <c r="SNX78" s="6"/>
      <c r="SNY78" s="6"/>
      <c r="SNZ78" s="6"/>
      <c r="SOA78" s="6"/>
      <c r="SOB78" s="6"/>
      <c r="SOC78" s="6"/>
      <c r="SOD78" s="6"/>
      <c r="SOE78" s="6"/>
      <c r="SOF78" s="6"/>
      <c r="SOG78" s="6"/>
      <c r="SOH78" s="6"/>
      <c r="SOI78" s="6"/>
      <c r="SOJ78" s="6"/>
      <c r="SOK78" s="6"/>
      <c r="SOL78" s="6"/>
      <c r="SOM78" s="6"/>
      <c r="SON78" s="6"/>
      <c r="SOO78" s="6"/>
      <c r="SOP78" s="6"/>
      <c r="SOQ78" s="6"/>
      <c r="SOR78" s="6"/>
      <c r="SOS78" s="6"/>
      <c r="SOT78" s="6"/>
      <c r="SOU78" s="6"/>
      <c r="SOV78" s="6"/>
      <c r="SOW78" s="6"/>
      <c r="SOX78" s="6"/>
      <c r="SOY78" s="6"/>
      <c r="SOZ78" s="6"/>
      <c r="SPA78" s="6"/>
      <c r="SPB78" s="6"/>
      <c r="SPC78" s="6"/>
      <c r="SPD78" s="6"/>
      <c r="SPE78" s="6"/>
      <c r="SPF78" s="6"/>
      <c r="SPG78" s="6"/>
      <c r="SPH78" s="6"/>
      <c r="SPI78" s="6"/>
      <c r="SPJ78" s="6"/>
      <c r="SPK78" s="6"/>
      <c r="SPL78" s="6"/>
      <c r="SPM78" s="6"/>
      <c r="SPN78" s="6"/>
      <c r="SPO78" s="6"/>
      <c r="SPP78" s="6"/>
      <c r="SPQ78" s="6"/>
      <c r="SPR78" s="6"/>
      <c r="SPS78" s="6"/>
      <c r="SPT78" s="6"/>
      <c r="SPU78" s="6"/>
      <c r="SPV78" s="6"/>
      <c r="SPW78" s="6"/>
      <c r="SPX78" s="6"/>
      <c r="SPY78" s="6"/>
      <c r="SPZ78" s="6"/>
      <c r="SQA78" s="6"/>
      <c r="SQB78" s="6"/>
      <c r="SQC78" s="6"/>
      <c r="SQD78" s="6"/>
      <c r="SQE78" s="6"/>
      <c r="SQF78" s="6"/>
      <c r="SQG78" s="6"/>
      <c r="SQH78" s="6"/>
      <c r="SQI78" s="6"/>
      <c r="SQJ78" s="6"/>
      <c r="SQK78" s="6"/>
      <c r="SQL78" s="6"/>
      <c r="SQM78" s="6"/>
      <c r="SQN78" s="6"/>
      <c r="SQO78" s="6"/>
      <c r="SQP78" s="6"/>
      <c r="SQQ78" s="6"/>
      <c r="SQR78" s="6"/>
      <c r="SQS78" s="6"/>
      <c r="SQT78" s="6"/>
      <c r="SQU78" s="6"/>
      <c r="SQV78" s="6"/>
      <c r="SQW78" s="6"/>
      <c r="SQX78" s="6"/>
      <c r="SQY78" s="6"/>
      <c r="SQZ78" s="6"/>
      <c r="SRA78" s="6"/>
      <c r="SRB78" s="6"/>
      <c r="SRC78" s="6"/>
      <c r="SRD78" s="6"/>
      <c r="SRE78" s="6"/>
      <c r="SRF78" s="6"/>
      <c r="SRG78" s="6"/>
      <c r="SRH78" s="6"/>
      <c r="SRI78" s="6"/>
      <c r="SRJ78" s="6"/>
      <c r="SRK78" s="6"/>
      <c r="SRL78" s="6"/>
      <c r="SRM78" s="6"/>
      <c r="SRN78" s="6"/>
      <c r="SRO78" s="6"/>
      <c r="SRP78" s="6"/>
      <c r="SRQ78" s="6"/>
      <c r="SRR78" s="6"/>
      <c r="SRS78" s="6"/>
      <c r="SRT78" s="6"/>
      <c r="SRU78" s="6"/>
      <c r="SRV78" s="6"/>
      <c r="SRW78" s="6"/>
      <c r="SRX78" s="6"/>
      <c r="SRY78" s="6"/>
      <c r="SRZ78" s="6"/>
      <c r="SSA78" s="6"/>
      <c r="SSB78" s="6"/>
      <c r="SSC78" s="6"/>
      <c r="SSD78" s="6"/>
      <c r="SSE78" s="6"/>
      <c r="SSF78" s="6"/>
      <c r="SSG78" s="6"/>
      <c r="SSH78" s="6"/>
      <c r="SSI78" s="6"/>
      <c r="SSJ78" s="6"/>
      <c r="SSK78" s="6"/>
      <c r="SSL78" s="6"/>
      <c r="SSM78" s="6"/>
      <c r="SSN78" s="6"/>
      <c r="SSO78" s="6"/>
      <c r="SSP78" s="6"/>
      <c r="SSQ78" s="6"/>
      <c r="SSR78" s="6"/>
      <c r="SSS78" s="6"/>
      <c r="SST78" s="6"/>
      <c r="SSU78" s="6"/>
      <c r="SSV78" s="6"/>
      <c r="SSW78" s="6"/>
      <c r="SSX78" s="6"/>
      <c r="SSY78" s="6"/>
      <c r="SSZ78" s="6"/>
      <c r="STA78" s="6"/>
      <c r="STB78" s="6"/>
      <c r="STC78" s="6"/>
      <c r="STD78" s="6"/>
      <c r="STE78" s="6"/>
      <c r="STF78" s="6"/>
      <c r="STG78" s="6"/>
      <c r="STH78" s="6"/>
      <c r="STI78" s="6"/>
      <c r="STJ78" s="6"/>
      <c r="STK78" s="6"/>
      <c r="STL78" s="6"/>
      <c r="STM78" s="6"/>
      <c r="STN78" s="6"/>
      <c r="STO78" s="6"/>
      <c r="STP78" s="6"/>
      <c r="STQ78" s="6"/>
      <c r="STR78" s="6"/>
      <c r="STS78" s="6"/>
      <c r="STT78" s="6"/>
      <c r="STU78" s="6"/>
      <c r="STV78" s="6"/>
      <c r="STW78" s="6"/>
      <c r="STX78" s="6"/>
      <c r="STY78" s="6"/>
      <c r="STZ78" s="6"/>
      <c r="SUA78" s="6"/>
      <c r="SUB78" s="6"/>
      <c r="SUC78" s="6"/>
      <c r="SUD78" s="6"/>
      <c r="SUE78" s="6"/>
      <c r="SUF78" s="6"/>
      <c r="SUG78" s="6"/>
      <c r="SUH78" s="6"/>
      <c r="SUI78" s="6"/>
      <c r="SUJ78" s="6"/>
      <c r="SUK78" s="6"/>
      <c r="SUL78" s="6"/>
      <c r="SUM78" s="6"/>
      <c r="SUN78" s="6"/>
      <c r="SUO78" s="6"/>
      <c r="SUP78" s="6"/>
      <c r="SUQ78" s="6"/>
      <c r="SUR78" s="6"/>
      <c r="SUS78" s="6"/>
      <c r="SUT78" s="6"/>
      <c r="SUU78" s="6"/>
      <c r="SUV78" s="6"/>
      <c r="SUW78" s="6"/>
      <c r="SUX78" s="6"/>
      <c r="SUY78" s="6"/>
      <c r="SUZ78" s="6"/>
      <c r="SVA78" s="6"/>
      <c r="SVB78" s="6"/>
      <c r="SVC78" s="6"/>
      <c r="SVD78" s="6"/>
      <c r="SVE78" s="6"/>
      <c r="SVF78" s="6"/>
      <c r="SVG78" s="6"/>
      <c r="SVH78" s="6"/>
      <c r="SVI78" s="6"/>
      <c r="SVJ78" s="6"/>
      <c r="SVK78" s="6"/>
      <c r="SVL78" s="6"/>
      <c r="SVM78" s="6"/>
      <c r="SVN78" s="6"/>
      <c r="SVO78" s="6"/>
      <c r="SVP78" s="6"/>
      <c r="SVQ78" s="6"/>
      <c r="SVR78" s="6"/>
      <c r="SVS78" s="6"/>
      <c r="SVT78" s="6"/>
      <c r="SVU78" s="6"/>
      <c r="SVV78" s="6"/>
      <c r="SVW78" s="6"/>
      <c r="SVX78" s="6"/>
      <c r="SVY78" s="6"/>
      <c r="SVZ78" s="6"/>
      <c r="SWA78" s="6"/>
      <c r="SWB78" s="6"/>
      <c r="SWC78" s="6"/>
      <c r="SWD78" s="6"/>
      <c r="SWE78" s="6"/>
      <c r="SWF78" s="6"/>
      <c r="SWG78" s="6"/>
      <c r="SWH78" s="6"/>
      <c r="SWI78" s="6"/>
      <c r="SWJ78" s="6"/>
      <c r="SWK78" s="6"/>
      <c r="SWL78" s="6"/>
      <c r="SWM78" s="6"/>
      <c r="SWN78" s="6"/>
      <c r="SWO78" s="6"/>
      <c r="SWP78" s="6"/>
      <c r="SWQ78" s="6"/>
      <c r="SWR78" s="6"/>
      <c r="SWS78" s="6"/>
      <c r="SWT78" s="6"/>
      <c r="SWU78" s="6"/>
      <c r="SWV78" s="6"/>
      <c r="SWW78" s="6"/>
      <c r="SWX78" s="6"/>
      <c r="SWY78" s="6"/>
      <c r="SWZ78" s="6"/>
      <c r="SXA78" s="6"/>
      <c r="SXB78" s="6"/>
      <c r="SXC78" s="6"/>
      <c r="SXD78" s="6"/>
      <c r="SXE78" s="6"/>
      <c r="SXF78" s="6"/>
      <c r="SXG78" s="6"/>
      <c r="SXH78" s="6"/>
      <c r="SXI78" s="6"/>
      <c r="SXJ78" s="6"/>
      <c r="SXK78" s="6"/>
      <c r="SXL78" s="6"/>
      <c r="SXM78" s="6"/>
      <c r="SXN78" s="6"/>
      <c r="SXO78" s="6"/>
      <c r="SXP78" s="6"/>
      <c r="SXQ78" s="6"/>
      <c r="SXR78" s="6"/>
      <c r="SXS78" s="6"/>
      <c r="SXT78" s="6"/>
      <c r="SXU78" s="6"/>
      <c r="SXV78" s="6"/>
      <c r="SXW78" s="6"/>
      <c r="SXX78" s="6"/>
      <c r="SXY78" s="6"/>
      <c r="SXZ78" s="6"/>
      <c r="SYA78" s="6"/>
      <c r="SYB78" s="6"/>
      <c r="SYC78" s="6"/>
      <c r="SYD78" s="6"/>
      <c r="SYE78" s="6"/>
      <c r="SYF78" s="6"/>
      <c r="SYG78" s="6"/>
      <c r="SYH78" s="6"/>
      <c r="SYI78" s="6"/>
      <c r="SYJ78" s="6"/>
      <c r="SYK78" s="6"/>
      <c r="SYL78" s="6"/>
      <c r="SYM78" s="6"/>
      <c r="SYN78" s="6"/>
      <c r="SYO78" s="6"/>
      <c r="SYP78" s="6"/>
      <c r="SYQ78" s="6"/>
      <c r="SYR78" s="6"/>
      <c r="SYS78" s="6"/>
      <c r="SYT78" s="6"/>
      <c r="SYU78" s="6"/>
      <c r="SYV78" s="6"/>
      <c r="SYW78" s="6"/>
      <c r="SYX78" s="6"/>
      <c r="SYY78" s="6"/>
      <c r="SYZ78" s="6"/>
      <c r="SZA78" s="6"/>
      <c r="SZB78" s="6"/>
      <c r="SZC78" s="6"/>
      <c r="SZD78" s="6"/>
      <c r="SZE78" s="6"/>
      <c r="SZF78" s="6"/>
      <c r="SZG78" s="6"/>
      <c r="SZH78" s="6"/>
      <c r="SZI78" s="6"/>
      <c r="SZJ78" s="6"/>
      <c r="SZK78" s="6"/>
      <c r="SZL78" s="6"/>
      <c r="SZM78" s="6"/>
      <c r="SZN78" s="6"/>
      <c r="SZO78" s="6"/>
      <c r="SZP78" s="6"/>
      <c r="SZQ78" s="6"/>
      <c r="SZR78" s="6"/>
      <c r="SZS78" s="6"/>
      <c r="SZT78" s="6"/>
      <c r="SZU78" s="6"/>
      <c r="SZV78" s="6"/>
      <c r="SZW78" s="6"/>
      <c r="SZX78" s="6"/>
      <c r="SZY78" s="6"/>
      <c r="SZZ78" s="6"/>
      <c r="TAA78" s="6"/>
      <c r="TAB78" s="6"/>
      <c r="TAC78" s="6"/>
      <c r="TAD78" s="6"/>
      <c r="TAE78" s="6"/>
      <c r="TAF78" s="6"/>
      <c r="TAG78" s="6"/>
      <c r="TAH78" s="6"/>
      <c r="TAI78" s="6"/>
      <c r="TAJ78" s="6"/>
      <c r="TAK78" s="6"/>
      <c r="TAL78" s="6"/>
      <c r="TAM78" s="6"/>
      <c r="TAN78" s="6"/>
      <c r="TAO78" s="6"/>
      <c r="TAP78" s="6"/>
      <c r="TAQ78" s="6"/>
      <c r="TAR78" s="6"/>
      <c r="TAS78" s="6"/>
      <c r="TAT78" s="6"/>
      <c r="TAU78" s="6"/>
      <c r="TAV78" s="6"/>
      <c r="TAW78" s="6"/>
      <c r="TAX78" s="6"/>
      <c r="TAY78" s="6"/>
      <c r="TAZ78" s="6"/>
      <c r="TBA78" s="6"/>
      <c r="TBB78" s="6"/>
      <c r="TBC78" s="6"/>
      <c r="TBD78" s="6"/>
      <c r="TBE78" s="6"/>
      <c r="TBF78" s="6"/>
      <c r="TBG78" s="6"/>
      <c r="TBH78" s="6"/>
      <c r="TBI78" s="6"/>
      <c r="TBJ78" s="6"/>
      <c r="TBK78" s="6"/>
      <c r="TBL78" s="6"/>
      <c r="TBM78" s="6"/>
      <c r="TBN78" s="6"/>
      <c r="TBO78" s="6"/>
      <c r="TBP78" s="6"/>
      <c r="TBQ78" s="6"/>
      <c r="TBR78" s="6"/>
      <c r="TBS78" s="6"/>
      <c r="TBT78" s="6"/>
      <c r="TBU78" s="6"/>
      <c r="TBV78" s="6"/>
      <c r="TBW78" s="6"/>
      <c r="TBX78" s="6"/>
      <c r="TBY78" s="6"/>
      <c r="TBZ78" s="6"/>
      <c r="TCA78" s="6"/>
      <c r="TCB78" s="6"/>
      <c r="TCC78" s="6"/>
      <c r="TCD78" s="6"/>
      <c r="TCE78" s="6"/>
      <c r="TCF78" s="6"/>
      <c r="TCG78" s="6"/>
      <c r="TCH78" s="6"/>
      <c r="TCI78" s="6"/>
      <c r="TCJ78" s="6"/>
      <c r="TCK78" s="6"/>
      <c r="TCL78" s="6"/>
      <c r="TCM78" s="6"/>
      <c r="TCN78" s="6"/>
      <c r="TCO78" s="6"/>
      <c r="TCP78" s="6"/>
      <c r="TCQ78" s="6"/>
      <c r="TCR78" s="6"/>
      <c r="TCS78" s="6"/>
      <c r="TCT78" s="6"/>
      <c r="TCU78" s="6"/>
      <c r="TCV78" s="6"/>
      <c r="TCW78" s="6"/>
      <c r="TCX78" s="6"/>
      <c r="TCY78" s="6"/>
      <c r="TCZ78" s="6"/>
      <c r="TDA78" s="6"/>
      <c r="TDB78" s="6"/>
      <c r="TDC78" s="6"/>
      <c r="TDD78" s="6"/>
      <c r="TDE78" s="6"/>
      <c r="TDF78" s="6"/>
      <c r="TDG78" s="6"/>
      <c r="TDH78" s="6"/>
      <c r="TDI78" s="6"/>
      <c r="TDJ78" s="6"/>
      <c r="TDK78" s="6"/>
      <c r="TDL78" s="6"/>
      <c r="TDM78" s="6"/>
      <c r="TDN78" s="6"/>
      <c r="TDO78" s="6"/>
      <c r="TDP78" s="6"/>
      <c r="TDQ78" s="6"/>
      <c r="TDR78" s="6"/>
      <c r="TDS78" s="6"/>
      <c r="TDT78" s="6"/>
      <c r="TDU78" s="6"/>
      <c r="TDV78" s="6"/>
      <c r="TDW78" s="6"/>
      <c r="TDX78" s="6"/>
      <c r="TDY78" s="6"/>
      <c r="TDZ78" s="6"/>
      <c r="TEA78" s="6"/>
      <c r="TEB78" s="6"/>
      <c r="TEC78" s="6"/>
      <c r="TED78" s="6"/>
      <c r="TEE78" s="6"/>
      <c r="TEF78" s="6"/>
      <c r="TEG78" s="6"/>
      <c r="TEH78" s="6"/>
      <c r="TEI78" s="6"/>
      <c r="TEJ78" s="6"/>
      <c r="TEK78" s="6"/>
      <c r="TEL78" s="6"/>
      <c r="TEM78" s="6"/>
      <c r="TEN78" s="6"/>
      <c r="TEO78" s="6"/>
      <c r="TEP78" s="6"/>
      <c r="TEQ78" s="6"/>
      <c r="TER78" s="6"/>
      <c r="TES78" s="6"/>
      <c r="TET78" s="6"/>
      <c r="TEU78" s="6"/>
      <c r="TEV78" s="6"/>
      <c r="TEW78" s="6"/>
      <c r="TEX78" s="6"/>
      <c r="TEY78" s="6"/>
      <c r="TEZ78" s="6"/>
      <c r="TFA78" s="6"/>
      <c r="TFB78" s="6"/>
      <c r="TFC78" s="6"/>
      <c r="TFD78" s="6"/>
      <c r="TFE78" s="6"/>
      <c r="TFF78" s="6"/>
      <c r="TFG78" s="6"/>
      <c r="TFH78" s="6"/>
      <c r="TFI78" s="6"/>
      <c r="TFJ78" s="6"/>
      <c r="TFK78" s="6"/>
      <c r="TFL78" s="6"/>
      <c r="TFM78" s="6"/>
      <c r="TFN78" s="6"/>
      <c r="TFO78" s="6"/>
      <c r="TFP78" s="6"/>
      <c r="TFQ78" s="6"/>
      <c r="TFR78" s="6"/>
      <c r="TFS78" s="6"/>
      <c r="TFT78" s="6"/>
      <c r="TFU78" s="6"/>
      <c r="TFV78" s="6"/>
      <c r="TFW78" s="6"/>
      <c r="TFX78" s="6"/>
      <c r="TFY78" s="6"/>
      <c r="TFZ78" s="6"/>
      <c r="TGA78" s="6"/>
      <c r="TGB78" s="6"/>
      <c r="TGC78" s="6"/>
      <c r="TGD78" s="6"/>
      <c r="TGE78" s="6"/>
      <c r="TGF78" s="6"/>
      <c r="TGG78" s="6"/>
      <c r="TGH78" s="6"/>
      <c r="TGI78" s="6"/>
      <c r="TGJ78" s="6"/>
      <c r="TGK78" s="6"/>
      <c r="TGL78" s="6"/>
      <c r="TGM78" s="6"/>
      <c r="TGN78" s="6"/>
      <c r="TGO78" s="6"/>
      <c r="TGP78" s="6"/>
      <c r="TGQ78" s="6"/>
      <c r="TGR78" s="6"/>
      <c r="TGS78" s="6"/>
      <c r="TGT78" s="6"/>
      <c r="TGU78" s="6"/>
      <c r="TGV78" s="6"/>
      <c r="TGW78" s="6"/>
      <c r="TGX78" s="6"/>
      <c r="TGY78" s="6"/>
      <c r="TGZ78" s="6"/>
      <c r="THA78" s="6"/>
      <c r="THB78" s="6"/>
      <c r="THC78" s="6"/>
      <c r="THD78" s="6"/>
      <c r="THE78" s="6"/>
      <c r="THF78" s="6"/>
      <c r="THG78" s="6"/>
      <c r="THH78" s="6"/>
      <c r="THI78" s="6"/>
      <c r="THJ78" s="6"/>
      <c r="THK78" s="6"/>
      <c r="THL78" s="6"/>
      <c r="THM78" s="6"/>
      <c r="THN78" s="6"/>
      <c r="THO78" s="6"/>
      <c r="THP78" s="6"/>
      <c r="THQ78" s="6"/>
      <c r="THR78" s="6"/>
      <c r="THS78" s="6"/>
      <c r="THT78" s="6"/>
      <c r="THU78" s="6"/>
      <c r="THV78" s="6"/>
      <c r="THW78" s="6"/>
      <c r="THX78" s="6"/>
      <c r="THY78" s="6"/>
      <c r="THZ78" s="6"/>
      <c r="TIA78" s="6"/>
      <c r="TIB78" s="6"/>
      <c r="TIC78" s="6"/>
      <c r="TID78" s="6"/>
      <c r="TIE78" s="6"/>
      <c r="TIF78" s="6"/>
      <c r="TIG78" s="6"/>
      <c r="TIH78" s="6"/>
      <c r="TII78" s="6"/>
      <c r="TIJ78" s="6"/>
      <c r="TIK78" s="6"/>
      <c r="TIL78" s="6"/>
      <c r="TIM78" s="6"/>
      <c r="TIN78" s="6"/>
      <c r="TIO78" s="6"/>
      <c r="TIP78" s="6"/>
      <c r="TIQ78" s="6"/>
      <c r="TIR78" s="6"/>
      <c r="TIS78" s="6"/>
      <c r="TIT78" s="6"/>
      <c r="TIU78" s="6"/>
      <c r="TIV78" s="6"/>
      <c r="TIW78" s="6"/>
      <c r="TIX78" s="6"/>
      <c r="TIY78" s="6"/>
      <c r="TIZ78" s="6"/>
      <c r="TJA78" s="6"/>
      <c r="TJB78" s="6"/>
      <c r="TJC78" s="6"/>
      <c r="TJD78" s="6"/>
      <c r="TJE78" s="6"/>
      <c r="TJF78" s="6"/>
      <c r="TJG78" s="6"/>
      <c r="TJH78" s="6"/>
      <c r="TJI78" s="6"/>
      <c r="TJJ78" s="6"/>
      <c r="TJK78" s="6"/>
      <c r="TJL78" s="6"/>
      <c r="TJM78" s="6"/>
      <c r="TJN78" s="6"/>
      <c r="TJO78" s="6"/>
      <c r="TJP78" s="6"/>
      <c r="TJQ78" s="6"/>
      <c r="TJR78" s="6"/>
      <c r="TJS78" s="6"/>
      <c r="TJT78" s="6"/>
      <c r="TJU78" s="6"/>
      <c r="TJV78" s="6"/>
      <c r="TJW78" s="6"/>
      <c r="TJX78" s="6"/>
      <c r="TJY78" s="6"/>
      <c r="TJZ78" s="6"/>
      <c r="TKA78" s="6"/>
      <c r="TKB78" s="6"/>
      <c r="TKC78" s="6"/>
      <c r="TKD78" s="6"/>
      <c r="TKE78" s="6"/>
      <c r="TKF78" s="6"/>
      <c r="TKG78" s="6"/>
      <c r="TKH78" s="6"/>
      <c r="TKI78" s="6"/>
      <c r="TKJ78" s="6"/>
      <c r="TKK78" s="6"/>
      <c r="TKL78" s="6"/>
      <c r="TKM78" s="6"/>
      <c r="TKN78" s="6"/>
      <c r="TKO78" s="6"/>
      <c r="TKP78" s="6"/>
      <c r="TKQ78" s="6"/>
      <c r="TKR78" s="6"/>
      <c r="TKS78" s="6"/>
      <c r="TKT78" s="6"/>
      <c r="TKU78" s="6"/>
      <c r="TKV78" s="6"/>
      <c r="TKW78" s="6"/>
      <c r="TKX78" s="6"/>
      <c r="TKY78" s="6"/>
      <c r="TKZ78" s="6"/>
      <c r="TLA78" s="6"/>
      <c r="TLB78" s="6"/>
      <c r="TLC78" s="6"/>
      <c r="TLD78" s="6"/>
      <c r="TLE78" s="6"/>
      <c r="TLF78" s="6"/>
      <c r="TLG78" s="6"/>
      <c r="TLH78" s="6"/>
      <c r="TLI78" s="6"/>
      <c r="TLJ78" s="6"/>
      <c r="TLK78" s="6"/>
      <c r="TLL78" s="6"/>
      <c r="TLM78" s="6"/>
      <c r="TLN78" s="6"/>
      <c r="TLO78" s="6"/>
      <c r="TLP78" s="6"/>
      <c r="TLQ78" s="6"/>
      <c r="TLR78" s="6"/>
      <c r="TLS78" s="6"/>
      <c r="TLT78" s="6"/>
      <c r="TLU78" s="6"/>
      <c r="TLV78" s="6"/>
      <c r="TLW78" s="6"/>
      <c r="TLX78" s="6"/>
      <c r="TLY78" s="6"/>
      <c r="TLZ78" s="6"/>
      <c r="TMA78" s="6"/>
      <c r="TMB78" s="6"/>
      <c r="TMC78" s="6"/>
      <c r="TMD78" s="6"/>
      <c r="TME78" s="6"/>
      <c r="TMF78" s="6"/>
      <c r="TMG78" s="6"/>
      <c r="TMH78" s="6"/>
      <c r="TMI78" s="6"/>
      <c r="TMJ78" s="6"/>
      <c r="TMK78" s="6"/>
      <c r="TML78" s="6"/>
      <c r="TMM78" s="6"/>
      <c r="TMN78" s="6"/>
      <c r="TMO78" s="6"/>
      <c r="TMP78" s="6"/>
      <c r="TMQ78" s="6"/>
      <c r="TMR78" s="6"/>
      <c r="TMS78" s="6"/>
      <c r="TMT78" s="6"/>
      <c r="TMU78" s="6"/>
      <c r="TMV78" s="6"/>
      <c r="TMW78" s="6"/>
      <c r="TMX78" s="6"/>
      <c r="TMY78" s="6"/>
      <c r="TMZ78" s="6"/>
      <c r="TNA78" s="6"/>
      <c r="TNB78" s="6"/>
      <c r="TNC78" s="6"/>
      <c r="TND78" s="6"/>
      <c r="TNE78" s="6"/>
      <c r="TNF78" s="6"/>
      <c r="TNG78" s="6"/>
      <c r="TNH78" s="6"/>
      <c r="TNI78" s="6"/>
      <c r="TNJ78" s="6"/>
      <c r="TNK78" s="6"/>
      <c r="TNL78" s="6"/>
      <c r="TNM78" s="6"/>
      <c r="TNN78" s="6"/>
      <c r="TNO78" s="6"/>
      <c r="TNP78" s="6"/>
      <c r="TNQ78" s="6"/>
      <c r="TNR78" s="6"/>
      <c r="TNS78" s="6"/>
      <c r="TNT78" s="6"/>
      <c r="TNU78" s="6"/>
      <c r="TNV78" s="6"/>
      <c r="TNW78" s="6"/>
      <c r="TNX78" s="6"/>
      <c r="TNY78" s="6"/>
      <c r="TNZ78" s="6"/>
      <c r="TOA78" s="6"/>
      <c r="TOB78" s="6"/>
      <c r="TOC78" s="6"/>
      <c r="TOD78" s="6"/>
      <c r="TOE78" s="6"/>
      <c r="TOF78" s="6"/>
      <c r="TOG78" s="6"/>
      <c r="TOH78" s="6"/>
      <c r="TOI78" s="6"/>
      <c r="TOJ78" s="6"/>
      <c r="TOK78" s="6"/>
      <c r="TOL78" s="6"/>
      <c r="TOM78" s="6"/>
      <c r="TON78" s="6"/>
      <c r="TOO78" s="6"/>
      <c r="TOP78" s="6"/>
      <c r="TOQ78" s="6"/>
      <c r="TOR78" s="6"/>
      <c r="TOS78" s="6"/>
      <c r="TOT78" s="6"/>
      <c r="TOU78" s="6"/>
      <c r="TOV78" s="6"/>
      <c r="TOW78" s="6"/>
      <c r="TOX78" s="6"/>
      <c r="TOY78" s="6"/>
      <c r="TOZ78" s="6"/>
      <c r="TPA78" s="6"/>
      <c r="TPB78" s="6"/>
      <c r="TPC78" s="6"/>
      <c r="TPD78" s="6"/>
      <c r="TPE78" s="6"/>
      <c r="TPF78" s="6"/>
      <c r="TPG78" s="6"/>
      <c r="TPH78" s="6"/>
      <c r="TPI78" s="6"/>
      <c r="TPJ78" s="6"/>
      <c r="TPK78" s="6"/>
      <c r="TPL78" s="6"/>
      <c r="TPM78" s="6"/>
      <c r="TPN78" s="6"/>
      <c r="TPO78" s="6"/>
      <c r="TPP78" s="6"/>
      <c r="TPQ78" s="6"/>
      <c r="TPR78" s="6"/>
      <c r="TPS78" s="6"/>
      <c r="TPT78" s="6"/>
      <c r="TPU78" s="6"/>
      <c r="TPV78" s="6"/>
      <c r="TPW78" s="6"/>
      <c r="TPX78" s="6"/>
      <c r="TPY78" s="6"/>
      <c r="TPZ78" s="6"/>
      <c r="TQA78" s="6"/>
      <c r="TQB78" s="6"/>
      <c r="TQC78" s="6"/>
      <c r="TQD78" s="6"/>
      <c r="TQE78" s="6"/>
      <c r="TQF78" s="6"/>
      <c r="TQG78" s="6"/>
      <c r="TQH78" s="6"/>
      <c r="TQI78" s="6"/>
      <c r="TQJ78" s="6"/>
      <c r="TQK78" s="6"/>
      <c r="TQL78" s="6"/>
      <c r="TQM78" s="6"/>
      <c r="TQN78" s="6"/>
      <c r="TQO78" s="6"/>
      <c r="TQP78" s="6"/>
      <c r="TQQ78" s="6"/>
      <c r="TQR78" s="6"/>
      <c r="TQS78" s="6"/>
      <c r="TQT78" s="6"/>
      <c r="TQU78" s="6"/>
      <c r="TQV78" s="6"/>
      <c r="TQW78" s="6"/>
      <c r="TQX78" s="6"/>
      <c r="TQY78" s="6"/>
      <c r="TQZ78" s="6"/>
      <c r="TRA78" s="6"/>
      <c r="TRB78" s="6"/>
      <c r="TRC78" s="6"/>
      <c r="TRD78" s="6"/>
      <c r="TRE78" s="6"/>
      <c r="TRF78" s="6"/>
      <c r="TRG78" s="6"/>
      <c r="TRH78" s="6"/>
      <c r="TRI78" s="6"/>
      <c r="TRJ78" s="6"/>
      <c r="TRK78" s="6"/>
      <c r="TRL78" s="6"/>
      <c r="TRM78" s="6"/>
      <c r="TRN78" s="6"/>
      <c r="TRO78" s="6"/>
      <c r="TRP78" s="6"/>
      <c r="TRQ78" s="6"/>
      <c r="TRR78" s="6"/>
      <c r="TRS78" s="6"/>
      <c r="TRT78" s="6"/>
      <c r="TRU78" s="6"/>
      <c r="TRV78" s="6"/>
      <c r="TRW78" s="6"/>
      <c r="TRX78" s="6"/>
      <c r="TRY78" s="6"/>
      <c r="TRZ78" s="6"/>
      <c r="TSA78" s="6"/>
      <c r="TSB78" s="6"/>
      <c r="TSC78" s="6"/>
      <c r="TSD78" s="6"/>
      <c r="TSE78" s="6"/>
      <c r="TSF78" s="6"/>
      <c r="TSG78" s="6"/>
      <c r="TSH78" s="6"/>
      <c r="TSI78" s="6"/>
      <c r="TSJ78" s="6"/>
      <c r="TSK78" s="6"/>
      <c r="TSL78" s="6"/>
      <c r="TSM78" s="6"/>
      <c r="TSN78" s="6"/>
      <c r="TSO78" s="6"/>
      <c r="TSP78" s="6"/>
      <c r="TSQ78" s="6"/>
      <c r="TSR78" s="6"/>
      <c r="TSS78" s="6"/>
      <c r="TST78" s="6"/>
      <c r="TSU78" s="6"/>
      <c r="TSV78" s="6"/>
      <c r="TSW78" s="6"/>
      <c r="TSX78" s="6"/>
      <c r="TSY78" s="6"/>
      <c r="TSZ78" s="6"/>
      <c r="TTA78" s="6"/>
      <c r="TTB78" s="6"/>
      <c r="TTC78" s="6"/>
      <c r="TTD78" s="6"/>
      <c r="TTE78" s="6"/>
      <c r="TTF78" s="6"/>
      <c r="TTG78" s="6"/>
      <c r="TTH78" s="6"/>
      <c r="TTI78" s="6"/>
      <c r="TTJ78" s="6"/>
      <c r="TTK78" s="6"/>
      <c r="TTL78" s="6"/>
      <c r="TTM78" s="6"/>
      <c r="TTN78" s="6"/>
      <c r="TTO78" s="6"/>
      <c r="TTP78" s="6"/>
      <c r="TTQ78" s="6"/>
      <c r="TTR78" s="6"/>
      <c r="TTS78" s="6"/>
      <c r="TTT78" s="6"/>
      <c r="TTU78" s="6"/>
      <c r="TTV78" s="6"/>
      <c r="TTW78" s="6"/>
      <c r="TTX78" s="6"/>
      <c r="TTY78" s="6"/>
      <c r="TTZ78" s="6"/>
      <c r="TUA78" s="6"/>
      <c r="TUB78" s="6"/>
      <c r="TUC78" s="6"/>
      <c r="TUD78" s="6"/>
      <c r="TUE78" s="6"/>
      <c r="TUF78" s="6"/>
      <c r="TUG78" s="6"/>
      <c r="TUH78" s="6"/>
      <c r="TUI78" s="6"/>
      <c r="TUJ78" s="6"/>
      <c r="TUK78" s="6"/>
      <c r="TUL78" s="6"/>
      <c r="TUM78" s="6"/>
      <c r="TUN78" s="6"/>
      <c r="TUO78" s="6"/>
      <c r="TUP78" s="6"/>
      <c r="TUQ78" s="6"/>
      <c r="TUR78" s="6"/>
      <c r="TUS78" s="6"/>
      <c r="TUT78" s="6"/>
      <c r="TUU78" s="6"/>
      <c r="TUV78" s="6"/>
      <c r="TUW78" s="6"/>
      <c r="TUX78" s="6"/>
      <c r="TUY78" s="6"/>
      <c r="TUZ78" s="6"/>
      <c r="TVA78" s="6"/>
      <c r="TVB78" s="6"/>
      <c r="TVC78" s="6"/>
      <c r="TVD78" s="6"/>
      <c r="TVE78" s="6"/>
      <c r="TVF78" s="6"/>
      <c r="TVG78" s="6"/>
      <c r="TVH78" s="6"/>
      <c r="TVI78" s="6"/>
      <c r="TVJ78" s="6"/>
      <c r="TVK78" s="6"/>
      <c r="TVL78" s="6"/>
      <c r="TVM78" s="6"/>
      <c r="TVN78" s="6"/>
      <c r="TVO78" s="6"/>
      <c r="TVP78" s="6"/>
      <c r="TVQ78" s="6"/>
      <c r="TVR78" s="6"/>
      <c r="TVS78" s="6"/>
      <c r="TVT78" s="6"/>
      <c r="TVU78" s="6"/>
      <c r="TVV78" s="6"/>
      <c r="TVW78" s="6"/>
      <c r="TVX78" s="6"/>
      <c r="TVY78" s="6"/>
      <c r="TVZ78" s="6"/>
      <c r="TWA78" s="6"/>
      <c r="TWB78" s="6"/>
      <c r="TWC78" s="6"/>
      <c r="TWD78" s="6"/>
      <c r="TWE78" s="6"/>
      <c r="TWF78" s="6"/>
      <c r="TWG78" s="6"/>
      <c r="TWH78" s="6"/>
      <c r="TWI78" s="6"/>
      <c r="TWJ78" s="6"/>
      <c r="TWK78" s="6"/>
      <c r="TWL78" s="6"/>
      <c r="TWM78" s="6"/>
      <c r="TWN78" s="6"/>
      <c r="TWO78" s="6"/>
      <c r="TWP78" s="6"/>
      <c r="TWQ78" s="6"/>
      <c r="TWR78" s="6"/>
      <c r="TWS78" s="6"/>
      <c r="TWT78" s="6"/>
      <c r="TWU78" s="6"/>
      <c r="TWV78" s="6"/>
      <c r="TWW78" s="6"/>
      <c r="TWX78" s="6"/>
      <c r="TWY78" s="6"/>
      <c r="TWZ78" s="6"/>
      <c r="TXA78" s="6"/>
      <c r="TXB78" s="6"/>
      <c r="TXC78" s="6"/>
      <c r="TXD78" s="6"/>
      <c r="TXE78" s="6"/>
      <c r="TXF78" s="6"/>
      <c r="TXG78" s="6"/>
      <c r="TXH78" s="6"/>
      <c r="TXI78" s="6"/>
      <c r="TXJ78" s="6"/>
      <c r="TXK78" s="6"/>
      <c r="TXL78" s="6"/>
      <c r="TXM78" s="6"/>
      <c r="TXN78" s="6"/>
      <c r="TXO78" s="6"/>
      <c r="TXP78" s="6"/>
      <c r="TXQ78" s="6"/>
      <c r="TXR78" s="6"/>
      <c r="TXS78" s="6"/>
      <c r="TXT78" s="6"/>
      <c r="TXU78" s="6"/>
      <c r="TXV78" s="6"/>
      <c r="TXW78" s="6"/>
      <c r="TXX78" s="6"/>
      <c r="TXY78" s="6"/>
      <c r="TXZ78" s="6"/>
      <c r="TYA78" s="6"/>
      <c r="TYB78" s="6"/>
      <c r="TYC78" s="6"/>
      <c r="TYD78" s="6"/>
      <c r="TYE78" s="6"/>
      <c r="TYF78" s="6"/>
      <c r="TYG78" s="6"/>
      <c r="TYH78" s="6"/>
      <c r="TYI78" s="6"/>
      <c r="TYJ78" s="6"/>
      <c r="TYK78" s="6"/>
      <c r="TYL78" s="6"/>
      <c r="TYM78" s="6"/>
      <c r="TYN78" s="6"/>
      <c r="TYO78" s="6"/>
      <c r="TYP78" s="6"/>
      <c r="TYQ78" s="6"/>
      <c r="TYR78" s="6"/>
      <c r="TYS78" s="6"/>
      <c r="TYT78" s="6"/>
      <c r="TYU78" s="6"/>
      <c r="TYV78" s="6"/>
      <c r="TYW78" s="6"/>
      <c r="TYX78" s="6"/>
      <c r="TYY78" s="6"/>
      <c r="TYZ78" s="6"/>
      <c r="TZA78" s="6"/>
      <c r="TZB78" s="6"/>
      <c r="TZC78" s="6"/>
      <c r="TZD78" s="6"/>
      <c r="TZE78" s="6"/>
      <c r="TZF78" s="6"/>
      <c r="TZG78" s="6"/>
      <c r="TZH78" s="6"/>
      <c r="TZI78" s="6"/>
      <c r="TZJ78" s="6"/>
      <c r="TZK78" s="6"/>
      <c r="TZL78" s="6"/>
      <c r="TZM78" s="6"/>
      <c r="TZN78" s="6"/>
      <c r="TZO78" s="6"/>
      <c r="TZP78" s="6"/>
      <c r="TZQ78" s="6"/>
      <c r="TZR78" s="6"/>
      <c r="TZS78" s="6"/>
      <c r="TZT78" s="6"/>
      <c r="TZU78" s="6"/>
      <c r="TZV78" s="6"/>
      <c r="TZW78" s="6"/>
      <c r="TZX78" s="6"/>
      <c r="TZY78" s="6"/>
      <c r="TZZ78" s="6"/>
      <c r="UAA78" s="6"/>
      <c r="UAB78" s="6"/>
      <c r="UAC78" s="6"/>
      <c r="UAD78" s="6"/>
      <c r="UAE78" s="6"/>
      <c r="UAF78" s="6"/>
      <c r="UAG78" s="6"/>
      <c r="UAH78" s="6"/>
      <c r="UAI78" s="6"/>
      <c r="UAJ78" s="6"/>
      <c r="UAK78" s="6"/>
      <c r="UAL78" s="6"/>
      <c r="UAM78" s="6"/>
      <c r="UAN78" s="6"/>
      <c r="UAO78" s="6"/>
      <c r="UAP78" s="6"/>
      <c r="UAQ78" s="6"/>
      <c r="UAR78" s="6"/>
      <c r="UAS78" s="6"/>
      <c r="UAT78" s="6"/>
      <c r="UAU78" s="6"/>
      <c r="UAV78" s="6"/>
      <c r="UAW78" s="6"/>
      <c r="UAX78" s="6"/>
      <c r="UAY78" s="6"/>
      <c r="UAZ78" s="6"/>
      <c r="UBA78" s="6"/>
      <c r="UBB78" s="6"/>
      <c r="UBC78" s="6"/>
      <c r="UBD78" s="6"/>
      <c r="UBE78" s="6"/>
      <c r="UBF78" s="6"/>
      <c r="UBG78" s="6"/>
      <c r="UBH78" s="6"/>
      <c r="UBI78" s="6"/>
      <c r="UBJ78" s="6"/>
      <c r="UBK78" s="6"/>
      <c r="UBL78" s="6"/>
      <c r="UBM78" s="6"/>
      <c r="UBN78" s="6"/>
      <c r="UBO78" s="6"/>
      <c r="UBP78" s="6"/>
      <c r="UBQ78" s="6"/>
      <c r="UBR78" s="6"/>
      <c r="UBS78" s="6"/>
      <c r="UBT78" s="6"/>
      <c r="UBU78" s="6"/>
      <c r="UBV78" s="6"/>
      <c r="UBW78" s="6"/>
      <c r="UBX78" s="6"/>
      <c r="UBY78" s="6"/>
      <c r="UBZ78" s="6"/>
      <c r="UCA78" s="6"/>
      <c r="UCB78" s="6"/>
      <c r="UCC78" s="6"/>
      <c r="UCD78" s="6"/>
      <c r="UCE78" s="6"/>
      <c r="UCF78" s="6"/>
      <c r="UCG78" s="6"/>
      <c r="UCH78" s="6"/>
      <c r="UCI78" s="6"/>
      <c r="UCJ78" s="6"/>
      <c r="UCK78" s="6"/>
      <c r="UCL78" s="6"/>
      <c r="UCM78" s="6"/>
      <c r="UCN78" s="6"/>
      <c r="UCO78" s="6"/>
      <c r="UCP78" s="6"/>
      <c r="UCQ78" s="6"/>
      <c r="UCR78" s="6"/>
      <c r="UCS78" s="6"/>
      <c r="UCT78" s="6"/>
      <c r="UCU78" s="6"/>
      <c r="UCV78" s="6"/>
      <c r="UCW78" s="6"/>
      <c r="UCX78" s="6"/>
      <c r="UCY78" s="6"/>
      <c r="UCZ78" s="6"/>
      <c r="UDA78" s="6"/>
      <c r="UDB78" s="6"/>
      <c r="UDC78" s="6"/>
      <c r="UDD78" s="6"/>
      <c r="UDE78" s="6"/>
      <c r="UDF78" s="6"/>
      <c r="UDG78" s="6"/>
      <c r="UDH78" s="6"/>
      <c r="UDI78" s="6"/>
      <c r="UDJ78" s="6"/>
      <c r="UDK78" s="6"/>
      <c r="UDL78" s="6"/>
      <c r="UDM78" s="6"/>
      <c r="UDN78" s="6"/>
      <c r="UDO78" s="6"/>
      <c r="UDP78" s="6"/>
      <c r="UDQ78" s="6"/>
      <c r="UDR78" s="6"/>
      <c r="UDS78" s="6"/>
      <c r="UDT78" s="6"/>
      <c r="UDU78" s="6"/>
      <c r="UDV78" s="6"/>
      <c r="UDW78" s="6"/>
      <c r="UDX78" s="6"/>
      <c r="UDY78" s="6"/>
      <c r="UDZ78" s="6"/>
      <c r="UEA78" s="6"/>
      <c r="UEB78" s="6"/>
      <c r="UEC78" s="6"/>
      <c r="UED78" s="6"/>
      <c r="UEE78" s="6"/>
      <c r="UEF78" s="6"/>
      <c r="UEG78" s="6"/>
      <c r="UEH78" s="6"/>
      <c r="UEI78" s="6"/>
      <c r="UEJ78" s="6"/>
      <c r="UEK78" s="6"/>
      <c r="UEL78" s="6"/>
      <c r="UEM78" s="6"/>
      <c r="UEN78" s="6"/>
      <c r="UEO78" s="6"/>
      <c r="UEP78" s="6"/>
      <c r="UEQ78" s="6"/>
      <c r="UER78" s="6"/>
      <c r="UES78" s="6"/>
      <c r="UET78" s="6"/>
      <c r="UEU78" s="6"/>
      <c r="UEV78" s="6"/>
      <c r="UEW78" s="6"/>
      <c r="UEX78" s="6"/>
      <c r="UEY78" s="6"/>
      <c r="UEZ78" s="6"/>
      <c r="UFA78" s="6"/>
      <c r="UFB78" s="6"/>
      <c r="UFC78" s="6"/>
      <c r="UFD78" s="6"/>
      <c r="UFE78" s="6"/>
      <c r="UFF78" s="6"/>
      <c r="UFG78" s="6"/>
      <c r="UFH78" s="6"/>
      <c r="UFI78" s="6"/>
      <c r="UFJ78" s="6"/>
      <c r="UFK78" s="6"/>
      <c r="UFL78" s="6"/>
      <c r="UFM78" s="6"/>
      <c r="UFN78" s="6"/>
      <c r="UFO78" s="6"/>
      <c r="UFP78" s="6"/>
      <c r="UFQ78" s="6"/>
      <c r="UFR78" s="6"/>
      <c r="UFS78" s="6"/>
      <c r="UFT78" s="6"/>
      <c r="UFU78" s="6"/>
      <c r="UFV78" s="6"/>
      <c r="UFW78" s="6"/>
      <c r="UFX78" s="6"/>
      <c r="UFY78" s="6"/>
      <c r="UFZ78" s="6"/>
      <c r="UGA78" s="6"/>
      <c r="UGB78" s="6"/>
      <c r="UGC78" s="6"/>
      <c r="UGD78" s="6"/>
      <c r="UGE78" s="6"/>
      <c r="UGF78" s="6"/>
      <c r="UGG78" s="6"/>
      <c r="UGH78" s="6"/>
      <c r="UGI78" s="6"/>
      <c r="UGJ78" s="6"/>
      <c r="UGK78" s="6"/>
      <c r="UGL78" s="6"/>
      <c r="UGM78" s="6"/>
      <c r="UGN78" s="6"/>
      <c r="UGO78" s="6"/>
      <c r="UGP78" s="6"/>
      <c r="UGQ78" s="6"/>
      <c r="UGR78" s="6"/>
      <c r="UGS78" s="6"/>
      <c r="UGT78" s="6"/>
      <c r="UGU78" s="6"/>
      <c r="UGV78" s="6"/>
      <c r="UGW78" s="6"/>
      <c r="UGX78" s="6"/>
      <c r="UGY78" s="6"/>
      <c r="UGZ78" s="6"/>
      <c r="UHA78" s="6"/>
      <c r="UHB78" s="6"/>
      <c r="UHC78" s="6"/>
      <c r="UHD78" s="6"/>
      <c r="UHE78" s="6"/>
      <c r="UHF78" s="6"/>
      <c r="UHG78" s="6"/>
      <c r="UHH78" s="6"/>
      <c r="UHI78" s="6"/>
      <c r="UHJ78" s="6"/>
      <c r="UHK78" s="6"/>
      <c r="UHL78" s="6"/>
      <c r="UHM78" s="6"/>
      <c r="UHN78" s="6"/>
      <c r="UHO78" s="6"/>
      <c r="UHP78" s="6"/>
      <c r="UHQ78" s="6"/>
      <c r="UHR78" s="6"/>
      <c r="UHS78" s="6"/>
      <c r="UHT78" s="6"/>
      <c r="UHU78" s="6"/>
      <c r="UHV78" s="6"/>
      <c r="UHW78" s="6"/>
      <c r="UHX78" s="6"/>
      <c r="UHY78" s="6"/>
      <c r="UHZ78" s="6"/>
      <c r="UIA78" s="6"/>
      <c r="UIB78" s="6"/>
      <c r="UIC78" s="6"/>
      <c r="UID78" s="6"/>
      <c r="UIE78" s="6"/>
      <c r="UIF78" s="6"/>
      <c r="UIG78" s="6"/>
      <c r="UIH78" s="6"/>
      <c r="UII78" s="6"/>
      <c r="UIJ78" s="6"/>
      <c r="UIK78" s="6"/>
      <c r="UIL78" s="6"/>
      <c r="UIM78" s="6"/>
      <c r="UIN78" s="6"/>
      <c r="UIO78" s="6"/>
      <c r="UIP78" s="6"/>
      <c r="UIQ78" s="6"/>
      <c r="UIR78" s="6"/>
      <c r="UIS78" s="6"/>
      <c r="UIT78" s="6"/>
      <c r="UIU78" s="6"/>
      <c r="UIV78" s="6"/>
      <c r="UIW78" s="6"/>
      <c r="UIX78" s="6"/>
      <c r="UIY78" s="6"/>
      <c r="UIZ78" s="6"/>
      <c r="UJA78" s="6"/>
      <c r="UJB78" s="6"/>
      <c r="UJC78" s="6"/>
      <c r="UJD78" s="6"/>
      <c r="UJE78" s="6"/>
      <c r="UJF78" s="6"/>
      <c r="UJG78" s="6"/>
      <c r="UJH78" s="6"/>
      <c r="UJI78" s="6"/>
      <c r="UJJ78" s="6"/>
      <c r="UJK78" s="6"/>
      <c r="UJL78" s="6"/>
      <c r="UJM78" s="6"/>
      <c r="UJN78" s="6"/>
      <c r="UJO78" s="6"/>
      <c r="UJP78" s="6"/>
      <c r="UJQ78" s="6"/>
      <c r="UJR78" s="6"/>
      <c r="UJS78" s="6"/>
      <c r="UJT78" s="6"/>
      <c r="UJU78" s="6"/>
      <c r="UJV78" s="6"/>
      <c r="UJW78" s="6"/>
      <c r="UJX78" s="6"/>
      <c r="UJY78" s="6"/>
      <c r="UJZ78" s="6"/>
      <c r="UKA78" s="6"/>
      <c r="UKB78" s="6"/>
      <c r="UKC78" s="6"/>
      <c r="UKD78" s="6"/>
      <c r="UKE78" s="6"/>
      <c r="UKF78" s="6"/>
      <c r="UKG78" s="6"/>
      <c r="UKH78" s="6"/>
      <c r="UKI78" s="6"/>
      <c r="UKJ78" s="6"/>
      <c r="UKK78" s="6"/>
      <c r="UKL78" s="6"/>
      <c r="UKM78" s="6"/>
      <c r="UKN78" s="6"/>
      <c r="UKO78" s="6"/>
      <c r="UKP78" s="6"/>
      <c r="UKQ78" s="6"/>
      <c r="UKR78" s="6"/>
      <c r="UKS78" s="6"/>
      <c r="UKT78" s="6"/>
      <c r="UKU78" s="6"/>
      <c r="UKV78" s="6"/>
      <c r="UKW78" s="6"/>
      <c r="UKX78" s="6"/>
      <c r="UKY78" s="6"/>
      <c r="UKZ78" s="6"/>
      <c r="ULA78" s="6"/>
      <c r="ULB78" s="6"/>
      <c r="ULC78" s="6"/>
      <c r="ULD78" s="6"/>
      <c r="ULE78" s="6"/>
      <c r="ULF78" s="6"/>
      <c r="ULG78" s="6"/>
      <c r="ULH78" s="6"/>
      <c r="ULI78" s="6"/>
      <c r="ULJ78" s="6"/>
      <c r="ULK78" s="6"/>
      <c r="ULL78" s="6"/>
      <c r="ULM78" s="6"/>
      <c r="ULN78" s="6"/>
      <c r="ULO78" s="6"/>
      <c r="ULP78" s="6"/>
      <c r="ULQ78" s="6"/>
      <c r="ULR78" s="6"/>
      <c r="ULS78" s="6"/>
      <c r="ULT78" s="6"/>
      <c r="ULU78" s="6"/>
      <c r="ULV78" s="6"/>
      <c r="ULW78" s="6"/>
      <c r="ULX78" s="6"/>
      <c r="ULY78" s="6"/>
      <c r="ULZ78" s="6"/>
      <c r="UMA78" s="6"/>
      <c r="UMB78" s="6"/>
      <c r="UMC78" s="6"/>
      <c r="UMD78" s="6"/>
      <c r="UME78" s="6"/>
      <c r="UMF78" s="6"/>
      <c r="UMG78" s="6"/>
      <c r="UMH78" s="6"/>
      <c r="UMI78" s="6"/>
      <c r="UMJ78" s="6"/>
      <c r="UMK78" s="6"/>
      <c r="UML78" s="6"/>
      <c r="UMM78" s="6"/>
      <c r="UMN78" s="6"/>
      <c r="UMO78" s="6"/>
      <c r="UMP78" s="6"/>
      <c r="UMQ78" s="6"/>
      <c r="UMR78" s="6"/>
      <c r="UMS78" s="6"/>
      <c r="UMT78" s="6"/>
      <c r="UMU78" s="6"/>
      <c r="UMV78" s="6"/>
      <c r="UMW78" s="6"/>
      <c r="UMX78" s="6"/>
      <c r="UMY78" s="6"/>
      <c r="UMZ78" s="6"/>
      <c r="UNA78" s="6"/>
      <c r="UNB78" s="6"/>
      <c r="UNC78" s="6"/>
      <c r="UND78" s="6"/>
      <c r="UNE78" s="6"/>
      <c r="UNF78" s="6"/>
      <c r="UNG78" s="6"/>
      <c r="UNH78" s="6"/>
      <c r="UNI78" s="6"/>
      <c r="UNJ78" s="6"/>
      <c r="UNK78" s="6"/>
      <c r="UNL78" s="6"/>
      <c r="UNM78" s="6"/>
      <c r="UNN78" s="6"/>
      <c r="UNO78" s="6"/>
      <c r="UNP78" s="6"/>
      <c r="UNQ78" s="6"/>
      <c r="UNR78" s="6"/>
      <c r="UNS78" s="6"/>
      <c r="UNT78" s="6"/>
      <c r="UNU78" s="6"/>
      <c r="UNV78" s="6"/>
      <c r="UNW78" s="6"/>
      <c r="UNX78" s="6"/>
      <c r="UNY78" s="6"/>
      <c r="UNZ78" s="6"/>
      <c r="UOA78" s="6"/>
      <c r="UOB78" s="6"/>
      <c r="UOC78" s="6"/>
      <c r="UOD78" s="6"/>
      <c r="UOE78" s="6"/>
      <c r="UOF78" s="6"/>
      <c r="UOG78" s="6"/>
      <c r="UOH78" s="6"/>
      <c r="UOI78" s="6"/>
      <c r="UOJ78" s="6"/>
      <c r="UOK78" s="6"/>
      <c r="UOL78" s="6"/>
      <c r="UOM78" s="6"/>
      <c r="UON78" s="6"/>
      <c r="UOO78" s="6"/>
      <c r="UOP78" s="6"/>
      <c r="UOQ78" s="6"/>
      <c r="UOR78" s="6"/>
      <c r="UOS78" s="6"/>
      <c r="UOT78" s="6"/>
      <c r="UOU78" s="6"/>
      <c r="UOV78" s="6"/>
      <c r="UOW78" s="6"/>
      <c r="UOX78" s="6"/>
      <c r="UOY78" s="6"/>
      <c r="UOZ78" s="6"/>
      <c r="UPA78" s="6"/>
      <c r="UPB78" s="6"/>
      <c r="UPC78" s="6"/>
      <c r="UPD78" s="6"/>
      <c r="UPE78" s="6"/>
      <c r="UPF78" s="6"/>
      <c r="UPG78" s="6"/>
      <c r="UPH78" s="6"/>
      <c r="UPI78" s="6"/>
      <c r="UPJ78" s="6"/>
      <c r="UPK78" s="6"/>
      <c r="UPL78" s="6"/>
      <c r="UPM78" s="6"/>
      <c r="UPN78" s="6"/>
      <c r="UPO78" s="6"/>
      <c r="UPP78" s="6"/>
      <c r="UPQ78" s="6"/>
      <c r="UPR78" s="6"/>
      <c r="UPS78" s="6"/>
      <c r="UPT78" s="6"/>
      <c r="UPU78" s="6"/>
      <c r="UPV78" s="6"/>
      <c r="UPW78" s="6"/>
      <c r="UPX78" s="6"/>
      <c r="UPY78" s="6"/>
      <c r="UPZ78" s="6"/>
      <c r="UQA78" s="6"/>
      <c r="UQB78" s="6"/>
      <c r="UQC78" s="6"/>
      <c r="UQD78" s="6"/>
      <c r="UQE78" s="6"/>
      <c r="UQF78" s="6"/>
      <c r="UQG78" s="6"/>
      <c r="UQH78" s="6"/>
      <c r="UQI78" s="6"/>
      <c r="UQJ78" s="6"/>
      <c r="UQK78" s="6"/>
      <c r="UQL78" s="6"/>
      <c r="UQM78" s="6"/>
      <c r="UQN78" s="6"/>
      <c r="UQO78" s="6"/>
      <c r="UQP78" s="6"/>
      <c r="UQQ78" s="6"/>
      <c r="UQR78" s="6"/>
      <c r="UQS78" s="6"/>
      <c r="UQT78" s="6"/>
      <c r="UQU78" s="6"/>
      <c r="UQV78" s="6"/>
      <c r="UQW78" s="6"/>
      <c r="UQX78" s="6"/>
      <c r="UQY78" s="6"/>
      <c r="UQZ78" s="6"/>
      <c r="URA78" s="6"/>
      <c r="URB78" s="6"/>
      <c r="URC78" s="6"/>
      <c r="URD78" s="6"/>
      <c r="URE78" s="6"/>
      <c r="URF78" s="6"/>
      <c r="URG78" s="6"/>
      <c r="URH78" s="6"/>
      <c r="URI78" s="6"/>
      <c r="URJ78" s="6"/>
      <c r="URK78" s="6"/>
      <c r="URL78" s="6"/>
      <c r="URM78" s="6"/>
      <c r="URN78" s="6"/>
      <c r="URO78" s="6"/>
      <c r="URP78" s="6"/>
      <c r="URQ78" s="6"/>
      <c r="URR78" s="6"/>
      <c r="URS78" s="6"/>
      <c r="URT78" s="6"/>
      <c r="URU78" s="6"/>
      <c r="URV78" s="6"/>
      <c r="URW78" s="6"/>
      <c r="URX78" s="6"/>
      <c r="URY78" s="6"/>
      <c r="URZ78" s="6"/>
      <c r="USA78" s="6"/>
      <c r="USB78" s="6"/>
      <c r="USC78" s="6"/>
      <c r="USD78" s="6"/>
      <c r="USE78" s="6"/>
      <c r="USF78" s="6"/>
      <c r="USG78" s="6"/>
      <c r="USH78" s="6"/>
      <c r="USI78" s="6"/>
      <c r="USJ78" s="6"/>
      <c r="USK78" s="6"/>
      <c r="USL78" s="6"/>
      <c r="USM78" s="6"/>
      <c r="USN78" s="6"/>
      <c r="USO78" s="6"/>
      <c r="USP78" s="6"/>
      <c r="USQ78" s="6"/>
      <c r="USR78" s="6"/>
      <c r="USS78" s="6"/>
      <c r="UST78" s="6"/>
      <c r="USU78" s="6"/>
      <c r="USV78" s="6"/>
      <c r="USW78" s="6"/>
      <c r="USX78" s="6"/>
      <c r="USY78" s="6"/>
      <c r="USZ78" s="6"/>
      <c r="UTA78" s="6"/>
      <c r="UTB78" s="6"/>
      <c r="UTC78" s="6"/>
      <c r="UTD78" s="6"/>
      <c r="UTE78" s="6"/>
      <c r="UTF78" s="6"/>
      <c r="UTG78" s="6"/>
      <c r="UTH78" s="6"/>
      <c r="UTI78" s="6"/>
      <c r="UTJ78" s="6"/>
      <c r="UTK78" s="6"/>
      <c r="UTL78" s="6"/>
      <c r="UTM78" s="6"/>
      <c r="UTN78" s="6"/>
      <c r="UTO78" s="6"/>
      <c r="UTP78" s="6"/>
      <c r="UTQ78" s="6"/>
      <c r="UTR78" s="6"/>
      <c r="UTS78" s="6"/>
      <c r="UTT78" s="6"/>
      <c r="UTU78" s="6"/>
      <c r="UTV78" s="6"/>
      <c r="UTW78" s="6"/>
      <c r="UTX78" s="6"/>
      <c r="UTY78" s="6"/>
      <c r="UTZ78" s="6"/>
      <c r="UUA78" s="6"/>
      <c r="UUB78" s="6"/>
      <c r="UUC78" s="6"/>
      <c r="UUD78" s="6"/>
      <c r="UUE78" s="6"/>
      <c r="UUF78" s="6"/>
      <c r="UUG78" s="6"/>
      <c r="UUH78" s="6"/>
      <c r="UUI78" s="6"/>
      <c r="UUJ78" s="6"/>
      <c r="UUK78" s="6"/>
      <c r="UUL78" s="6"/>
      <c r="UUM78" s="6"/>
      <c r="UUN78" s="6"/>
      <c r="UUO78" s="6"/>
      <c r="UUP78" s="6"/>
      <c r="UUQ78" s="6"/>
      <c r="UUR78" s="6"/>
      <c r="UUS78" s="6"/>
      <c r="UUT78" s="6"/>
      <c r="UUU78" s="6"/>
      <c r="UUV78" s="6"/>
      <c r="UUW78" s="6"/>
      <c r="UUX78" s="6"/>
      <c r="UUY78" s="6"/>
      <c r="UUZ78" s="6"/>
      <c r="UVA78" s="6"/>
      <c r="UVB78" s="6"/>
      <c r="UVC78" s="6"/>
      <c r="UVD78" s="6"/>
      <c r="UVE78" s="6"/>
      <c r="UVF78" s="6"/>
      <c r="UVG78" s="6"/>
      <c r="UVH78" s="6"/>
      <c r="UVI78" s="6"/>
      <c r="UVJ78" s="6"/>
      <c r="UVK78" s="6"/>
      <c r="UVL78" s="6"/>
      <c r="UVM78" s="6"/>
      <c r="UVN78" s="6"/>
      <c r="UVO78" s="6"/>
      <c r="UVP78" s="6"/>
      <c r="UVQ78" s="6"/>
      <c r="UVR78" s="6"/>
      <c r="UVS78" s="6"/>
      <c r="UVT78" s="6"/>
      <c r="UVU78" s="6"/>
      <c r="UVV78" s="6"/>
      <c r="UVW78" s="6"/>
      <c r="UVX78" s="6"/>
      <c r="UVY78" s="6"/>
      <c r="UVZ78" s="6"/>
      <c r="UWA78" s="6"/>
      <c r="UWB78" s="6"/>
      <c r="UWC78" s="6"/>
      <c r="UWD78" s="6"/>
      <c r="UWE78" s="6"/>
      <c r="UWF78" s="6"/>
      <c r="UWG78" s="6"/>
      <c r="UWH78" s="6"/>
      <c r="UWI78" s="6"/>
      <c r="UWJ78" s="6"/>
      <c r="UWK78" s="6"/>
      <c r="UWL78" s="6"/>
      <c r="UWM78" s="6"/>
      <c r="UWN78" s="6"/>
      <c r="UWO78" s="6"/>
      <c r="UWP78" s="6"/>
      <c r="UWQ78" s="6"/>
      <c r="UWR78" s="6"/>
      <c r="UWS78" s="6"/>
      <c r="UWT78" s="6"/>
      <c r="UWU78" s="6"/>
      <c r="UWV78" s="6"/>
      <c r="UWW78" s="6"/>
      <c r="UWX78" s="6"/>
      <c r="UWY78" s="6"/>
      <c r="UWZ78" s="6"/>
      <c r="UXA78" s="6"/>
      <c r="UXB78" s="6"/>
      <c r="UXC78" s="6"/>
      <c r="UXD78" s="6"/>
      <c r="UXE78" s="6"/>
      <c r="UXF78" s="6"/>
      <c r="UXG78" s="6"/>
      <c r="UXH78" s="6"/>
      <c r="UXI78" s="6"/>
      <c r="UXJ78" s="6"/>
      <c r="UXK78" s="6"/>
      <c r="UXL78" s="6"/>
      <c r="UXM78" s="6"/>
      <c r="UXN78" s="6"/>
      <c r="UXO78" s="6"/>
      <c r="UXP78" s="6"/>
      <c r="UXQ78" s="6"/>
      <c r="UXR78" s="6"/>
      <c r="UXS78" s="6"/>
      <c r="UXT78" s="6"/>
      <c r="UXU78" s="6"/>
      <c r="UXV78" s="6"/>
      <c r="UXW78" s="6"/>
      <c r="UXX78" s="6"/>
      <c r="UXY78" s="6"/>
      <c r="UXZ78" s="6"/>
      <c r="UYA78" s="6"/>
      <c r="UYB78" s="6"/>
      <c r="UYC78" s="6"/>
      <c r="UYD78" s="6"/>
      <c r="UYE78" s="6"/>
      <c r="UYF78" s="6"/>
      <c r="UYG78" s="6"/>
      <c r="UYH78" s="6"/>
      <c r="UYI78" s="6"/>
      <c r="UYJ78" s="6"/>
      <c r="UYK78" s="6"/>
      <c r="UYL78" s="6"/>
      <c r="UYM78" s="6"/>
      <c r="UYN78" s="6"/>
      <c r="UYO78" s="6"/>
      <c r="UYP78" s="6"/>
      <c r="UYQ78" s="6"/>
      <c r="UYR78" s="6"/>
      <c r="UYS78" s="6"/>
      <c r="UYT78" s="6"/>
      <c r="UYU78" s="6"/>
      <c r="UYV78" s="6"/>
      <c r="UYW78" s="6"/>
      <c r="UYX78" s="6"/>
      <c r="UYY78" s="6"/>
      <c r="UYZ78" s="6"/>
      <c r="UZA78" s="6"/>
      <c r="UZB78" s="6"/>
      <c r="UZC78" s="6"/>
      <c r="UZD78" s="6"/>
      <c r="UZE78" s="6"/>
      <c r="UZF78" s="6"/>
      <c r="UZG78" s="6"/>
      <c r="UZH78" s="6"/>
      <c r="UZI78" s="6"/>
      <c r="UZJ78" s="6"/>
      <c r="UZK78" s="6"/>
      <c r="UZL78" s="6"/>
      <c r="UZM78" s="6"/>
      <c r="UZN78" s="6"/>
      <c r="UZO78" s="6"/>
      <c r="UZP78" s="6"/>
      <c r="UZQ78" s="6"/>
      <c r="UZR78" s="6"/>
      <c r="UZS78" s="6"/>
      <c r="UZT78" s="6"/>
      <c r="UZU78" s="6"/>
      <c r="UZV78" s="6"/>
      <c r="UZW78" s="6"/>
      <c r="UZX78" s="6"/>
      <c r="UZY78" s="6"/>
      <c r="UZZ78" s="6"/>
      <c r="VAA78" s="6"/>
      <c r="VAB78" s="6"/>
      <c r="VAC78" s="6"/>
      <c r="VAD78" s="6"/>
      <c r="VAE78" s="6"/>
      <c r="VAF78" s="6"/>
      <c r="VAG78" s="6"/>
      <c r="VAH78" s="6"/>
      <c r="VAI78" s="6"/>
      <c r="VAJ78" s="6"/>
      <c r="VAK78" s="6"/>
      <c r="VAL78" s="6"/>
      <c r="VAM78" s="6"/>
      <c r="VAN78" s="6"/>
      <c r="VAO78" s="6"/>
      <c r="VAP78" s="6"/>
      <c r="VAQ78" s="6"/>
      <c r="VAR78" s="6"/>
      <c r="VAS78" s="6"/>
      <c r="VAT78" s="6"/>
      <c r="VAU78" s="6"/>
      <c r="VAV78" s="6"/>
      <c r="VAW78" s="6"/>
      <c r="VAX78" s="6"/>
      <c r="VAY78" s="6"/>
      <c r="VAZ78" s="6"/>
      <c r="VBA78" s="6"/>
      <c r="VBB78" s="6"/>
      <c r="VBC78" s="6"/>
      <c r="VBD78" s="6"/>
      <c r="VBE78" s="6"/>
      <c r="VBF78" s="6"/>
      <c r="VBG78" s="6"/>
      <c r="VBH78" s="6"/>
      <c r="VBI78" s="6"/>
      <c r="VBJ78" s="6"/>
      <c r="VBK78" s="6"/>
      <c r="VBL78" s="6"/>
      <c r="VBM78" s="6"/>
      <c r="VBN78" s="6"/>
      <c r="VBO78" s="6"/>
      <c r="VBP78" s="6"/>
      <c r="VBQ78" s="6"/>
      <c r="VBR78" s="6"/>
      <c r="VBS78" s="6"/>
      <c r="VBT78" s="6"/>
      <c r="VBU78" s="6"/>
      <c r="VBV78" s="6"/>
      <c r="VBW78" s="6"/>
      <c r="VBX78" s="6"/>
      <c r="VBY78" s="6"/>
      <c r="VBZ78" s="6"/>
      <c r="VCA78" s="6"/>
      <c r="VCB78" s="6"/>
      <c r="VCC78" s="6"/>
      <c r="VCD78" s="6"/>
      <c r="VCE78" s="6"/>
      <c r="VCF78" s="6"/>
      <c r="VCG78" s="6"/>
      <c r="VCH78" s="6"/>
      <c r="VCI78" s="6"/>
      <c r="VCJ78" s="6"/>
      <c r="VCK78" s="6"/>
      <c r="VCL78" s="6"/>
      <c r="VCM78" s="6"/>
      <c r="VCN78" s="6"/>
      <c r="VCO78" s="6"/>
      <c r="VCP78" s="6"/>
      <c r="VCQ78" s="6"/>
      <c r="VCR78" s="6"/>
      <c r="VCS78" s="6"/>
      <c r="VCT78" s="6"/>
      <c r="VCU78" s="6"/>
      <c r="VCV78" s="6"/>
      <c r="VCW78" s="6"/>
      <c r="VCX78" s="6"/>
      <c r="VCY78" s="6"/>
      <c r="VCZ78" s="6"/>
      <c r="VDA78" s="6"/>
      <c r="VDB78" s="6"/>
      <c r="VDC78" s="6"/>
      <c r="VDD78" s="6"/>
      <c r="VDE78" s="6"/>
      <c r="VDF78" s="6"/>
      <c r="VDG78" s="6"/>
      <c r="VDH78" s="6"/>
      <c r="VDI78" s="6"/>
      <c r="VDJ78" s="6"/>
      <c r="VDK78" s="6"/>
      <c r="VDL78" s="6"/>
      <c r="VDM78" s="6"/>
      <c r="VDN78" s="6"/>
      <c r="VDO78" s="6"/>
      <c r="VDP78" s="6"/>
      <c r="VDQ78" s="6"/>
      <c r="VDR78" s="6"/>
      <c r="VDS78" s="6"/>
      <c r="VDT78" s="6"/>
      <c r="VDU78" s="6"/>
      <c r="VDV78" s="6"/>
      <c r="VDW78" s="6"/>
      <c r="VDX78" s="6"/>
      <c r="VDY78" s="6"/>
      <c r="VDZ78" s="6"/>
      <c r="VEA78" s="6"/>
      <c r="VEB78" s="6"/>
      <c r="VEC78" s="6"/>
      <c r="VED78" s="6"/>
      <c r="VEE78" s="6"/>
      <c r="VEF78" s="6"/>
      <c r="VEG78" s="6"/>
      <c r="VEH78" s="6"/>
      <c r="VEI78" s="6"/>
      <c r="VEJ78" s="6"/>
      <c r="VEK78" s="6"/>
      <c r="VEL78" s="6"/>
      <c r="VEM78" s="6"/>
      <c r="VEN78" s="6"/>
      <c r="VEO78" s="6"/>
      <c r="VEP78" s="6"/>
      <c r="VEQ78" s="6"/>
      <c r="VER78" s="6"/>
      <c r="VES78" s="6"/>
      <c r="VET78" s="6"/>
      <c r="VEU78" s="6"/>
      <c r="VEV78" s="6"/>
      <c r="VEW78" s="6"/>
      <c r="VEX78" s="6"/>
      <c r="VEY78" s="6"/>
      <c r="VEZ78" s="6"/>
      <c r="VFA78" s="6"/>
      <c r="VFB78" s="6"/>
      <c r="VFC78" s="6"/>
      <c r="VFD78" s="6"/>
      <c r="VFE78" s="6"/>
      <c r="VFF78" s="6"/>
      <c r="VFG78" s="6"/>
      <c r="VFH78" s="6"/>
      <c r="VFI78" s="6"/>
      <c r="VFJ78" s="6"/>
      <c r="VFK78" s="6"/>
      <c r="VFL78" s="6"/>
      <c r="VFM78" s="6"/>
      <c r="VFN78" s="6"/>
      <c r="VFO78" s="6"/>
      <c r="VFP78" s="6"/>
      <c r="VFQ78" s="6"/>
      <c r="VFR78" s="6"/>
      <c r="VFS78" s="6"/>
      <c r="VFT78" s="6"/>
      <c r="VFU78" s="6"/>
      <c r="VFV78" s="6"/>
      <c r="VFW78" s="6"/>
      <c r="VFX78" s="6"/>
      <c r="VFY78" s="6"/>
      <c r="VFZ78" s="6"/>
      <c r="VGA78" s="6"/>
      <c r="VGB78" s="6"/>
      <c r="VGC78" s="6"/>
      <c r="VGD78" s="6"/>
      <c r="VGE78" s="6"/>
      <c r="VGF78" s="6"/>
      <c r="VGG78" s="6"/>
      <c r="VGH78" s="6"/>
      <c r="VGI78" s="6"/>
      <c r="VGJ78" s="6"/>
      <c r="VGK78" s="6"/>
      <c r="VGL78" s="6"/>
      <c r="VGM78" s="6"/>
      <c r="VGN78" s="6"/>
      <c r="VGO78" s="6"/>
      <c r="VGP78" s="6"/>
      <c r="VGQ78" s="6"/>
      <c r="VGR78" s="6"/>
      <c r="VGS78" s="6"/>
      <c r="VGT78" s="6"/>
      <c r="VGU78" s="6"/>
      <c r="VGV78" s="6"/>
      <c r="VGW78" s="6"/>
      <c r="VGX78" s="6"/>
      <c r="VGY78" s="6"/>
      <c r="VGZ78" s="6"/>
      <c r="VHA78" s="6"/>
      <c r="VHB78" s="6"/>
      <c r="VHC78" s="6"/>
      <c r="VHD78" s="6"/>
      <c r="VHE78" s="6"/>
      <c r="VHF78" s="6"/>
      <c r="VHG78" s="6"/>
      <c r="VHH78" s="6"/>
      <c r="VHI78" s="6"/>
      <c r="VHJ78" s="6"/>
      <c r="VHK78" s="6"/>
      <c r="VHL78" s="6"/>
      <c r="VHM78" s="6"/>
      <c r="VHN78" s="6"/>
      <c r="VHO78" s="6"/>
      <c r="VHP78" s="6"/>
      <c r="VHQ78" s="6"/>
      <c r="VHR78" s="6"/>
      <c r="VHS78" s="6"/>
      <c r="VHT78" s="6"/>
      <c r="VHU78" s="6"/>
      <c r="VHV78" s="6"/>
      <c r="VHW78" s="6"/>
      <c r="VHX78" s="6"/>
      <c r="VHY78" s="6"/>
      <c r="VHZ78" s="6"/>
      <c r="VIA78" s="6"/>
      <c r="VIB78" s="6"/>
      <c r="VIC78" s="6"/>
      <c r="VID78" s="6"/>
      <c r="VIE78" s="6"/>
      <c r="VIF78" s="6"/>
      <c r="VIG78" s="6"/>
      <c r="VIH78" s="6"/>
      <c r="VII78" s="6"/>
      <c r="VIJ78" s="6"/>
      <c r="VIK78" s="6"/>
      <c r="VIL78" s="6"/>
      <c r="VIM78" s="6"/>
      <c r="VIN78" s="6"/>
      <c r="VIO78" s="6"/>
      <c r="VIP78" s="6"/>
      <c r="VIQ78" s="6"/>
      <c r="VIR78" s="6"/>
      <c r="VIS78" s="6"/>
      <c r="VIT78" s="6"/>
      <c r="VIU78" s="6"/>
      <c r="VIV78" s="6"/>
      <c r="VIW78" s="6"/>
      <c r="VIX78" s="6"/>
      <c r="VIY78" s="6"/>
      <c r="VIZ78" s="6"/>
      <c r="VJA78" s="6"/>
      <c r="VJB78" s="6"/>
      <c r="VJC78" s="6"/>
      <c r="VJD78" s="6"/>
      <c r="VJE78" s="6"/>
      <c r="VJF78" s="6"/>
      <c r="VJG78" s="6"/>
      <c r="VJH78" s="6"/>
      <c r="VJI78" s="6"/>
      <c r="VJJ78" s="6"/>
      <c r="VJK78" s="6"/>
      <c r="VJL78" s="6"/>
      <c r="VJM78" s="6"/>
      <c r="VJN78" s="6"/>
      <c r="VJO78" s="6"/>
      <c r="VJP78" s="6"/>
      <c r="VJQ78" s="6"/>
      <c r="VJR78" s="6"/>
      <c r="VJS78" s="6"/>
      <c r="VJT78" s="6"/>
      <c r="VJU78" s="6"/>
      <c r="VJV78" s="6"/>
      <c r="VJW78" s="6"/>
      <c r="VJX78" s="6"/>
      <c r="VJY78" s="6"/>
      <c r="VJZ78" s="6"/>
      <c r="VKA78" s="6"/>
      <c r="VKB78" s="6"/>
      <c r="VKC78" s="6"/>
      <c r="VKD78" s="6"/>
      <c r="VKE78" s="6"/>
      <c r="VKF78" s="6"/>
      <c r="VKG78" s="6"/>
      <c r="VKH78" s="6"/>
      <c r="VKI78" s="6"/>
      <c r="VKJ78" s="6"/>
      <c r="VKK78" s="6"/>
      <c r="VKL78" s="6"/>
      <c r="VKM78" s="6"/>
      <c r="VKN78" s="6"/>
      <c r="VKO78" s="6"/>
      <c r="VKP78" s="6"/>
      <c r="VKQ78" s="6"/>
      <c r="VKR78" s="6"/>
      <c r="VKS78" s="6"/>
      <c r="VKT78" s="6"/>
      <c r="VKU78" s="6"/>
      <c r="VKV78" s="6"/>
      <c r="VKW78" s="6"/>
      <c r="VKX78" s="6"/>
      <c r="VKY78" s="6"/>
      <c r="VKZ78" s="6"/>
      <c r="VLA78" s="6"/>
      <c r="VLB78" s="6"/>
      <c r="VLC78" s="6"/>
      <c r="VLD78" s="6"/>
      <c r="VLE78" s="6"/>
      <c r="VLF78" s="6"/>
      <c r="VLG78" s="6"/>
      <c r="VLH78" s="6"/>
      <c r="VLI78" s="6"/>
      <c r="VLJ78" s="6"/>
      <c r="VLK78" s="6"/>
      <c r="VLL78" s="6"/>
      <c r="VLM78" s="6"/>
      <c r="VLN78" s="6"/>
      <c r="VLO78" s="6"/>
      <c r="VLP78" s="6"/>
      <c r="VLQ78" s="6"/>
      <c r="VLR78" s="6"/>
      <c r="VLS78" s="6"/>
      <c r="VLT78" s="6"/>
      <c r="VLU78" s="6"/>
      <c r="VLV78" s="6"/>
      <c r="VLW78" s="6"/>
      <c r="VLX78" s="6"/>
      <c r="VLY78" s="6"/>
      <c r="VLZ78" s="6"/>
      <c r="VMA78" s="6"/>
      <c r="VMB78" s="6"/>
      <c r="VMC78" s="6"/>
      <c r="VMD78" s="6"/>
      <c r="VME78" s="6"/>
      <c r="VMF78" s="6"/>
      <c r="VMG78" s="6"/>
      <c r="VMH78" s="6"/>
      <c r="VMI78" s="6"/>
      <c r="VMJ78" s="6"/>
      <c r="VMK78" s="6"/>
      <c r="VML78" s="6"/>
      <c r="VMM78" s="6"/>
      <c r="VMN78" s="6"/>
      <c r="VMO78" s="6"/>
      <c r="VMP78" s="6"/>
      <c r="VMQ78" s="6"/>
      <c r="VMR78" s="6"/>
      <c r="VMS78" s="6"/>
      <c r="VMT78" s="6"/>
      <c r="VMU78" s="6"/>
      <c r="VMV78" s="6"/>
      <c r="VMW78" s="6"/>
      <c r="VMX78" s="6"/>
      <c r="VMY78" s="6"/>
      <c r="VMZ78" s="6"/>
      <c r="VNA78" s="6"/>
      <c r="VNB78" s="6"/>
      <c r="VNC78" s="6"/>
      <c r="VND78" s="6"/>
      <c r="VNE78" s="6"/>
      <c r="VNF78" s="6"/>
      <c r="VNG78" s="6"/>
      <c r="VNH78" s="6"/>
      <c r="VNI78" s="6"/>
      <c r="VNJ78" s="6"/>
      <c r="VNK78" s="6"/>
      <c r="VNL78" s="6"/>
      <c r="VNM78" s="6"/>
      <c r="VNN78" s="6"/>
      <c r="VNO78" s="6"/>
      <c r="VNP78" s="6"/>
      <c r="VNQ78" s="6"/>
      <c r="VNR78" s="6"/>
      <c r="VNS78" s="6"/>
      <c r="VNT78" s="6"/>
      <c r="VNU78" s="6"/>
      <c r="VNV78" s="6"/>
      <c r="VNW78" s="6"/>
      <c r="VNX78" s="6"/>
      <c r="VNY78" s="6"/>
      <c r="VNZ78" s="6"/>
      <c r="VOA78" s="6"/>
      <c r="VOB78" s="6"/>
      <c r="VOC78" s="6"/>
      <c r="VOD78" s="6"/>
      <c r="VOE78" s="6"/>
      <c r="VOF78" s="6"/>
      <c r="VOG78" s="6"/>
      <c r="VOH78" s="6"/>
      <c r="VOI78" s="6"/>
      <c r="VOJ78" s="6"/>
      <c r="VOK78" s="6"/>
      <c r="VOL78" s="6"/>
      <c r="VOM78" s="6"/>
      <c r="VON78" s="6"/>
      <c r="VOO78" s="6"/>
      <c r="VOP78" s="6"/>
      <c r="VOQ78" s="6"/>
      <c r="VOR78" s="6"/>
      <c r="VOS78" s="6"/>
      <c r="VOT78" s="6"/>
      <c r="VOU78" s="6"/>
      <c r="VOV78" s="6"/>
      <c r="VOW78" s="6"/>
      <c r="VOX78" s="6"/>
      <c r="VOY78" s="6"/>
      <c r="VOZ78" s="6"/>
      <c r="VPA78" s="6"/>
      <c r="VPB78" s="6"/>
      <c r="VPC78" s="6"/>
      <c r="VPD78" s="6"/>
      <c r="VPE78" s="6"/>
      <c r="VPF78" s="6"/>
      <c r="VPG78" s="6"/>
      <c r="VPH78" s="6"/>
      <c r="VPI78" s="6"/>
      <c r="VPJ78" s="6"/>
      <c r="VPK78" s="6"/>
      <c r="VPL78" s="6"/>
      <c r="VPM78" s="6"/>
      <c r="VPN78" s="6"/>
      <c r="VPO78" s="6"/>
      <c r="VPP78" s="6"/>
      <c r="VPQ78" s="6"/>
      <c r="VPR78" s="6"/>
      <c r="VPS78" s="6"/>
      <c r="VPT78" s="6"/>
      <c r="VPU78" s="6"/>
      <c r="VPV78" s="6"/>
      <c r="VPW78" s="6"/>
      <c r="VPX78" s="6"/>
      <c r="VPY78" s="6"/>
      <c r="VPZ78" s="6"/>
      <c r="VQA78" s="6"/>
      <c r="VQB78" s="6"/>
      <c r="VQC78" s="6"/>
      <c r="VQD78" s="6"/>
      <c r="VQE78" s="6"/>
      <c r="VQF78" s="6"/>
      <c r="VQG78" s="6"/>
      <c r="VQH78" s="6"/>
      <c r="VQI78" s="6"/>
      <c r="VQJ78" s="6"/>
      <c r="VQK78" s="6"/>
      <c r="VQL78" s="6"/>
      <c r="VQM78" s="6"/>
      <c r="VQN78" s="6"/>
      <c r="VQO78" s="6"/>
      <c r="VQP78" s="6"/>
      <c r="VQQ78" s="6"/>
      <c r="VQR78" s="6"/>
      <c r="VQS78" s="6"/>
      <c r="VQT78" s="6"/>
      <c r="VQU78" s="6"/>
      <c r="VQV78" s="6"/>
      <c r="VQW78" s="6"/>
      <c r="VQX78" s="6"/>
      <c r="VQY78" s="6"/>
      <c r="VQZ78" s="6"/>
      <c r="VRA78" s="6"/>
      <c r="VRB78" s="6"/>
      <c r="VRC78" s="6"/>
      <c r="VRD78" s="6"/>
      <c r="VRE78" s="6"/>
      <c r="VRF78" s="6"/>
      <c r="VRG78" s="6"/>
      <c r="VRH78" s="6"/>
      <c r="VRI78" s="6"/>
      <c r="VRJ78" s="6"/>
      <c r="VRK78" s="6"/>
      <c r="VRL78" s="6"/>
      <c r="VRM78" s="6"/>
      <c r="VRN78" s="6"/>
      <c r="VRO78" s="6"/>
      <c r="VRP78" s="6"/>
      <c r="VRQ78" s="6"/>
      <c r="VRR78" s="6"/>
      <c r="VRS78" s="6"/>
      <c r="VRT78" s="6"/>
      <c r="VRU78" s="6"/>
      <c r="VRV78" s="6"/>
      <c r="VRW78" s="6"/>
      <c r="VRX78" s="6"/>
      <c r="VRY78" s="6"/>
      <c r="VRZ78" s="6"/>
      <c r="VSA78" s="6"/>
      <c r="VSB78" s="6"/>
      <c r="VSC78" s="6"/>
      <c r="VSD78" s="6"/>
      <c r="VSE78" s="6"/>
      <c r="VSF78" s="6"/>
      <c r="VSG78" s="6"/>
      <c r="VSH78" s="6"/>
      <c r="VSI78" s="6"/>
      <c r="VSJ78" s="6"/>
      <c r="VSK78" s="6"/>
      <c r="VSL78" s="6"/>
      <c r="VSM78" s="6"/>
      <c r="VSN78" s="6"/>
      <c r="VSO78" s="6"/>
      <c r="VSP78" s="6"/>
      <c r="VSQ78" s="6"/>
      <c r="VSR78" s="6"/>
      <c r="VSS78" s="6"/>
      <c r="VST78" s="6"/>
      <c r="VSU78" s="6"/>
      <c r="VSV78" s="6"/>
      <c r="VSW78" s="6"/>
      <c r="VSX78" s="6"/>
      <c r="VSY78" s="6"/>
      <c r="VSZ78" s="6"/>
      <c r="VTA78" s="6"/>
      <c r="VTB78" s="6"/>
      <c r="VTC78" s="6"/>
      <c r="VTD78" s="6"/>
      <c r="VTE78" s="6"/>
      <c r="VTF78" s="6"/>
      <c r="VTG78" s="6"/>
      <c r="VTH78" s="6"/>
      <c r="VTI78" s="6"/>
      <c r="VTJ78" s="6"/>
      <c r="VTK78" s="6"/>
      <c r="VTL78" s="6"/>
      <c r="VTM78" s="6"/>
      <c r="VTN78" s="6"/>
      <c r="VTO78" s="6"/>
      <c r="VTP78" s="6"/>
      <c r="VTQ78" s="6"/>
      <c r="VTR78" s="6"/>
      <c r="VTS78" s="6"/>
      <c r="VTT78" s="6"/>
      <c r="VTU78" s="6"/>
      <c r="VTV78" s="6"/>
      <c r="VTW78" s="6"/>
      <c r="VTX78" s="6"/>
      <c r="VTY78" s="6"/>
      <c r="VTZ78" s="6"/>
      <c r="VUA78" s="6"/>
      <c r="VUB78" s="6"/>
      <c r="VUC78" s="6"/>
      <c r="VUD78" s="6"/>
      <c r="VUE78" s="6"/>
      <c r="VUF78" s="6"/>
      <c r="VUG78" s="6"/>
      <c r="VUH78" s="6"/>
      <c r="VUI78" s="6"/>
      <c r="VUJ78" s="6"/>
      <c r="VUK78" s="6"/>
      <c r="VUL78" s="6"/>
      <c r="VUM78" s="6"/>
      <c r="VUN78" s="6"/>
      <c r="VUO78" s="6"/>
      <c r="VUP78" s="6"/>
      <c r="VUQ78" s="6"/>
      <c r="VUR78" s="6"/>
      <c r="VUS78" s="6"/>
      <c r="VUT78" s="6"/>
      <c r="VUU78" s="6"/>
      <c r="VUV78" s="6"/>
      <c r="VUW78" s="6"/>
      <c r="VUX78" s="6"/>
      <c r="VUY78" s="6"/>
      <c r="VUZ78" s="6"/>
      <c r="VVA78" s="6"/>
      <c r="VVB78" s="6"/>
      <c r="VVC78" s="6"/>
      <c r="VVD78" s="6"/>
      <c r="VVE78" s="6"/>
      <c r="VVF78" s="6"/>
      <c r="VVG78" s="6"/>
      <c r="VVH78" s="6"/>
      <c r="VVI78" s="6"/>
      <c r="VVJ78" s="6"/>
      <c r="VVK78" s="6"/>
      <c r="VVL78" s="6"/>
      <c r="VVM78" s="6"/>
      <c r="VVN78" s="6"/>
      <c r="VVO78" s="6"/>
      <c r="VVP78" s="6"/>
      <c r="VVQ78" s="6"/>
      <c r="VVR78" s="6"/>
      <c r="VVS78" s="6"/>
      <c r="VVT78" s="6"/>
      <c r="VVU78" s="6"/>
      <c r="VVV78" s="6"/>
      <c r="VVW78" s="6"/>
      <c r="VVX78" s="6"/>
      <c r="VVY78" s="6"/>
      <c r="VVZ78" s="6"/>
      <c r="VWA78" s="6"/>
      <c r="VWB78" s="6"/>
      <c r="VWC78" s="6"/>
      <c r="VWD78" s="6"/>
      <c r="VWE78" s="6"/>
      <c r="VWF78" s="6"/>
      <c r="VWG78" s="6"/>
      <c r="VWH78" s="6"/>
      <c r="VWI78" s="6"/>
      <c r="VWJ78" s="6"/>
      <c r="VWK78" s="6"/>
      <c r="VWL78" s="6"/>
      <c r="VWM78" s="6"/>
      <c r="VWN78" s="6"/>
      <c r="VWO78" s="6"/>
      <c r="VWP78" s="6"/>
      <c r="VWQ78" s="6"/>
      <c r="VWR78" s="6"/>
      <c r="VWS78" s="6"/>
      <c r="VWT78" s="6"/>
      <c r="VWU78" s="6"/>
      <c r="VWV78" s="6"/>
      <c r="VWW78" s="6"/>
      <c r="VWX78" s="6"/>
      <c r="VWY78" s="6"/>
      <c r="VWZ78" s="6"/>
      <c r="VXA78" s="6"/>
      <c r="VXB78" s="6"/>
      <c r="VXC78" s="6"/>
      <c r="VXD78" s="6"/>
      <c r="VXE78" s="6"/>
      <c r="VXF78" s="6"/>
      <c r="VXG78" s="6"/>
      <c r="VXH78" s="6"/>
      <c r="VXI78" s="6"/>
      <c r="VXJ78" s="6"/>
      <c r="VXK78" s="6"/>
      <c r="VXL78" s="6"/>
      <c r="VXM78" s="6"/>
      <c r="VXN78" s="6"/>
      <c r="VXO78" s="6"/>
      <c r="VXP78" s="6"/>
      <c r="VXQ78" s="6"/>
      <c r="VXR78" s="6"/>
      <c r="VXS78" s="6"/>
      <c r="VXT78" s="6"/>
      <c r="VXU78" s="6"/>
      <c r="VXV78" s="6"/>
      <c r="VXW78" s="6"/>
      <c r="VXX78" s="6"/>
      <c r="VXY78" s="6"/>
      <c r="VXZ78" s="6"/>
      <c r="VYA78" s="6"/>
      <c r="VYB78" s="6"/>
      <c r="VYC78" s="6"/>
      <c r="VYD78" s="6"/>
      <c r="VYE78" s="6"/>
      <c r="VYF78" s="6"/>
      <c r="VYG78" s="6"/>
      <c r="VYH78" s="6"/>
      <c r="VYI78" s="6"/>
      <c r="VYJ78" s="6"/>
      <c r="VYK78" s="6"/>
      <c r="VYL78" s="6"/>
      <c r="VYM78" s="6"/>
      <c r="VYN78" s="6"/>
      <c r="VYO78" s="6"/>
      <c r="VYP78" s="6"/>
      <c r="VYQ78" s="6"/>
      <c r="VYR78" s="6"/>
      <c r="VYS78" s="6"/>
      <c r="VYT78" s="6"/>
      <c r="VYU78" s="6"/>
      <c r="VYV78" s="6"/>
      <c r="VYW78" s="6"/>
      <c r="VYX78" s="6"/>
      <c r="VYY78" s="6"/>
      <c r="VYZ78" s="6"/>
      <c r="VZA78" s="6"/>
      <c r="VZB78" s="6"/>
      <c r="VZC78" s="6"/>
      <c r="VZD78" s="6"/>
      <c r="VZE78" s="6"/>
      <c r="VZF78" s="6"/>
      <c r="VZG78" s="6"/>
      <c r="VZH78" s="6"/>
      <c r="VZI78" s="6"/>
      <c r="VZJ78" s="6"/>
      <c r="VZK78" s="6"/>
      <c r="VZL78" s="6"/>
      <c r="VZM78" s="6"/>
      <c r="VZN78" s="6"/>
      <c r="VZO78" s="6"/>
      <c r="VZP78" s="6"/>
      <c r="VZQ78" s="6"/>
      <c r="VZR78" s="6"/>
      <c r="VZS78" s="6"/>
      <c r="VZT78" s="6"/>
      <c r="VZU78" s="6"/>
      <c r="VZV78" s="6"/>
      <c r="VZW78" s="6"/>
      <c r="VZX78" s="6"/>
      <c r="VZY78" s="6"/>
      <c r="VZZ78" s="6"/>
      <c r="WAA78" s="6"/>
      <c r="WAB78" s="6"/>
      <c r="WAC78" s="6"/>
      <c r="WAD78" s="6"/>
      <c r="WAE78" s="6"/>
      <c r="WAF78" s="6"/>
      <c r="WAG78" s="6"/>
      <c r="WAH78" s="6"/>
      <c r="WAI78" s="6"/>
      <c r="WAJ78" s="6"/>
      <c r="WAK78" s="6"/>
      <c r="WAL78" s="6"/>
      <c r="WAM78" s="6"/>
      <c r="WAN78" s="6"/>
      <c r="WAO78" s="6"/>
      <c r="WAP78" s="6"/>
      <c r="WAQ78" s="6"/>
      <c r="WAR78" s="6"/>
      <c r="WAS78" s="6"/>
      <c r="WAT78" s="6"/>
      <c r="WAU78" s="6"/>
      <c r="WAV78" s="6"/>
      <c r="WAW78" s="6"/>
      <c r="WAX78" s="6"/>
      <c r="WAY78" s="6"/>
      <c r="WAZ78" s="6"/>
      <c r="WBA78" s="6"/>
      <c r="WBB78" s="6"/>
      <c r="WBC78" s="6"/>
      <c r="WBD78" s="6"/>
      <c r="WBE78" s="6"/>
      <c r="WBF78" s="6"/>
      <c r="WBG78" s="6"/>
      <c r="WBH78" s="6"/>
      <c r="WBI78" s="6"/>
      <c r="WBJ78" s="6"/>
      <c r="WBK78" s="6"/>
      <c r="WBL78" s="6"/>
      <c r="WBM78" s="6"/>
      <c r="WBN78" s="6"/>
      <c r="WBO78" s="6"/>
      <c r="WBP78" s="6"/>
      <c r="WBQ78" s="6"/>
      <c r="WBR78" s="6"/>
      <c r="WBS78" s="6"/>
      <c r="WBT78" s="6"/>
      <c r="WBU78" s="6"/>
      <c r="WBV78" s="6"/>
      <c r="WBW78" s="6"/>
      <c r="WBX78" s="6"/>
      <c r="WBY78" s="6"/>
      <c r="WBZ78" s="6"/>
      <c r="WCA78" s="6"/>
      <c r="WCB78" s="6"/>
      <c r="WCC78" s="6"/>
      <c r="WCD78" s="6"/>
      <c r="WCE78" s="6"/>
      <c r="WCF78" s="6"/>
      <c r="WCG78" s="6"/>
      <c r="WCH78" s="6"/>
      <c r="WCI78" s="6"/>
      <c r="WCJ78" s="6"/>
      <c r="WCK78" s="6"/>
      <c r="WCL78" s="6"/>
      <c r="WCM78" s="6"/>
      <c r="WCN78" s="6"/>
      <c r="WCO78" s="6"/>
      <c r="WCP78" s="6"/>
      <c r="WCQ78" s="6"/>
      <c r="WCR78" s="6"/>
      <c r="WCS78" s="6"/>
      <c r="WCT78" s="6"/>
      <c r="WCU78" s="6"/>
      <c r="WCV78" s="6"/>
      <c r="WCW78" s="6"/>
      <c r="WCX78" s="6"/>
      <c r="WCY78" s="6"/>
      <c r="WCZ78" s="6"/>
      <c r="WDA78" s="6"/>
      <c r="WDB78" s="6"/>
      <c r="WDC78" s="6"/>
      <c r="WDD78" s="6"/>
      <c r="WDE78" s="6"/>
      <c r="WDF78" s="6"/>
      <c r="WDG78" s="6"/>
      <c r="WDH78" s="6"/>
      <c r="WDI78" s="6"/>
      <c r="WDJ78" s="6"/>
      <c r="WDK78" s="6"/>
      <c r="WDL78" s="6"/>
      <c r="WDM78" s="6"/>
      <c r="WDN78" s="6"/>
      <c r="WDO78" s="6"/>
      <c r="WDP78" s="6"/>
      <c r="WDQ78" s="6"/>
      <c r="WDR78" s="6"/>
      <c r="WDS78" s="6"/>
      <c r="WDT78" s="6"/>
      <c r="WDU78" s="6"/>
      <c r="WDV78" s="6"/>
      <c r="WDW78" s="6"/>
      <c r="WDX78" s="6"/>
      <c r="WDY78" s="6"/>
      <c r="WDZ78" s="6"/>
      <c r="WEA78" s="6"/>
      <c r="WEB78" s="6"/>
      <c r="WEC78" s="6"/>
      <c r="WED78" s="6"/>
      <c r="WEE78" s="6"/>
      <c r="WEF78" s="6"/>
      <c r="WEG78" s="6"/>
      <c r="WEH78" s="6"/>
      <c r="WEI78" s="6"/>
      <c r="WEJ78" s="6"/>
      <c r="WEK78" s="6"/>
      <c r="WEL78" s="6"/>
      <c r="WEM78" s="6"/>
      <c r="WEN78" s="6"/>
      <c r="WEO78" s="6"/>
      <c r="WEP78" s="6"/>
      <c r="WEQ78" s="6"/>
      <c r="WER78" s="6"/>
      <c r="WES78" s="6"/>
      <c r="WET78" s="6"/>
      <c r="WEU78" s="6"/>
      <c r="WEV78" s="6"/>
      <c r="WEW78" s="6"/>
      <c r="WEX78" s="6"/>
      <c r="WEY78" s="6"/>
      <c r="WEZ78" s="6"/>
      <c r="WFA78" s="6"/>
      <c r="WFB78" s="6"/>
      <c r="WFC78" s="6"/>
      <c r="WFD78" s="6"/>
      <c r="WFE78" s="6"/>
      <c r="WFF78" s="6"/>
      <c r="WFG78" s="6"/>
      <c r="WFH78" s="6"/>
      <c r="WFI78" s="6"/>
      <c r="WFJ78" s="6"/>
      <c r="WFK78" s="6"/>
      <c r="WFL78" s="6"/>
      <c r="WFM78" s="6"/>
      <c r="WFN78" s="6"/>
      <c r="WFO78" s="6"/>
      <c r="WFP78" s="6"/>
      <c r="WFQ78" s="6"/>
      <c r="WFR78" s="6"/>
      <c r="WFS78" s="6"/>
      <c r="WFT78" s="6"/>
      <c r="WFU78" s="6"/>
      <c r="WFV78" s="6"/>
      <c r="WFW78" s="6"/>
      <c r="WFX78" s="6"/>
      <c r="WFY78" s="6"/>
      <c r="WFZ78" s="6"/>
      <c r="WGA78" s="6"/>
      <c r="WGB78" s="6"/>
      <c r="WGC78" s="6"/>
      <c r="WGD78" s="6"/>
      <c r="WGE78" s="6"/>
      <c r="WGF78" s="6"/>
      <c r="WGG78" s="6"/>
      <c r="WGH78" s="6"/>
      <c r="WGI78" s="6"/>
      <c r="WGJ78" s="6"/>
      <c r="WGK78" s="6"/>
      <c r="WGL78" s="6"/>
      <c r="WGM78" s="6"/>
      <c r="WGN78" s="6"/>
      <c r="WGO78" s="6"/>
      <c r="WGP78" s="6"/>
      <c r="WGQ78" s="6"/>
      <c r="WGR78" s="6"/>
      <c r="WGS78" s="6"/>
      <c r="WGT78" s="6"/>
      <c r="WGU78" s="6"/>
      <c r="WGV78" s="6"/>
      <c r="WGW78" s="6"/>
      <c r="WGX78" s="6"/>
      <c r="WGY78" s="6"/>
      <c r="WGZ78" s="6"/>
      <c r="WHA78" s="6"/>
      <c r="WHB78" s="6"/>
      <c r="WHC78" s="6"/>
      <c r="WHD78" s="6"/>
      <c r="WHE78" s="6"/>
      <c r="WHF78" s="6"/>
      <c r="WHG78" s="6"/>
      <c r="WHH78" s="6"/>
      <c r="WHI78" s="6"/>
      <c r="WHJ78" s="6"/>
      <c r="WHK78" s="6"/>
      <c r="WHL78" s="6"/>
      <c r="WHM78" s="6"/>
      <c r="WHN78" s="6"/>
      <c r="WHO78" s="6"/>
      <c r="WHP78" s="6"/>
      <c r="WHQ78" s="6"/>
      <c r="WHR78" s="6"/>
      <c r="WHS78" s="6"/>
      <c r="WHT78" s="6"/>
      <c r="WHU78" s="6"/>
      <c r="WHV78" s="6"/>
      <c r="WHW78" s="6"/>
      <c r="WHX78" s="6"/>
      <c r="WHY78" s="6"/>
      <c r="WHZ78" s="6"/>
      <c r="WIA78" s="6"/>
      <c r="WIB78" s="6"/>
      <c r="WIC78" s="6"/>
      <c r="WID78" s="6"/>
      <c r="WIE78" s="6"/>
      <c r="WIF78" s="6"/>
      <c r="WIG78" s="6"/>
      <c r="WIH78" s="6"/>
      <c r="WII78" s="6"/>
      <c r="WIJ78" s="6"/>
      <c r="WIK78" s="6"/>
      <c r="WIL78" s="6"/>
      <c r="WIM78" s="6"/>
      <c r="WIN78" s="6"/>
      <c r="WIO78" s="6"/>
      <c r="WIP78" s="6"/>
      <c r="WIQ78" s="6"/>
      <c r="WIR78" s="6"/>
      <c r="WIS78" s="6"/>
      <c r="WIT78" s="6"/>
      <c r="WIU78" s="6"/>
      <c r="WIV78" s="6"/>
      <c r="WIW78" s="6"/>
      <c r="WIX78" s="6"/>
      <c r="WIY78" s="6"/>
      <c r="WIZ78" s="6"/>
      <c r="WJA78" s="6"/>
      <c r="WJB78" s="6"/>
      <c r="WJC78" s="6"/>
      <c r="WJD78" s="6"/>
      <c r="WJE78" s="6"/>
      <c r="WJF78" s="6"/>
      <c r="WJG78" s="6"/>
      <c r="WJH78" s="6"/>
      <c r="WJI78" s="6"/>
      <c r="WJJ78" s="6"/>
      <c r="WJK78" s="6"/>
      <c r="WJL78" s="6"/>
      <c r="WJM78" s="6"/>
      <c r="WJN78" s="6"/>
      <c r="WJO78" s="6"/>
      <c r="WJP78" s="6"/>
      <c r="WJQ78" s="6"/>
      <c r="WJR78" s="6"/>
      <c r="WJS78" s="6"/>
      <c r="WJT78" s="6"/>
      <c r="WJU78" s="6"/>
      <c r="WJV78" s="6"/>
      <c r="WJW78" s="6"/>
      <c r="WJX78" s="6"/>
      <c r="WJY78" s="6"/>
      <c r="WJZ78" s="6"/>
      <c r="WKA78" s="6"/>
      <c r="WKB78" s="6"/>
      <c r="WKC78" s="6"/>
      <c r="WKD78" s="6"/>
      <c r="WKE78" s="6"/>
      <c r="WKF78" s="6"/>
      <c r="WKG78" s="6"/>
      <c r="WKH78" s="6"/>
      <c r="WKI78" s="6"/>
      <c r="WKJ78" s="6"/>
      <c r="WKK78" s="6"/>
      <c r="WKL78" s="6"/>
      <c r="WKM78" s="6"/>
      <c r="WKN78" s="6"/>
      <c r="WKO78" s="6"/>
      <c r="WKP78" s="6"/>
      <c r="WKQ78" s="6"/>
      <c r="WKR78" s="6"/>
      <c r="WKS78" s="6"/>
      <c r="WKT78" s="6"/>
      <c r="WKU78" s="6"/>
      <c r="WKV78" s="6"/>
      <c r="WKW78" s="6"/>
      <c r="WKX78" s="6"/>
      <c r="WKY78" s="6"/>
      <c r="WKZ78" s="6"/>
      <c r="WLA78" s="6"/>
      <c r="WLB78" s="6"/>
      <c r="WLC78" s="6"/>
      <c r="WLD78" s="6"/>
      <c r="WLE78" s="6"/>
      <c r="WLF78" s="6"/>
      <c r="WLG78" s="6"/>
      <c r="WLH78" s="6"/>
      <c r="WLI78" s="6"/>
      <c r="WLJ78" s="6"/>
      <c r="WLK78" s="6"/>
      <c r="WLL78" s="6"/>
      <c r="WLM78" s="6"/>
      <c r="WLN78" s="6"/>
      <c r="WLO78" s="6"/>
      <c r="WLP78" s="6"/>
      <c r="WLQ78" s="6"/>
      <c r="WLR78" s="6"/>
      <c r="WLS78" s="6"/>
      <c r="WLT78" s="6"/>
      <c r="WLU78" s="6"/>
      <c r="WLV78" s="6"/>
      <c r="WLW78" s="6"/>
      <c r="WLX78" s="6"/>
      <c r="WLY78" s="6"/>
      <c r="WLZ78" s="6"/>
      <c r="WMA78" s="6"/>
      <c r="WMB78" s="6"/>
      <c r="WMC78" s="6"/>
      <c r="WMD78" s="6"/>
      <c r="WME78" s="6"/>
      <c r="WMF78" s="6"/>
      <c r="WMG78" s="6"/>
      <c r="WMH78" s="6"/>
      <c r="WMI78" s="6"/>
      <c r="WMJ78" s="6"/>
      <c r="WMK78" s="6"/>
      <c r="WML78" s="6"/>
      <c r="WMM78" s="6"/>
      <c r="WMN78" s="6"/>
      <c r="WMO78" s="6"/>
      <c r="WMP78" s="6"/>
      <c r="WMQ78" s="6"/>
      <c r="WMR78" s="6"/>
      <c r="WMS78" s="6"/>
      <c r="WMT78" s="6"/>
      <c r="WMU78" s="6"/>
      <c r="WMV78" s="6"/>
      <c r="WMW78" s="6"/>
      <c r="WMX78" s="6"/>
      <c r="WMY78" s="6"/>
      <c r="WMZ78" s="6"/>
      <c r="WNA78" s="6"/>
      <c r="WNB78" s="6"/>
      <c r="WNC78" s="6"/>
      <c r="WND78" s="6"/>
      <c r="WNE78" s="6"/>
      <c r="WNF78" s="6"/>
      <c r="WNG78" s="6"/>
      <c r="WNH78" s="6"/>
      <c r="WNI78" s="6"/>
      <c r="WNJ78" s="6"/>
      <c r="WNK78" s="6"/>
      <c r="WNL78" s="6"/>
      <c r="WNM78" s="6"/>
      <c r="WNN78" s="6"/>
      <c r="WNO78" s="6"/>
      <c r="WNP78" s="6"/>
      <c r="WNQ78" s="6"/>
      <c r="WNR78" s="6"/>
      <c r="WNS78" s="6"/>
      <c r="WNT78" s="6"/>
      <c r="WNU78" s="6"/>
      <c r="WNV78" s="6"/>
      <c r="WNW78" s="6"/>
      <c r="WNX78" s="6"/>
      <c r="WNY78" s="6"/>
      <c r="WNZ78" s="6"/>
      <c r="WOA78" s="6"/>
      <c r="WOB78" s="6"/>
      <c r="WOC78" s="6"/>
      <c r="WOD78" s="6"/>
      <c r="WOE78" s="6"/>
      <c r="WOF78" s="6"/>
      <c r="WOG78" s="6"/>
      <c r="WOH78" s="6"/>
      <c r="WOI78" s="6"/>
      <c r="WOJ78" s="6"/>
      <c r="WOK78" s="6"/>
      <c r="WOL78" s="6"/>
      <c r="WOM78" s="6"/>
      <c r="WON78" s="6"/>
      <c r="WOO78" s="6"/>
      <c r="WOP78" s="6"/>
      <c r="WOQ78" s="6"/>
      <c r="WOR78" s="6"/>
      <c r="WOS78" s="6"/>
      <c r="WOT78" s="6"/>
      <c r="WOU78" s="6"/>
      <c r="WOV78" s="6"/>
      <c r="WOW78" s="6"/>
      <c r="WOX78" s="6"/>
      <c r="WOY78" s="6"/>
      <c r="WOZ78" s="6"/>
      <c r="WPA78" s="6"/>
      <c r="WPB78" s="6"/>
      <c r="WPC78" s="6"/>
      <c r="WPD78" s="6"/>
      <c r="WPE78" s="6"/>
      <c r="WPF78" s="6"/>
      <c r="WPG78" s="6"/>
      <c r="WPH78" s="6"/>
      <c r="WPI78" s="6"/>
      <c r="WPJ78" s="6"/>
      <c r="WPK78" s="6"/>
      <c r="WPL78" s="6"/>
      <c r="WPM78" s="6"/>
      <c r="WPN78" s="6"/>
      <c r="WPO78" s="6"/>
      <c r="WPP78" s="6"/>
      <c r="WPQ78" s="6"/>
      <c r="WPR78" s="6"/>
      <c r="WPS78" s="6"/>
      <c r="WPT78" s="6"/>
      <c r="WPU78" s="6"/>
      <c r="WPV78" s="6"/>
      <c r="WPW78" s="6"/>
      <c r="WPX78" s="6"/>
      <c r="WPY78" s="6"/>
      <c r="WPZ78" s="6"/>
      <c r="WQA78" s="6"/>
      <c r="WQB78" s="6"/>
      <c r="WQC78" s="6"/>
      <c r="WQD78" s="6"/>
      <c r="WQE78" s="6"/>
      <c r="WQF78" s="6"/>
      <c r="WQG78" s="6"/>
      <c r="WQH78" s="6"/>
      <c r="WQI78" s="6"/>
      <c r="WQJ78" s="6"/>
      <c r="WQK78" s="6"/>
      <c r="WQL78" s="6"/>
      <c r="WQM78" s="6"/>
      <c r="WQN78" s="6"/>
      <c r="WQO78" s="6"/>
      <c r="WQP78" s="6"/>
      <c r="WQQ78" s="6"/>
      <c r="WQR78" s="6"/>
      <c r="WQS78" s="6"/>
      <c r="WQT78" s="6"/>
      <c r="WQU78" s="6"/>
      <c r="WQV78" s="6"/>
      <c r="WQW78" s="6"/>
      <c r="WQX78" s="6"/>
      <c r="WQY78" s="6"/>
      <c r="WQZ78" s="6"/>
      <c r="WRA78" s="6"/>
      <c r="WRB78" s="6"/>
      <c r="WRC78" s="6"/>
      <c r="WRD78" s="6"/>
      <c r="WRE78" s="6"/>
      <c r="WRF78" s="6"/>
      <c r="WRG78" s="6"/>
      <c r="WRH78" s="6"/>
      <c r="WRI78" s="6"/>
      <c r="WRJ78" s="6"/>
      <c r="WRK78" s="6"/>
      <c r="WRL78" s="6"/>
      <c r="WRM78" s="6"/>
      <c r="WRN78" s="6"/>
      <c r="WRO78" s="6"/>
      <c r="WRP78" s="6"/>
      <c r="WRQ78" s="6"/>
      <c r="WRR78" s="6"/>
      <c r="WRS78" s="6"/>
      <c r="WRT78" s="6"/>
      <c r="WRU78" s="6"/>
      <c r="WRV78" s="6"/>
      <c r="WRW78" s="6"/>
      <c r="WRX78" s="6"/>
      <c r="WRY78" s="6"/>
      <c r="WRZ78" s="6"/>
      <c r="WSA78" s="6"/>
      <c r="WSB78" s="6"/>
      <c r="WSC78" s="6"/>
      <c r="WSD78" s="6"/>
      <c r="WSE78" s="6"/>
      <c r="WSF78" s="6"/>
      <c r="WSG78" s="6"/>
      <c r="WSH78" s="6"/>
      <c r="WSI78" s="6"/>
      <c r="WSJ78" s="6"/>
      <c r="WSK78" s="6"/>
      <c r="WSL78" s="6"/>
      <c r="WSM78" s="6"/>
      <c r="WSN78" s="6"/>
      <c r="WSO78" s="6"/>
      <c r="WSP78" s="6"/>
      <c r="WSQ78" s="6"/>
      <c r="WSR78" s="6"/>
      <c r="WSS78" s="6"/>
      <c r="WST78" s="6"/>
      <c r="WSU78" s="6"/>
      <c r="WSV78" s="6"/>
      <c r="WSW78" s="6"/>
      <c r="WSX78" s="6"/>
      <c r="WSY78" s="6"/>
      <c r="WSZ78" s="6"/>
      <c r="WTA78" s="6"/>
      <c r="WTB78" s="6"/>
      <c r="WTC78" s="6"/>
      <c r="WTD78" s="6"/>
      <c r="WTE78" s="6"/>
      <c r="WTF78" s="6"/>
      <c r="WTG78" s="6"/>
      <c r="WTH78" s="6"/>
      <c r="WTI78" s="6"/>
      <c r="WTJ78" s="6"/>
      <c r="WTK78" s="6"/>
      <c r="WTL78" s="6"/>
      <c r="WTM78" s="6"/>
      <c r="WTN78" s="6"/>
      <c r="WTO78" s="6"/>
      <c r="WTP78" s="6"/>
      <c r="WTQ78" s="6"/>
      <c r="WTR78" s="6"/>
      <c r="WTS78" s="6"/>
      <c r="WTT78" s="6"/>
      <c r="WTU78" s="6"/>
      <c r="WTV78" s="6"/>
      <c r="WTW78" s="6"/>
      <c r="WTX78" s="6"/>
      <c r="WTY78" s="6"/>
      <c r="WTZ78" s="6"/>
      <c r="WUA78" s="6"/>
      <c r="WUB78" s="6"/>
      <c r="WUC78" s="6"/>
      <c r="WUD78" s="6"/>
      <c r="WUE78" s="6"/>
      <c r="WUF78" s="6"/>
      <c r="WUG78" s="6"/>
      <c r="WUH78" s="6"/>
      <c r="WUI78" s="6"/>
      <c r="WUJ78" s="6"/>
      <c r="WUK78" s="6"/>
      <c r="WUL78" s="6"/>
      <c r="WUM78" s="6"/>
      <c r="WUN78" s="6"/>
      <c r="WUO78" s="6"/>
      <c r="WUP78" s="6"/>
      <c r="WUQ78" s="6"/>
      <c r="WUR78" s="6"/>
      <c r="WUS78" s="6"/>
      <c r="WUT78" s="6"/>
      <c r="WUU78" s="6"/>
      <c r="WUV78" s="6"/>
      <c r="WUW78" s="6"/>
      <c r="WUX78" s="6"/>
      <c r="WUY78" s="6"/>
      <c r="WUZ78" s="6"/>
      <c r="WVA78" s="6"/>
      <c r="WVB78" s="6"/>
      <c r="WVC78" s="6"/>
      <c r="WVD78" s="6"/>
      <c r="WVE78" s="6"/>
      <c r="WVF78" s="6"/>
      <c r="WVG78" s="6"/>
      <c r="WVH78" s="6"/>
      <c r="WVI78" s="6"/>
      <c r="WVJ78" s="6"/>
      <c r="WVK78" s="6"/>
      <c r="WVL78" s="6"/>
      <c r="WVM78" s="6"/>
      <c r="WVN78" s="6"/>
      <c r="WVO78" s="6"/>
      <c r="WVP78" s="6"/>
      <c r="WVQ78" s="6"/>
      <c r="WVR78" s="6"/>
      <c r="WVS78" s="6"/>
      <c r="WVT78" s="6"/>
      <c r="WVU78" s="6"/>
      <c r="WVV78" s="6"/>
      <c r="WVW78" s="6"/>
      <c r="WVX78" s="6"/>
      <c r="WVY78" s="6"/>
      <c r="WVZ78" s="6"/>
      <c r="WWA78" s="6"/>
      <c r="WWB78" s="6"/>
      <c r="WWC78" s="6"/>
      <c r="WWD78" s="6"/>
      <c r="WWE78" s="6"/>
      <c r="WWF78" s="6"/>
      <c r="WWG78" s="6"/>
      <c r="WWH78" s="6"/>
      <c r="WWI78" s="6"/>
      <c r="WWJ78" s="6"/>
      <c r="WWK78" s="6"/>
      <c r="WWL78" s="6"/>
      <c r="WWM78" s="6"/>
      <c r="WWN78" s="6"/>
      <c r="WWO78" s="6"/>
      <c r="WWP78" s="6"/>
      <c r="WWQ78" s="6"/>
      <c r="WWR78" s="6"/>
      <c r="WWS78" s="6"/>
      <c r="WWT78" s="6"/>
      <c r="WWU78" s="6"/>
      <c r="WWV78" s="6"/>
      <c r="WWW78" s="6"/>
      <c r="WWX78" s="6"/>
      <c r="WWY78" s="6"/>
      <c r="WWZ78" s="6"/>
      <c r="WXA78" s="6"/>
      <c r="WXB78" s="6"/>
      <c r="WXC78" s="6"/>
      <c r="WXD78" s="6"/>
      <c r="WXE78" s="6"/>
      <c r="WXF78" s="6"/>
      <c r="WXG78" s="6"/>
      <c r="WXH78" s="6"/>
      <c r="WXI78" s="6"/>
      <c r="WXJ78" s="6"/>
      <c r="WXK78" s="6"/>
      <c r="WXL78" s="6"/>
      <c r="WXM78" s="6"/>
      <c r="WXN78" s="6"/>
      <c r="WXO78" s="6"/>
      <c r="WXP78" s="6"/>
      <c r="WXQ78" s="6"/>
      <c r="WXR78" s="6"/>
      <c r="WXS78" s="6"/>
      <c r="WXT78" s="6"/>
      <c r="WXU78" s="6"/>
      <c r="WXV78" s="6"/>
      <c r="WXW78" s="6"/>
      <c r="WXX78" s="6"/>
      <c r="WXY78" s="6"/>
      <c r="WXZ78" s="6"/>
      <c r="WYA78" s="6"/>
      <c r="WYB78" s="6"/>
      <c r="WYC78" s="6"/>
      <c r="WYD78" s="6"/>
      <c r="WYE78" s="6"/>
      <c r="WYF78" s="6"/>
      <c r="WYG78" s="6"/>
      <c r="WYH78" s="6"/>
      <c r="WYI78" s="6"/>
      <c r="WYJ78" s="6"/>
      <c r="WYK78" s="6"/>
      <c r="WYL78" s="6"/>
      <c r="WYM78" s="6"/>
      <c r="WYN78" s="6"/>
      <c r="WYO78" s="6"/>
      <c r="WYP78" s="6"/>
      <c r="WYQ78" s="6"/>
      <c r="WYR78" s="6"/>
      <c r="WYS78" s="6"/>
      <c r="WYT78" s="6"/>
      <c r="WYU78" s="6"/>
      <c r="WYV78" s="6"/>
      <c r="WYW78" s="6"/>
      <c r="WYX78" s="6"/>
      <c r="WYY78" s="6"/>
      <c r="WYZ78" s="6"/>
      <c r="WZA78" s="6"/>
      <c r="WZB78" s="6"/>
      <c r="WZC78" s="6"/>
      <c r="WZD78" s="6"/>
      <c r="WZE78" s="6"/>
      <c r="WZF78" s="6"/>
      <c r="WZG78" s="6"/>
      <c r="WZH78" s="6"/>
      <c r="WZI78" s="6"/>
      <c r="WZJ78" s="6"/>
      <c r="WZK78" s="6"/>
      <c r="WZL78" s="6"/>
      <c r="WZM78" s="6"/>
      <c r="WZN78" s="6"/>
      <c r="WZO78" s="6"/>
      <c r="WZP78" s="6"/>
      <c r="WZQ78" s="6"/>
      <c r="WZR78" s="6"/>
      <c r="WZS78" s="6"/>
      <c r="WZT78" s="6"/>
      <c r="WZU78" s="6"/>
      <c r="WZV78" s="6"/>
      <c r="WZW78" s="6"/>
      <c r="WZX78" s="6"/>
      <c r="WZY78" s="6"/>
      <c r="WZZ78" s="6"/>
      <c r="XAA78" s="6"/>
      <c r="XAB78" s="6"/>
      <c r="XAC78" s="6"/>
      <c r="XAD78" s="6"/>
      <c r="XAE78" s="6"/>
      <c r="XAF78" s="6"/>
      <c r="XAG78" s="6"/>
      <c r="XAH78" s="6"/>
      <c r="XAI78" s="6"/>
      <c r="XAJ78" s="6"/>
      <c r="XAK78" s="6"/>
      <c r="XAL78" s="6"/>
      <c r="XAM78" s="6"/>
      <c r="XAN78" s="6"/>
      <c r="XAO78" s="6"/>
      <c r="XAP78" s="6"/>
      <c r="XAQ78" s="6"/>
      <c r="XAR78" s="6"/>
      <c r="XAS78" s="6"/>
      <c r="XAT78" s="6"/>
      <c r="XAU78" s="6"/>
      <c r="XAV78" s="6"/>
      <c r="XAW78" s="6"/>
      <c r="XAX78" s="6"/>
      <c r="XAY78" s="6"/>
      <c r="XAZ78" s="6"/>
      <c r="XBA78" s="6"/>
      <c r="XBB78" s="6"/>
      <c r="XBC78" s="6"/>
      <c r="XBD78" s="6"/>
      <c r="XBE78" s="6"/>
      <c r="XBF78" s="6"/>
      <c r="XBG78" s="6"/>
      <c r="XBH78" s="6"/>
      <c r="XBI78" s="6"/>
      <c r="XBJ78" s="6"/>
      <c r="XBK78" s="6"/>
      <c r="XBL78" s="6"/>
      <c r="XBM78" s="6"/>
      <c r="XBN78" s="6"/>
      <c r="XBO78" s="6"/>
      <c r="XBP78" s="6"/>
      <c r="XBQ78" s="6"/>
      <c r="XBR78" s="6"/>
      <c r="XBS78" s="6"/>
      <c r="XBT78" s="6"/>
      <c r="XBU78" s="6"/>
      <c r="XBV78" s="6"/>
      <c r="XBW78" s="6"/>
      <c r="XBX78" s="6"/>
      <c r="XBY78" s="6"/>
      <c r="XBZ78" s="6"/>
      <c r="XCA78" s="6"/>
      <c r="XCB78" s="6"/>
      <c r="XCC78" s="6"/>
      <c r="XCD78" s="6"/>
      <c r="XCE78" s="6"/>
      <c r="XCF78" s="6"/>
      <c r="XCG78" s="6"/>
      <c r="XCH78" s="6"/>
      <c r="XCI78" s="6"/>
      <c r="XCJ78" s="6"/>
      <c r="XCK78" s="6"/>
      <c r="XCL78" s="6"/>
      <c r="XCM78" s="6"/>
      <c r="XCN78" s="6"/>
      <c r="XCO78" s="6"/>
      <c r="XCP78" s="6"/>
      <c r="XCQ78" s="6"/>
      <c r="XCR78" s="6"/>
      <c r="XCS78" s="6"/>
      <c r="XCT78" s="6"/>
      <c r="XCU78" s="6"/>
      <c r="XCV78" s="6"/>
      <c r="XCW78" s="6"/>
      <c r="XCX78" s="6"/>
      <c r="XCY78" s="6"/>
      <c r="XCZ78" s="6"/>
      <c r="XDA78" s="6"/>
      <c r="XDB78" s="6"/>
      <c r="XDC78" s="6"/>
      <c r="XDD78" s="6"/>
      <c r="XDE78" s="6"/>
      <c r="XDF78" s="6"/>
      <c r="XDG78" s="6"/>
      <c r="XDH78" s="6"/>
      <c r="XDI78" s="6"/>
      <c r="XDJ78" s="6"/>
      <c r="XDK78" s="6"/>
      <c r="XDL78" s="6"/>
      <c r="XDM78" s="6"/>
    </row>
    <row r="79" spans="1:16341" s="8" customFormat="1">
      <c r="A79" s="566"/>
      <c r="B79"/>
      <c r="D79" s="6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6"/>
      <c r="Y79" s="6"/>
      <c r="Z79" s="6"/>
      <c r="AA79" s="22"/>
      <c r="AB79" s="156"/>
      <c r="AC79" s="6"/>
      <c r="AD79" s="6"/>
      <c r="AE79" s="6"/>
      <c r="AF79" s="6"/>
      <c r="AG79" s="6"/>
      <c r="AH79" s="6"/>
      <c r="AI79" s="22"/>
      <c r="AJ79" s="6"/>
      <c r="AK79" s="6"/>
      <c r="AL79" s="6"/>
      <c r="AM79" s="22"/>
      <c r="AN79" s="156"/>
      <c r="AO79" s="22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  <c r="CYY79" s="6"/>
      <c r="CYZ79" s="6"/>
      <c r="CZA79" s="6"/>
      <c r="CZB79" s="6"/>
      <c r="CZC79" s="6"/>
      <c r="CZD79" s="6"/>
      <c r="CZE79" s="6"/>
      <c r="CZF79" s="6"/>
      <c r="CZG79" s="6"/>
      <c r="CZH79" s="6"/>
      <c r="CZI79" s="6"/>
      <c r="CZJ79" s="6"/>
      <c r="CZK79" s="6"/>
      <c r="CZL79" s="6"/>
      <c r="CZM79" s="6"/>
      <c r="CZN79" s="6"/>
      <c r="CZO79" s="6"/>
      <c r="CZP79" s="6"/>
      <c r="CZQ79" s="6"/>
      <c r="CZR79" s="6"/>
      <c r="CZS79" s="6"/>
      <c r="CZT79" s="6"/>
      <c r="CZU79" s="6"/>
      <c r="CZV79" s="6"/>
      <c r="CZW79" s="6"/>
      <c r="CZX79" s="6"/>
      <c r="CZY79" s="6"/>
      <c r="CZZ79" s="6"/>
      <c r="DAA79" s="6"/>
      <c r="DAB79" s="6"/>
      <c r="DAC79" s="6"/>
      <c r="DAD79" s="6"/>
      <c r="DAE79" s="6"/>
      <c r="DAF79" s="6"/>
      <c r="DAG79" s="6"/>
      <c r="DAH79" s="6"/>
      <c r="DAI79" s="6"/>
      <c r="DAJ79" s="6"/>
      <c r="DAK79" s="6"/>
      <c r="DAL79" s="6"/>
      <c r="DAM79" s="6"/>
      <c r="DAN79" s="6"/>
      <c r="DAO79" s="6"/>
      <c r="DAP79" s="6"/>
      <c r="DAQ79" s="6"/>
      <c r="DAR79" s="6"/>
      <c r="DAS79" s="6"/>
      <c r="DAT79" s="6"/>
      <c r="DAU79" s="6"/>
      <c r="DAV79" s="6"/>
      <c r="DAW79" s="6"/>
      <c r="DAX79" s="6"/>
      <c r="DAY79" s="6"/>
      <c r="DAZ79" s="6"/>
      <c r="DBA79" s="6"/>
      <c r="DBB79" s="6"/>
      <c r="DBC79" s="6"/>
      <c r="DBD79" s="6"/>
      <c r="DBE79" s="6"/>
      <c r="DBF79" s="6"/>
      <c r="DBG79" s="6"/>
      <c r="DBH79" s="6"/>
      <c r="DBI79" s="6"/>
      <c r="DBJ79" s="6"/>
      <c r="DBK79" s="6"/>
      <c r="DBL79" s="6"/>
      <c r="DBM79" s="6"/>
      <c r="DBN79" s="6"/>
      <c r="DBO79" s="6"/>
      <c r="DBP79" s="6"/>
      <c r="DBQ79" s="6"/>
      <c r="DBR79" s="6"/>
      <c r="DBS79" s="6"/>
      <c r="DBT79" s="6"/>
      <c r="DBU79" s="6"/>
      <c r="DBV79" s="6"/>
      <c r="DBW79" s="6"/>
      <c r="DBX79" s="6"/>
      <c r="DBY79" s="6"/>
      <c r="DBZ79" s="6"/>
      <c r="DCA79" s="6"/>
      <c r="DCB79" s="6"/>
      <c r="DCC79" s="6"/>
      <c r="DCD79" s="6"/>
      <c r="DCE79" s="6"/>
      <c r="DCF79" s="6"/>
      <c r="DCG79" s="6"/>
      <c r="DCH79" s="6"/>
      <c r="DCI79" s="6"/>
      <c r="DCJ79" s="6"/>
      <c r="DCK79" s="6"/>
      <c r="DCL79" s="6"/>
      <c r="DCM79" s="6"/>
      <c r="DCN79" s="6"/>
      <c r="DCO79" s="6"/>
      <c r="DCP79" s="6"/>
      <c r="DCQ79" s="6"/>
      <c r="DCR79" s="6"/>
      <c r="DCS79" s="6"/>
      <c r="DCT79" s="6"/>
      <c r="DCU79" s="6"/>
      <c r="DCV79" s="6"/>
      <c r="DCW79" s="6"/>
      <c r="DCX79" s="6"/>
      <c r="DCY79" s="6"/>
      <c r="DCZ79" s="6"/>
      <c r="DDA79" s="6"/>
      <c r="DDB79" s="6"/>
      <c r="DDC79" s="6"/>
      <c r="DDD79" s="6"/>
      <c r="DDE79" s="6"/>
      <c r="DDF79" s="6"/>
      <c r="DDG79" s="6"/>
      <c r="DDH79" s="6"/>
      <c r="DDI79" s="6"/>
      <c r="DDJ79" s="6"/>
      <c r="DDK79" s="6"/>
      <c r="DDL79" s="6"/>
      <c r="DDM79" s="6"/>
      <c r="DDN79" s="6"/>
      <c r="DDO79" s="6"/>
      <c r="DDP79" s="6"/>
      <c r="DDQ79" s="6"/>
      <c r="DDR79" s="6"/>
      <c r="DDS79" s="6"/>
      <c r="DDT79" s="6"/>
      <c r="DDU79" s="6"/>
      <c r="DDV79" s="6"/>
      <c r="DDW79" s="6"/>
      <c r="DDX79" s="6"/>
      <c r="DDY79" s="6"/>
      <c r="DDZ79" s="6"/>
      <c r="DEA79" s="6"/>
      <c r="DEB79" s="6"/>
      <c r="DEC79" s="6"/>
      <c r="DED79" s="6"/>
      <c r="DEE79" s="6"/>
      <c r="DEF79" s="6"/>
      <c r="DEG79" s="6"/>
      <c r="DEH79" s="6"/>
      <c r="DEI79" s="6"/>
      <c r="DEJ79" s="6"/>
      <c r="DEK79" s="6"/>
      <c r="DEL79" s="6"/>
      <c r="DEM79" s="6"/>
      <c r="DEN79" s="6"/>
      <c r="DEO79" s="6"/>
      <c r="DEP79" s="6"/>
      <c r="DEQ79" s="6"/>
      <c r="DER79" s="6"/>
      <c r="DES79" s="6"/>
      <c r="DET79" s="6"/>
      <c r="DEU79" s="6"/>
      <c r="DEV79" s="6"/>
      <c r="DEW79" s="6"/>
      <c r="DEX79" s="6"/>
      <c r="DEY79" s="6"/>
      <c r="DEZ79" s="6"/>
      <c r="DFA79" s="6"/>
      <c r="DFB79" s="6"/>
      <c r="DFC79" s="6"/>
      <c r="DFD79" s="6"/>
      <c r="DFE79" s="6"/>
      <c r="DFF79" s="6"/>
      <c r="DFG79" s="6"/>
      <c r="DFH79" s="6"/>
      <c r="DFI79" s="6"/>
      <c r="DFJ79" s="6"/>
      <c r="DFK79" s="6"/>
      <c r="DFL79" s="6"/>
      <c r="DFM79" s="6"/>
      <c r="DFN79" s="6"/>
      <c r="DFO79" s="6"/>
      <c r="DFP79" s="6"/>
      <c r="DFQ79" s="6"/>
      <c r="DFR79" s="6"/>
      <c r="DFS79" s="6"/>
      <c r="DFT79" s="6"/>
      <c r="DFU79" s="6"/>
      <c r="DFV79" s="6"/>
      <c r="DFW79" s="6"/>
      <c r="DFX79" s="6"/>
      <c r="DFY79" s="6"/>
      <c r="DFZ79" s="6"/>
      <c r="DGA79" s="6"/>
      <c r="DGB79" s="6"/>
      <c r="DGC79" s="6"/>
      <c r="DGD79" s="6"/>
      <c r="DGE79" s="6"/>
      <c r="DGF79" s="6"/>
      <c r="DGG79" s="6"/>
      <c r="DGH79" s="6"/>
      <c r="DGI79" s="6"/>
      <c r="DGJ79" s="6"/>
      <c r="DGK79" s="6"/>
      <c r="DGL79" s="6"/>
      <c r="DGM79" s="6"/>
      <c r="DGN79" s="6"/>
      <c r="DGO79" s="6"/>
      <c r="DGP79" s="6"/>
      <c r="DGQ79" s="6"/>
      <c r="DGR79" s="6"/>
      <c r="DGS79" s="6"/>
      <c r="DGT79" s="6"/>
      <c r="DGU79" s="6"/>
      <c r="DGV79" s="6"/>
      <c r="DGW79" s="6"/>
      <c r="DGX79" s="6"/>
      <c r="DGY79" s="6"/>
      <c r="DGZ79" s="6"/>
      <c r="DHA79" s="6"/>
      <c r="DHB79" s="6"/>
      <c r="DHC79" s="6"/>
      <c r="DHD79" s="6"/>
      <c r="DHE79" s="6"/>
      <c r="DHF79" s="6"/>
      <c r="DHG79" s="6"/>
      <c r="DHH79" s="6"/>
      <c r="DHI79" s="6"/>
      <c r="DHJ79" s="6"/>
      <c r="DHK79" s="6"/>
      <c r="DHL79" s="6"/>
      <c r="DHM79" s="6"/>
      <c r="DHN79" s="6"/>
      <c r="DHO79" s="6"/>
      <c r="DHP79" s="6"/>
      <c r="DHQ79" s="6"/>
      <c r="DHR79" s="6"/>
      <c r="DHS79" s="6"/>
      <c r="DHT79" s="6"/>
      <c r="DHU79" s="6"/>
      <c r="DHV79" s="6"/>
      <c r="DHW79" s="6"/>
      <c r="DHX79" s="6"/>
      <c r="DHY79" s="6"/>
      <c r="DHZ79" s="6"/>
      <c r="DIA79" s="6"/>
      <c r="DIB79" s="6"/>
      <c r="DIC79" s="6"/>
      <c r="DID79" s="6"/>
      <c r="DIE79" s="6"/>
      <c r="DIF79" s="6"/>
      <c r="DIG79" s="6"/>
      <c r="DIH79" s="6"/>
      <c r="DII79" s="6"/>
      <c r="DIJ79" s="6"/>
      <c r="DIK79" s="6"/>
      <c r="DIL79" s="6"/>
      <c r="DIM79" s="6"/>
      <c r="DIN79" s="6"/>
      <c r="DIO79" s="6"/>
      <c r="DIP79" s="6"/>
      <c r="DIQ79" s="6"/>
      <c r="DIR79" s="6"/>
      <c r="DIS79" s="6"/>
      <c r="DIT79" s="6"/>
      <c r="DIU79" s="6"/>
      <c r="DIV79" s="6"/>
      <c r="DIW79" s="6"/>
      <c r="DIX79" s="6"/>
      <c r="DIY79" s="6"/>
      <c r="DIZ79" s="6"/>
      <c r="DJA79" s="6"/>
      <c r="DJB79" s="6"/>
      <c r="DJC79" s="6"/>
      <c r="DJD79" s="6"/>
      <c r="DJE79" s="6"/>
      <c r="DJF79" s="6"/>
      <c r="DJG79" s="6"/>
      <c r="DJH79" s="6"/>
      <c r="DJI79" s="6"/>
      <c r="DJJ79" s="6"/>
      <c r="DJK79" s="6"/>
      <c r="DJL79" s="6"/>
      <c r="DJM79" s="6"/>
      <c r="DJN79" s="6"/>
      <c r="DJO79" s="6"/>
      <c r="DJP79" s="6"/>
      <c r="DJQ79" s="6"/>
      <c r="DJR79" s="6"/>
      <c r="DJS79" s="6"/>
      <c r="DJT79" s="6"/>
      <c r="DJU79" s="6"/>
      <c r="DJV79" s="6"/>
      <c r="DJW79" s="6"/>
      <c r="DJX79" s="6"/>
      <c r="DJY79" s="6"/>
      <c r="DJZ79" s="6"/>
      <c r="DKA79" s="6"/>
      <c r="DKB79" s="6"/>
      <c r="DKC79" s="6"/>
      <c r="DKD79" s="6"/>
      <c r="DKE79" s="6"/>
      <c r="DKF79" s="6"/>
      <c r="DKG79" s="6"/>
      <c r="DKH79" s="6"/>
      <c r="DKI79" s="6"/>
      <c r="DKJ79" s="6"/>
      <c r="DKK79" s="6"/>
      <c r="DKL79" s="6"/>
      <c r="DKM79" s="6"/>
      <c r="DKN79" s="6"/>
      <c r="DKO79" s="6"/>
      <c r="DKP79" s="6"/>
      <c r="DKQ79" s="6"/>
      <c r="DKR79" s="6"/>
      <c r="DKS79" s="6"/>
      <c r="DKT79" s="6"/>
      <c r="DKU79" s="6"/>
      <c r="DKV79" s="6"/>
      <c r="DKW79" s="6"/>
      <c r="DKX79" s="6"/>
      <c r="DKY79" s="6"/>
      <c r="DKZ79" s="6"/>
      <c r="DLA79" s="6"/>
      <c r="DLB79" s="6"/>
      <c r="DLC79" s="6"/>
      <c r="DLD79" s="6"/>
      <c r="DLE79" s="6"/>
      <c r="DLF79" s="6"/>
      <c r="DLG79" s="6"/>
      <c r="DLH79" s="6"/>
      <c r="DLI79" s="6"/>
      <c r="DLJ79" s="6"/>
      <c r="DLK79" s="6"/>
      <c r="DLL79" s="6"/>
      <c r="DLM79" s="6"/>
      <c r="DLN79" s="6"/>
      <c r="DLO79" s="6"/>
      <c r="DLP79" s="6"/>
      <c r="DLQ79" s="6"/>
      <c r="DLR79" s="6"/>
      <c r="DLS79" s="6"/>
      <c r="DLT79" s="6"/>
      <c r="DLU79" s="6"/>
      <c r="DLV79" s="6"/>
      <c r="DLW79" s="6"/>
      <c r="DLX79" s="6"/>
      <c r="DLY79" s="6"/>
      <c r="DLZ79" s="6"/>
      <c r="DMA79" s="6"/>
      <c r="DMB79" s="6"/>
      <c r="DMC79" s="6"/>
      <c r="DMD79" s="6"/>
      <c r="DME79" s="6"/>
      <c r="DMF79" s="6"/>
      <c r="DMG79" s="6"/>
      <c r="DMH79" s="6"/>
      <c r="DMI79" s="6"/>
      <c r="DMJ79" s="6"/>
      <c r="DMK79" s="6"/>
      <c r="DML79" s="6"/>
      <c r="DMM79" s="6"/>
      <c r="DMN79" s="6"/>
      <c r="DMO79" s="6"/>
      <c r="DMP79" s="6"/>
      <c r="DMQ79" s="6"/>
      <c r="DMR79" s="6"/>
      <c r="DMS79" s="6"/>
      <c r="DMT79" s="6"/>
      <c r="DMU79" s="6"/>
      <c r="DMV79" s="6"/>
      <c r="DMW79" s="6"/>
      <c r="DMX79" s="6"/>
      <c r="DMY79" s="6"/>
      <c r="DMZ79" s="6"/>
      <c r="DNA79" s="6"/>
      <c r="DNB79" s="6"/>
      <c r="DNC79" s="6"/>
      <c r="DND79" s="6"/>
      <c r="DNE79" s="6"/>
      <c r="DNF79" s="6"/>
      <c r="DNG79" s="6"/>
      <c r="DNH79" s="6"/>
      <c r="DNI79" s="6"/>
      <c r="DNJ79" s="6"/>
      <c r="DNK79" s="6"/>
      <c r="DNL79" s="6"/>
      <c r="DNM79" s="6"/>
      <c r="DNN79" s="6"/>
      <c r="DNO79" s="6"/>
      <c r="DNP79" s="6"/>
      <c r="DNQ79" s="6"/>
      <c r="DNR79" s="6"/>
      <c r="DNS79" s="6"/>
      <c r="DNT79" s="6"/>
      <c r="DNU79" s="6"/>
      <c r="DNV79" s="6"/>
      <c r="DNW79" s="6"/>
      <c r="DNX79" s="6"/>
      <c r="DNY79" s="6"/>
      <c r="DNZ79" s="6"/>
      <c r="DOA79" s="6"/>
      <c r="DOB79" s="6"/>
      <c r="DOC79" s="6"/>
      <c r="DOD79" s="6"/>
      <c r="DOE79" s="6"/>
      <c r="DOF79" s="6"/>
      <c r="DOG79" s="6"/>
      <c r="DOH79" s="6"/>
      <c r="DOI79" s="6"/>
      <c r="DOJ79" s="6"/>
      <c r="DOK79" s="6"/>
      <c r="DOL79" s="6"/>
      <c r="DOM79" s="6"/>
      <c r="DON79" s="6"/>
      <c r="DOO79" s="6"/>
      <c r="DOP79" s="6"/>
      <c r="DOQ79" s="6"/>
      <c r="DOR79" s="6"/>
      <c r="DOS79" s="6"/>
      <c r="DOT79" s="6"/>
      <c r="DOU79" s="6"/>
      <c r="DOV79" s="6"/>
      <c r="DOW79" s="6"/>
      <c r="DOX79" s="6"/>
      <c r="DOY79" s="6"/>
      <c r="DOZ79" s="6"/>
      <c r="DPA79" s="6"/>
      <c r="DPB79" s="6"/>
      <c r="DPC79" s="6"/>
      <c r="DPD79" s="6"/>
      <c r="DPE79" s="6"/>
      <c r="DPF79" s="6"/>
      <c r="DPG79" s="6"/>
      <c r="DPH79" s="6"/>
      <c r="DPI79" s="6"/>
      <c r="DPJ79" s="6"/>
      <c r="DPK79" s="6"/>
      <c r="DPL79" s="6"/>
      <c r="DPM79" s="6"/>
      <c r="DPN79" s="6"/>
      <c r="DPO79" s="6"/>
      <c r="DPP79" s="6"/>
      <c r="DPQ79" s="6"/>
      <c r="DPR79" s="6"/>
      <c r="DPS79" s="6"/>
      <c r="DPT79" s="6"/>
      <c r="DPU79" s="6"/>
      <c r="DPV79" s="6"/>
      <c r="DPW79" s="6"/>
      <c r="DPX79" s="6"/>
      <c r="DPY79" s="6"/>
      <c r="DPZ79" s="6"/>
      <c r="DQA79" s="6"/>
      <c r="DQB79" s="6"/>
      <c r="DQC79" s="6"/>
      <c r="DQD79" s="6"/>
      <c r="DQE79" s="6"/>
      <c r="DQF79" s="6"/>
      <c r="DQG79" s="6"/>
      <c r="DQH79" s="6"/>
      <c r="DQI79" s="6"/>
      <c r="DQJ79" s="6"/>
      <c r="DQK79" s="6"/>
      <c r="DQL79" s="6"/>
      <c r="DQM79" s="6"/>
      <c r="DQN79" s="6"/>
      <c r="DQO79" s="6"/>
      <c r="DQP79" s="6"/>
      <c r="DQQ79" s="6"/>
      <c r="DQR79" s="6"/>
      <c r="DQS79" s="6"/>
      <c r="DQT79" s="6"/>
      <c r="DQU79" s="6"/>
      <c r="DQV79" s="6"/>
      <c r="DQW79" s="6"/>
      <c r="DQX79" s="6"/>
      <c r="DQY79" s="6"/>
      <c r="DQZ79" s="6"/>
      <c r="DRA79" s="6"/>
      <c r="DRB79" s="6"/>
      <c r="DRC79" s="6"/>
      <c r="DRD79" s="6"/>
      <c r="DRE79" s="6"/>
      <c r="DRF79" s="6"/>
      <c r="DRG79" s="6"/>
      <c r="DRH79" s="6"/>
      <c r="DRI79" s="6"/>
      <c r="DRJ79" s="6"/>
      <c r="DRK79" s="6"/>
      <c r="DRL79" s="6"/>
      <c r="DRM79" s="6"/>
      <c r="DRN79" s="6"/>
      <c r="DRO79" s="6"/>
      <c r="DRP79" s="6"/>
      <c r="DRQ79" s="6"/>
      <c r="DRR79" s="6"/>
      <c r="DRS79" s="6"/>
      <c r="DRT79" s="6"/>
      <c r="DRU79" s="6"/>
      <c r="DRV79" s="6"/>
      <c r="DRW79" s="6"/>
      <c r="DRX79" s="6"/>
      <c r="DRY79" s="6"/>
      <c r="DRZ79" s="6"/>
      <c r="DSA79" s="6"/>
      <c r="DSB79" s="6"/>
      <c r="DSC79" s="6"/>
      <c r="DSD79" s="6"/>
      <c r="DSE79" s="6"/>
      <c r="DSF79" s="6"/>
      <c r="DSG79" s="6"/>
      <c r="DSH79" s="6"/>
      <c r="DSI79" s="6"/>
      <c r="DSJ79" s="6"/>
      <c r="DSK79" s="6"/>
      <c r="DSL79" s="6"/>
      <c r="DSM79" s="6"/>
      <c r="DSN79" s="6"/>
      <c r="DSO79" s="6"/>
      <c r="DSP79" s="6"/>
      <c r="DSQ79" s="6"/>
      <c r="DSR79" s="6"/>
      <c r="DSS79" s="6"/>
      <c r="DST79" s="6"/>
      <c r="DSU79" s="6"/>
      <c r="DSV79" s="6"/>
      <c r="DSW79" s="6"/>
      <c r="DSX79" s="6"/>
      <c r="DSY79" s="6"/>
      <c r="DSZ79" s="6"/>
      <c r="DTA79" s="6"/>
      <c r="DTB79" s="6"/>
      <c r="DTC79" s="6"/>
      <c r="DTD79" s="6"/>
      <c r="DTE79" s="6"/>
      <c r="DTF79" s="6"/>
      <c r="DTG79" s="6"/>
      <c r="DTH79" s="6"/>
      <c r="DTI79" s="6"/>
      <c r="DTJ79" s="6"/>
      <c r="DTK79" s="6"/>
      <c r="DTL79" s="6"/>
      <c r="DTM79" s="6"/>
      <c r="DTN79" s="6"/>
      <c r="DTO79" s="6"/>
      <c r="DTP79" s="6"/>
      <c r="DTQ79" s="6"/>
      <c r="DTR79" s="6"/>
      <c r="DTS79" s="6"/>
      <c r="DTT79" s="6"/>
      <c r="DTU79" s="6"/>
      <c r="DTV79" s="6"/>
      <c r="DTW79" s="6"/>
      <c r="DTX79" s="6"/>
      <c r="DTY79" s="6"/>
      <c r="DTZ79" s="6"/>
      <c r="DUA79" s="6"/>
      <c r="DUB79" s="6"/>
      <c r="DUC79" s="6"/>
      <c r="DUD79" s="6"/>
      <c r="DUE79" s="6"/>
      <c r="DUF79" s="6"/>
      <c r="DUG79" s="6"/>
      <c r="DUH79" s="6"/>
      <c r="DUI79" s="6"/>
      <c r="DUJ79" s="6"/>
      <c r="DUK79" s="6"/>
      <c r="DUL79" s="6"/>
      <c r="DUM79" s="6"/>
      <c r="DUN79" s="6"/>
      <c r="DUO79" s="6"/>
      <c r="DUP79" s="6"/>
      <c r="DUQ79" s="6"/>
      <c r="DUR79" s="6"/>
      <c r="DUS79" s="6"/>
      <c r="DUT79" s="6"/>
      <c r="DUU79" s="6"/>
      <c r="DUV79" s="6"/>
      <c r="DUW79" s="6"/>
      <c r="DUX79" s="6"/>
      <c r="DUY79" s="6"/>
      <c r="DUZ79" s="6"/>
      <c r="DVA79" s="6"/>
      <c r="DVB79" s="6"/>
      <c r="DVC79" s="6"/>
      <c r="DVD79" s="6"/>
      <c r="DVE79" s="6"/>
      <c r="DVF79" s="6"/>
      <c r="DVG79" s="6"/>
      <c r="DVH79" s="6"/>
      <c r="DVI79" s="6"/>
      <c r="DVJ79" s="6"/>
      <c r="DVK79" s="6"/>
      <c r="DVL79" s="6"/>
      <c r="DVM79" s="6"/>
      <c r="DVN79" s="6"/>
      <c r="DVO79" s="6"/>
      <c r="DVP79" s="6"/>
      <c r="DVQ79" s="6"/>
      <c r="DVR79" s="6"/>
      <c r="DVS79" s="6"/>
      <c r="DVT79" s="6"/>
      <c r="DVU79" s="6"/>
      <c r="DVV79" s="6"/>
      <c r="DVW79" s="6"/>
      <c r="DVX79" s="6"/>
      <c r="DVY79" s="6"/>
      <c r="DVZ79" s="6"/>
      <c r="DWA79" s="6"/>
      <c r="DWB79" s="6"/>
      <c r="DWC79" s="6"/>
      <c r="DWD79" s="6"/>
      <c r="DWE79" s="6"/>
      <c r="DWF79" s="6"/>
      <c r="DWG79" s="6"/>
      <c r="DWH79" s="6"/>
      <c r="DWI79" s="6"/>
      <c r="DWJ79" s="6"/>
      <c r="DWK79" s="6"/>
      <c r="DWL79" s="6"/>
      <c r="DWM79" s="6"/>
      <c r="DWN79" s="6"/>
      <c r="DWO79" s="6"/>
      <c r="DWP79" s="6"/>
      <c r="DWQ79" s="6"/>
      <c r="DWR79" s="6"/>
      <c r="DWS79" s="6"/>
      <c r="DWT79" s="6"/>
      <c r="DWU79" s="6"/>
      <c r="DWV79" s="6"/>
      <c r="DWW79" s="6"/>
      <c r="DWX79" s="6"/>
      <c r="DWY79" s="6"/>
      <c r="DWZ79" s="6"/>
      <c r="DXA79" s="6"/>
      <c r="DXB79" s="6"/>
      <c r="DXC79" s="6"/>
      <c r="DXD79" s="6"/>
      <c r="DXE79" s="6"/>
      <c r="DXF79" s="6"/>
      <c r="DXG79" s="6"/>
      <c r="DXH79" s="6"/>
      <c r="DXI79" s="6"/>
      <c r="DXJ79" s="6"/>
      <c r="DXK79" s="6"/>
      <c r="DXL79" s="6"/>
      <c r="DXM79" s="6"/>
      <c r="DXN79" s="6"/>
      <c r="DXO79" s="6"/>
      <c r="DXP79" s="6"/>
      <c r="DXQ79" s="6"/>
      <c r="DXR79" s="6"/>
      <c r="DXS79" s="6"/>
      <c r="DXT79" s="6"/>
      <c r="DXU79" s="6"/>
      <c r="DXV79" s="6"/>
      <c r="DXW79" s="6"/>
      <c r="DXX79" s="6"/>
      <c r="DXY79" s="6"/>
      <c r="DXZ79" s="6"/>
      <c r="DYA79" s="6"/>
      <c r="DYB79" s="6"/>
      <c r="DYC79" s="6"/>
      <c r="DYD79" s="6"/>
      <c r="DYE79" s="6"/>
      <c r="DYF79" s="6"/>
      <c r="DYG79" s="6"/>
      <c r="DYH79" s="6"/>
      <c r="DYI79" s="6"/>
      <c r="DYJ79" s="6"/>
      <c r="DYK79" s="6"/>
      <c r="DYL79" s="6"/>
      <c r="DYM79" s="6"/>
      <c r="DYN79" s="6"/>
      <c r="DYO79" s="6"/>
      <c r="DYP79" s="6"/>
      <c r="DYQ79" s="6"/>
      <c r="DYR79" s="6"/>
      <c r="DYS79" s="6"/>
      <c r="DYT79" s="6"/>
      <c r="DYU79" s="6"/>
      <c r="DYV79" s="6"/>
      <c r="DYW79" s="6"/>
      <c r="DYX79" s="6"/>
      <c r="DYY79" s="6"/>
      <c r="DYZ79" s="6"/>
      <c r="DZA79" s="6"/>
      <c r="DZB79" s="6"/>
      <c r="DZC79" s="6"/>
      <c r="DZD79" s="6"/>
      <c r="DZE79" s="6"/>
      <c r="DZF79" s="6"/>
      <c r="DZG79" s="6"/>
      <c r="DZH79" s="6"/>
      <c r="DZI79" s="6"/>
      <c r="DZJ79" s="6"/>
      <c r="DZK79" s="6"/>
      <c r="DZL79" s="6"/>
      <c r="DZM79" s="6"/>
      <c r="DZN79" s="6"/>
      <c r="DZO79" s="6"/>
      <c r="DZP79" s="6"/>
      <c r="DZQ79" s="6"/>
      <c r="DZR79" s="6"/>
      <c r="DZS79" s="6"/>
      <c r="DZT79" s="6"/>
      <c r="DZU79" s="6"/>
      <c r="DZV79" s="6"/>
      <c r="DZW79" s="6"/>
      <c r="DZX79" s="6"/>
      <c r="DZY79" s="6"/>
      <c r="DZZ79" s="6"/>
      <c r="EAA79" s="6"/>
      <c r="EAB79" s="6"/>
      <c r="EAC79" s="6"/>
      <c r="EAD79" s="6"/>
      <c r="EAE79" s="6"/>
      <c r="EAF79" s="6"/>
      <c r="EAG79" s="6"/>
      <c r="EAH79" s="6"/>
      <c r="EAI79" s="6"/>
      <c r="EAJ79" s="6"/>
      <c r="EAK79" s="6"/>
      <c r="EAL79" s="6"/>
      <c r="EAM79" s="6"/>
      <c r="EAN79" s="6"/>
      <c r="EAO79" s="6"/>
      <c r="EAP79" s="6"/>
      <c r="EAQ79" s="6"/>
      <c r="EAR79" s="6"/>
      <c r="EAS79" s="6"/>
      <c r="EAT79" s="6"/>
      <c r="EAU79" s="6"/>
      <c r="EAV79" s="6"/>
      <c r="EAW79" s="6"/>
      <c r="EAX79" s="6"/>
      <c r="EAY79" s="6"/>
      <c r="EAZ79" s="6"/>
      <c r="EBA79" s="6"/>
      <c r="EBB79" s="6"/>
      <c r="EBC79" s="6"/>
      <c r="EBD79" s="6"/>
      <c r="EBE79" s="6"/>
      <c r="EBF79" s="6"/>
      <c r="EBG79" s="6"/>
      <c r="EBH79" s="6"/>
      <c r="EBI79" s="6"/>
      <c r="EBJ79" s="6"/>
      <c r="EBK79" s="6"/>
      <c r="EBL79" s="6"/>
      <c r="EBM79" s="6"/>
      <c r="EBN79" s="6"/>
      <c r="EBO79" s="6"/>
      <c r="EBP79" s="6"/>
      <c r="EBQ79" s="6"/>
      <c r="EBR79" s="6"/>
      <c r="EBS79" s="6"/>
      <c r="EBT79" s="6"/>
      <c r="EBU79" s="6"/>
      <c r="EBV79" s="6"/>
      <c r="EBW79" s="6"/>
      <c r="EBX79" s="6"/>
      <c r="EBY79" s="6"/>
      <c r="EBZ79" s="6"/>
      <c r="ECA79" s="6"/>
      <c r="ECB79" s="6"/>
      <c r="ECC79" s="6"/>
      <c r="ECD79" s="6"/>
      <c r="ECE79" s="6"/>
      <c r="ECF79" s="6"/>
      <c r="ECG79" s="6"/>
      <c r="ECH79" s="6"/>
      <c r="ECI79" s="6"/>
      <c r="ECJ79" s="6"/>
      <c r="ECK79" s="6"/>
      <c r="ECL79" s="6"/>
      <c r="ECM79" s="6"/>
      <c r="ECN79" s="6"/>
      <c r="ECO79" s="6"/>
      <c r="ECP79" s="6"/>
      <c r="ECQ79" s="6"/>
      <c r="ECR79" s="6"/>
      <c r="ECS79" s="6"/>
      <c r="ECT79" s="6"/>
      <c r="ECU79" s="6"/>
      <c r="ECV79" s="6"/>
      <c r="ECW79" s="6"/>
      <c r="ECX79" s="6"/>
      <c r="ECY79" s="6"/>
      <c r="ECZ79" s="6"/>
      <c r="EDA79" s="6"/>
      <c r="EDB79" s="6"/>
      <c r="EDC79" s="6"/>
      <c r="EDD79" s="6"/>
      <c r="EDE79" s="6"/>
      <c r="EDF79" s="6"/>
      <c r="EDG79" s="6"/>
      <c r="EDH79" s="6"/>
      <c r="EDI79" s="6"/>
      <c r="EDJ79" s="6"/>
      <c r="EDK79" s="6"/>
      <c r="EDL79" s="6"/>
      <c r="EDM79" s="6"/>
      <c r="EDN79" s="6"/>
      <c r="EDO79" s="6"/>
      <c r="EDP79" s="6"/>
      <c r="EDQ79" s="6"/>
      <c r="EDR79" s="6"/>
      <c r="EDS79" s="6"/>
      <c r="EDT79" s="6"/>
      <c r="EDU79" s="6"/>
      <c r="EDV79" s="6"/>
      <c r="EDW79" s="6"/>
      <c r="EDX79" s="6"/>
      <c r="EDY79" s="6"/>
      <c r="EDZ79" s="6"/>
      <c r="EEA79" s="6"/>
      <c r="EEB79" s="6"/>
      <c r="EEC79" s="6"/>
      <c r="EED79" s="6"/>
      <c r="EEE79" s="6"/>
      <c r="EEF79" s="6"/>
      <c r="EEG79" s="6"/>
      <c r="EEH79" s="6"/>
      <c r="EEI79" s="6"/>
      <c r="EEJ79" s="6"/>
      <c r="EEK79" s="6"/>
      <c r="EEL79" s="6"/>
      <c r="EEM79" s="6"/>
      <c r="EEN79" s="6"/>
      <c r="EEO79" s="6"/>
      <c r="EEP79" s="6"/>
      <c r="EEQ79" s="6"/>
      <c r="EER79" s="6"/>
      <c r="EES79" s="6"/>
      <c r="EET79" s="6"/>
      <c r="EEU79" s="6"/>
      <c r="EEV79" s="6"/>
      <c r="EEW79" s="6"/>
      <c r="EEX79" s="6"/>
      <c r="EEY79" s="6"/>
      <c r="EEZ79" s="6"/>
      <c r="EFA79" s="6"/>
      <c r="EFB79" s="6"/>
      <c r="EFC79" s="6"/>
      <c r="EFD79" s="6"/>
      <c r="EFE79" s="6"/>
      <c r="EFF79" s="6"/>
      <c r="EFG79" s="6"/>
      <c r="EFH79" s="6"/>
      <c r="EFI79" s="6"/>
      <c r="EFJ79" s="6"/>
      <c r="EFK79" s="6"/>
      <c r="EFL79" s="6"/>
      <c r="EFM79" s="6"/>
      <c r="EFN79" s="6"/>
      <c r="EFO79" s="6"/>
      <c r="EFP79" s="6"/>
      <c r="EFQ79" s="6"/>
      <c r="EFR79" s="6"/>
      <c r="EFS79" s="6"/>
      <c r="EFT79" s="6"/>
      <c r="EFU79" s="6"/>
      <c r="EFV79" s="6"/>
      <c r="EFW79" s="6"/>
      <c r="EFX79" s="6"/>
      <c r="EFY79" s="6"/>
      <c r="EFZ79" s="6"/>
      <c r="EGA79" s="6"/>
      <c r="EGB79" s="6"/>
      <c r="EGC79" s="6"/>
      <c r="EGD79" s="6"/>
      <c r="EGE79" s="6"/>
      <c r="EGF79" s="6"/>
      <c r="EGG79" s="6"/>
      <c r="EGH79" s="6"/>
      <c r="EGI79" s="6"/>
      <c r="EGJ79" s="6"/>
      <c r="EGK79" s="6"/>
      <c r="EGL79" s="6"/>
      <c r="EGM79" s="6"/>
      <c r="EGN79" s="6"/>
      <c r="EGO79" s="6"/>
      <c r="EGP79" s="6"/>
      <c r="EGQ79" s="6"/>
      <c r="EGR79" s="6"/>
      <c r="EGS79" s="6"/>
      <c r="EGT79" s="6"/>
      <c r="EGU79" s="6"/>
      <c r="EGV79" s="6"/>
      <c r="EGW79" s="6"/>
      <c r="EGX79" s="6"/>
      <c r="EGY79" s="6"/>
      <c r="EGZ79" s="6"/>
      <c r="EHA79" s="6"/>
      <c r="EHB79" s="6"/>
      <c r="EHC79" s="6"/>
      <c r="EHD79" s="6"/>
      <c r="EHE79" s="6"/>
      <c r="EHF79" s="6"/>
      <c r="EHG79" s="6"/>
      <c r="EHH79" s="6"/>
      <c r="EHI79" s="6"/>
      <c r="EHJ79" s="6"/>
      <c r="EHK79" s="6"/>
      <c r="EHL79" s="6"/>
      <c r="EHM79" s="6"/>
      <c r="EHN79" s="6"/>
      <c r="EHO79" s="6"/>
      <c r="EHP79" s="6"/>
      <c r="EHQ79" s="6"/>
      <c r="EHR79" s="6"/>
      <c r="EHS79" s="6"/>
      <c r="EHT79" s="6"/>
      <c r="EHU79" s="6"/>
      <c r="EHV79" s="6"/>
      <c r="EHW79" s="6"/>
      <c r="EHX79" s="6"/>
      <c r="EHY79" s="6"/>
      <c r="EHZ79" s="6"/>
      <c r="EIA79" s="6"/>
      <c r="EIB79" s="6"/>
      <c r="EIC79" s="6"/>
      <c r="EID79" s="6"/>
      <c r="EIE79" s="6"/>
      <c r="EIF79" s="6"/>
      <c r="EIG79" s="6"/>
      <c r="EIH79" s="6"/>
      <c r="EII79" s="6"/>
      <c r="EIJ79" s="6"/>
      <c r="EIK79" s="6"/>
      <c r="EIL79" s="6"/>
      <c r="EIM79" s="6"/>
      <c r="EIN79" s="6"/>
      <c r="EIO79" s="6"/>
      <c r="EIP79" s="6"/>
      <c r="EIQ79" s="6"/>
      <c r="EIR79" s="6"/>
      <c r="EIS79" s="6"/>
      <c r="EIT79" s="6"/>
      <c r="EIU79" s="6"/>
      <c r="EIV79" s="6"/>
      <c r="EIW79" s="6"/>
      <c r="EIX79" s="6"/>
      <c r="EIY79" s="6"/>
      <c r="EIZ79" s="6"/>
      <c r="EJA79" s="6"/>
      <c r="EJB79" s="6"/>
      <c r="EJC79" s="6"/>
      <c r="EJD79" s="6"/>
      <c r="EJE79" s="6"/>
      <c r="EJF79" s="6"/>
      <c r="EJG79" s="6"/>
      <c r="EJH79" s="6"/>
      <c r="EJI79" s="6"/>
      <c r="EJJ79" s="6"/>
      <c r="EJK79" s="6"/>
      <c r="EJL79" s="6"/>
      <c r="EJM79" s="6"/>
      <c r="EJN79" s="6"/>
      <c r="EJO79" s="6"/>
      <c r="EJP79" s="6"/>
      <c r="EJQ79" s="6"/>
      <c r="EJR79" s="6"/>
      <c r="EJS79" s="6"/>
      <c r="EJT79" s="6"/>
      <c r="EJU79" s="6"/>
      <c r="EJV79" s="6"/>
      <c r="EJW79" s="6"/>
      <c r="EJX79" s="6"/>
      <c r="EJY79" s="6"/>
      <c r="EJZ79" s="6"/>
      <c r="EKA79" s="6"/>
      <c r="EKB79" s="6"/>
      <c r="EKC79" s="6"/>
      <c r="EKD79" s="6"/>
      <c r="EKE79" s="6"/>
      <c r="EKF79" s="6"/>
      <c r="EKG79" s="6"/>
      <c r="EKH79" s="6"/>
      <c r="EKI79" s="6"/>
      <c r="EKJ79" s="6"/>
      <c r="EKK79" s="6"/>
      <c r="EKL79" s="6"/>
      <c r="EKM79" s="6"/>
      <c r="EKN79" s="6"/>
      <c r="EKO79" s="6"/>
      <c r="EKP79" s="6"/>
      <c r="EKQ79" s="6"/>
      <c r="EKR79" s="6"/>
      <c r="EKS79" s="6"/>
      <c r="EKT79" s="6"/>
      <c r="EKU79" s="6"/>
      <c r="EKV79" s="6"/>
      <c r="EKW79" s="6"/>
      <c r="EKX79" s="6"/>
      <c r="EKY79" s="6"/>
      <c r="EKZ79" s="6"/>
      <c r="ELA79" s="6"/>
      <c r="ELB79" s="6"/>
      <c r="ELC79" s="6"/>
      <c r="ELD79" s="6"/>
      <c r="ELE79" s="6"/>
      <c r="ELF79" s="6"/>
      <c r="ELG79" s="6"/>
      <c r="ELH79" s="6"/>
      <c r="ELI79" s="6"/>
      <c r="ELJ79" s="6"/>
      <c r="ELK79" s="6"/>
      <c r="ELL79" s="6"/>
      <c r="ELM79" s="6"/>
      <c r="ELN79" s="6"/>
      <c r="ELO79" s="6"/>
      <c r="ELP79" s="6"/>
      <c r="ELQ79" s="6"/>
      <c r="ELR79" s="6"/>
      <c r="ELS79" s="6"/>
      <c r="ELT79" s="6"/>
      <c r="ELU79" s="6"/>
      <c r="ELV79" s="6"/>
      <c r="ELW79" s="6"/>
      <c r="ELX79" s="6"/>
      <c r="ELY79" s="6"/>
      <c r="ELZ79" s="6"/>
      <c r="EMA79" s="6"/>
      <c r="EMB79" s="6"/>
      <c r="EMC79" s="6"/>
      <c r="EMD79" s="6"/>
      <c r="EME79" s="6"/>
      <c r="EMF79" s="6"/>
      <c r="EMG79" s="6"/>
      <c r="EMH79" s="6"/>
      <c r="EMI79" s="6"/>
      <c r="EMJ79" s="6"/>
      <c r="EMK79" s="6"/>
      <c r="EML79" s="6"/>
      <c r="EMM79" s="6"/>
      <c r="EMN79" s="6"/>
      <c r="EMO79" s="6"/>
      <c r="EMP79" s="6"/>
      <c r="EMQ79" s="6"/>
      <c r="EMR79" s="6"/>
      <c r="EMS79" s="6"/>
      <c r="EMT79" s="6"/>
      <c r="EMU79" s="6"/>
      <c r="EMV79" s="6"/>
      <c r="EMW79" s="6"/>
      <c r="EMX79" s="6"/>
      <c r="EMY79" s="6"/>
      <c r="EMZ79" s="6"/>
      <c r="ENA79" s="6"/>
      <c r="ENB79" s="6"/>
      <c r="ENC79" s="6"/>
      <c r="END79" s="6"/>
      <c r="ENE79" s="6"/>
      <c r="ENF79" s="6"/>
      <c r="ENG79" s="6"/>
      <c r="ENH79" s="6"/>
      <c r="ENI79" s="6"/>
      <c r="ENJ79" s="6"/>
      <c r="ENK79" s="6"/>
      <c r="ENL79" s="6"/>
      <c r="ENM79" s="6"/>
      <c r="ENN79" s="6"/>
      <c r="ENO79" s="6"/>
      <c r="ENP79" s="6"/>
      <c r="ENQ79" s="6"/>
      <c r="ENR79" s="6"/>
      <c r="ENS79" s="6"/>
      <c r="ENT79" s="6"/>
      <c r="ENU79" s="6"/>
      <c r="ENV79" s="6"/>
      <c r="ENW79" s="6"/>
      <c r="ENX79" s="6"/>
      <c r="ENY79" s="6"/>
      <c r="ENZ79" s="6"/>
      <c r="EOA79" s="6"/>
      <c r="EOB79" s="6"/>
      <c r="EOC79" s="6"/>
      <c r="EOD79" s="6"/>
      <c r="EOE79" s="6"/>
      <c r="EOF79" s="6"/>
      <c r="EOG79" s="6"/>
      <c r="EOH79" s="6"/>
      <c r="EOI79" s="6"/>
      <c r="EOJ79" s="6"/>
      <c r="EOK79" s="6"/>
      <c r="EOL79" s="6"/>
      <c r="EOM79" s="6"/>
      <c r="EON79" s="6"/>
      <c r="EOO79" s="6"/>
      <c r="EOP79" s="6"/>
      <c r="EOQ79" s="6"/>
      <c r="EOR79" s="6"/>
      <c r="EOS79" s="6"/>
      <c r="EOT79" s="6"/>
      <c r="EOU79" s="6"/>
      <c r="EOV79" s="6"/>
      <c r="EOW79" s="6"/>
      <c r="EOX79" s="6"/>
      <c r="EOY79" s="6"/>
      <c r="EOZ79" s="6"/>
      <c r="EPA79" s="6"/>
      <c r="EPB79" s="6"/>
      <c r="EPC79" s="6"/>
      <c r="EPD79" s="6"/>
      <c r="EPE79" s="6"/>
      <c r="EPF79" s="6"/>
      <c r="EPG79" s="6"/>
      <c r="EPH79" s="6"/>
      <c r="EPI79" s="6"/>
      <c r="EPJ79" s="6"/>
      <c r="EPK79" s="6"/>
      <c r="EPL79" s="6"/>
      <c r="EPM79" s="6"/>
      <c r="EPN79" s="6"/>
      <c r="EPO79" s="6"/>
      <c r="EPP79" s="6"/>
      <c r="EPQ79" s="6"/>
      <c r="EPR79" s="6"/>
      <c r="EPS79" s="6"/>
      <c r="EPT79" s="6"/>
      <c r="EPU79" s="6"/>
      <c r="EPV79" s="6"/>
      <c r="EPW79" s="6"/>
      <c r="EPX79" s="6"/>
      <c r="EPY79" s="6"/>
      <c r="EPZ79" s="6"/>
      <c r="EQA79" s="6"/>
      <c r="EQB79" s="6"/>
      <c r="EQC79" s="6"/>
      <c r="EQD79" s="6"/>
      <c r="EQE79" s="6"/>
      <c r="EQF79" s="6"/>
      <c r="EQG79" s="6"/>
      <c r="EQH79" s="6"/>
      <c r="EQI79" s="6"/>
      <c r="EQJ79" s="6"/>
      <c r="EQK79" s="6"/>
      <c r="EQL79" s="6"/>
      <c r="EQM79" s="6"/>
      <c r="EQN79" s="6"/>
      <c r="EQO79" s="6"/>
      <c r="EQP79" s="6"/>
      <c r="EQQ79" s="6"/>
      <c r="EQR79" s="6"/>
      <c r="EQS79" s="6"/>
      <c r="EQT79" s="6"/>
      <c r="EQU79" s="6"/>
      <c r="EQV79" s="6"/>
      <c r="EQW79" s="6"/>
      <c r="EQX79" s="6"/>
      <c r="EQY79" s="6"/>
      <c r="EQZ79" s="6"/>
      <c r="ERA79" s="6"/>
      <c r="ERB79" s="6"/>
      <c r="ERC79" s="6"/>
      <c r="ERD79" s="6"/>
      <c r="ERE79" s="6"/>
      <c r="ERF79" s="6"/>
      <c r="ERG79" s="6"/>
      <c r="ERH79" s="6"/>
      <c r="ERI79" s="6"/>
      <c r="ERJ79" s="6"/>
      <c r="ERK79" s="6"/>
      <c r="ERL79" s="6"/>
      <c r="ERM79" s="6"/>
      <c r="ERN79" s="6"/>
      <c r="ERO79" s="6"/>
      <c r="ERP79" s="6"/>
      <c r="ERQ79" s="6"/>
      <c r="ERR79" s="6"/>
      <c r="ERS79" s="6"/>
      <c r="ERT79" s="6"/>
      <c r="ERU79" s="6"/>
      <c r="ERV79" s="6"/>
      <c r="ERW79" s="6"/>
      <c r="ERX79" s="6"/>
      <c r="ERY79" s="6"/>
      <c r="ERZ79" s="6"/>
      <c r="ESA79" s="6"/>
      <c r="ESB79" s="6"/>
      <c r="ESC79" s="6"/>
      <c r="ESD79" s="6"/>
      <c r="ESE79" s="6"/>
      <c r="ESF79" s="6"/>
      <c r="ESG79" s="6"/>
      <c r="ESH79" s="6"/>
      <c r="ESI79" s="6"/>
      <c r="ESJ79" s="6"/>
      <c r="ESK79" s="6"/>
      <c r="ESL79" s="6"/>
      <c r="ESM79" s="6"/>
      <c r="ESN79" s="6"/>
      <c r="ESO79" s="6"/>
      <c r="ESP79" s="6"/>
      <c r="ESQ79" s="6"/>
      <c r="ESR79" s="6"/>
      <c r="ESS79" s="6"/>
      <c r="EST79" s="6"/>
      <c r="ESU79" s="6"/>
      <c r="ESV79" s="6"/>
      <c r="ESW79" s="6"/>
      <c r="ESX79" s="6"/>
      <c r="ESY79" s="6"/>
      <c r="ESZ79" s="6"/>
      <c r="ETA79" s="6"/>
      <c r="ETB79" s="6"/>
      <c r="ETC79" s="6"/>
      <c r="ETD79" s="6"/>
      <c r="ETE79" s="6"/>
      <c r="ETF79" s="6"/>
      <c r="ETG79" s="6"/>
      <c r="ETH79" s="6"/>
      <c r="ETI79" s="6"/>
      <c r="ETJ79" s="6"/>
      <c r="ETK79" s="6"/>
      <c r="ETL79" s="6"/>
      <c r="ETM79" s="6"/>
      <c r="ETN79" s="6"/>
      <c r="ETO79" s="6"/>
      <c r="ETP79" s="6"/>
      <c r="ETQ79" s="6"/>
      <c r="ETR79" s="6"/>
      <c r="ETS79" s="6"/>
      <c r="ETT79" s="6"/>
      <c r="ETU79" s="6"/>
      <c r="ETV79" s="6"/>
      <c r="ETW79" s="6"/>
      <c r="ETX79" s="6"/>
      <c r="ETY79" s="6"/>
      <c r="ETZ79" s="6"/>
      <c r="EUA79" s="6"/>
      <c r="EUB79" s="6"/>
      <c r="EUC79" s="6"/>
      <c r="EUD79" s="6"/>
      <c r="EUE79" s="6"/>
      <c r="EUF79" s="6"/>
      <c r="EUG79" s="6"/>
      <c r="EUH79" s="6"/>
      <c r="EUI79" s="6"/>
      <c r="EUJ79" s="6"/>
      <c r="EUK79" s="6"/>
      <c r="EUL79" s="6"/>
      <c r="EUM79" s="6"/>
      <c r="EUN79" s="6"/>
      <c r="EUO79" s="6"/>
      <c r="EUP79" s="6"/>
      <c r="EUQ79" s="6"/>
      <c r="EUR79" s="6"/>
      <c r="EUS79" s="6"/>
      <c r="EUT79" s="6"/>
      <c r="EUU79" s="6"/>
      <c r="EUV79" s="6"/>
      <c r="EUW79" s="6"/>
      <c r="EUX79" s="6"/>
      <c r="EUY79" s="6"/>
      <c r="EUZ79" s="6"/>
      <c r="EVA79" s="6"/>
      <c r="EVB79" s="6"/>
      <c r="EVC79" s="6"/>
      <c r="EVD79" s="6"/>
      <c r="EVE79" s="6"/>
      <c r="EVF79" s="6"/>
      <c r="EVG79" s="6"/>
      <c r="EVH79" s="6"/>
      <c r="EVI79" s="6"/>
      <c r="EVJ79" s="6"/>
      <c r="EVK79" s="6"/>
      <c r="EVL79" s="6"/>
      <c r="EVM79" s="6"/>
      <c r="EVN79" s="6"/>
      <c r="EVO79" s="6"/>
      <c r="EVP79" s="6"/>
      <c r="EVQ79" s="6"/>
      <c r="EVR79" s="6"/>
      <c r="EVS79" s="6"/>
      <c r="EVT79" s="6"/>
      <c r="EVU79" s="6"/>
      <c r="EVV79" s="6"/>
      <c r="EVW79" s="6"/>
      <c r="EVX79" s="6"/>
      <c r="EVY79" s="6"/>
      <c r="EVZ79" s="6"/>
      <c r="EWA79" s="6"/>
      <c r="EWB79" s="6"/>
      <c r="EWC79" s="6"/>
      <c r="EWD79" s="6"/>
      <c r="EWE79" s="6"/>
      <c r="EWF79" s="6"/>
      <c r="EWG79" s="6"/>
      <c r="EWH79" s="6"/>
      <c r="EWI79" s="6"/>
      <c r="EWJ79" s="6"/>
      <c r="EWK79" s="6"/>
      <c r="EWL79" s="6"/>
      <c r="EWM79" s="6"/>
      <c r="EWN79" s="6"/>
      <c r="EWO79" s="6"/>
      <c r="EWP79" s="6"/>
      <c r="EWQ79" s="6"/>
      <c r="EWR79" s="6"/>
      <c r="EWS79" s="6"/>
      <c r="EWT79" s="6"/>
      <c r="EWU79" s="6"/>
      <c r="EWV79" s="6"/>
      <c r="EWW79" s="6"/>
      <c r="EWX79" s="6"/>
      <c r="EWY79" s="6"/>
      <c r="EWZ79" s="6"/>
      <c r="EXA79" s="6"/>
      <c r="EXB79" s="6"/>
      <c r="EXC79" s="6"/>
      <c r="EXD79" s="6"/>
      <c r="EXE79" s="6"/>
      <c r="EXF79" s="6"/>
      <c r="EXG79" s="6"/>
      <c r="EXH79" s="6"/>
      <c r="EXI79" s="6"/>
      <c r="EXJ79" s="6"/>
      <c r="EXK79" s="6"/>
      <c r="EXL79" s="6"/>
      <c r="EXM79" s="6"/>
      <c r="EXN79" s="6"/>
      <c r="EXO79" s="6"/>
      <c r="EXP79" s="6"/>
      <c r="EXQ79" s="6"/>
      <c r="EXR79" s="6"/>
      <c r="EXS79" s="6"/>
      <c r="EXT79" s="6"/>
      <c r="EXU79" s="6"/>
      <c r="EXV79" s="6"/>
      <c r="EXW79" s="6"/>
      <c r="EXX79" s="6"/>
      <c r="EXY79" s="6"/>
      <c r="EXZ79" s="6"/>
      <c r="EYA79" s="6"/>
      <c r="EYB79" s="6"/>
      <c r="EYC79" s="6"/>
      <c r="EYD79" s="6"/>
      <c r="EYE79" s="6"/>
      <c r="EYF79" s="6"/>
      <c r="EYG79" s="6"/>
      <c r="EYH79" s="6"/>
      <c r="EYI79" s="6"/>
      <c r="EYJ79" s="6"/>
      <c r="EYK79" s="6"/>
      <c r="EYL79" s="6"/>
      <c r="EYM79" s="6"/>
      <c r="EYN79" s="6"/>
      <c r="EYO79" s="6"/>
      <c r="EYP79" s="6"/>
      <c r="EYQ79" s="6"/>
      <c r="EYR79" s="6"/>
      <c r="EYS79" s="6"/>
      <c r="EYT79" s="6"/>
      <c r="EYU79" s="6"/>
      <c r="EYV79" s="6"/>
      <c r="EYW79" s="6"/>
      <c r="EYX79" s="6"/>
      <c r="EYY79" s="6"/>
      <c r="EYZ79" s="6"/>
      <c r="EZA79" s="6"/>
      <c r="EZB79" s="6"/>
      <c r="EZC79" s="6"/>
      <c r="EZD79" s="6"/>
      <c r="EZE79" s="6"/>
      <c r="EZF79" s="6"/>
      <c r="EZG79" s="6"/>
      <c r="EZH79" s="6"/>
      <c r="EZI79" s="6"/>
      <c r="EZJ79" s="6"/>
      <c r="EZK79" s="6"/>
      <c r="EZL79" s="6"/>
      <c r="EZM79" s="6"/>
      <c r="EZN79" s="6"/>
      <c r="EZO79" s="6"/>
      <c r="EZP79" s="6"/>
      <c r="EZQ79" s="6"/>
      <c r="EZR79" s="6"/>
      <c r="EZS79" s="6"/>
      <c r="EZT79" s="6"/>
      <c r="EZU79" s="6"/>
      <c r="EZV79" s="6"/>
      <c r="EZW79" s="6"/>
      <c r="EZX79" s="6"/>
      <c r="EZY79" s="6"/>
      <c r="EZZ79" s="6"/>
      <c r="FAA79" s="6"/>
      <c r="FAB79" s="6"/>
      <c r="FAC79" s="6"/>
      <c r="FAD79" s="6"/>
      <c r="FAE79" s="6"/>
      <c r="FAF79" s="6"/>
      <c r="FAG79" s="6"/>
      <c r="FAH79" s="6"/>
      <c r="FAI79" s="6"/>
      <c r="FAJ79" s="6"/>
      <c r="FAK79" s="6"/>
      <c r="FAL79" s="6"/>
      <c r="FAM79" s="6"/>
      <c r="FAN79" s="6"/>
      <c r="FAO79" s="6"/>
      <c r="FAP79" s="6"/>
      <c r="FAQ79" s="6"/>
      <c r="FAR79" s="6"/>
      <c r="FAS79" s="6"/>
      <c r="FAT79" s="6"/>
      <c r="FAU79" s="6"/>
      <c r="FAV79" s="6"/>
      <c r="FAW79" s="6"/>
      <c r="FAX79" s="6"/>
      <c r="FAY79" s="6"/>
      <c r="FAZ79" s="6"/>
      <c r="FBA79" s="6"/>
      <c r="FBB79" s="6"/>
      <c r="FBC79" s="6"/>
      <c r="FBD79" s="6"/>
      <c r="FBE79" s="6"/>
      <c r="FBF79" s="6"/>
      <c r="FBG79" s="6"/>
      <c r="FBH79" s="6"/>
      <c r="FBI79" s="6"/>
      <c r="FBJ79" s="6"/>
      <c r="FBK79" s="6"/>
      <c r="FBL79" s="6"/>
      <c r="FBM79" s="6"/>
      <c r="FBN79" s="6"/>
      <c r="FBO79" s="6"/>
      <c r="FBP79" s="6"/>
      <c r="FBQ79" s="6"/>
      <c r="FBR79" s="6"/>
      <c r="FBS79" s="6"/>
      <c r="FBT79" s="6"/>
      <c r="FBU79" s="6"/>
      <c r="FBV79" s="6"/>
      <c r="FBW79" s="6"/>
      <c r="FBX79" s="6"/>
      <c r="FBY79" s="6"/>
      <c r="FBZ79" s="6"/>
      <c r="FCA79" s="6"/>
      <c r="FCB79" s="6"/>
      <c r="FCC79" s="6"/>
      <c r="FCD79" s="6"/>
      <c r="FCE79" s="6"/>
      <c r="FCF79" s="6"/>
      <c r="FCG79" s="6"/>
      <c r="FCH79" s="6"/>
      <c r="FCI79" s="6"/>
      <c r="FCJ79" s="6"/>
      <c r="FCK79" s="6"/>
      <c r="FCL79" s="6"/>
      <c r="FCM79" s="6"/>
      <c r="FCN79" s="6"/>
      <c r="FCO79" s="6"/>
      <c r="FCP79" s="6"/>
      <c r="FCQ79" s="6"/>
      <c r="FCR79" s="6"/>
      <c r="FCS79" s="6"/>
      <c r="FCT79" s="6"/>
      <c r="FCU79" s="6"/>
      <c r="FCV79" s="6"/>
      <c r="FCW79" s="6"/>
      <c r="FCX79" s="6"/>
      <c r="FCY79" s="6"/>
      <c r="FCZ79" s="6"/>
      <c r="FDA79" s="6"/>
      <c r="FDB79" s="6"/>
      <c r="FDC79" s="6"/>
      <c r="FDD79" s="6"/>
      <c r="FDE79" s="6"/>
      <c r="FDF79" s="6"/>
      <c r="FDG79" s="6"/>
      <c r="FDH79" s="6"/>
      <c r="FDI79" s="6"/>
      <c r="FDJ79" s="6"/>
      <c r="FDK79" s="6"/>
      <c r="FDL79" s="6"/>
      <c r="FDM79" s="6"/>
      <c r="FDN79" s="6"/>
      <c r="FDO79" s="6"/>
      <c r="FDP79" s="6"/>
      <c r="FDQ79" s="6"/>
      <c r="FDR79" s="6"/>
      <c r="FDS79" s="6"/>
      <c r="FDT79" s="6"/>
      <c r="FDU79" s="6"/>
      <c r="FDV79" s="6"/>
      <c r="FDW79" s="6"/>
      <c r="FDX79" s="6"/>
      <c r="FDY79" s="6"/>
      <c r="FDZ79" s="6"/>
      <c r="FEA79" s="6"/>
      <c r="FEB79" s="6"/>
      <c r="FEC79" s="6"/>
      <c r="FED79" s="6"/>
      <c r="FEE79" s="6"/>
      <c r="FEF79" s="6"/>
      <c r="FEG79" s="6"/>
      <c r="FEH79" s="6"/>
      <c r="FEI79" s="6"/>
      <c r="FEJ79" s="6"/>
      <c r="FEK79" s="6"/>
      <c r="FEL79" s="6"/>
      <c r="FEM79" s="6"/>
      <c r="FEN79" s="6"/>
      <c r="FEO79" s="6"/>
      <c r="FEP79" s="6"/>
      <c r="FEQ79" s="6"/>
      <c r="FER79" s="6"/>
      <c r="FES79" s="6"/>
      <c r="FET79" s="6"/>
      <c r="FEU79" s="6"/>
      <c r="FEV79" s="6"/>
      <c r="FEW79" s="6"/>
      <c r="FEX79" s="6"/>
      <c r="FEY79" s="6"/>
      <c r="FEZ79" s="6"/>
      <c r="FFA79" s="6"/>
      <c r="FFB79" s="6"/>
      <c r="FFC79" s="6"/>
      <c r="FFD79" s="6"/>
      <c r="FFE79" s="6"/>
      <c r="FFF79" s="6"/>
      <c r="FFG79" s="6"/>
      <c r="FFH79" s="6"/>
      <c r="FFI79" s="6"/>
      <c r="FFJ79" s="6"/>
      <c r="FFK79" s="6"/>
      <c r="FFL79" s="6"/>
      <c r="FFM79" s="6"/>
      <c r="FFN79" s="6"/>
      <c r="FFO79" s="6"/>
      <c r="FFP79" s="6"/>
      <c r="FFQ79" s="6"/>
      <c r="FFR79" s="6"/>
      <c r="FFS79" s="6"/>
      <c r="FFT79" s="6"/>
      <c r="FFU79" s="6"/>
      <c r="FFV79" s="6"/>
      <c r="FFW79" s="6"/>
      <c r="FFX79" s="6"/>
      <c r="FFY79" s="6"/>
      <c r="FFZ79" s="6"/>
      <c r="FGA79" s="6"/>
      <c r="FGB79" s="6"/>
      <c r="FGC79" s="6"/>
      <c r="FGD79" s="6"/>
      <c r="FGE79" s="6"/>
      <c r="FGF79" s="6"/>
      <c r="FGG79" s="6"/>
      <c r="FGH79" s="6"/>
      <c r="FGI79" s="6"/>
      <c r="FGJ79" s="6"/>
      <c r="FGK79" s="6"/>
      <c r="FGL79" s="6"/>
      <c r="FGM79" s="6"/>
      <c r="FGN79" s="6"/>
      <c r="FGO79" s="6"/>
      <c r="FGP79" s="6"/>
      <c r="FGQ79" s="6"/>
      <c r="FGR79" s="6"/>
      <c r="FGS79" s="6"/>
      <c r="FGT79" s="6"/>
      <c r="FGU79" s="6"/>
      <c r="FGV79" s="6"/>
      <c r="FGW79" s="6"/>
      <c r="FGX79" s="6"/>
      <c r="FGY79" s="6"/>
      <c r="FGZ79" s="6"/>
      <c r="FHA79" s="6"/>
      <c r="FHB79" s="6"/>
      <c r="FHC79" s="6"/>
      <c r="FHD79" s="6"/>
      <c r="FHE79" s="6"/>
      <c r="FHF79" s="6"/>
      <c r="FHG79" s="6"/>
      <c r="FHH79" s="6"/>
      <c r="FHI79" s="6"/>
      <c r="FHJ79" s="6"/>
      <c r="FHK79" s="6"/>
      <c r="FHL79" s="6"/>
      <c r="FHM79" s="6"/>
      <c r="FHN79" s="6"/>
      <c r="FHO79" s="6"/>
      <c r="FHP79" s="6"/>
      <c r="FHQ79" s="6"/>
      <c r="FHR79" s="6"/>
      <c r="FHS79" s="6"/>
      <c r="FHT79" s="6"/>
      <c r="FHU79" s="6"/>
      <c r="FHV79" s="6"/>
      <c r="FHW79" s="6"/>
      <c r="FHX79" s="6"/>
      <c r="FHY79" s="6"/>
      <c r="FHZ79" s="6"/>
      <c r="FIA79" s="6"/>
      <c r="FIB79" s="6"/>
      <c r="FIC79" s="6"/>
      <c r="FID79" s="6"/>
      <c r="FIE79" s="6"/>
      <c r="FIF79" s="6"/>
      <c r="FIG79" s="6"/>
      <c r="FIH79" s="6"/>
      <c r="FII79" s="6"/>
      <c r="FIJ79" s="6"/>
      <c r="FIK79" s="6"/>
      <c r="FIL79" s="6"/>
      <c r="FIM79" s="6"/>
      <c r="FIN79" s="6"/>
      <c r="FIO79" s="6"/>
      <c r="FIP79" s="6"/>
      <c r="FIQ79" s="6"/>
      <c r="FIR79" s="6"/>
      <c r="FIS79" s="6"/>
      <c r="FIT79" s="6"/>
      <c r="FIU79" s="6"/>
      <c r="FIV79" s="6"/>
      <c r="FIW79" s="6"/>
      <c r="FIX79" s="6"/>
      <c r="FIY79" s="6"/>
      <c r="FIZ79" s="6"/>
      <c r="FJA79" s="6"/>
      <c r="FJB79" s="6"/>
      <c r="FJC79" s="6"/>
      <c r="FJD79" s="6"/>
      <c r="FJE79" s="6"/>
      <c r="FJF79" s="6"/>
      <c r="FJG79" s="6"/>
      <c r="FJH79" s="6"/>
      <c r="FJI79" s="6"/>
      <c r="FJJ79" s="6"/>
      <c r="FJK79" s="6"/>
      <c r="FJL79" s="6"/>
      <c r="FJM79" s="6"/>
      <c r="FJN79" s="6"/>
      <c r="FJO79" s="6"/>
      <c r="FJP79" s="6"/>
      <c r="FJQ79" s="6"/>
      <c r="FJR79" s="6"/>
      <c r="FJS79" s="6"/>
      <c r="FJT79" s="6"/>
      <c r="FJU79" s="6"/>
      <c r="FJV79" s="6"/>
      <c r="FJW79" s="6"/>
      <c r="FJX79" s="6"/>
      <c r="FJY79" s="6"/>
      <c r="FJZ79" s="6"/>
      <c r="FKA79" s="6"/>
      <c r="FKB79" s="6"/>
      <c r="FKC79" s="6"/>
      <c r="FKD79" s="6"/>
      <c r="FKE79" s="6"/>
      <c r="FKF79" s="6"/>
      <c r="FKG79" s="6"/>
      <c r="FKH79" s="6"/>
      <c r="FKI79" s="6"/>
      <c r="FKJ79" s="6"/>
      <c r="FKK79" s="6"/>
      <c r="FKL79" s="6"/>
      <c r="FKM79" s="6"/>
      <c r="FKN79" s="6"/>
      <c r="FKO79" s="6"/>
      <c r="FKP79" s="6"/>
      <c r="FKQ79" s="6"/>
      <c r="FKR79" s="6"/>
      <c r="FKS79" s="6"/>
      <c r="FKT79" s="6"/>
      <c r="FKU79" s="6"/>
      <c r="FKV79" s="6"/>
      <c r="FKW79" s="6"/>
      <c r="FKX79" s="6"/>
      <c r="FKY79" s="6"/>
      <c r="FKZ79" s="6"/>
      <c r="FLA79" s="6"/>
      <c r="FLB79" s="6"/>
      <c r="FLC79" s="6"/>
      <c r="FLD79" s="6"/>
      <c r="FLE79" s="6"/>
      <c r="FLF79" s="6"/>
      <c r="FLG79" s="6"/>
      <c r="FLH79" s="6"/>
      <c r="FLI79" s="6"/>
      <c r="FLJ79" s="6"/>
      <c r="FLK79" s="6"/>
      <c r="FLL79" s="6"/>
      <c r="FLM79" s="6"/>
      <c r="FLN79" s="6"/>
      <c r="FLO79" s="6"/>
      <c r="FLP79" s="6"/>
      <c r="FLQ79" s="6"/>
      <c r="FLR79" s="6"/>
      <c r="FLS79" s="6"/>
      <c r="FLT79" s="6"/>
      <c r="FLU79" s="6"/>
      <c r="FLV79" s="6"/>
      <c r="FLW79" s="6"/>
      <c r="FLX79" s="6"/>
      <c r="FLY79" s="6"/>
      <c r="FLZ79" s="6"/>
      <c r="FMA79" s="6"/>
      <c r="FMB79" s="6"/>
      <c r="FMC79" s="6"/>
      <c r="FMD79" s="6"/>
      <c r="FME79" s="6"/>
      <c r="FMF79" s="6"/>
      <c r="FMG79" s="6"/>
      <c r="FMH79" s="6"/>
      <c r="FMI79" s="6"/>
      <c r="FMJ79" s="6"/>
      <c r="FMK79" s="6"/>
      <c r="FML79" s="6"/>
      <c r="FMM79" s="6"/>
      <c r="FMN79" s="6"/>
      <c r="FMO79" s="6"/>
      <c r="FMP79" s="6"/>
      <c r="FMQ79" s="6"/>
      <c r="FMR79" s="6"/>
      <c r="FMS79" s="6"/>
      <c r="FMT79" s="6"/>
      <c r="FMU79" s="6"/>
      <c r="FMV79" s="6"/>
      <c r="FMW79" s="6"/>
      <c r="FMX79" s="6"/>
      <c r="FMY79" s="6"/>
      <c r="FMZ79" s="6"/>
      <c r="FNA79" s="6"/>
      <c r="FNB79" s="6"/>
      <c r="FNC79" s="6"/>
      <c r="FND79" s="6"/>
      <c r="FNE79" s="6"/>
      <c r="FNF79" s="6"/>
      <c r="FNG79" s="6"/>
      <c r="FNH79" s="6"/>
      <c r="FNI79" s="6"/>
      <c r="FNJ79" s="6"/>
      <c r="FNK79" s="6"/>
      <c r="FNL79" s="6"/>
      <c r="FNM79" s="6"/>
      <c r="FNN79" s="6"/>
      <c r="FNO79" s="6"/>
      <c r="FNP79" s="6"/>
      <c r="FNQ79" s="6"/>
      <c r="FNR79" s="6"/>
      <c r="FNS79" s="6"/>
      <c r="FNT79" s="6"/>
      <c r="FNU79" s="6"/>
      <c r="FNV79" s="6"/>
      <c r="FNW79" s="6"/>
      <c r="FNX79" s="6"/>
      <c r="FNY79" s="6"/>
      <c r="FNZ79" s="6"/>
      <c r="FOA79" s="6"/>
      <c r="FOB79" s="6"/>
      <c r="FOC79" s="6"/>
      <c r="FOD79" s="6"/>
      <c r="FOE79" s="6"/>
      <c r="FOF79" s="6"/>
      <c r="FOG79" s="6"/>
      <c r="FOH79" s="6"/>
      <c r="FOI79" s="6"/>
      <c r="FOJ79" s="6"/>
      <c r="FOK79" s="6"/>
      <c r="FOL79" s="6"/>
      <c r="FOM79" s="6"/>
      <c r="FON79" s="6"/>
      <c r="FOO79" s="6"/>
      <c r="FOP79" s="6"/>
      <c r="FOQ79" s="6"/>
      <c r="FOR79" s="6"/>
      <c r="FOS79" s="6"/>
      <c r="FOT79" s="6"/>
      <c r="FOU79" s="6"/>
      <c r="FOV79" s="6"/>
      <c r="FOW79" s="6"/>
      <c r="FOX79" s="6"/>
      <c r="FOY79" s="6"/>
      <c r="FOZ79" s="6"/>
      <c r="FPA79" s="6"/>
      <c r="FPB79" s="6"/>
      <c r="FPC79" s="6"/>
      <c r="FPD79" s="6"/>
      <c r="FPE79" s="6"/>
      <c r="FPF79" s="6"/>
      <c r="FPG79" s="6"/>
      <c r="FPH79" s="6"/>
      <c r="FPI79" s="6"/>
      <c r="FPJ79" s="6"/>
      <c r="FPK79" s="6"/>
      <c r="FPL79" s="6"/>
      <c r="FPM79" s="6"/>
      <c r="FPN79" s="6"/>
      <c r="FPO79" s="6"/>
      <c r="FPP79" s="6"/>
      <c r="FPQ79" s="6"/>
      <c r="FPR79" s="6"/>
      <c r="FPS79" s="6"/>
      <c r="FPT79" s="6"/>
      <c r="FPU79" s="6"/>
      <c r="FPV79" s="6"/>
      <c r="FPW79" s="6"/>
      <c r="FPX79" s="6"/>
      <c r="FPY79" s="6"/>
      <c r="FPZ79" s="6"/>
      <c r="FQA79" s="6"/>
      <c r="FQB79" s="6"/>
      <c r="FQC79" s="6"/>
      <c r="FQD79" s="6"/>
      <c r="FQE79" s="6"/>
      <c r="FQF79" s="6"/>
      <c r="FQG79" s="6"/>
      <c r="FQH79" s="6"/>
      <c r="FQI79" s="6"/>
      <c r="FQJ79" s="6"/>
      <c r="FQK79" s="6"/>
      <c r="FQL79" s="6"/>
      <c r="FQM79" s="6"/>
      <c r="FQN79" s="6"/>
      <c r="FQO79" s="6"/>
      <c r="FQP79" s="6"/>
      <c r="FQQ79" s="6"/>
      <c r="FQR79" s="6"/>
      <c r="FQS79" s="6"/>
      <c r="FQT79" s="6"/>
      <c r="FQU79" s="6"/>
      <c r="FQV79" s="6"/>
      <c r="FQW79" s="6"/>
      <c r="FQX79" s="6"/>
      <c r="FQY79" s="6"/>
      <c r="FQZ79" s="6"/>
      <c r="FRA79" s="6"/>
      <c r="FRB79" s="6"/>
      <c r="FRC79" s="6"/>
      <c r="FRD79" s="6"/>
      <c r="FRE79" s="6"/>
      <c r="FRF79" s="6"/>
      <c r="FRG79" s="6"/>
      <c r="FRH79" s="6"/>
      <c r="FRI79" s="6"/>
      <c r="FRJ79" s="6"/>
      <c r="FRK79" s="6"/>
      <c r="FRL79" s="6"/>
      <c r="FRM79" s="6"/>
      <c r="FRN79" s="6"/>
      <c r="FRO79" s="6"/>
      <c r="FRP79" s="6"/>
      <c r="FRQ79" s="6"/>
      <c r="FRR79" s="6"/>
      <c r="FRS79" s="6"/>
      <c r="FRT79" s="6"/>
      <c r="FRU79" s="6"/>
      <c r="FRV79" s="6"/>
      <c r="FRW79" s="6"/>
      <c r="FRX79" s="6"/>
      <c r="FRY79" s="6"/>
      <c r="FRZ79" s="6"/>
      <c r="FSA79" s="6"/>
      <c r="FSB79" s="6"/>
      <c r="FSC79" s="6"/>
      <c r="FSD79" s="6"/>
      <c r="FSE79" s="6"/>
      <c r="FSF79" s="6"/>
      <c r="FSG79" s="6"/>
      <c r="FSH79" s="6"/>
      <c r="FSI79" s="6"/>
      <c r="FSJ79" s="6"/>
      <c r="FSK79" s="6"/>
      <c r="FSL79" s="6"/>
      <c r="FSM79" s="6"/>
      <c r="FSN79" s="6"/>
      <c r="FSO79" s="6"/>
      <c r="FSP79" s="6"/>
      <c r="FSQ79" s="6"/>
      <c r="FSR79" s="6"/>
      <c r="FSS79" s="6"/>
      <c r="FST79" s="6"/>
      <c r="FSU79" s="6"/>
      <c r="FSV79" s="6"/>
      <c r="FSW79" s="6"/>
      <c r="FSX79" s="6"/>
      <c r="FSY79" s="6"/>
      <c r="FSZ79" s="6"/>
      <c r="FTA79" s="6"/>
      <c r="FTB79" s="6"/>
      <c r="FTC79" s="6"/>
      <c r="FTD79" s="6"/>
      <c r="FTE79" s="6"/>
      <c r="FTF79" s="6"/>
      <c r="FTG79" s="6"/>
      <c r="FTH79" s="6"/>
      <c r="FTI79" s="6"/>
      <c r="FTJ79" s="6"/>
      <c r="FTK79" s="6"/>
      <c r="FTL79" s="6"/>
      <c r="FTM79" s="6"/>
      <c r="FTN79" s="6"/>
      <c r="FTO79" s="6"/>
      <c r="FTP79" s="6"/>
      <c r="FTQ79" s="6"/>
      <c r="FTR79" s="6"/>
      <c r="FTS79" s="6"/>
      <c r="FTT79" s="6"/>
      <c r="FTU79" s="6"/>
      <c r="FTV79" s="6"/>
      <c r="FTW79" s="6"/>
      <c r="FTX79" s="6"/>
      <c r="FTY79" s="6"/>
      <c r="FTZ79" s="6"/>
      <c r="FUA79" s="6"/>
      <c r="FUB79" s="6"/>
      <c r="FUC79" s="6"/>
      <c r="FUD79" s="6"/>
      <c r="FUE79" s="6"/>
      <c r="FUF79" s="6"/>
      <c r="FUG79" s="6"/>
      <c r="FUH79" s="6"/>
      <c r="FUI79" s="6"/>
      <c r="FUJ79" s="6"/>
      <c r="FUK79" s="6"/>
      <c r="FUL79" s="6"/>
      <c r="FUM79" s="6"/>
      <c r="FUN79" s="6"/>
      <c r="FUO79" s="6"/>
      <c r="FUP79" s="6"/>
      <c r="FUQ79" s="6"/>
      <c r="FUR79" s="6"/>
      <c r="FUS79" s="6"/>
      <c r="FUT79" s="6"/>
      <c r="FUU79" s="6"/>
      <c r="FUV79" s="6"/>
      <c r="FUW79" s="6"/>
      <c r="FUX79" s="6"/>
      <c r="FUY79" s="6"/>
      <c r="FUZ79" s="6"/>
      <c r="FVA79" s="6"/>
      <c r="FVB79" s="6"/>
      <c r="FVC79" s="6"/>
      <c r="FVD79" s="6"/>
      <c r="FVE79" s="6"/>
      <c r="FVF79" s="6"/>
      <c r="FVG79" s="6"/>
      <c r="FVH79" s="6"/>
      <c r="FVI79" s="6"/>
      <c r="FVJ79" s="6"/>
      <c r="FVK79" s="6"/>
      <c r="FVL79" s="6"/>
      <c r="FVM79" s="6"/>
      <c r="FVN79" s="6"/>
      <c r="FVO79" s="6"/>
      <c r="FVP79" s="6"/>
      <c r="FVQ79" s="6"/>
      <c r="FVR79" s="6"/>
      <c r="FVS79" s="6"/>
      <c r="FVT79" s="6"/>
      <c r="FVU79" s="6"/>
      <c r="FVV79" s="6"/>
      <c r="FVW79" s="6"/>
      <c r="FVX79" s="6"/>
      <c r="FVY79" s="6"/>
      <c r="FVZ79" s="6"/>
      <c r="FWA79" s="6"/>
      <c r="FWB79" s="6"/>
      <c r="FWC79" s="6"/>
      <c r="FWD79" s="6"/>
      <c r="FWE79" s="6"/>
      <c r="FWF79" s="6"/>
      <c r="FWG79" s="6"/>
      <c r="FWH79" s="6"/>
      <c r="FWI79" s="6"/>
      <c r="FWJ79" s="6"/>
      <c r="FWK79" s="6"/>
      <c r="FWL79" s="6"/>
      <c r="FWM79" s="6"/>
      <c r="FWN79" s="6"/>
      <c r="FWO79" s="6"/>
      <c r="FWP79" s="6"/>
      <c r="FWQ79" s="6"/>
      <c r="FWR79" s="6"/>
      <c r="FWS79" s="6"/>
      <c r="FWT79" s="6"/>
      <c r="FWU79" s="6"/>
      <c r="FWV79" s="6"/>
      <c r="FWW79" s="6"/>
      <c r="FWX79" s="6"/>
      <c r="FWY79" s="6"/>
      <c r="FWZ79" s="6"/>
      <c r="FXA79" s="6"/>
      <c r="FXB79" s="6"/>
      <c r="FXC79" s="6"/>
      <c r="FXD79" s="6"/>
      <c r="FXE79" s="6"/>
      <c r="FXF79" s="6"/>
      <c r="FXG79" s="6"/>
      <c r="FXH79" s="6"/>
      <c r="FXI79" s="6"/>
      <c r="FXJ79" s="6"/>
      <c r="FXK79" s="6"/>
      <c r="FXL79" s="6"/>
      <c r="FXM79" s="6"/>
      <c r="FXN79" s="6"/>
      <c r="FXO79" s="6"/>
      <c r="FXP79" s="6"/>
      <c r="FXQ79" s="6"/>
      <c r="FXR79" s="6"/>
      <c r="FXS79" s="6"/>
      <c r="FXT79" s="6"/>
      <c r="FXU79" s="6"/>
      <c r="FXV79" s="6"/>
      <c r="FXW79" s="6"/>
      <c r="FXX79" s="6"/>
      <c r="FXY79" s="6"/>
      <c r="FXZ79" s="6"/>
      <c r="FYA79" s="6"/>
      <c r="FYB79" s="6"/>
      <c r="FYC79" s="6"/>
      <c r="FYD79" s="6"/>
      <c r="FYE79" s="6"/>
      <c r="FYF79" s="6"/>
      <c r="FYG79" s="6"/>
      <c r="FYH79" s="6"/>
      <c r="FYI79" s="6"/>
      <c r="FYJ79" s="6"/>
      <c r="FYK79" s="6"/>
      <c r="FYL79" s="6"/>
      <c r="FYM79" s="6"/>
      <c r="FYN79" s="6"/>
      <c r="FYO79" s="6"/>
      <c r="FYP79" s="6"/>
      <c r="FYQ79" s="6"/>
      <c r="FYR79" s="6"/>
      <c r="FYS79" s="6"/>
      <c r="FYT79" s="6"/>
      <c r="FYU79" s="6"/>
      <c r="FYV79" s="6"/>
      <c r="FYW79" s="6"/>
      <c r="FYX79" s="6"/>
      <c r="FYY79" s="6"/>
      <c r="FYZ79" s="6"/>
      <c r="FZA79" s="6"/>
      <c r="FZB79" s="6"/>
      <c r="FZC79" s="6"/>
      <c r="FZD79" s="6"/>
      <c r="FZE79" s="6"/>
      <c r="FZF79" s="6"/>
      <c r="FZG79" s="6"/>
      <c r="FZH79" s="6"/>
      <c r="FZI79" s="6"/>
      <c r="FZJ79" s="6"/>
      <c r="FZK79" s="6"/>
      <c r="FZL79" s="6"/>
      <c r="FZM79" s="6"/>
      <c r="FZN79" s="6"/>
      <c r="FZO79" s="6"/>
      <c r="FZP79" s="6"/>
      <c r="FZQ79" s="6"/>
      <c r="FZR79" s="6"/>
      <c r="FZS79" s="6"/>
      <c r="FZT79" s="6"/>
      <c r="FZU79" s="6"/>
      <c r="FZV79" s="6"/>
      <c r="FZW79" s="6"/>
      <c r="FZX79" s="6"/>
      <c r="FZY79" s="6"/>
      <c r="FZZ79" s="6"/>
      <c r="GAA79" s="6"/>
      <c r="GAB79" s="6"/>
      <c r="GAC79" s="6"/>
      <c r="GAD79" s="6"/>
      <c r="GAE79" s="6"/>
      <c r="GAF79" s="6"/>
      <c r="GAG79" s="6"/>
      <c r="GAH79" s="6"/>
      <c r="GAI79" s="6"/>
      <c r="GAJ79" s="6"/>
      <c r="GAK79" s="6"/>
      <c r="GAL79" s="6"/>
      <c r="GAM79" s="6"/>
      <c r="GAN79" s="6"/>
      <c r="GAO79" s="6"/>
      <c r="GAP79" s="6"/>
      <c r="GAQ79" s="6"/>
      <c r="GAR79" s="6"/>
      <c r="GAS79" s="6"/>
      <c r="GAT79" s="6"/>
      <c r="GAU79" s="6"/>
      <c r="GAV79" s="6"/>
      <c r="GAW79" s="6"/>
      <c r="GAX79" s="6"/>
      <c r="GAY79" s="6"/>
      <c r="GAZ79" s="6"/>
      <c r="GBA79" s="6"/>
      <c r="GBB79" s="6"/>
      <c r="GBC79" s="6"/>
      <c r="GBD79" s="6"/>
      <c r="GBE79" s="6"/>
      <c r="GBF79" s="6"/>
      <c r="GBG79" s="6"/>
      <c r="GBH79" s="6"/>
      <c r="GBI79" s="6"/>
      <c r="GBJ79" s="6"/>
      <c r="GBK79" s="6"/>
      <c r="GBL79" s="6"/>
      <c r="GBM79" s="6"/>
      <c r="GBN79" s="6"/>
      <c r="GBO79" s="6"/>
      <c r="GBP79" s="6"/>
      <c r="GBQ79" s="6"/>
      <c r="GBR79" s="6"/>
      <c r="GBS79" s="6"/>
      <c r="GBT79" s="6"/>
      <c r="GBU79" s="6"/>
      <c r="GBV79" s="6"/>
      <c r="GBW79" s="6"/>
      <c r="GBX79" s="6"/>
      <c r="GBY79" s="6"/>
      <c r="GBZ79" s="6"/>
      <c r="GCA79" s="6"/>
      <c r="GCB79" s="6"/>
      <c r="GCC79" s="6"/>
      <c r="GCD79" s="6"/>
      <c r="GCE79" s="6"/>
      <c r="GCF79" s="6"/>
      <c r="GCG79" s="6"/>
      <c r="GCH79" s="6"/>
      <c r="GCI79" s="6"/>
      <c r="GCJ79" s="6"/>
      <c r="GCK79" s="6"/>
      <c r="GCL79" s="6"/>
      <c r="GCM79" s="6"/>
      <c r="GCN79" s="6"/>
      <c r="GCO79" s="6"/>
      <c r="GCP79" s="6"/>
      <c r="GCQ79" s="6"/>
      <c r="GCR79" s="6"/>
      <c r="GCS79" s="6"/>
      <c r="GCT79" s="6"/>
      <c r="GCU79" s="6"/>
      <c r="GCV79" s="6"/>
      <c r="GCW79" s="6"/>
      <c r="GCX79" s="6"/>
      <c r="GCY79" s="6"/>
      <c r="GCZ79" s="6"/>
      <c r="GDA79" s="6"/>
      <c r="GDB79" s="6"/>
      <c r="GDC79" s="6"/>
      <c r="GDD79" s="6"/>
      <c r="GDE79" s="6"/>
      <c r="GDF79" s="6"/>
      <c r="GDG79" s="6"/>
      <c r="GDH79" s="6"/>
      <c r="GDI79" s="6"/>
      <c r="GDJ79" s="6"/>
      <c r="GDK79" s="6"/>
      <c r="GDL79" s="6"/>
      <c r="GDM79" s="6"/>
      <c r="GDN79" s="6"/>
      <c r="GDO79" s="6"/>
      <c r="GDP79" s="6"/>
      <c r="GDQ79" s="6"/>
      <c r="GDR79" s="6"/>
      <c r="GDS79" s="6"/>
      <c r="GDT79" s="6"/>
      <c r="GDU79" s="6"/>
      <c r="GDV79" s="6"/>
      <c r="GDW79" s="6"/>
      <c r="GDX79" s="6"/>
      <c r="GDY79" s="6"/>
      <c r="GDZ79" s="6"/>
      <c r="GEA79" s="6"/>
      <c r="GEB79" s="6"/>
      <c r="GEC79" s="6"/>
      <c r="GED79" s="6"/>
      <c r="GEE79" s="6"/>
      <c r="GEF79" s="6"/>
      <c r="GEG79" s="6"/>
      <c r="GEH79" s="6"/>
      <c r="GEI79" s="6"/>
      <c r="GEJ79" s="6"/>
      <c r="GEK79" s="6"/>
      <c r="GEL79" s="6"/>
      <c r="GEM79" s="6"/>
      <c r="GEN79" s="6"/>
      <c r="GEO79" s="6"/>
      <c r="GEP79" s="6"/>
      <c r="GEQ79" s="6"/>
      <c r="GER79" s="6"/>
      <c r="GES79" s="6"/>
      <c r="GET79" s="6"/>
      <c r="GEU79" s="6"/>
      <c r="GEV79" s="6"/>
      <c r="GEW79" s="6"/>
      <c r="GEX79" s="6"/>
      <c r="GEY79" s="6"/>
      <c r="GEZ79" s="6"/>
      <c r="GFA79" s="6"/>
      <c r="GFB79" s="6"/>
      <c r="GFC79" s="6"/>
      <c r="GFD79" s="6"/>
      <c r="GFE79" s="6"/>
      <c r="GFF79" s="6"/>
      <c r="GFG79" s="6"/>
      <c r="GFH79" s="6"/>
      <c r="GFI79" s="6"/>
      <c r="GFJ79" s="6"/>
      <c r="GFK79" s="6"/>
      <c r="GFL79" s="6"/>
      <c r="GFM79" s="6"/>
      <c r="GFN79" s="6"/>
      <c r="GFO79" s="6"/>
      <c r="GFP79" s="6"/>
      <c r="GFQ79" s="6"/>
      <c r="GFR79" s="6"/>
      <c r="GFS79" s="6"/>
      <c r="GFT79" s="6"/>
      <c r="GFU79" s="6"/>
      <c r="GFV79" s="6"/>
      <c r="GFW79" s="6"/>
      <c r="GFX79" s="6"/>
      <c r="GFY79" s="6"/>
      <c r="GFZ79" s="6"/>
      <c r="GGA79" s="6"/>
      <c r="GGB79" s="6"/>
      <c r="GGC79" s="6"/>
      <c r="GGD79" s="6"/>
      <c r="GGE79" s="6"/>
      <c r="GGF79" s="6"/>
      <c r="GGG79" s="6"/>
      <c r="GGH79" s="6"/>
      <c r="GGI79" s="6"/>
      <c r="GGJ79" s="6"/>
      <c r="GGK79" s="6"/>
      <c r="GGL79" s="6"/>
      <c r="GGM79" s="6"/>
      <c r="GGN79" s="6"/>
      <c r="GGO79" s="6"/>
      <c r="GGP79" s="6"/>
      <c r="GGQ79" s="6"/>
      <c r="GGR79" s="6"/>
      <c r="GGS79" s="6"/>
      <c r="GGT79" s="6"/>
      <c r="GGU79" s="6"/>
      <c r="GGV79" s="6"/>
      <c r="GGW79" s="6"/>
      <c r="GGX79" s="6"/>
      <c r="GGY79" s="6"/>
      <c r="GGZ79" s="6"/>
      <c r="GHA79" s="6"/>
      <c r="GHB79" s="6"/>
      <c r="GHC79" s="6"/>
      <c r="GHD79" s="6"/>
      <c r="GHE79" s="6"/>
      <c r="GHF79" s="6"/>
      <c r="GHG79" s="6"/>
      <c r="GHH79" s="6"/>
      <c r="GHI79" s="6"/>
      <c r="GHJ79" s="6"/>
      <c r="GHK79" s="6"/>
      <c r="GHL79" s="6"/>
      <c r="GHM79" s="6"/>
      <c r="GHN79" s="6"/>
      <c r="GHO79" s="6"/>
      <c r="GHP79" s="6"/>
      <c r="GHQ79" s="6"/>
      <c r="GHR79" s="6"/>
      <c r="GHS79" s="6"/>
      <c r="GHT79" s="6"/>
      <c r="GHU79" s="6"/>
      <c r="GHV79" s="6"/>
      <c r="GHW79" s="6"/>
      <c r="GHX79" s="6"/>
      <c r="GHY79" s="6"/>
      <c r="GHZ79" s="6"/>
      <c r="GIA79" s="6"/>
      <c r="GIB79" s="6"/>
      <c r="GIC79" s="6"/>
      <c r="GID79" s="6"/>
      <c r="GIE79" s="6"/>
      <c r="GIF79" s="6"/>
      <c r="GIG79" s="6"/>
      <c r="GIH79" s="6"/>
      <c r="GII79" s="6"/>
      <c r="GIJ79" s="6"/>
      <c r="GIK79" s="6"/>
      <c r="GIL79" s="6"/>
      <c r="GIM79" s="6"/>
      <c r="GIN79" s="6"/>
      <c r="GIO79" s="6"/>
      <c r="GIP79" s="6"/>
      <c r="GIQ79" s="6"/>
      <c r="GIR79" s="6"/>
      <c r="GIS79" s="6"/>
      <c r="GIT79" s="6"/>
      <c r="GIU79" s="6"/>
      <c r="GIV79" s="6"/>
      <c r="GIW79" s="6"/>
      <c r="GIX79" s="6"/>
      <c r="GIY79" s="6"/>
      <c r="GIZ79" s="6"/>
      <c r="GJA79" s="6"/>
      <c r="GJB79" s="6"/>
      <c r="GJC79" s="6"/>
      <c r="GJD79" s="6"/>
      <c r="GJE79" s="6"/>
      <c r="GJF79" s="6"/>
      <c r="GJG79" s="6"/>
      <c r="GJH79" s="6"/>
      <c r="GJI79" s="6"/>
      <c r="GJJ79" s="6"/>
      <c r="GJK79" s="6"/>
      <c r="GJL79" s="6"/>
      <c r="GJM79" s="6"/>
      <c r="GJN79" s="6"/>
      <c r="GJO79" s="6"/>
      <c r="GJP79" s="6"/>
      <c r="GJQ79" s="6"/>
      <c r="GJR79" s="6"/>
      <c r="GJS79" s="6"/>
      <c r="GJT79" s="6"/>
      <c r="GJU79" s="6"/>
      <c r="GJV79" s="6"/>
      <c r="GJW79" s="6"/>
      <c r="GJX79" s="6"/>
      <c r="GJY79" s="6"/>
      <c r="GJZ79" s="6"/>
      <c r="GKA79" s="6"/>
      <c r="GKB79" s="6"/>
      <c r="GKC79" s="6"/>
      <c r="GKD79" s="6"/>
      <c r="GKE79" s="6"/>
      <c r="GKF79" s="6"/>
      <c r="GKG79" s="6"/>
      <c r="GKH79" s="6"/>
      <c r="GKI79" s="6"/>
      <c r="GKJ79" s="6"/>
      <c r="GKK79" s="6"/>
      <c r="GKL79" s="6"/>
      <c r="GKM79" s="6"/>
      <c r="GKN79" s="6"/>
      <c r="GKO79" s="6"/>
      <c r="GKP79" s="6"/>
      <c r="GKQ79" s="6"/>
      <c r="GKR79" s="6"/>
      <c r="GKS79" s="6"/>
      <c r="GKT79" s="6"/>
      <c r="GKU79" s="6"/>
      <c r="GKV79" s="6"/>
      <c r="GKW79" s="6"/>
      <c r="GKX79" s="6"/>
      <c r="GKY79" s="6"/>
      <c r="GKZ79" s="6"/>
      <c r="GLA79" s="6"/>
      <c r="GLB79" s="6"/>
      <c r="GLC79" s="6"/>
      <c r="GLD79" s="6"/>
      <c r="GLE79" s="6"/>
      <c r="GLF79" s="6"/>
      <c r="GLG79" s="6"/>
      <c r="GLH79" s="6"/>
      <c r="GLI79" s="6"/>
      <c r="GLJ79" s="6"/>
      <c r="GLK79" s="6"/>
      <c r="GLL79" s="6"/>
      <c r="GLM79" s="6"/>
      <c r="GLN79" s="6"/>
      <c r="GLO79" s="6"/>
      <c r="GLP79" s="6"/>
      <c r="GLQ79" s="6"/>
      <c r="GLR79" s="6"/>
      <c r="GLS79" s="6"/>
      <c r="GLT79" s="6"/>
      <c r="GLU79" s="6"/>
      <c r="GLV79" s="6"/>
      <c r="GLW79" s="6"/>
      <c r="GLX79" s="6"/>
      <c r="GLY79" s="6"/>
      <c r="GLZ79" s="6"/>
      <c r="GMA79" s="6"/>
      <c r="GMB79" s="6"/>
      <c r="GMC79" s="6"/>
      <c r="GMD79" s="6"/>
      <c r="GME79" s="6"/>
      <c r="GMF79" s="6"/>
      <c r="GMG79" s="6"/>
      <c r="GMH79" s="6"/>
      <c r="GMI79" s="6"/>
      <c r="GMJ79" s="6"/>
      <c r="GMK79" s="6"/>
      <c r="GML79" s="6"/>
      <c r="GMM79" s="6"/>
      <c r="GMN79" s="6"/>
      <c r="GMO79" s="6"/>
      <c r="GMP79" s="6"/>
      <c r="GMQ79" s="6"/>
      <c r="GMR79" s="6"/>
      <c r="GMS79" s="6"/>
      <c r="GMT79" s="6"/>
      <c r="GMU79" s="6"/>
      <c r="GMV79" s="6"/>
      <c r="GMW79" s="6"/>
      <c r="GMX79" s="6"/>
      <c r="GMY79" s="6"/>
      <c r="GMZ79" s="6"/>
      <c r="GNA79" s="6"/>
      <c r="GNB79" s="6"/>
      <c r="GNC79" s="6"/>
      <c r="GND79" s="6"/>
      <c r="GNE79" s="6"/>
      <c r="GNF79" s="6"/>
      <c r="GNG79" s="6"/>
      <c r="GNH79" s="6"/>
      <c r="GNI79" s="6"/>
      <c r="GNJ79" s="6"/>
      <c r="GNK79" s="6"/>
      <c r="GNL79" s="6"/>
      <c r="GNM79" s="6"/>
      <c r="GNN79" s="6"/>
      <c r="GNO79" s="6"/>
      <c r="GNP79" s="6"/>
      <c r="GNQ79" s="6"/>
      <c r="GNR79" s="6"/>
      <c r="GNS79" s="6"/>
      <c r="GNT79" s="6"/>
      <c r="GNU79" s="6"/>
      <c r="GNV79" s="6"/>
      <c r="GNW79" s="6"/>
      <c r="GNX79" s="6"/>
      <c r="GNY79" s="6"/>
      <c r="GNZ79" s="6"/>
      <c r="GOA79" s="6"/>
      <c r="GOB79" s="6"/>
      <c r="GOC79" s="6"/>
      <c r="GOD79" s="6"/>
      <c r="GOE79" s="6"/>
      <c r="GOF79" s="6"/>
      <c r="GOG79" s="6"/>
      <c r="GOH79" s="6"/>
      <c r="GOI79" s="6"/>
      <c r="GOJ79" s="6"/>
      <c r="GOK79" s="6"/>
      <c r="GOL79" s="6"/>
      <c r="GOM79" s="6"/>
      <c r="GON79" s="6"/>
      <c r="GOO79" s="6"/>
      <c r="GOP79" s="6"/>
      <c r="GOQ79" s="6"/>
      <c r="GOR79" s="6"/>
      <c r="GOS79" s="6"/>
      <c r="GOT79" s="6"/>
      <c r="GOU79" s="6"/>
      <c r="GOV79" s="6"/>
      <c r="GOW79" s="6"/>
      <c r="GOX79" s="6"/>
      <c r="GOY79" s="6"/>
      <c r="GOZ79" s="6"/>
      <c r="GPA79" s="6"/>
      <c r="GPB79" s="6"/>
      <c r="GPC79" s="6"/>
      <c r="GPD79" s="6"/>
      <c r="GPE79" s="6"/>
      <c r="GPF79" s="6"/>
      <c r="GPG79" s="6"/>
      <c r="GPH79" s="6"/>
      <c r="GPI79" s="6"/>
      <c r="GPJ79" s="6"/>
      <c r="GPK79" s="6"/>
      <c r="GPL79" s="6"/>
      <c r="GPM79" s="6"/>
      <c r="GPN79" s="6"/>
      <c r="GPO79" s="6"/>
      <c r="GPP79" s="6"/>
      <c r="GPQ79" s="6"/>
      <c r="GPR79" s="6"/>
      <c r="GPS79" s="6"/>
      <c r="GPT79" s="6"/>
      <c r="GPU79" s="6"/>
      <c r="GPV79" s="6"/>
      <c r="GPW79" s="6"/>
      <c r="GPX79" s="6"/>
      <c r="GPY79" s="6"/>
      <c r="GPZ79" s="6"/>
      <c r="GQA79" s="6"/>
      <c r="GQB79" s="6"/>
      <c r="GQC79" s="6"/>
      <c r="GQD79" s="6"/>
      <c r="GQE79" s="6"/>
      <c r="GQF79" s="6"/>
      <c r="GQG79" s="6"/>
      <c r="GQH79" s="6"/>
      <c r="GQI79" s="6"/>
      <c r="GQJ79" s="6"/>
      <c r="GQK79" s="6"/>
      <c r="GQL79" s="6"/>
      <c r="GQM79" s="6"/>
      <c r="GQN79" s="6"/>
      <c r="GQO79" s="6"/>
      <c r="GQP79" s="6"/>
      <c r="GQQ79" s="6"/>
      <c r="GQR79" s="6"/>
      <c r="GQS79" s="6"/>
      <c r="GQT79" s="6"/>
      <c r="GQU79" s="6"/>
      <c r="GQV79" s="6"/>
      <c r="GQW79" s="6"/>
      <c r="GQX79" s="6"/>
      <c r="GQY79" s="6"/>
      <c r="GQZ79" s="6"/>
      <c r="GRA79" s="6"/>
      <c r="GRB79" s="6"/>
      <c r="GRC79" s="6"/>
      <c r="GRD79" s="6"/>
      <c r="GRE79" s="6"/>
      <c r="GRF79" s="6"/>
      <c r="GRG79" s="6"/>
      <c r="GRH79" s="6"/>
      <c r="GRI79" s="6"/>
      <c r="GRJ79" s="6"/>
      <c r="GRK79" s="6"/>
      <c r="GRL79" s="6"/>
      <c r="GRM79" s="6"/>
      <c r="GRN79" s="6"/>
      <c r="GRO79" s="6"/>
      <c r="GRP79" s="6"/>
      <c r="GRQ79" s="6"/>
      <c r="GRR79" s="6"/>
      <c r="GRS79" s="6"/>
      <c r="GRT79" s="6"/>
      <c r="GRU79" s="6"/>
      <c r="GRV79" s="6"/>
      <c r="GRW79" s="6"/>
      <c r="GRX79" s="6"/>
      <c r="GRY79" s="6"/>
      <c r="GRZ79" s="6"/>
      <c r="GSA79" s="6"/>
      <c r="GSB79" s="6"/>
      <c r="GSC79" s="6"/>
      <c r="GSD79" s="6"/>
      <c r="GSE79" s="6"/>
      <c r="GSF79" s="6"/>
      <c r="GSG79" s="6"/>
      <c r="GSH79" s="6"/>
      <c r="GSI79" s="6"/>
      <c r="GSJ79" s="6"/>
      <c r="GSK79" s="6"/>
      <c r="GSL79" s="6"/>
      <c r="GSM79" s="6"/>
      <c r="GSN79" s="6"/>
      <c r="GSO79" s="6"/>
      <c r="GSP79" s="6"/>
      <c r="GSQ79" s="6"/>
      <c r="GSR79" s="6"/>
      <c r="GSS79" s="6"/>
      <c r="GST79" s="6"/>
      <c r="GSU79" s="6"/>
      <c r="GSV79" s="6"/>
      <c r="GSW79" s="6"/>
      <c r="GSX79" s="6"/>
      <c r="GSY79" s="6"/>
      <c r="GSZ79" s="6"/>
      <c r="GTA79" s="6"/>
      <c r="GTB79" s="6"/>
      <c r="GTC79" s="6"/>
      <c r="GTD79" s="6"/>
      <c r="GTE79" s="6"/>
      <c r="GTF79" s="6"/>
      <c r="GTG79" s="6"/>
      <c r="GTH79" s="6"/>
      <c r="GTI79" s="6"/>
      <c r="GTJ79" s="6"/>
      <c r="GTK79" s="6"/>
      <c r="GTL79" s="6"/>
      <c r="GTM79" s="6"/>
      <c r="GTN79" s="6"/>
      <c r="GTO79" s="6"/>
      <c r="GTP79" s="6"/>
      <c r="GTQ79" s="6"/>
      <c r="GTR79" s="6"/>
      <c r="GTS79" s="6"/>
      <c r="GTT79" s="6"/>
      <c r="GTU79" s="6"/>
      <c r="GTV79" s="6"/>
      <c r="GTW79" s="6"/>
      <c r="GTX79" s="6"/>
      <c r="GTY79" s="6"/>
      <c r="GTZ79" s="6"/>
      <c r="GUA79" s="6"/>
      <c r="GUB79" s="6"/>
      <c r="GUC79" s="6"/>
      <c r="GUD79" s="6"/>
      <c r="GUE79" s="6"/>
      <c r="GUF79" s="6"/>
      <c r="GUG79" s="6"/>
      <c r="GUH79" s="6"/>
      <c r="GUI79" s="6"/>
      <c r="GUJ79" s="6"/>
      <c r="GUK79" s="6"/>
      <c r="GUL79" s="6"/>
      <c r="GUM79" s="6"/>
      <c r="GUN79" s="6"/>
      <c r="GUO79" s="6"/>
      <c r="GUP79" s="6"/>
      <c r="GUQ79" s="6"/>
      <c r="GUR79" s="6"/>
      <c r="GUS79" s="6"/>
      <c r="GUT79" s="6"/>
      <c r="GUU79" s="6"/>
      <c r="GUV79" s="6"/>
      <c r="GUW79" s="6"/>
      <c r="GUX79" s="6"/>
      <c r="GUY79" s="6"/>
      <c r="GUZ79" s="6"/>
      <c r="GVA79" s="6"/>
      <c r="GVB79" s="6"/>
      <c r="GVC79" s="6"/>
      <c r="GVD79" s="6"/>
      <c r="GVE79" s="6"/>
      <c r="GVF79" s="6"/>
      <c r="GVG79" s="6"/>
      <c r="GVH79" s="6"/>
      <c r="GVI79" s="6"/>
      <c r="GVJ79" s="6"/>
      <c r="GVK79" s="6"/>
      <c r="GVL79" s="6"/>
      <c r="GVM79" s="6"/>
      <c r="GVN79" s="6"/>
      <c r="GVO79" s="6"/>
      <c r="GVP79" s="6"/>
      <c r="GVQ79" s="6"/>
      <c r="GVR79" s="6"/>
      <c r="GVS79" s="6"/>
      <c r="GVT79" s="6"/>
      <c r="GVU79" s="6"/>
      <c r="GVV79" s="6"/>
      <c r="GVW79" s="6"/>
      <c r="GVX79" s="6"/>
      <c r="GVY79" s="6"/>
      <c r="GVZ79" s="6"/>
      <c r="GWA79" s="6"/>
      <c r="GWB79" s="6"/>
      <c r="GWC79" s="6"/>
      <c r="GWD79" s="6"/>
      <c r="GWE79" s="6"/>
      <c r="GWF79" s="6"/>
      <c r="GWG79" s="6"/>
      <c r="GWH79" s="6"/>
      <c r="GWI79" s="6"/>
      <c r="GWJ79" s="6"/>
      <c r="GWK79" s="6"/>
      <c r="GWL79" s="6"/>
      <c r="GWM79" s="6"/>
      <c r="GWN79" s="6"/>
      <c r="GWO79" s="6"/>
      <c r="GWP79" s="6"/>
      <c r="GWQ79" s="6"/>
      <c r="GWR79" s="6"/>
      <c r="GWS79" s="6"/>
      <c r="GWT79" s="6"/>
      <c r="GWU79" s="6"/>
      <c r="GWV79" s="6"/>
      <c r="GWW79" s="6"/>
      <c r="GWX79" s="6"/>
      <c r="GWY79" s="6"/>
      <c r="GWZ79" s="6"/>
      <c r="GXA79" s="6"/>
      <c r="GXB79" s="6"/>
      <c r="GXC79" s="6"/>
      <c r="GXD79" s="6"/>
      <c r="GXE79" s="6"/>
      <c r="GXF79" s="6"/>
      <c r="GXG79" s="6"/>
      <c r="GXH79" s="6"/>
      <c r="GXI79" s="6"/>
      <c r="GXJ79" s="6"/>
      <c r="GXK79" s="6"/>
      <c r="GXL79" s="6"/>
      <c r="GXM79" s="6"/>
      <c r="GXN79" s="6"/>
      <c r="GXO79" s="6"/>
      <c r="GXP79" s="6"/>
      <c r="GXQ79" s="6"/>
      <c r="GXR79" s="6"/>
      <c r="GXS79" s="6"/>
      <c r="GXT79" s="6"/>
      <c r="GXU79" s="6"/>
      <c r="GXV79" s="6"/>
      <c r="GXW79" s="6"/>
      <c r="GXX79" s="6"/>
      <c r="GXY79" s="6"/>
      <c r="GXZ79" s="6"/>
      <c r="GYA79" s="6"/>
      <c r="GYB79" s="6"/>
      <c r="GYC79" s="6"/>
      <c r="GYD79" s="6"/>
      <c r="GYE79" s="6"/>
      <c r="GYF79" s="6"/>
      <c r="GYG79" s="6"/>
      <c r="GYH79" s="6"/>
      <c r="GYI79" s="6"/>
      <c r="GYJ79" s="6"/>
      <c r="GYK79" s="6"/>
      <c r="GYL79" s="6"/>
      <c r="GYM79" s="6"/>
      <c r="GYN79" s="6"/>
      <c r="GYO79" s="6"/>
      <c r="GYP79" s="6"/>
      <c r="GYQ79" s="6"/>
      <c r="GYR79" s="6"/>
      <c r="GYS79" s="6"/>
      <c r="GYT79" s="6"/>
      <c r="GYU79" s="6"/>
      <c r="GYV79" s="6"/>
      <c r="GYW79" s="6"/>
      <c r="GYX79" s="6"/>
      <c r="GYY79" s="6"/>
      <c r="GYZ79" s="6"/>
      <c r="GZA79" s="6"/>
      <c r="GZB79" s="6"/>
      <c r="GZC79" s="6"/>
      <c r="GZD79" s="6"/>
      <c r="GZE79" s="6"/>
      <c r="GZF79" s="6"/>
      <c r="GZG79" s="6"/>
      <c r="GZH79" s="6"/>
      <c r="GZI79" s="6"/>
      <c r="GZJ79" s="6"/>
      <c r="GZK79" s="6"/>
      <c r="GZL79" s="6"/>
      <c r="GZM79" s="6"/>
      <c r="GZN79" s="6"/>
      <c r="GZO79" s="6"/>
      <c r="GZP79" s="6"/>
      <c r="GZQ79" s="6"/>
      <c r="GZR79" s="6"/>
      <c r="GZS79" s="6"/>
      <c r="GZT79" s="6"/>
      <c r="GZU79" s="6"/>
      <c r="GZV79" s="6"/>
      <c r="GZW79" s="6"/>
      <c r="GZX79" s="6"/>
      <c r="GZY79" s="6"/>
      <c r="GZZ79" s="6"/>
      <c r="HAA79" s="6"/>
      <c r="HAB79" s="6"/>
      <c r="HAC79" s="6"/>
      <c r="HAD79" s="6"/>
      <c r="HAE79" s="6"/>
      <c r="HAF79" s="6"/>
      <c r="HAG79" s="6"/>
      <c r="HAH79" s="6"/>
      <c r="HAI79" s="6"/>
      <c r="HAJ79" s="6"/>
      <c r="HAK79" s="6"/>
      <c r="HAL79" s="6"/>
      <c r="HAM79" s="6"/>
      <c r="HAN79" s="6"/>
      <c r="HAO79" s="6"/>
      <c r="HAP79" s="6"/>
      <c r="HAQ79" s="6"/>
      <c r="HAR79" s="6"/>
      <c r="HAS79" s="6"/>
      <c r="HAT79" s="6"/>
      <c r="HAU79" s="6"/>
      <c r="HAV79" s="6"/>
      <c r="HAW79" s="6"/>
      <c r="HAX79" s="6"/>
      <c r="HAY79" s="6"/>
      <c r="HAZ79" s="6"/>
      <c r="HBA79" s="6"/>
      <c r="HBB79" s="6"/>
      <c r="HBC79" s="6"/>
      <c r="HBD79" s="6"/>
      <c r="HBE79" s="6"/>
      <c r="HBF79" s="6"/>
      <c r="HBG79" s="6"/>
      <c r="HBH79" s="6"/>
      <c r="HBI79" s="6"/>
      <c r="HBJ79" s="6"/>
      <c r="HBK79" s="6"/>
      <c r="HBL79" s="6"/>
      <c r="HBM79" s="6"/>
      <c r="HBN79" s="6"/>
      <c r="HBO79" s="6"/>
      <c r="HBP79" s="6"/>
      <c r="HBQ79" s="6"/>
      <c r="HBR79" s="6"/>
      <c r="HBS79" s="6"/>
      <c r="HBT79" s="6"/>
      <c r="HBU79" s="6"/>
      <c r="HBV79" s="6"/>
      <c r="HBW79" s="6"/>
      <c r="HBX79" s="6"/>
      <c r="HBY79" s="6"/>
      <c r="HBZ79" s="6"/>
      <c r="HCA79" s="6"/>
      <c r="HCB79" s="6"/>
      <c r="HCC79" s="6"/>
      <c r="HCD79" s="6"/>
      <c r="HCE79" s="6"/>
      <c r="HCF79" s="6"/>
      <c r="HCG79" s="6"/>
      <c r="HCH79" s="6"/>
      <c r="HCI79" s="6"/>
      <c r="HCJ79" s="6"/>
      <c r="HCK79" s="6"/>
      <c r="HCL79" s="6"/>
      <c r="HCM79" s="6"/>
      <c r="HCN79" s="6"/>
      <c r="HCO79" s="6"/>
      <c r="HCP79" s="6"/>
      <c r="HCQ79" s="6"/>
      <c r="HCR79" s="6"/>
      <c r="HCS79" s="6"/>
      <c r="HCT79" s="6"/>
      <c r="HCU79" s="6"/>
      <c r="HCV79" s="6"/>
      <c r="HCW79" s="6"/>
      <c r="HCX79" s="6"/>
      <c r="HCY79" s="6"/>
      <c r="HCZ79" s="6"/>
      <c r="HDA79" s="6"/>
      <c r="HDB79" s="6"/>
      <c r="HDC79" s="6"/>
      <c r="HDD79" s="6"/>
      <c r="HDE79" s="6"/>
      <c r="HDF79" s="6"/>
      <c r="HDG79" s="6"/>
      <c r="HDH79" s="6"/>
      <c r="HDI79" s="6"/>
      <c r="HDJ79" s="6"/>
      <c r="HDK79" s="6"/>
      <c r="HDL79" s="6"/>
      <c r="HDM79" s="6"/>
      <c r="HDN79" s="6"/>
      <c r="HDO79" s="6"/>
      <c r="HDP79" s="6"/>
      <c r="HDQ79" s="6"/>
      <c r="HDR79" s="6"/>
      <c r="HDS79" s="6"/>
      <c r="HDT79" s="6"/>
      <c r="HDU79" s="6"/>
      <c r="HDV79" s="6"/>
      <c r="HDW79" s="6"/>
      <c r="HDX79" s="6"/>
      <c r="HDY79" s="6"/>
      <c r="HDZ79" s="6"/>
      <c r="HEA79" s="6"/>
      <c r="HEB79" s="6"/>
      <c r="HEC79" s="6"/>
      <c r="HED79" s="6"/>
      <c r="HEE79" s="6"/>
      <c r="HEF79" s="6"/>
      <c r="HEG79" s="6"/>
      <c r="HEH79" s="6"/>
      <c r="HEI79" s="6"/>
      <c r="HEJ79" s="6"/>
      <c r="HEK79" s="6"/>
      <c r="HEL79" s="6"/>
      <c r="HEM79" s="6"/>
      <c r="HEN79" s="6"/>
      <c r="HEO79" s="6"/>
      <c r="HEP79" s="6"/>
      <c r="HEQ79" s="6"/>
      <c r="HER79" s="6"/>
      <c r="HES79" s="6"/>
      <c r="HET79" s="6"/>
      <c r="HEU79" s="6"/>
      <c r="HEV79" s="6"/>
      <c r="HEW79" s="6"/>
      <c r="HEX79" s="6"/>
      <c r="HEY79" s="6"/>
      <c r="HEZ79" s="6"/>
      <c r="HFA79" s="6"/>
      <c r="HFB79" s="6"/>
      <c r="HFC79" s="6"/>
      <c r="HFD79" s="6"/>
      <c r="HFE79" s="6"/>
      <c r="HFF79" s="6"/>
      <c r="HFG79" s="6"/>
      <c r="HFH79" s="6"/>
      <c r="HFI79" s="6"/>
      <c r="HFJ79" s="6"/>
      <c r="HFK79" s="6"/>
      <c r="HFL79" s="6"/>
      <c r="HFM79" s="6"/>
      <c r="HFN79" s="6"/>
      <c r="HFO79" s="6"/>
      <c r="HFP79" s="6"/>
      <c r="HFQ79" s="6"/>
      <c r="HFR79" s="6"/>
      <c r="HFS79" s="6"/>
      <c r="HFT79" s="6"/>
      <c r="HFU79" s="6"/>
      <c r="HFV79" s="6"/>
      <c r="HFW79" s="6"/>
      <c r="HFX79" s="6"/>
      <c r="HFY79" s="6"/>
      <c r="HFZ79" s="6"/>
      <c r="HGA79" s="6"/>
      <c r="HGB79" s="6"/>
      <c r="HGC79" s="6"/>
      <c r="HGD79" s="6"/>
      <c r="HGE79" s="6"/>
      <c r="HGF79" s="6"/>
      <c r="HGG79" s="6"/>
      <c r="HGH79" s="6"/>
      <c r="HGI79" s="6"/>
      <c r="HGJ79" s="6"/>
      <c r="HGK79" s="6"/>
      <c r="HGL79" s="6"/>
      <c r="HGM79" s="6"/>
      <c r="HGN79" s="6"/>
      <c r="HGO79" s="6"/>
      <c r="HGP79" s="6"/>
      <c r="HGQ79" s="6"/>
      <c r="HGR79" s="6"/>
      <c r="HGS79" s="6"/>
      <c r="HGT79" s="6"/>
      <c r="HGU79" s="6"/>
      <c r="HGV79" s="6"/>
      <c r="HGW79" s="6"/>
      <c r="HGX79" s="6"/>
      <c r="HGY79" s="6"/>
      <c r="HGZ79" s="6"/>
      <c r="HHA79" s="6"/>
      <c r="HHB79" s="6"/>
      <c r="HHC79" s="6"/>
      <c r="HHD79" s="6"/>
      <c r="HHE79" s="6"/>
      <c r="HHF79" s="6"/>
      <c r="HHG79" s="6"/>
      <c r="HHH79" s="6"/>
      <c r="HHI79" s="6"/>
      <c r="HHJ79" s="6"/>
      <c r="HHK79" s="6"/>
      <c r="HHL79" s="6"/>
      <c r="HHM79" s="6"/>
      <c r="HHN79" s="6"/>
      <c r="HHO79" s="6"/>
      <c r="HHP79" s="6"/>
      <c r="HHQ79" s="6"/>
      <c r="HHR79" s="6"/>
      <c r="HHS79" s="6"/>
      <c r="HHT79" s="6"/>
      <c r="HHU79" s="6"/>
      <c r="HHV79" s="6"/>
      <c r="HHW79" s="6"/>
      <c r="HHX79" s="6"/>
      <c r="HHY79" s="6"/>
      <c r="HHZ79" s="6"/>
      <c r="HIA79" s="6"/>
      <c r="HIB79" s="6"/>
      <c r="HIC79" s="6"/>
      <c r="HID79" s="6"/>
      <c r="HIE79" s="6"/>
      <c r="HIF79" s="6"/>
      <c r="HIG79" s="6"/>
      <c r="HIH79" s="6"/>
      <c r="HII79" s="6"/>
      <c r="HIJ79" s="6"/>
      <c r="HIK79" s="6"/>
      <c r="HIL79" s="6"/>
      <c r="HIM79" s="6"/>
      <c r="HIN79" s="6"/>
      <c r="HIO79" s="6"/>
      <c r="HIP79" s="6"/>
      <c r="HIQ79" s="6"/>
      <c r="HIR79" s="6"/>
      <c r="HIS79" s="6"/>
      <c r="HIT79" s="6"/>
      <c r="HIU79" s="6"/>
      <c r="HIV79" s="6"/>
      <c r="HIW79" s="6"/>
      <c r="HIX79" s="6"/>
      <c r="HIY79" s="6"/>
      <c r="HIZ79" s="6"/>
      <c r="HJA79" s="6"/>
      <c r="HJB79" s="6"/>
      <c r="HJC79" s="6"/>
      <c r="HJD79" s="6"/>
      <c r="HJE79" s="6"/>
      <c r="HJF79" s="6"/>
      <c r="HJG79" s="6"/>
      <c r="HJH79" s="6"/>
      <c r="HJI79" s="6"/>
      <c r="HJJ79" s="6"/>
      <c r="HJK79" s="6"/>
      <c r="HJL79" s="6"/>
      <c r="HJM79" s="6"/>
      <c r="HJN79" s="6"/>
      <c r="HJO79" s="6"/>
      <c r="HJP79" s="6"/>
      <c r="HJQ79" s="6"/>
      <c r="HJR79" s="6"/>
      <c r="HJS79" s="6"/>
      <c r="HJT79" s="6"/>
      <c r="HJU79" s="6"/>
      <c r="HJV79" s="6"/>
      <c r="HJW79" s="6"/>
      <c r="HJX79" s="6"/>
      <c r="HJY79" s="6"/>
      <c r="HJZ79" s="6"/>
      <c r="HKA79" s="6"/>
      <c r="HKB79" s="6"/>
      <c r="HKC79" s="6"/>
      <c r="HKD79" s="6"/>
      <c r="HKE79" s="6"/>
      <c r="HKF79" s="6"/>
      <c r="HKG79" s="6"/>
      <c r="HKH79" s="6"/>
      <c r="HKI79" s="6"/>
      <c r="HKJ79" s="6"/>
      <c r="HKK79" s="6"/>
      <c r="HKL79" s="6"/>
      <c r="HKM79" s="6"/>
      <c r="HKN79" s="6"/>
      <c r="HKO79" s="6"/>
      <c r="HKP79" s="6"/>
      <c r="HKQ79" s="6"/>
      <c r="HKR79" s="6"/>
      <c r="HKS79" s="6"/>
      <c r="HKT79" s="6"/>
      <c r="HKU79" s="6"/>
      <c r="HKV79" s="6"/>
      <c r="HKW79" s="6"/>
      <c r="HKX79" s="6"/>
      <c r="HKY79" s="6"/>
      <c r="HKZ79" s="6"/>
      <c r="HLA79" s="6"/>
      <c r="HLB79" s="6"/>
      <c r="HLC79" s="6"/>
      <c r="HLD79" s="6"/>
      <c r="HLE79" s="6"/>
      <c r="HLF79" s="6"/>
      <c r="HLG79" s="6"/>
      <c r="HLH79" s="6"/>
      <c r="HLI79" s="6"/>
      <c r="HLJ79" s="6"/>
      <c r="HLK79" s="6"/>
      <c r="HLL79" s="6"/>
      <c r="HLM79" s="6"/>
      <c r="HLN79" s="6"/>
      <c r="HLO79" s="6"/>
      <c r="HLP79" s="6"/>
      <c r="HLQ79" s="6"/>
      <c r="HLR79" s="6"/>
      <c r="HLS79" s="6"/>
      <c r="HLT79" s="6"/>
      <c r="HLU79" s="6"/>
      <c r="HLV79" s="6"/>
      <c r="HLW79" s="6"/>
      <c r="HLX79" s="6"/>
      <c r="HLY79" s="6"/>
      <c r="HLZ79" s="6"/>
      <c r="HMA79" s="6"/>
      <c r="HMB79" s="6"/>
      <c r="HMC79" s="6"/>
      <c r="HMD79" s="6"/>
      <c r="HME79" s="6"/>
      <c r="HMF79" s="6"/>
      <c r="HMG79" s="6"/>
      <c r="HMH79" s="6"/>
      <c r="HMI79" s="6"/>
      <c r="HMJ79" s="6"/>
      <c r="HMK79" s="6"/>
      <c r="HML79" s="6"/>
      <c r="HMM79" s="6"/>
      <c r="HMN79" s="6"/>
      <c r="HMO79" s="6"/>
      <c r="HMP79" s="6"/>
      <c r="HMQ79" s="6"/>
      <c r="HMR79" s="6"/>
      <c r="HMS79" s="6"/>
      <c r="HMT79" s="6"/>
      <c r="HMU79" s="6"/>
      <c r="HMV79" s="6"/>
      <c r="HMW79" s="6"/>
      <c r="HMX79" s="6"/>
      <c r="HMY79" s="6"/>
      <c r="HMZ79" s="6"/>
      <c r="HNA79" s="6"/>
      <c r="HNB79" s="6"/>
      <c r="HNC79" s="6"/>
      <c r="HND79" s="6"/>
      <c r="HNE79" s="6"/>
      <c r="HNF79" s="6"/>
      <c r="HNG79" s="6"/>
      <c r="HNH79" s="6"/>
      <c r="HNI79" s="6"/>
      <c r="HNJ79" s="6"/>
      <c r="HNK79" s="6"/>
      <c r="HNL79" s="6"/>
      <c r="HNM79" s="6"/>
      <c r="HNN79" s="6"/>
      <c r="HNO79" s="6"/>
      <c r="HNP79" s="6"/>
      <c r="HNQ79" s="6"/>
      <c r="HNR79" s="6"/>
      <c r="HNS79" s="6"/>
      <c r="HNT79" s="6"/>
      <c r="HNU79" s="6"/>
      <c r="HNV79" s="6"/>
      <c r="HNW79" s="6"/>
      <c r="HNX79" s="6"/>
      <c r="HNY79" s="6"/>
      <c r="HNZ79" s="6"/>
      <c r="HOA79" s="6"/>
      <c r="HOB79" s="6"/>
      <c r="HOC79" s="6"/>
      <c r="HOD79" s="6"/>
      <c r="HOE79" s="6"/>
      <c r="HOF79" s="6"/>
      <c r="HOG79" s="6"/>
      <c r="HOH79" s="6"/>
      <c r="HOI79" s="6"/>
      <c r="HOJ79" s="6"/>
      <c r="HOK79" s="6"/>
      <c r="HOL79" s="6"/>
      <c r="HOM79" s="6"/>
      <c r="HON79" s="6"/>
      <c r="HOO79" s="6"/>
      <c r="HOP79" s="6"/>
      <c r="HOQ79" s="6"/>
      <c r="HOR79" s="6"/>
      <c r="HOS79" s="6"/>
      <c r="HOT79" s="6"/>
      <c r="HOU79" s="6"/>
      <c r="HOV79" s="6"/>
      <c r="HOW79" s="6"/>
      <c r="HOX79" s="6"/>
      <c r="HOY79" s="6"/>
      <c r="HOZ79" s="6"/>
      <c r="HPA79" s="6"/>
      <c r="HPB79" s="6"/>
      <c r="HPC79" s="6"/>
      <c r="HPD79" s="6"/>
      <c r="HPE79" s="6"/>
      <c r="HPF79" s="6"/>
      <c r="HPG79" s="6"/>
      <c r="HPH79" s="6"/>
      <c r="HPI79" s="6"/>
      <c r="HPJ79" s="6"/>
      <c r="HPK79" s="6"/>
      <c r="HPL79" s="6"/>
      <c r="HPM79" s="6"/>
      <c r="HPN79" s="6"/>
      <c r="HPO79" s="6"/>
      <c r="HPP79" s="6"/>
      <c r="HPQ79" s="6"/>
      <c r="HPR79" s="6"/>
      <c r="HPS79" s="6"/>
      <c r="HPT79" s="6"/>
      <c r="HPU79" s="6"/>
      <c r="HPV79" s="6"/>
      <c r="HPW79" s="6"/>
      <c r="HPX79" s="6"/>
      <c r="HPY79" s="6"/>
      <c r="HPZ79" s="6"/>
      <c r="HQA79" s="6"/>
      <c r="HQB79" s="6"/>
      <c r="HQC79" s="6"/>
      <c r="HQD79" s="6"/>
      <c r="HQE79" s="6"/>
      <c r="HQF79" s="6"/>
      <c r="HQG79" s="6"/>
      <c r="HQH79" s="6"/>
      <c r="HQI79" s="6"/>
      <c r="HQJ79" s="6"/>
      <c r="HQK79" s="6"/>
      <c r="HQL79" s="6"/>
      <c r="HQM79" s="6"/>
      <c r="HQN79" s="6"/>
      <c r="HQO79" s="6"/>
      <c r="HQP79" s="6"/>
      <c r="HQQ79" s="6"/>
      <c r="HQR79" s="6"/>
      <c r="HQS79" s="6"/>
      <c r="HQT79" s="6"/>
      <c r="HQU79" s="6"/>
      <c r="HQV79" s="6"/>
      <c r="HQW79" s="6"/>
      <c r="HQX79" s="6"/>
      <c r="HQY79" s="6"/>
      <c r="HQZ79" s="6"/>
      <c r="HRA79" s="6"/>
      <c r="HRB79" s="6"/>
      <c r="HRC79" s="6"/>
      <c r="HRD79" s="6"/>
      <c r="HRE79" s="6"/>
      <c r="HRF79" s="6"/>
      <c r="HRG79" s="6"/>
      <c r="HRH79" s="6"/>
      <c r="HRI79" s="6"/>
      <c r="HRJ79" s="6"/>
      <c r="HRK79" s="6"/>
      <c r="HRL79" s="6"/>
      <c r="HRM79" s="6"/>
      <c r="HRN79" s="6"/>
      <c r="HRO79" s="6"/>
      <c r="HRP79" s="6"/>
      <c r="HRQ79" s="6"/>
      <c r="HRR79" s="6"/>
      <c r="HRS79" s="6"/>
      <c r="HRT79" s="6"/>
      <c r="HRU79" s="6"/>
      <c r="HRV79" s="6"/>
      <c r="HRW79" s="6"/>
      <c r="HRX79" s="6"/>
      <c r="HRY79" s="6"/>
      <c r="HRZ79" s="6"/>
      <c r="HSA79" s="6"/>
      <c r="HSB79" s="6"/>
      <c r="HSC79" s="6"/>
      <c r="HSD79" s="6"/>
      <c r="HSE79" s="6"/>
      <c r="HSF79" s="6"/>
      <c r="HSG79" s="6"/>
      <c r="HSH79" s="6"/>
      <c r="HSI79" s="6"/>
      <c r="HSJ79" s="6"/>
      <c r="HSK79" s="6"/>
      <c r="HSL79" s="6"/>
      <c r="HSM79" s="6"/>
      <c r="HSN79" s="6"/>
      <c r="HSO79" s="6"/>
      <c r="HSP79" s="6"/>
      <c r="HSQ79" s="6"/>
      <c r="HSR79" s="6"/>
      <c r="HSS79" s="6"/>
      <c r="HST79" s="6"/>
      <c r="HSU79" s="6"/>
      <c r="HSV79" s="6"/>
      <c r="HSW79" s="6"/>
      <c r="HSX79" s="6"/>
      <c r="HSY79" s="6"/>
      <c r="HSZ79" s="6"/>
      <c r="HTA79" s="6"/>
      <c r="HTB79" s="6"/>
      <c r="HTC79" s="6"/>
      <c r="HTD79" s="6"/>
      <c r="HTE79" s="6"/>
      <c r="HTF79" s="6"/>
      <c r="HTG79" s="6"/>
      <c r="HTH79" s="6"/>
      <c r="HTI79" s="6"/>
      <c r="HTJ79" s="6"/>
      <c r="HTK79" s="6"/>
      <c r="HTL79" s="6"/>
      <c r="HTM79" s="6"/>
      <c r="HTN79" s="6"/>
      <c r="HTO79" s="6"/>
      <c r="HTP79" s="6"/>
      <c r="HTQ79" s="6"/>
      <c r="HTR79" s="6"/>
      <c r="HTS79" s="6"/>
      <c r="HTT79" s="6"/>
      <c r="HTU79" s="6"/>
      <c r="HTV79" s="6"/>
      <c r="HTW79" s="6"/>
      <c r="HTX79" s="6"/>
      <c r="HTY79" s="6"/>
      <c r="HTZ79" s="6"/>
      <c r="HUA79" s="6"/>
      <c r="HUB79" s="6"/>
      <c r="HUC79" s="6"/>
      <c r="HUD79" s="6"/>
      <c r="HUE79" s="6"/>
      <c r="HUF79" s="6"/>
      <c r="HUG79" s="6"/>
      <c r="HUH79" s="6"/>
      <c r="HUI79" s="6"/>
      <c r="HUJ79" s="6"/>
      <c r="HUK79" s="6"/>
      <c r="HUL79" s="6"/>
      <c r="HUM79" s="6"/>
      <c r="HUN79" s="6"/>
      <c r="HUO79" s="6"/>
      <c r="HUP79" s="6"/>
      <c r="HUQ79" s="6"/>
      <c r="HUR79" s="6"/>
      <c r="HUS79" s="6"/>
      <c r="HUT79" s="6"/>
      <c r="HUU79" s="6"/>
      <c r="HUV79" s="6"/>
      <c r="HUW79" s="6"/>
      <c r="HUX79" s="6"/>
      <c r="HUY79" s="6"/>
      <c r="HUZ79" s="6"/>
      <c r="HVA79" s="6"/>
      <c r="HVB79" s="6"/>
      <c r="HVC79" s="6"/>
      <c r="HVD79" s="6"/>
      <c r="HVE79" s="6"/>
      <c r="HVF79" s="6"/>
      <c r="HVG79" s="6"/>
      <c r="HVH79" s="6"/>
      <c r="HVI79" s="6"/>
      <c r="HVJ79" s="6"/>
      <c r="HVK79" s="6"/>
      <c r="HVL79" s="6"/>
      <c r="HVM79" s="6"/>
      <c r="HVN79" s="6"/>
      <c r="HVO79" s="6"/>
      <c r="HVP79" s="6"/>
      <c r="HVQ79" s="6"/>
      <c r="HVR79" s="6"/>
      <c r="HVS79" s="6"/>
      <c r="HVT79" s="6"/>
      <c r="HVU79" s="6"/>
      <c r="HVV79" s="6"/>
      <c r="HVW79" s="6"/>
      <c r="HVX79" s="6"/>
      <c r="HVY79" s="6"/>
      <c r="HVZ79" s="6"/>
      <c r="HWA79" s="6"/>
      <c r="HWB79" s="6"/>
      <c r="HWC79" s="6"/>
      <c r="HWD79" s="6"/>
      <c r="HWE79" s="6"/>
      <c r="HWF79" s="6"/>
      <c r="HWG79" s="6"/>
      <c r="HWH79" s="6"/>
      <c r="HWI79" s="6"/>
      <c r="HWJ79" s="6"/>
      <c r="HWK79" s="6"/>
      <c r="HWL79" s="6"/>
      <c r="HWM79" s="6"/>
      <c r="HWN79" s="6"/>
      <c r="HWO79" s="6"/>
      <c r="HWP79" s="6"/>
      <c r="HWQ79" s="6"/>
      <c r="HWR79" s="6"/>
      <c r="HWS79" s="6"/>
      <c r="HWT79" s="6"/>
      <c r="HWU79" s="6"/>
      <c r="HWV79" s="6"/>
      <c r="HWW79" s="6"/>
      <c r="HWX79" s="6"/>
      <c r="HWY79" s="6"/>
      <c r="HWZ79" s="6"/>
      <c r="HXA79" s="6"/>
      <c r="HXB79" s="6"/>
      <c r="HXC79" s="6"/>
      <c r="HXD79" s="6"/>
      <c r="HXE79" s="6"/>
      <c r="HXF79" s="6"/>
      <c r="HXG79" s="6"/>
      <c r="HXH79" s="6"/>
      <c r="HXI79" s="6"/>
      <c r="HXJ79" s="6"/>
      <c r="HXK79" s="6"/>
      <c r="HXL79" s="6"/>
      <c r="HXM79" s="6"/>
      <c r="HXN79" s="6"/>
      <c r="HXO79" s="6"/>
      <c r="HXP79" s="6"/>
      <c r="HXQ79" s="6"/>
      <c r="HXR79" s="6"/>
      <c r="HXS79" s="6"/>
      <c r="HXT79" s="6"/>
      <c r="HXU79" s="6"/>
      <c r="HXV79" s="6"/>
      <c r="HXW79" s="6"/>
      <c r="HXX79" s="6"/>
      <c r="HXY79" s="6"/>
      <c r="HXZ79" s="6"/>
      <c r="HYA79" s="6"/>
      <c r="HYB79" s="6"/>
      <c r="HYC79" s="6"/>
      <c r="HYD79" s="6"/>
      <c r="HYE79" s="6"/>
      <c r="HYF79" s="6"/>
      <c r="HYG79" s="6"/>
      <c r="HYH79" s="6"/>
      <c r="HYI79" s="6"/>
      <c r="HYJ79" s="6"/>
      <c r="HYK79" s="6"/>
      <c r="HYL79" s="6"/>
      <c r="HYM79" s="6"/>
      <c r="HYN79" s="6"/>
      <c r="HYO79" s="6"/>
      <c r="HYP79" s="6"/>
      <c r="HYQ79" s="6"/>
      <c r="HYR79" s="6"/>
      <c r="HYS79" s="6"/>
      <c r="HYT79" s="6"/>
      <c r="HYU79" s="6"/>
      <c r="HYV79" s="6"/>
      <c r="HYW79" s="6"/>
      <c r="HYX79" s="6"/>
      <c r="HYY79" s="6"/>
      <c r="HYZ79" s="6"/>
      <c r="HZA79" s="6"/>
      <c r="HZB79" s="6"/>
      <c r="HZC79" s="6"/>
      <c r="HZD79" s="6"/>
      <c r="HZE79" s="6"/>
      <c r="HZF79" s="6"/>
      <c r="HZG79" s="6"/>
      <c r="HZH79" s="6"/>
      <c r="HZI79" s="6"/>
      <c r="HZJ79" s="6"/>
      <c r="HZK79" s="6"/>
      <c r="HZL79" s="6"/>
      <c r="HZM79" s="6"/>
      <c r="HZN79" s="6"/>
      <c r="HZO79" s="6"/>
      <c r="HZP79" s="6"/>
      <c r="HZQ79" s="6"/>
      <c r="HZR79" s="6"/>
      <c r="HZS79" s="6"/>
      <c r="HZT79" s="6"/>
      <c r="HZU79" s="6"/>
      <c r="HZV79" s="6"/>
      <c r="HZW79" s="6"/>
      <c r="HZX79" s="6"/>
      <c r="HZY79" s="6"/>
      <c r="HZZ79" s="6"/>
      <c r="IAA79" s="6"/>
      <c r="IAB79" s="6"/>
      <c r="IAC79" s="6"/>
      <c r="IAD79" s="6"/>
      <c r="IAE79" s="6"/>
      <c r="IAF79" s="6"/>
      <c r="IAG79" s="6"/>
      <c r="IAH79" s="6"/>
      <c r="IAI79" s="6"/>
      <c r="IAJ79" s="6"/>
      <c r="IAK79" s="6"/>
      <c r="IAL79" s="6"/>
      <c r="IAM79" s="6"/>
      <c r="IAN79" s="6"/>
      <c r="IAO79" s="6"/>
      <c r="IAP79" s="6"/>
      <c r="IAQ79" s="6"/>
      <c r="IAR79" s="6"/>
      <c r="IAS79" s="6"/>
      <c r="IAT79" s="6"/>
      <c r="IAU79" s="6"/>
      <c r="IAV79" s="6"/>
      <c r="IAW79" s="6"/>
      <c r="IAX79" s="6"/>
      <c r="IAY79" s="6"/>
      <c r="IAZ79" s="6"/>
      <c r="IBA79" s="6"/>
      <c r="IBB79" s="6"/>
      <c r="IBC79" s="6"/>
      <c r="IBD79" s="6"/>
      <c r="IBE79" s="6"/>
      <c r="IBF79" s="6"/>
      <c r="IBG79" s="6"/>
      <c r="IBH79" s="6"/>
      <c r="IBI79" s="6"/>
      <c r="IBJ79" s="6"/>
      <c r="IBK79" s="6"/>
      <c r="IBL79" s="6"/>
      <c r="IBM79" s="6"/>
      <c r="IBN79" s="6"/>
      <c r="IBO79" s="6"/>
      <c r="IBP79" s="6"/>
      <c r="IBQ79" s="6"/>
      <c r="IBR79" s="6"/>
      <c r="IBS79" s="6"/>
      <c r="IBT79" s="6"/>
      <c r="IBU79" s="6"/>
      <c r="IBV79" s="6"/>
      <c r="IBW79" s="6"/>
      <c r="IBX79" s="6"/>
      <c r="IBY79" s="6"/>
      <c r="IBZ79" s="6"/>
      <c r="ICA79" s="6"/>
      <c r="ICB79" s="6"/>
      <c r="ICC79" s="6"/>
      <c r="ICD79" s="6"/>
      <c r="ICE79" s="6"/>
      <c r="ICF79" s="6"/>
      <c r="ICG79" s="6"/>
      <c r="ICH79" s="6"/>
      <c r="ICI79" s="6"/>
      <c r="ICJ79" s="6"/>
      <c r="ICK79" s="6"/>
      <c r="ICL79" s="6"/>
      <c r="ICM79" s="6"/>
      <c r="ICN79" s="6"/>
      <c r="ICO79" s="6"/>
      <c r="ICP79" s="6"/>
      <c r="ICQ79" s="6"/>
      <c r="ICR79" s="6"/>
      <c r="ICS79" s="6"/>
      <c r="ICT79" s="6"/>
      <c r="ICU79" s="6"/>
      <c r="ICV79" s="6"/>
      <c r="ICW79" s="6"/>
      <c r="ICX79" s="6"/>
      <c r="ICY79" s="6"/>
      <c r="ICZ79" s="6"/>
      <c r="IDA79" s="6"/>
      <c r="IDB79" s="6"/>
      <c r="IDC79" s="6"/>
      <c r="IDD79" s="6"/>
      <c r="IDE79" s="6"/>
      <c r="IDF79" s="6"/>
      <c r="IDG79" s="6"/>
      <c r="IDH79" s="6"/>
      <c r="IDI79" s="6"/>
      <c r="IDJ79" s="6"/>
      <c r="IDK79" s="6"/>
      <c r="IDL79" s="6"/>
      <c r="IDM79" s="6"/>
      <c r="IDN79" s="6"/>
      <c r="IDO79" s="6"/>
      <c r="IDP79" s="6"/>
      <c r="IDQ79" s="6"/>
      <c r="IDR79" s="6"/>
      <c r="IDS79" s="6"/>
      <c r="IDT79" s="6"/>
      <c r="IDU79" s="6"/>
      <c r="IDV79" s="6"/>
      <c r="IDW79" s="6"/>
      <c r="IDX79" s="6"/>
      <c r="IDY79" s="6"/>
      <c r="IDZ79" s="6"/>
      <c r="IEA79" s="6"/>
      <c r="IEB79" s="6"/>
      <c r="IEC79" s="6"/>
      <c r="IED79" s="6"/>
      <c r="IEE79" s="6"/>
      <c r="IEF79" s="6"/>
      <c r="IEG79" s="6"/>
      <c r="IEH79" s="6"/>
      <c r="IEI79" s="6"/>
      <c r="IEJ79" s="6"/>
      <c r="IEK79" s="6"/>
      <c r="IEL79" s="6"/>
      <c r="IEM79" s="6"/>
      <c r="IEN79" s="6"/>
      <c r="IEO79" s="6"/>
      <c r="IEP79" s="6"/>
      <c r="IEQ79" s="6"/>
      <c r="IER79" s="6"/>
      <c r="IES79" s="6"/>
      <c r="IET79" s="6"/>
      <c r="IEU79" s="6"/>
      <c r="IEV79" s="6"/>
      <c r="IEW79" s="6"/>
      <c r="IEX79" s="6"/>
      <c r="IEY79" s="6"/>
      <c r="IEZ79" s="6"/>
      <c r="IFA79" s="6"/>
      <c r="IFB79" s="6"/>
      <c r="IFC79" s="6"/>
      <c r="IFD79" s="6"/>
      <c r="IFE79" s="6"/>
      <c r="IFF79" s="6"/>
      <c r="IFG79" s="6"/>
      <c r="IFH79" s="6"/>
      <c r="IFI79" s="6"/>
      <c r="IFJ79" s="6"/>
      <c r="IFK79" s="6"/>
      <c r="IFL79" s="6"/>
      <c r="IFM79" s="6"/>
      <c r="IFN79" s="6"/>
      <c r="IFO79" s="6"/>
      <c r="IFP79" s="6"/>
      <c r="IFQ79" s="6"/>
      <c r="IFR79" s="6"/>
      <c r="IFS79" s="6"/>
      <c r="IFT79" s="6"/>
      <c r="IFU79" s="6"/>
      <c r="IFV79" s="6"/>
      <c r="IFW79" s="6"/>
      <c r="IFX79" s="6"/>
      <c r="IFY79" s="6"/>
      <c r="IFZ79" s="6"/>
      <c r="IGA79" s="6"/>
      <c r="IGB79" s="6"/>
      <c r="IGC79" s="6"/>
      <c r="IGD79" s="6"/>
      <c r="IGE79" s="6"/>
      <c r="IGF79" s="6"/>
      <c r="IGG79" s="6"/>
      <c r="IGH79" s="6"/>
      <c r="IGI79" s="6"/>
      <c r="IGJ79" s="6"/>
      <c r="IGK79" s="6"/>
      <c r="IGL79" s="6"/>
      <c r="IGM79" s="6"/>
      <c r="IGN79" s="6"/>
      <c r="IGO79" s="6"/>
      <c r="IGP79" s="6"/>
      <c r="IGQ79" s="6"/>
      <c r="IGR79" s="6"/>
      <c r="IGS79" s="6"/>
      <c r="IGT79" s="6"/>
      <c r="IGU79" s="6"/>
      <c r="IGV79" s="6"/>
      <c r="IGW79" s="6"/>
      <c r="IGX79" s="6"/>
      <c r="IGY79" s="6"/>
      <c r="IGZ79" s="6"/>
      <c r="IHA79" s="6"/>
      <c r="IHB79" s="6"/>
      <c r="IHC79" s="6"/>
      <c r="IHD79" s="6"/>
      <c r="IHE79" s="6"/>
      <c r="IHF79" s="6"/>
      <c r="IHG79" s="6"/>
      <c r="IHH79" s="6"/>
      <c r="IHI79" s="6"/>
      <c r="IHJ79" s="6"/>
      <c r="IHK79" s="6"/>
      <c r="IHL79" s="6"/>
      <c r="IHM79" s="6"/>
      <c r="IHN79" s="6"/>
      <c r="IHO79" s="6"/>
      <c r="IHP79" s="6"/>
      <c r="IHQ79" s="6"/>
      <c r="IHR79" s="6"/>
      <c r="IHS79" s="6"/>
      <c r="IHT79" s="6"/>
      <c r="IHU79" s="6"/>
      <c r="IHV79" s="6"/>
      <c r="IHW79" s="6"/>
      <c r="IHX79" s="6"/>
      <c r="IHY79" s="6"/>
      <c r="IHZ79" s="6"/>
      <c r="IIA79" s="6"/>
      <c r="IIB79" s="6"/>
      <c r="IIC79" s="6"/>
      <c r="IID79" s="6"/>
      <c r="IIE79" s="6"/>
      <c r="IIF79" s="6"/>
      <c r="IIG79" s="6"/>
      <c r="IIH79" s="6"/>
      <c r="III79" s="6"/>
      <c r="IIJ79" s="6"/>
      <c r="IIK79" s="6"/>
      <c r="IIL79" s="6"/>
      <c r="IIM79" s="6"/>
      <c r="IIN79" s="6"/>
      <c r="IIO79" s="6"/>
      <c r="IIP79" s="6"/>
      <c r="IIQ79" s="6"/>
      <c r="IIR79" s="6"/>
      <c r="IIS79" s="6"/>
      <c r="IIT79" s="6"/>
      <c r="IIU79" s="6"/>
      <c r="IIV79" s="6"/>
      <c r="IIW79" s="6"/>
      <c r="IIX79" s="6"/>
      <c r="IIY79" s="6"/>
      <c r="IIZ79" s="6"/>
      <c r="IJA79" s="6"/>
      <c r="IJB79" s="6"/>
      <c r="IJC79" s="6"/>
      <c r="IJD79" s="6"/>
      <c r="IJE79" s="6"/>
      <c r="IJF79" s="6"/>
      <c r="IJG79" s="6"/>
      <c r="IJH79" s="6"/>
      <c r="IJI79" s="6"/>
      <c r="IJJ79" s="6"/>
      <c r="IJK79" s="6"/>
      <c r="IJL79" s="6"/>
      <c r="IJM79" s="6"/>
      <c r="IJN79" s="6"/>
      <c r="IJO79" s="6"/>
      <c r="IJP79" s="6"/>
      <c r="IJQ79" s="6"/>
      <c r="IJR79" s="6"/>
      <c r="IJS79" s="6"/>
      <c r="IJT79" s="6"/>
      <c r="IJU79" s="6"/>
      <c r="IJV79" s="6"/>
      <c r="IJW79" s="6"/>
      <c r="IJX79" s="6"/>
      <c r="IJY79" s="6"/>
      <c r="IJZ79" s="6"/>
      <c r="IKA79" s="6"/>
      <c r="IKB79" s="6"/>
      <c r="IKC79" s="6"/>
      <c r="IKD79" s="6"/>
      <c r="IKE79" s="6"/>
      <c r="IKF79" s="6"/>
      <c r="IKG79" s="6"/>
      <c r="IKH79" s="6"/>
      <c r="IKI79" s="6"/>
      <c r="IKJ79" s="6"/>
      <c r="IKK79" s="6"/>
      <c r="IKL79" s="6"/>
      <c r="IKM79" s="6"/>
      <c r="IKN79" s="6"/>
      <c r="IKO79" s="6"/>
      <c r="IKP79" s="6"/>
      <c r="IKQ79" s="6"/>
      <c r="IKR79" s="6"/>
      <c r="IKS79" s="6"/>
      <c r="IKT79" s="6"/>
      <c r="IKU79" s="6"/>
      <c r="IKV79" s="6"/>
      <c r="IKW79" s="6"/>
      <c r="IKX79" s="6"/>
      <c r="IKY79" s="6"/>
      <c r="IKZ79" s="6"/>
      <c r="ILA79" s="6"/>
      <c r="ILB79" s="6"/>
      <c r="ILC79" s="6"/>
      <c r="ILD79" s="6"/>
      <c r="ILE79" s="6"/>
      <c r="ILF79" s="6"/>
      <c r="ILG79" s="6"/>
      <c r="ILH79" s="6"/>
      <c r="ILI79" s="6"/>
      <c r="ILJ79" s="6"/>
      <c r="ILK79" s="6"/>
      <c r="ILL79" s="6"/>
      <c r="ILM79" s="6"/>
      <c r="ILN79" s="6"/>
      <c r="ILO79" s="6"/>
      <c r="ILP79" s="6"/>
      <c r="ILQ79" s="6"/>
      <c r="ILR79" s="6"/>
      <c r="ILS79" s="6"/>
      <c r="ILT79" s="6"/>
      <c r="ILU79" s="6"/>
      <c r="ILV79" s="6"/>
      <c r="ILW79" s="6"/>
      <c r="ILX79" s="6"/>
      <c r="ILY79" s="6"/>
      <c r="ILZ79" s="6"/>
      <c r="IMA79" s="6"/>
      <c r="IMB79" s="6"/>
      <c r="IMC79" s="6"/>
      <c r="IMD79" s="6"/>
      <c r="IME79" s="6"/>
      <c r="IMF79" s="6"/>
      <c r="IMG79" s="6"/>
      <c r="IMH79" s="6"/>
      <c r="IMI79" s="6"/>
      <c r="IMJ79" s="6"/>
      <c r="IMK79" s="6"/>
      <c r="IML79" s="6"/>
      <c r="IMM79" s="6"/>
      <c r="IMN79" s="6"/>
      <c r="IMO79" s="6"/>
      <c r="IMP79" s="6"/>
      <c r="IMQ79" s="6"/>
      <c r="IMR79" s="6"/>
      <c r="IMS79" s="6"/>
      <c r="IMT79" s="6"/>
      <c r="IMU79" s="6"/>
      <c r="IMV79" s="6"/>
      <c r="IMW79" s="6"/>
      <c r="IMX79" s="6"/>
      <c r="IMY79" s="6"/>
      <c r="IMZ79" s="6"/>
      <c r="INA79" s="6"/>
      <c r="INB79" s="6"/>
      <c r="INC79" s="6"/>
      <c r="IND79" s="6"/>
      <c r="INE79" s="6"/>
      <c r="INF79" s="6"/>
      <c r="ING79" s="6"/>
      <c r="INH79" s="6"/>
      <c r="INI79" s="6"/>
      <c r="INJ79" s="6"/>
      <c r="INK79" s="6"/>
      <c r="INL79" s="6"/>
      <c r="INM79" s="6"/>
      <c r="INN79" s="6"/>
      <c r="INO79" s="6"/>
      <c r="INP79" s="6"/>
      <c r="INQ79" s="6"/>
      <c r="INR79" s="6"/>
      <c r="INS79" s="6"/>
      <c r="INT79" s="6"/>
      <c r="INU79" s="6"/>
      <c r="INV79" s="6"/>
      <c r="INW79" s="6"/>
      <c r="INX79" s="6"/>
      <c r="INY79" s="6"/>
      <c r="INZ79" s="6"/>
      <c r="IOA79" s="6"/>
      <c r="IOB79" s="6"/>
      <c r="IOC79" s="6"/>
      <c r="IOD79" s="6"/>
      <c r="IOE79" s="6"/>
      <c r="IOF79" s="6"/>
      <c r="IOG79" s="6"/>
      <c r="IOH79" s="6"/>
      <c r="IOI79" s="6"/>
      <c r="IOJ79" s="6"/>
      <c r="IOK79" s="6"/>
      <c r="IOL79" s="6"/>
      <c r="IOM79" s="6"/>
      <c r="ION79" s="6"/>
      <c r="IOO79" s="6"/>
      <c r="IOP79" s="6"/>
      <c r="IOQ79" s="6"/>
      <c r="IOR79" s="6"/>
      <c r="IOS79" s="6"/>
      <c r="IOT79" s="6"/>
      <c r="IOU79" s="6"/>
      <c r="IOV79" s="6"/>
      <c r="IOW79" s="6"/>
      <c r="IOX79" s="6"/>
      <c r="IOY79" s="6"/>
      <c r="IOZ79" s="6"/>
      <c r="IPA79" s="6"/>
      <c r="IPB79" s="6"/>
      <c r="IPC79" s="6"/>
      <c r="IPD79" s="6"/>
      <c r="IPE79" s="6"/>
      <c r="IPF79" s="6"/>
      <c r="IPG79" s="6"/>
      <c r="IPH79" s="6"/>
      <c r="IPI79" s="6"/>
      <c r="IPJ79" s="6"/>
      <c r="IPK79" s="6"/>
      <c r="IPL79" s="6"/>
      <c r="IPM79" s="6"/>
      <c r="IPN79" s="6"/>
      <c r="IPO79" s="6"/>
      <c r="IPP79" s="6"/>
      <c r="IPQ79" s="6"/>
      <c r="IPR79" s="6"/>
      <c r="IPS79" s="6"/>
      <c r="IPT79" s="6"/>
      <c r="IPU79" s="6"/>
      <c r="IPV79" s="6"/>
      <c r="IPW79" s="6"/>
      <c r="IPX79" s="6"/>
      <c r="IPY79" s="6"/>
      <c r="IPZ79" s="6"/>
      <c r="IQA79" s="6"/>
      <c r="IQB79" s="6"/>
      <c r="IQC79" s="6"/>
      <c r="IQD79" s="6"/>
      <c r="IQE79" s="6"/>
      <c r="IQF79" s="6"/>
      <c r="IQG79" s="6"/>
      <c r="IQH79" s="6"/>
      <c r="IQI79" s="6"/>
      <c r="IQJ79" s="6"/>
      <c r="IQK79" s="6"/>
      <c r="IQL79" s="6"/>
      <c r="IQM79" s="6"/>
      <c r="IQN79" s="6"/>
      <c r="IQO79" s="6"/>
      <c r="IQP79" s="6"/>
      <c r="IQQ79" s="6"/>
      <c r="IQR79" s="6"/>
      <c r="IQS79" s="6"/>
      <c r="IQT79" s="6"/>
      <c r="IQU79" s="6"/>
      <c r="IQV79" s="6"/>
      <c r="IQW79" s="6"/>
      <c r="IQX79" s="6"/>
      <c r="IQY79" s="6"/>
      <c r="IQZ79" s="6"/>
      <c r="IRA79" s="6"/>
      <c r="IRB79" s="6"/>
      <c r="IRC79" s="6"/>
      <c r="IRD79" s="6"/>
      <c r="IRE79" s="6"/>
      <c r="IRF79" s="6"/>
      <c r="IRG79" s="6"/>
      <c r="IRH79" s="6"/>
      <c r="IRI79" s="6"/>
      <c r="IRJ79" s="6"/>
      <c r="IRK79" s="6"/>
      <c r="IRL79" s="6"/>
      <c r="IRM79" s="6"/>
      <c r="IRN79" s="6"/>
      <c r="IRO79" s="6"/>
      <c r="IRP79" s="6"/>
      <c r="IRQ79" s="6"/>
      <c r="IRR79" s="6"/>
      <c r="IRS79" s="6"/>
      <c r="IRT79" s="6"/>
      <c r="IRU79" s="6"/>
      <c r="IRV79" s="6"/>
      <c r="IRW79" s="6"/>
      <c r="IRX79" s="6"/>
      <c r="IRY79" s="6"/>
      <c r="IRZ79" s="6"/>
      <c r="ISA79" s="6"/>
      <c r="ISB79" s="6"/>
      <c r="ISC79" s="6"/>
      <c r="ISD79" s="6"/>
      <c r="ISE79" s="6"/>
      <c r="ISF79" s="6"/>
      <c r="ISG79" s="6"/>
      <c r="ISH79" s="6"/>
      <c r="ISI79" s="6"/>
      <c r="ISJ79" s="6"/>
      <c r="ISK79" s="6"/>
      <c r="ISL79" s="6"/>
      <c r="ISM79" s="6"/>
      <c r="ISN79" s="6"/>
      <c r="ISO79" s="6"/>
      <c r="ISP79" s="6"/>
      <c r="ISQ79" s="6"/>
      <c r="ISR79" s="6"/>
      <c r="ISS79" s="6"/>
      <c r="IST79" s="6"/>
      <c r="ISU79" s="6"/>
      <c r="ISV79" s="6"/>
      <c r="ISW79" s="6"/>
      <c r="ISX79" s="6"/>
      <c r="ISY79" s="6"/>
      <c r="ISZ79" s="6"/>
      <c r="ITA79" s="6"/>
      <c r="ITB79" s="6"/>
      <c r="ITC79" s="6"/>
      <c r="ITD79" s="6"/>
      <c r="ITE79" s="6"/>
      <c r="ITF79" s="6"/>
      <c r="ITG79" s="6"/>
      <c r="ITH79" s="6"/>
      <c r="ITI79" s="6"/>
      <c r="ITJ79" s="6"/>
      <c r="ITK79" s="6"/>
      <c r="ITL79" s="6"/>
      <c r="ITM79" s="6"/>
      <c r="ITN79" s="6"/>
      <c r="ITO79" s="6"/>
      <c r="ITP79" s="6"/>
      <c r="ITQ79" s="6"/>
      <c r="ITR79" s="6"/>
      <c r="ITS79" s="6"/>
      <c r="ITT79" s="6"/>
      <c r="ITU79" s="6"/>
      <c r="ITV79" s="6"/>
      <c r="ITW79" s="6"/>
      <c r="ITX79" s="6"/>
      <c r="ITY79" s="6"/>
      <c r="ITZ79" s="6"/>
      <c r="IUA79" s="6"/>
      <c r="IUB79" s="6"/>
      <c r="IUC79" s="6"/>
      <c r="IUD79" s="6"/>
      <c r="IUE79" s="6"/>
      <c r="IUF79" s="6"/>
      <c r="IUG79" s="6"/>
      <c r="IUH79" s="6"/>
      <c r="IUI79" s="6"/>
      <c r="IUJ79" s="6"/>
      <c r="IUK79" s="6"/>
      <c r="IUL79" s="6"/>
      <c r="IUM79" s="6"/>
      <c r="IUN79" s="6"/>
      <c r="IUO79" s="6"/>
      <c r="IUP79" s="6"/>
      <c r="IUQ79" s="6"/>
      <c r="IUR79" s="6"/>
      <c r="IUS79" s="6"/>
      <c r="IUT79" s="6"/>
      <c r="IUU79" s="6"/>
      <c r="IUV79" s="6"/>
      <c r="IUW79" s="6"/>
      <c r="IUX79" s="6"/>
      <c r="IUY79" s="6"/>
      <c r="IUZ79" s="6"/>
      <c r="IVA79" s="6"/>
      <c r="IVB79" s="6"/>
      <c r="IVC79" s="6"/>
      <c r="IVD79" s="6"/>
      <c r="IVE79" s="6"/>
      <c r="IVF79" s="6"/>
      <c r="IVG79" s="6"/>
      <c r="IVH79" s="6"/>
      <c r="IVI79" s="6"/>
      <c r="IVJ79" s="6"/>
      <c r="IVK79" s="6"/>
      <c r="IVL79" s="6"/>
      <c r="IVM79" s="6"/>
      <c r="IVN79" s="6"/>
      <c r="IVO79" s="6"/>
      <c r="IVP79" s="6"/>
      <c r="IVQ79" s="6"/>
      <c r="IVR79" s="6"/>
      <c r="IVS79" s="6"/>
      <c r="IVT79" s="6"/>
      <c r="IVU79" s="6"/>
      <c r="IVV79" s="6"/>
      <c r="IVW79" s="6"/>
      <c r="IVX79" s="6"/>
      <c r="IVY79" s="6"/>
      <c r="IVZ79" s="6"/>
      <c r="IWA79" s="6"/>
      <c r="IWB79" s="6"/>
      <c r="IWC79" s="6"/>
      <c r="IWD79" s="6"/>
      <c r="IWE79" s="6"/>
      <c r="IWF79" s="6"/>
      <c r="IWG79" s="6"/>
      <c r="IWH79" s="6"/>
      <c r="IWI79" s="6"/>
      <c r="IWJ79" s="6"/>
      <c r="IWK79" s="6"/>
      <c r="IWL79" s="6"/>
      <c r="IWM79" s="6"/>
      <c r="IWN79" s="6"/>
      <c r="IWO79" s="6"/>
      <c r="IWP79" s="6"/>
      <c r="IWQ79" s="6"/>
      <c r="IWR79" s="6"/>
      <c r="IWS79" s="6"/>
      <c r="IWT79" s="6"/>
      <c r="IWU79" s="6"/>
      <c r="IWV79" s="6"/>
      <c r="IWW79" s="6"/>
      <c r="IWX79" s="6"/>
      <c r="IWY79" s="6"/>
      <c r="IWZ79" s="6"/>
      <c r="IXA79" s="6"/>
      <c r="IXB79" s="6"/>
      <c r="IXC79" s="6"/>
      <c r="IXD79" s="6"/>
      <c r="IXE79" s="6"/>
      <c r="IXF79" s="6"/>
      <c r="IXG79" s="6"/>
      <c r="IXH79" s="6"/>
      <c r="IXI79" s="6"/>
      <c r="IXJ79" s="6"/>
      <c r="IXK79" s="6"/>
      <c r="IXL79" s="6"/>
      <c r="IXM79" s="6"/>
      <c r="IXN79" s="6"/>
      <c r="IXO79" s="6"/>
      <c r="IXP79" s="6"/>
      <c r="IXQ79" s="6"/>
      <c r="IXR79" s="6"/>
      <c r="IXS79" s="6"/>
      <c r="IXT79" s="6"/>
      <c r="IXU79" s="6"/>
      <c r="IXV79" s="6"/>
      <c r="IXW79" s="6"/>
      <c r="IXX79" s="6"/>
      <c r="IXY79" s="6"/>
      <c r="IXZ79" s="6"/>
      <c r="IYA79" s="6"/>
      <c r="IYB79" s="6"/>
      <c r="IYC79" s="6"/>
      <c r="IYD79" s="6"/>
      <c r="IYE79" s="6"/>
      <c r="IYF79" s="6"/>
      <c r="IYG79" s="6"/>
      <c r="IYH79" s="6"/>
      <c r="IYI79" s="6"/>
      <c r="IYJ79" s="6"/>
      <c r="IYK79" s="6"/>
      <c r="IYL79" s="6"/>
      <c r="IYM79" s="6"/>
      <c r="IYN79" s="6"/>
      <c r="IYO79" s="6"/>
      <c r="IYP79" s="6"/>
      <c r="IYQ79" s="6"/>
      <c r="IYR79" s="6"/>
      <c r="IYS79" s="6"/>
      <c r="IYT79" s="6"/>
      <c r="IYU79" s="6"/>
      <c r="IYV79" s="6"/>
      <c r="IYW79" s="6"/>
      <c r="IYX79" s="6"/>
      <c r="IYY79" s="6"/>
      <c r="IYZ79" s="6"/>
      <c r="IZA79" s="6"/>
      <c r="IZB79" s="6"/>
      <c r="IZC79" s="6"/>
      <c r="IZD79" s="6"/>
      <c r="IZE79" s="6"/>
      <c r="IZF79" s="6"/>
      <c r="IZG79" s="6"/>
      <c r="IZH79" s="6"/>
      <c r="IZI79" s="6"/>
      <c r="IZJ79" s="6"/>
      <c r="IZK79" s="6"/>
      <c r="IZL79" s="6"/>
      <c r="IZM79" s="6"/>
      <c r="IZN79" s="6"/>
      <c r="IZO79" s="6"/>
      <c r="IZP79" s="6"/>
      <c r="IZQ79" s="6"/>
      <c r="IZR79" s="6"/>
      <c r="IZS79" s="6"/>
      <c r="IZT79" s="6"/>
      <c r="IZU79" s="6"/>
      <c r="IZV79" s="6"/>
      <c r="IZW79" s="6"/>
      <c r="IZX79" s="6"/>
      <c r="IZY79" s="6"/>
      <c r="IZZ79" s="6"/>
      <c r="JAA79" s="6"/>
      <c r="JAB79" s="6"/>
      <c r="JAC79" s="6"/>
      <c r="JAD79" s="6"/>
      <c r="JAE79" s="6"/>
      <c r="JAF79" s="6"/>
      <c r="JAG79" s="6"/>
      <c r="JAH79" s="6"/>
      <c r="JAI79" s="6"/>
      <c r="JAJ79" s="6"/>
      <c r="JAK79" s="6"/>
      <c r="JAL79" s="6"/>
      <c r="JAM79" s="6"/>
      <c r="JAN79" s="6"/>
      <c r="JAO79" s="6"/>
      <c r="JAP79" s="6"/>
      <c r="JAQ79" s="6"/>
      <c r="JAR79" s="6"/>
      <c r="JAS79" s="6"/>
      <c r="JAT79" s="6"/>
      <c r="JAU79" s="6"/>
      <c r="JAV79" s="6"/>
      <c r="JAW79" s="6"/>
      <c r="JAX79" s="6"/>
      <c r="JAY79" s="6"/>
      <c r="JAZ79" s="6"/>
      <c r="JBA79" s="6"/>
      <c r="JBB79" s="6"/>
      <c r="JBC79" s="6"/>
      <c r="JBD79" s="6"/>
      <c r="JBE79" s="6"/>
      <c r="JBF79" s="6"/>
      <c r="JBG79" s="6"/>
      <c r="JBH79" s="6"/>
      <c r="JBI79" s="6"/>
      <c r="JBJ79" s="6"/>
      <c r="JBK79" s="6"/>
      <c r="JBL79" s="6"/>
      <c r="JBM79" s="6"/>
      <c r="JBN79" s="6"/>
      <c r="JBO79" s="6"/>
      <c r="JBP79" s="6"/>
      <c r="JBQ79" s="6"/>
      <c r="JBR79" s="6"/>
      <c r="JBS79" s="6"/>
      <c r="JBT79" s="6"/>
      <c r="JBU79" s="6"/>
      <c r="JBV79" s="6"/>
      <c r="JBW79" s="6"/>
      <c r="JBX79" s="6"/>
      <c r="JBY79" s="6"/>
      <c r="JBZ79" s="6"/>
      <c r="JCA79" s="6"/>
      <c r="JCB79" s="6"/>
      <c r="JCC79" s="6"/>
      <c r="JCD79" s="6"/>
      <c r="JCE79" s="6"/>
      <c r="JCF79" s="6"/>
      <c r="JCG79" s="6"/>
      <c r="JCH79" s="6"/>
      <c r="JCI79" s="6"/>
      <c r="JCJ79" s="6"/>
      <c r="JCK79" s="6"/>
      <c r="JCL79" s="6"/>
      <c r="JCM79" s="6"/>
      <c r="JCN79" s="6"/>
      <c r="JCO79" s="6"/>
      <c r="JCP79" s="6"/>
      <c r="JCQ79" s="6"/>
      <c r="JCR79" s="6"/>
      <c r="JCS79" s="6"/>
      <c r="JCT79" s="6"/>
      <c r="JCU79" s="6"/>
      <c r="JCV79" s="6"/>
      <c r="JCW79" s="6"/>
      <c r="JCX79" s="6"/>
      <c r="JCY79" s="6"/>
      <c r="JCZ79" s="6"/>
      <c r="JDA79" s="6"/>
      <c r="JDB79" s="6"/>
      <c r="JDC79" s="6"/>
      <c r="JDD79" s="6"/>
      <c r="JDE79" s="6"/>
      <c r="JDF79" s="6"/>
      <c r="JDG79" s="6"/>
      <c r="JDH79" s="6"/>
      <c r="JDI79" s="6"/>
      <c r="JDJ79" s="6"/>
      <c r="JDK79" s="6"/>
      <c r="JDL79" s="6"/>
      <c r="JDM79" s="6"/>
      <c r="JDN79" s="6"/>
      <c r="JDO79" s="6"/>
      <c r="JDP79" s="6"/>
      <c r="JDQ79" s="6"/>
      <c r="JDR79" s="6"/>
      <c r="JDS79" s="6"/>
      <c r="JDT79" s="6"/>
      <c r="JDU79" s="6"/>
      <c r="JDV79" s="6"/>
      <c r="JDW79" s="6"/>
      <c r="JDX79" s="6"/>
      <c r="JDY79" s="6"/>
      <c r="JDZ79" s="6"/>
      <c r="JEA79" s="6"/>
      <c r="JEB79" s="6"/>
      <c r="JEC79" s="6"/>
      <c r="JED79" s="6"/>
      <c r="JEE79" s="6"/>
      <c r="JEF79" s="6"/>
      <c r="JEG79" s="6"/>
      <c r="JEH79" s="6"/>
      <c r="JEI79" s="6"/>
      <c r="JEJ79" s="6"/>
      <c r="JEK79" s="6"/>
      <c r="JEL79" s="6"/>
      <c r="JEM79" s="6"/>
      <c r="JEN79" s="6"/>
      <c r="JEO79" s="6"/>
      <c r="JEP79" s="6"/>
      <c r="JEQ79" s="6"/>
      <c r="JER79" s="6"/>
      <c r="JES79" s="6"/>
      <c r="JET79" s="6"/>
      <c r="JEU79" s="6"/>
      <c r="JEV79" s="6"/>
      <c r="JEW79" s="6"/>
      <c r="JEX79" s="6"/>
      <c r="JEY79" s="6"/>
      <c r="JEZ79" s="6"/>
      <c r="JFA79" s="6"/>
      <c r="JFB79" s="6"/>
      <c r="JFC79" s="6"/>
      <c r="JFD79" s="6"/>
      <c r="JFE79" s="6"/>
      <c r="JFF79" s="6"/>
      <c r="JFG79" s="6"/>
      <c r="JFH79" s="6"/>
      <c r="JFI79" s="6"/>
      <c r="JFJ79" s="6"/>
      <c r="JFK79" s="6"/>
      <c r="JFL79" s="6"/>
      <c r="JFM79" s="6"/>
      <c r="JFN79" s="6"/>
      <c r="JFO79" s="6"/>
      <c r="JFP79" s="6"/>
      <c r="JFQ79" s="6"/>
      <c r="JFR79" s="6"/>
      <c r="JFS79" s="6"/>
      <c r="JFT79" s="6"/>
      <c r="JFU79" s="6"/>
      <c r="JFV79" s="6"/>
      <c r="JFW79" s="6"/>
      <c r="JFX79" s="6"/>
      <c r="JFY79" s="6"/>
      <c r="JFZ79" s="6"/>
      <c r="JGA79" s="6"/>
      <c r="JGB79" s="6"/>
      <c r="JGC79" s="6"/>
      <c r="JGD79" s="6"/>
      <c r="JGE79" s="6"/>
      <c r="JGF79" s="6"/>
      <c r="JGG79" s="6"/>
      <c r="JGH79" s="6"/>
      <c r="JGI79" s="6"/>
      <c r="JGJ79" s="6"/>
      <c r="JGK79" s="6"/>
      <c r="JGL79" s="6"/>
      <c r="JGM79" s="6"/>
      <c r="JGN79" s="6"/>
      <c r="JGO79" s="6"/>
      <c r="JGP79" s="6"/>
      <c r="JGQ79" s="6"/>
      <c r="JGR79" s="6"/>
      <c r="JGS79" s="6"/>
      <c r="JGT79" s="6"/>
      <c r="JGU79" s="6"/>
      <c r="JGV79" s="6"/>
      <c r="JGW79" s="6"/>
      <c r="JGX79" s="6"/>
      <c r="JGY79" s="6"/>
      <c r="JGZ79" s="6"/>
      <c r="JHA79" s="6"/>
      <c r="JHB79" s="6"/>
      <c r="JHC79" s="6"/>
      <c r="JHD79" s="6"/>
      <c r="JHE79" s="6"/>
      <c r="JHF79" s="6"/>
      <c r="JHG79" s="6"/>
      <c r="JHH79" s="6"/>
      <c r="JHI79" s="6"/>
      <c r="JHJ79" s="6"/>
      <c r="JHK79" s="6"/>
      <c r="JHL79" s="6"/>
      <c r="JHM79" s="6"/>
      <c r="JHN79" s="6"/>
      <c r="JHO79" s="6"/>
      <c r="JHP79" s="6"/>
      <c r="JHQ79" s="6"/>
      <c r="JHR79" s="6"/>
      <c r="JHS79" s="6"/>
      <c r="JHT79" s="6"/>
      <c r="JHU79" s="6"/>
      <c r="JHV79" s="6"/>
      <c r="JHW79" s="6"/>
      <c r="JHX79" s="6"/>
      <c r="JHY79" s="6"/>
      <c r="JHZ79" s="6"/>
      <c r="JIA79" s="6"/>
      <c r="JIB79" s="6"/>
      <c r="JIC79" s="6"/>
      <c r="JID79" s="6"/>
      <c r="JIE79" s="6"/>
      <c r="JIF79" s="6"/>
      <c r="JIG79" s="6"/>
      <c r="JIH79" s="6"/>
      <c r="JII79" s="6"/>
      <c r="JIJ79" s="6"/>
      <c r="JIK79" s="6"/>
      <c r="JIL79" s="6"/>
      <c r="JIM79" s="6"/>
      <c r="JIN79" s="6"/>
      <c r="JIO79" s="6"/>
      <c r="JIP79" s="6"/>
      <c r="JIQ79" s="6"/>
      <c r="JIR79" s="6"/>
      <c r="JIS79" s="6"/>
      <c r="JIT79" s="6"/>
      <c r="JIU79" s="6"/>
      <c r="JIV79" s="6"/>
      <c r="JIW79" s="6"/>
      <c r="JIX79" s="6"/>
      <c r="JIY79" s="6"/>
      <c r="JIZ79" s="6"/>
      <c r="JJA79" s="6"/>
      <c r="JJB79" s="6"/>
      <c r="JJC79" s="6"/>
      <c r="JJD79" s="6"/>
      <c r="JJE79" s="6"/>
      <c r="JJF79" s="6"/>
      <c r="JJG79" s="6"/>
      <c r="JJH79" s="6"/>
      <c r="JJI79" s="6"/>
      <c r="JJJ79" s="6"/>
      <c r="JJK79" s="6"/>
      <c r="JJL79" s="6"/>
      <c r="JJM79" s="6"/>
      <c r="JJN79" s="6"/>
      <c r="JJO79" s="6"/>
      <c r="JJP79" s="6"/>
      <c r="JJQ79" s="6"/>
      <c r="JJR79" s="6"/>
      <c r="JJS79" s="6"/>
      <c r="JJT79" s="6"/>
      <c r="JJU79" s="6"/>
      <c r="JJV79" s="6"/>
      <c r="JJW79" s="6"/>
      <c r="JJX79" s="6"/>
      <c r="JJY79" s="6"/>
      <c r="JJZ79" s="6"/>
      <c r="JKA79" s="6"/>
      <c r="JKB79" s="6"/>
      <c r="JKC79" s="6"/>
      <c r="JKD79" s="6"/>
      <c r="JKE79" s="6"/>
      <c r="JKF79" s="6"/>
      <c r="JKG79" s="6"/>
      <c r="JKH79" s="6"/>
      <c r="JKI79" s="6"/>
      <c r="JKJ79" s="6"/>
      <c r="JKK79" s="6"/>
      <c r="JKL79" s="6"/>
      <c r="JKM79" s="6"/>
      <c r="JKN79" s="6"/>
      <c r="JKO79" s="6"/>
      <c r="JKP79" s="6"/>
      <c r="JKQ79" s="6"/>
      <c r="JKR79" s="6"/>
      <c r="JKS79" s="6"/>
      <c r="JKT79" s="6"/>
      <c r="JKU79" s="6"/>
      <c r="JKV79" s="6"/>
      <c r="JKW79" s="6"/>
      <c r="JKX79" s="6"/>
      <c r="JKY79" s="6"/>
      <c r="JKZ79" s="6"/>
      <c r="JLA79" s="6"/>
      <c r="JLB79" s="6"/>
      <c r="JLC79" s="6"/>
      <c r="JLD79" s="6"/>
      <c r="JLE79" s="6"/>
      <c r="JLF79" s="6"/>
      <c r="JLG79" s="6"/>
      <c r="JLH79" s="6"/>
      <c r="JLI79" s="6"/>
      <c r="JLJ79" s="6"/>
      <c r="JLK79" s="6"/>
      <c r="JLL79" s="6"/>
      <c r="JLM79" s="6"/>
      <c r="JLN79" s="6"/>
      <c r="JLO79" s="6"/>
      <c r="JLP79" s="6"/>
      <c r="JLQ79" s="6"/>
      <c r="JLR79" s="6"/>
      <c r="JLS79" s="6"/>
      <c r="JLT79" s="6"/>
      <c r="JLU79" s="6"/>
      <c r="JLV79" s="6"/>
      <c r="JLW79" s="6"/>
      <c r="JLX79" s="6"/>
      <c r="JLY79" s="6"/>
      <c r="JLZ79" s="6"/>
      <c r="JMA79" s="6"/>
      <c r="JMB79" s="6"/>
      <c r="JMC79" s="6"/>
      <c r="JMD79" s="6"/>
      <c r="JME79" s="6"/>
      <c r="JMF79" s="6"/>
      <c r="JMG79" s="6"/>
      <c r="JMH79" s="6"/>
      <c r="JMI79" s="6"/>
      <c r="JMJ79" s="6"/>
      <c r="JMK79" s="6"/>
      <c r="JML79" s="6"/>
      <c r="JMM79" s="6"/>
      <c r="JMN79" s="6"/>
      <c r="JMO79" s="6"/>
      <c r="JMP79" s="6"/>
      <c r="JMQ79" s="6"/>
      <c r="JMR79" s="6"/>
      <c r="JMS79" s="6"/>
      <c r="JMT79" s="6"/>
      <c r="JMU79" s="6"/>
      <c r="JMV79" s="6"/>
      <c r="JMW79" s="6"/>
      <c r="JMX79" s="6"/>
      <c r="JMY79" s="6"/>
      <c r="JMZ79" s="6"/>
      <c r="JNA79" s="6"/>
      <c r="JNB79" s="6"/>
      <c r="JNC79" s="6"/>
      <c r="JND79" s="6"/>
      <c r="JNE79" s="6"/>
      <c r="JNF79" s="6"/>
      <c r="JNG79" s="6"/>
      <c r="JNH79" s="6"/>
      <c r="JNI79" s="6"/>
      <c r="JNJ79" s="6"/>
      <c r="JNK79" s="6"/>
      <c r="JNL79" s="6"/>
      <c r="JNM79" s="6"/>
      <c r="JNN79" s="6"/>
      <c r="JNO79" s="6"/>
      <c r="JNP79" s="6"/>
      <c r="JNQ79" s="6"/>
      <c r="JNR79" s="6"/>
      <c r="JNS79" s="6"/>
      <c r="JNT79" s="6"/>
      <c r="JNU79" s="6"/>
      <c r="JNV79" s="6"/>
      <c r="JNW79" s="6"/>
      <c r="JNX79" s="6"/>
      <c r="JNY79" s="6"/>
      <c r="JNZ79" s="6"/>
      <c r="JOA79" s="6"/>
      <c r="JOB79" s="6"/>
      <c r="JOC79" s="6"/>
      <c r="JOD79" s="6"/>
      <c r="JOE79" s="6"/>
      <c r="JOF79" s="6"/>
      <c r="JOG79" s="6"/>
      <c r="JOH79" s="6"/>
      <c r="JOI79" s="6"/>
      <c r="JOJ79" s="6"/>
      <c r="JOK79" s="6"/>
      <c r="JOL79" s="6"/>
      <c r="JOM79" s="6"/>
      <c r="JON79" s="6"/>
      <c r="JOO79" s="6"/>
      <c r="JOP79" s="6"/>
      <c r="JOQ79" s="6"/>
      <c r="JOR79" s="6"/>
      <c r="JOS79" s="6"/>
      <c r="JOT79" s="6"/>
      <c r="JOU79" s="6"/>
      <c r="JOV79" s="6"/>
      <c r="JOW79" s="6"/>
      <c r="JOX79" s="6"/>
      <c r="JOY79" s="6"/>
      <c r="JOZ79" s="6"/>
      <c r="JPA79" s="6"/>
      <c r="JPB79" s="6"/>
      <c r="JPC79" s="6"/>
      <c r="JPD79" s="6"/>
      <c r="JPE79" s="6"/>
      <c r="JPF79" s="6"/>
      <c r="JPG79" s="6"/>
      <c r="JPH79" s="6"/>
      <c r="JPI79" s="6"/>
      <c r="JPJ79" s="6"/>
      <c r="JPK79" s="6"/>
      <c r="JPL79" s="6"/>
      <c r="JPM79" s="6"/>
      <c r="JPN79" s="6"/>
      <c r="JPO79" s="6"/>
      <c r="JPP79" s="6"/>
      <c r="JPQ79" s="6"/>
      <c r="JPR79" s="6"/>
      <c r="JPS79" s="6"/>
      <c r="JPT79" s="6"/>
      <c r="JPU79" s="6"/>
      <c r="JPV79" s="6"/>
      <c r="JPW79" s="6"/>
      <c r="JPX79" s="6"/>
      <c r="JPY79" s="6"/>
      <c r="JPZ79" s="6"/>
      <c r="JQA79" s="6"/>
      <c r="JQB79" s="6"/>
      <c r="JQC79" s="6"/>
      <c r="JQD79" s="6"/>
      <c r="JQE79" s="6"/>
      <c r="JQF79" s="6"/>
      <c r="JQG79" s="6"/>
      <c r="JQH79" s="6"/>
      <c r="JQI79" s="6"/>
      <c r="JQJ79" s="6"/>
      <c r="JQK79" s="6"/>
      <c r="JQL79" s="6"/>
      <c r="JQM79" s="6"/>
      <c r="JQN79" s="6"/>
      <c r="JQO79" s="6"/>
      <c r="JQP79" s="6"/>
      <c r="JQQ79" s="6"/>
      <c r="JQR79" s="6"/>
      <c r="JQS79" s="6"/>
      <c r="JQT79" s="6"/>
      <c r="JQU79" s="6"/>
      <c r="JQV79" s="6"/>
      <c r="JQW79" s="6"/>
      <c r="JQX79" s="6"/>
      <c r="JQY79" s="6"/>
      <c r="JQZ79" s="6"/>
      <c r="JRA79" s="6"/>
      <c r="JRB79" s="6"/>
      <c r="JRC79" s="6"/>
      <c r="JRD79" s="6"/>
      <c r="JRE79" s="6"/>
      <c r="JRF79" s="6"/>
      <c r="JRG79" s="6"/>
      <c r="JRH79" s="6"/>
      <c r="JRI79" s="6"/>
      <c r="JRJ79" s="6"/>
      <c r="JRK79" s="6"/>
      <c r="JRL79" s="6"/>
      <c r="JRM79" s="6"/>
      <c r="JRN79" s="6"/>
      <c r="JRO79" s="6"/>
      <c r="JRP79" s="6"/>
      <c r="JRQ79" s="6"/>
      <c r="JRR79" s="6"/>
      <c r="JRS79" s="6"/>
      <c r="JRT79" s="6"/>
      <c r="JRU79" s="6"/>
      <c r="JRV79" s="6"/>
      <c r="JRW79" s="6"/>
      <c r="JRX79" s="6"/>
      <c r="JRY79" s="6"/>
      <c r="JRZ79" s="6"/>
      <c r="JSA79" s="6"/>
      <c r="JSB79" s="6"/>
      <c r="JSC79" s="6"/>
      <c r="JSD79" s="6"/>
      <c r="JSE79" s="6"/>
      <c r="JSF79" s="6"/>
      <c r="JSG79" s="6"/>
      <c r="JSH79" s="6"/>
      <c r="JSI79" s="6"/>
      <c r="JSJ79" s="6"/>
      <c r="JSK79" s="6"/>
      <c r="JSL79" s="6"/>
      <c r="JSM79" s="6"/>
      <c r="JSN79" s="6"/>
      <c r="JSO79" s="6"/>
      <c r="JSP79" s="6"/>
      <c r="JSQ79" s="6"/>
      <c r="JSR79" s="6"/>
      <c r="JSS79" s="6"/>
      <c r="JST79" s="6"/>
      <c r="JSU79" s="6"/>
      <c r="JSV79" s="6"/>
      <c r="JSW79" s="6"/>
      <c r="JSX79" s="6"/>
      <c r="JSY79" s="6"/>
      <c r="JSZ79" s="6"/>
      <c r="JTA79" s="6"/>
      <c r="JTB79" s="6"/>
      <c r="JTC79" s="6"/>
      <c r="JTD79" s="6"/>
      <c r="JTE79" s="6"/>
      <c r="JTF79" s="6"/>
      <c r="JTG79" s="6"/>
      <c r="JTH79" s="6"/>
      <c r="JTI79" s="6"/>
      <c r="JTJ79" s="6"/>
      <c r="JTK79" s="6"/>
      <c r="JTL79" s="6"/>
      <c r="JTM79" s="6"/>
      <c r="JTN79" s="6"/>
      <c r="JTO79" s="6"/>
      <c r="JTP79" s="6"/>
      <c r="JTQ79" s="6"/>
      <c r="JTR79" s="6"/>
      <c r="JTS79" s="6"/>
      <c r="JTT79" s="6"/>
      <c r="JTU79" s="6"/>
      <c r="JTV79" s="6"/>
      <c r="JTW79" s="6"/>
      <c r="JTX79" s="6"/>
      <c r="JTY79" s="6"/>
      <c r="JTZ79" s="6"/>
      <c r="JUA79" s="6"/>
      <c r="JUB79" s="6"/>
      <c r="JUC79" s="6"/>
      <c r="JUD79" s="6"/>
      <c r="JUE79" s="6"/>
      <c r="JUF79" s="6"/>
      <c r="JUG79" s="6"/>
      <c r="JUH79" s="6"/>
      <c r="JUI79" s="6"/>
      <c r="JUJ79" s="6"/>
      <c r="JUK79" s="6"/>
      <c r="JUL79" s="6"/>
      <c r="JUM79" s="6"/>
      <c r="JUN79" s="6"/>
      <c r="JUO79" s="6"/>
      <c r="JUP79" s="6"/>
      <c r="JUQ79" s="6"/>
      <c r="JUR79" s="6"/>
      <c r="JUS79" s="6"/>
      <c r="JUT79" s="6"/>
      <c r="JUU79" s="6"/>
      <c r="JUV79" s="6"/>
      <c r="JUW79" s="6"/>
      <c r="JUX79" s="6"/>
      <c r="JUY79" s="6"/>
      <c r="JUZ79" s="6"/>
      <c r="JVA79" s="6"/>
      <c r="JVB79" s="6"/>
      <c r="JVC79" s="6"/>
      <c r="JVD79" s="6"/>
      <c r="JVE79" s="6"/>
      <c r="JVF79" s="6"/>
      <c r="JVG79" s="6"/>
      <c r="JVH79" s="6"/>
      <c r="JVI79" s="6"/>
      <c r="JVJ79" s="6"/>
      <c r="JVK79" s="6"/>
      <c r="JVL79" s="6"/>
      <c r="JVM79" s="6"/>
      <c r="JVN79" s="6"/>
      <c r="JVO79" s="6"/>
      <c r="JVP79" s="6"/>
      <c r="JVQ79" s="6"/>
      <c r="JVR79" s="6"/>
      <c r="JVS79" s="6"/>
      <c r="JVT79" s="6"/>
      <c r="JVU79" s="6"/>
      <c r="JVV79" s="6"/>
      <c r="JVW79" s="6"/>
      <c r="JVX79" s="6"/>
      <c r="JVY79" s="6"/>
      <c r="JVZ79" s="6"/>
      <c r="JWA79" s="6"/>
      <c r="JWB79" s="6"/>
      <c r="JWC79" s="6"/>
      <c r="JWD79" s="6"/>
      <c r="JWE79" s="6"/>
      <c r="JWF79" s="6"/>
      <c r="JWG79" s="6"/>
      <c r="JWH79" s="6"/>
      <c r="JWI79" s="6"/>
      <c r="JWJ79" s="6"/>
      <c r="JWK79" s="6"/>
      <c r="JWL79" s="6"/>
      <c r="JWM79" s="6"/>
      <c r="JWN79" s="6"/>
      <c r="JWO79" s="6"/>
      <c r="JWP79" s="6"/>
      <c r="JWQ79" s="6"/>
      <c r="JWR79" s="6"/>
      <c r="JWS79" s="6"/>
      <c r="JWT79" s="6"/>
      <c r="JWU79" s="6"/>
      <c r="JWV79" s="6"/>
      <c r="JWW79" s="6"/>
      <c r="JWX79" s="6"/>
      <c r="JWY79" s="6"/>
      <c r="JWZ79" s="6"/>
      <c r="JXA79" s="6"/>
      <c r="JXB79" s="6"/>
      <c r="JXC79" s="6"/>
      <c r="JXD79" s="6"/>
      <c r="JXE79" s="6"/>
      <c r="JXF79" s="6"/>
      <c r="JXG79" s="6"/>
      <c r="JXH79" s="6"/>
      <c r="JXI79" s="6"/>
      <c r="JXJ79" s="6"/>
      <c r="JXK79" s="6"/>
      <c r="JXL79" s="6"/>
      <c r="JXM79" s="6"/>
      <c r="JXN79" s="6"/>
      <c r="JXO79" s="6"/>
      <c r="JXP79" s="6"/>
      <c r="JXQ79" s="6"/>
      <c r="JXR79" s="6"/>
      <c r="JXS79" s="6"/>
      <c r="JXT79" s="6"/>
      <c r="JXU79" s="6"/>
      <c r="JXV79" s="6"/>
      <c r="JXW79" s="6"/>
      <c r="JXX79" s="6"/>
      <c r="JXY79" s="6"/>
      <c r="JXZ79" s="6"/>
      <c r="JYA79" s="6"/>
      <c r="JYB79" s="6"/>
      <c r="JYC79" s="6"/>
      <c r="JYD79" s="6"/>
      <c r="JYE79" s="6"/>
      <c r="JYF79" s="6"/>
      <c r="JYG79" s="6"/>
      <c r="JYH79" s="6"/>
      <c r="JYI79" s="6"/>
      <c r="JYJ79" s="6"/>
      <c r="JYK79" s="6"/>
      <c r="JYL79" s="6"/>
      <c r="JYM79" s="6"/>
      <c r="JYN79" s="6"/>
      <c r="JYO79" s="6"/>
      <c r="JYP79" s="6"/>
      <c r="JYQ79" s="6"/>
      <c r="JYR79" s="6"/>
      <c r="JYS79" s="6"/>
      <c r="JYT79" s="6"/>
      <c r="JYU79" s="6"/>
      <c r="JYV79" s="6"/>
      <c r="JYW79" s="6"/>
      <c r="JYX79" s="6"/>
      <c r="JYY79" s="6"/>
      <c r="JYZ79" s="6"/>
      <c r="JZA79" s="6"/>
      <c r="JZB79" s="6"/>
      <c r="JZC79" s="6"/>
      <c r="JZD79" s="6"/>
      <c r="JZE79" s="6"/>
      <c r="JZF79" s="6"/>
      <c r="JZG79" s="6"/>
      <c r="JZH79" s="6"/>
      <c r="JZI79" s="6"/>
      <c r="JZJ79" s="6"/>
      <c r="JZK79" s="6"/>
      <c r="JZL79" s="6"/>
      <c r="JZM79" s="6"/>
      <c r="JZN79" s="6"/>
      <c r="JZO79" s="6"/>
      <c r="JZP79" s="6"/>
      <c r="JZQ79" s="6"/>
      <c r="JZR79" s="6"/>
      <c r="JZS79" s="6"/>
      <c r="JZT79" s="6"/>
      <c r="JZU79" s="6"/>
      <c r="JZV79" s="6"/>
      <c r="JZW79" s="6"/>
      <c r="JZX79" s="6"/>
      <c r="JZY79" s="6"/>
      <c r="JZZ79" s="6"/>
      <c r="KAA79" s="6"/>
      <c r="KAB79" s="6"/>
      <c r="KAC79" s="6"/>
      <c r="KAD79" s="6"/>
      <c r="KAE79" s="6"/>
      <c r="KAF79" s="6"/>
      <c r="KAG79" s="6"/>
      <c r="KAH79" s="6"/>
      <c r="KAI79" s="6"/>
      <c r="KAJ79" s="6"/>
      <c r="KAK79" s="6"/>
      <c r="KAL79" s="6"/>
      <c r="KAM79" s="6"/>
      <c r="KAN79" s="6"/>
      <c r="KAO79" s="6"/>
      <c r="KAP79" s="6"/>
      <c r="KAQ79" s="6"/>
      <c r="KAR79" s="6"/>
      <c r="KAS79" s="6"/>
      <c r="KAT79" s="6"/>
      <c r="KAU79" s="6"/>
      <c r="KAV79" s="6"/>
      <c r="KAW79" s="6"/>
      <c r="KAX79" s="6"/>
      <c r="KAY79" s="6"/>
      <c r="KAZ79" s="6"/>
      <c r="KBA79" s="6"/>
      <c r="KBB79" s="6"/>
      <c r="KBC79" s="6"/>
      <c r="KBD79" s="6"/>
      <c r="KBE79" s="6"/>
      <c r="KBF79" s="6"/>
      <c r="KBG79" s="6"/>
      <c r="KBH79" s="6"/>
      <c r="KBI79" s="6"/>
      <c r="KBJ79" s="6"/>
      <c r="KBK79" s="6"/>
      <c r="KBL79" s="6"/>
      <c r="KBM79" s="6"/>
      <c r="KBN79" s="6"/>
      <c r="KBO79" s="6"/>
      <c r="KBP79" s="6"/>
      <c r="KBQ79" s="6"/>
      <c r="KBR79" s="6"/>
      <c r="KBS79" s="6"/>
      <c r="KBT79" s="6"/>
      <c r="KBU79" s="6"/>
      <c r="KBV79" s="6"/>
      <c r="KBW79" s="6"/>
      <c r="KBX79" s="6"/>
      <c r="KBY79" s="6"/>
      <c r="KBZ79" s="6"/>
      <c r="KCA79" s="6"/>
      <c r="KCB79" s="6"/>
      <c r="KCC79" s="6"/>
      <c r="KCD79" s="6"/>
      <c r="KCE79" s="6"/>
      <c r="KCF79" s="6"/>
      <c r="KCG79" s="6"/>
      <c r="KCH79" s="6"/>
      <c r="KCI79" s="6"/>
      <c r="KCJ79" s="6"/>
      <c r="KCK79" s="6"/>
      <c r="KCL79" s="6"/>
      <c r="KCM79" s="6"/>
      <c r="KCN79" s="6"/>
      <c r="KCO79" s="6"/>
      <c r="KCP79" s="6"/>
      <c r="KCQ79" s="6"/>
      <c r="KCR79" s="6"/>
      <c r="KCS79" s="6"/>
      <c r="KCT79" s="6"/>
      <c r="KCU79" s="6"/>
      <c r="KCV79" s="6"/>
      <c r="KCW79" s="6"/>
      <c r="KCX79" s="6"/>
      <c r="KCY79" s="6"/>
      <c r="KCZ79" s="6"/>
      <c r="KDA79" s="6"/>
      <c r="KDB79" s="6"/>
      <c r="KDC79" s="6"/>
      <c r="KDD79" s="6"/>
      <c r="KDE79" s="6"/>
      <c r="KDF79" s="6"/>
      <c r="KDG79" s="6"/>
      <c r="KDH79" s="6"/>
      <c r="KDI79" s="6"/>
      <c r="KDJ79" s="6"/>
      <c r="KDK79" s="6"/>
      <c r="KDL79" s="6"/>
      <c r="KDM79" s="6"/>
      <c r="KDN79" s="6"/>
      <c r="KDO79" s="6"/>
      <c r="KDP79" s="6"/>
      <c r="KDQ79" s="6"/>
      <c r="KDR79" s="6"/>
      <c r="KDS79" s="6"/>
      <c r="KDT79" s="6"/>
      <c r="KDU79" s="6"/>
      <c r="KDV79" s="6"/>
      <c r="KDW79" s="6"/>
      <c r="KDX79" s="6"/>
      <c r="KDY79" s="6"/>
      <c r="KDZ79" s="6"/>
      <c r="KEA79" s="6"/>
      <c r="KEB79" s="6"/>
      <c r="KEC79" s="6"/>
      <c r="KED79" s="6"/>
      <c r="KEE79" s="6"/>
      <c r="KEF79" s="6"/>
      <c r="KEG79" s="6"/>
      <c r="KEH79" s="6"/>
      <c r="KEI79" s="6"/>
      <c r="KEJ79" s="6"/>
      <c r="KEK79" s="6"/>
      <c r="KEL79" s="6"/>
      <c r="KEM79" s="6"/>
      <c r="KEN79" s="6"/>
      <c r="KEO79" s="6"/>
      <c r="KEP79" s="6"/>
      <c r="KEQ79" s="6"/>
      <c r="KER79" s="6"/>
      <c r="KES79" s="6"/>
      <c r="KET79" s="6"/>
      <c r="KEU79" s="6"/>
      <c r="KEV79" s="6"/>
      <c r="KEW79" s="6"/>
      <c r="KEX79" s="6"/>
      <c r="KEY79" s="6"/>
      <c r="KEZ79" s="6"/>
      <c r="KFA79" s="6"/>
      <c r="KFB79" s="6"/>
      <c r="KFC79" s="6"/>
      <c r="KFD79" s="6"/>
      <c r="KFE79" s="6"/>
      <c r="KFF79" s="6"/>
      <c r="KFG79" s="6"/>
      <c r="KFH79" s="6"/>
      <c r="KFI79" s="6"/>
      <c r="KFJ79" s="6"/>
      <c r="KFK79" s="6"/>
      <c r="KFL79" s="6"/>
      <c r="KFM79" s="6"/>
      <c r="KFN79" s="6"/>
      <c r="KFO79" s="6"/>
      <c r="KFP79" s="6"/>
      <c r="KFQ79" s="6"/>
      <c r="KFR79" s="6"/>
      <c r="KFS79" s="6"/>
      <c r="KFT79" s="6"/>
      <c r="KFU79" s="6"/>
      <c r="KFV79" s="6"/>
      <c r="KFW79" s="6"/>
      <c r="KFX79" s="6"/>
      <c r="KFY79" s="6"/>
      <c r="KFZ79" s="6"/>
      <c r="KGA79" s="6"/>
      <c r="KGB79" s="6"/>
      <c r="KGC79" s="6"/>
      <c r="KGD79" s="6"/>
      <c r="KGE79" s="6"/>
      <c r="KGF79" s="6"/>
      <c r="KGG79" s="6"/>
      <c r="KGH79" s="6"/>
      <c r="KGI79" s="6"/>
      <c r="KGJ79" s="6"/>
      <c r="KGK79" s="6"/>
      <c r="KGL79" s="6"/>
      <c r="KGM79" s="6"/>
      <c r="KGN79" s="6"/>
      <c r="KGO79" s="6"/>
      <c r="KGP79" s="6"/>
      <c r="KGQ79" s="6"/>
      <c r="KGR79" s="6"/>
      <c r="KGS79" s="6"/>
      <c r="KGT79" s="6"/>
      <c r="KGU79" s="6"/>
      <c r="KGV79" s="6"/>
      <c r="KGW79" s="6"/>
      <c r="KGX79" s="6"/>
      <c r="KGY79" s="6"/>
      <c r="KGZ79" s="6"/>
      <c r="KHA79" s="6"/>
      <c r="KHB79" s="6"/>
      <c r="KHC79" s="6"/>
      <c r="KHD79" s="6"/>
      <c r="KHE79" s="6"/>
      <c r="KHF79" s="6"/>
      <c r="KHG79" s="6"/>
      <c r="KHH79" s="6"/>
      <c r="KHI79" s="6"/>
      <c r="KHJ79" s="6"/>
      <c r="KHK79" s="6"/>
      <c r="KHL79" s="6"/>
      <c r="KHM79" s="6"/>
      <c r="KHN79" s="6"/>
      <c r="KHO79" s="6"/>
      <c r="KHP79" s="6"/>
      <c r="KHQ79" s="6"/>
      <c r="KHR79" s="6"/>
      <c r="KHS79" s="6"/>
      <c r="KHT79" s="6"/>
      <c r="KHU79" s="6"/>
      <c r="KHV79" s="6"/>
      <c r="KHW79" s="6"/>
      <c r="KHX79" s="6"/>
      <c r="KHY79" s="6"/>
      <c r="KHZ79" s="6"/>
      <c r="KIA79" s="6"/>
      <c r="KIB79" s="6"/>
      <c r="KIC79" s="6"/>
      <c r="KID79" s="6"/>
      <c r="KIE79" s="6"/>
      <c r="KIF79" s="6"/>
      <c r="KIG79" s="6"/>
      <c r="KIH79" s="6"/>
      <c r="KII79" s="6"/>
      <c r="KIJ79" s="6"/>
      <c r="KIK79" s="6"/>
      <c r="KIL79" s="6"/>
      <c r="KIM79" s="6"/>
      <c r="KIN79" s="6"/>
      <c r="KIO79" s="6"/>
      <c r="KIP79" s="6"/>
      <c r="KIQ79" s="6"/>
      <c r="KIR79" s="6"/>
      <c r="KIS79" s="6"/>
      <c r="KIT79" s="6"/>
      <c r="KIU79" s="6"/>
      <c r="KIV79" s="6"/>
      <c r="KIW79" s="6"/>
      <c r="KIX79" s="6"/>
      <c r="KIY79" s="6"/>
      <c r="KIZ79" s="6"/>
      <c r="KJA79" s="6"/>
      <c r="KJB79" s="6"/>
      <c r="KJC79" s="6"/>
      <c r="KJD79" s="6"/>
      <c r="KJE79" s="6"/>
      <c r="KJF79" s="6"/>
      <c r="KJG79" s="6"/>
      <c r="KJH79" s="6"/>
      <c r="KJI79" s="6"/>
      <c r="KJJ79" s="6"/>
      <c r="KJK79" s="6"/>
      <c r="KJL79" s="6"/>
      <c r="KJM79" s="6"/>
      <c r="KJN79" s="6"/>
      <c r="KJO79" s="6"/>
      <c r="KJP79" s="6"/>
      <c r="KJQ79" s="6"/>
      <c r="KJR79" s="6"/>
      <c r="KJS79" s="6"/>
      <c r="KJT79" s="6"/>
      <c r="KJU79" s="6"/>
      <c r="KJV79" s="6"/>
      <c r="KJW79" s="6"/>
      <c r="KJX79" s="6"/>
      <c r="KJY79" s="6"/>
      <c r="KJZ79" s="6"/>
      <c r="KKA79" s="6"/>
      <c r="KKB79" s="6"/>
      <c r="KKC79" s="6"/>
      <c r="KKD79" s="6"/>
      <c r="KKE79" s="6"/>
      <c r="KKF79" s="6"/>
      <c r="KKG79" s="6"/>
      <c r="KKH79" s="6"/>
      <c r="KKI79" s="6"/>
      <c r="KKJ79" s="6"/>
      <c r="KKK79" s="6"/>
      <c r="KKL79" s="6"/>
      <c r="KKM79" s="6"/>
      <c r="KKN79" s="6"/>
      <c r="KKO79" s="6"/>
      <c r="KKP79" s="6"/>
      <c r="KKQ79" s="6"/>
      <c r="KKR79" s="6"/>
      <c r="KKS79" s="6"/>
      <c r="KKT79" s="6"/>
      <c r="KKU79" s="6"/>
      <c r="KKV79" s="6"/>
      <c r="KKW79" s="6"/>
      <c r="KKX79" s="6"/>
      <c r="KKY79" s="6"/>
      <c r="KKZ79" s="6"/>
      <c r="KLA79" s="6"/>
      <c r="KLB79" s="6"/>
      <c r="KLC79" s="6"/>
      <c r="KLD79" s="6"/>
      <c r="KLE79" s="6"/>
      <c r="KLF79" s="6"/>
      <c r="KLG79" s="6"/>
      <c r="KLH79" s="6"/>
      <c r="KLI79" s="6"/>
      <c r="KLJ79" s="6"/>
      <c r="KLK79" s="6"/>
      <c r="KLL79" s="6"/>
      <c r="KLM79" s="6"/>
      <c r="KLN79" s="6"/>
      <c r="KLO79" s="6"/>
      <c r="KLP79" s="6"/>
      <c r="KLQ79" s="6"/>
      <c r="KLR79" s="6"/>
      <c r="KLS79" s="6"/>
      <c r="KLT79" s="6"/>
      <c r="KLU79" s="6"/>
      <c r="KLV79" s="6"/>
      <c r="KLW79" s="6"/>
      <c r="KLX79" s="6"/>
      <c r="KLY79" s="6"/>
      <c r="KLZ79" s="6"/>
      <c r="KMA79" s="6"/>
      <c r="KMB79" s="6"/>
      <c r="KMC79" s="6"/>
      <c r="KMD79" s="6"/>
      <c r="KME79" s="6"/>
      <c r="KMF79" s="6"/>
      <c r="KMG79" s="6"/>
      <c r="KMH79" s="6"/>
      <c r="KMI79" s="6"/>
      <c r="KMJ79" s="6"/>
      <c r="KMK79" s="6"/>
      <c r="KML79" s="6"/>
      <c r="KMM79" s="6"/>
      <c r="KMN79" s="6"/>
      <c r="KMO79" s="6"/>
      <c r="KMP79" s="6"/>
      <c r="KMQ79" s="6"/>
      <c r="KMR79" s="6"/>
      <c r="KMS79" s="6"/>
      <c r="KMT79" s="6"/>
      <c r="KMU79" s="6"/>
      <c r="KMV79" s="6"/>
      <c r="KMW79" s="6"/>
      <c r="KMX79" s="6"/>
      <c r="KMY79" s="6"/>
      <c r="KMZ79" s="6"/>
      <c r="KNA79" s="6"/>
      <c r="KNB79" s="6"/>
      <c r="KNC79" s="6"/>
      <c r="KND79" s="6"/>
      <c r="KNE79" s="6"/>
      <c r="KNF79" s="6"/>
      <c r="KNG79" s="6"/>
      <c r="KNH79" s="6"/>
      <c r="KNI79" s="6"/>
      <c r="KNJ79" s="6"/>
      <c r="KNK79" s="6"/>
      <c r="KNL79" s="6"/>
      <c r="KNM79" s="6"/>
      <c r="KNN79" s="6"/>
      <c r="KNO79" s="6"/>
      <c r="KNP79" s="6"/>
      <c r="KNQ79" s="6"/>
      <c r="KNR79" s="6"/>
      <c r="KNS79" s="6"/>
      <c r="KNT79" s="6"/>
      <c r="KNU79" s="6"/>
      <c r="KNV79" s="6"/>
      <c r="KNW79" s="6"/>
      <c r="KNX79" s="6"/>
      <c r="KNY79" s="6"/>
      <c r="KNZ79" s="6"/>
      <c r="KOA79" s="6"/>
      <c r="KOB79" s="6"/>
      <c r="KOC79" s="6"/>
      <c r="KOD79" s="6"/>
      <c r="KOE79" s="6"/>
      <c r="KOF79" s="6"/>
      <c r="KOG79" s="6"/>
      <c r="KOH79" s="6"/>
      <c r="KOI79" s="6"/>
      <c r="KOJ79" s="6"/>
      <c r="KOK79" s="6"/>
      <c r="KOL79" s="6"/>
      <c r="KOM79" s="6"/>
      <c r="KON79" s="6"/>
      <c r="KOO79" s="6"/>
      <c r="KOP79" s="6"/>
      <c r="KOQ79" s="6"/>
      <c r="KOR79" s="6"/>
      <c r="KOS79" s="6"/>
      <c r="KOT79" s="6"/>
      <c r="KOU79" s="6"/>
      <c r="KOV79" s="6"/>
      <c r="KOW79" s="6"/>
      <c r="KOX79" s="6"/>
      <c r="KOY79" s="6"/>
      <c r="KOZ79" s="6"/>
      <c r="KPA79" s="6"/>
      <c r="KPB79" s="6"/>
      <c r="KPC79" s="6"/>
      <c r="KPD79" s="6"/>
      <c r="KPE79" s="6"/>
      <c r="KPF79" s="6"/>
      <c r="KPG79" s="6"/>
      <c r="KPH79" s="6"/>
      <c r="KPI79" s="6"/>
      <c r="KPJ79" s="6"/>
      <c r="KPK79" s="6"/>
      <c r="KPL79" s="6"/>
      <c r="KPM79" s="6"/>
      <c r="KPN79" s="6"/>
      <c r="KPO79" s="6"/>
      <c r="KPP79" s="6"/>
      <c r="KPQ79" s="6"/>
      <c r="KPR79" s="6"/>
      <c r="KPS79" s="6"/>
      <c r="KPT79" s="6"/>
      <c r="KPU79" s="6"/>
      <c r="KPV79" s="6"/>
      <c r="KPW79" s="6"/>
      <c r="KPX79" s="6"/>
      <c r="KPY79" s="6"/>
      <c r="KPZ79" s="6"/>
      <c r="KQA79" s="6"/>
      <c r="KQB79" s="6"/>
      <c r="KQC79" s="6"/>
      <c r="KQD79" s="6"/>
      <c r="KQE79" s="6"/>
      <c r="KQF79" s="6"/>
      <c r="KQG79" s="6"/>
      <c r="KQH79" s="6"/>
      <c r="KQI79" s="6"/>
      <c r="KQJ79" s="6"/>
      <c r="KQK79" s="6"/>
      <c r="KQL79" s="6"/>
      <c r="KQM79" s="6"/>
      <c r="KQN79" s="6"/>
      <c r="KQO79" s="6"/>
      <c r="KQP79" s="6"/>
      <c r="KQQ79" s="6"/>
      <c r="KQR79" s="6"/>
      <c r="KQS79" s="6"/>
      <c r="KQT79" s="6"/>
      <c r="KQU79" s="6"/>
      <c r="KQV79" s="6"/>
      <c r="KQW79" s="6"/>
      <c r="KQX79" s="6"/>
      <c r="KQY79" s="6"/>
      <c r="KQZ79" s="6"/>
      <c r="KRA79" s="6"/>
      <c r="KRB79" s="6"/>
      <c r="KRC79" s="6"/>
      <c r="KRD79" s="6"/>
      <c r="KRE79" s="6"/>
      <c r="KRF79" s="6"/>
      <c r="KRG79" s="6"/>
      <c r="KRH79" s="6"/>
      <c r="KRI79" s="6"/>
      <c r="KRJ79" s="6"/>
      <c r="KRK79" s="6"/>
      <c r="KRL79" s="6"/>
      <c r="KRM79" s="6"/>
      <c r="KRN79" s="6"/>
      <c r="KRO79" s="6"/>
      <c r="KRP79" s="6"/>
      <c r="KRQ79" s="6"/>
      <c r="KRR79" s="6"/>
      <c r="KRS79" s="6"/>
      <c r="KRT79" s="6"/>
      <c r="KRU79" s="6"/>
      <c r="KRV79" s="6"/>
      <c r="KRW79" s="6"/>
      <c r="KRX79" s="6"/>
      <c r="KRY79" s="6"/>
      <c r="KRZ79" s="6"/>
      <c r="KSA79" s="6"/>
      <c r="KSB79" s="6"/>
      <c r="KSC79" s="6"/>
      <c r="KSD79" s="6"/>
      <c r="KSE79" s="6"/>
      <c r="KSF79" s="6"/>
      <c r="KSG79" s="6"/>
      <c r="KSH79" s="6"/>
      <c r="KSI79" s="6"/>
      <c r="KSJ79" s="6"/>
      <c r="KSK79" s="6"/>
      <c r="KSL79" s="6"/>
      <c r="KSM79" s="6"/>
      <c r="KSN79" s="6"/>
      <c r="KSO79" s="6"/>
      <c r="KSP79" s="6"/>
      <c r="KSQ79" s="6"/>
      <c r="KSR79" s="6"/>
      <c r="KSS79" s="6"/>
      <c r="KST79" s="6"/>
      <c r="KSU79" s="6"/>
      <c r="KSV79" s="6"/>
      <c r="KSW79" s="6"/>
      <c r="KSX79" s="6"/>
      <c r="KSY79" s="6"/>
      <c r="KSZ79" s="6"/>
      <c r="KTA79" s="6"/>
      <c r="KTB79" s="6"/>
      <c r="KTC79" s="6"/>
      <c r="KTD79" s="6"/>
      <c r="KTE79" s="6"/>
      <c r="KTF79" s="6"/>
      <c r="KTG79" s="6"/>
      <c r="KTH79" s="6"/>
      <c r="KTI79" s="6"/>
      <c r="KTJ79" s="6"/>
      <c r="KTK79" s="6"/>
      <c r="KTL79" s="6"/>
      <c r="KTM79" s="6"/>
      <c r="KTN79" s="6"/>
      <c r="KTO79" s="6"/>
      <c r="KTP79" s="6"/>
      <c r="KTQ79" s="6"/>
      <c r="KTR79" s="6"/>
      <c r="KTS79" s="6"/>
      <c r="KTT79" s="6"/>
      <c r="KTU79" s="6"/>
      <c r="KTV79" s="6"/>
      <c r="KTW79" s="6"/>
      <c r="KTX79" s="6"/>
      <c r="KTY79" s="6"/>
      <c r="KTZ79" s="6"/>
      <c r="KUA79" s="6"/>
      <c r="KUB79" s="6"/>
      <c r="KUC79" s="6"/>
      <c r="KUD79" s="6"/>
      <c r="KUE79" s="6"/>
      <c r="KUF79" s="6"/>
      <c r="KUG79" s="6"/>
      <c r="KUH79" s="6"/>
      <c r="KUI79" s="6"/>
      <c r="KUJ79" s="6"/>
      <c r="KUK79" s="6"/>
      <c r="KUL79" s="6"/>
      <c r="KUM79" s="6"/>
      <c r="KUN79" s="6"/>
      <c r="KUO79" s="6"/>
      <c r="KUP79" s="6"/>
      <c r="KUQ79" s="6"/>
      <c r="KUR79" s="6"/>
      <c r="KUS79" s="6"/>
      <c r="KUT79" s="6"/>
      <c r="KUU79" s="6"/>
      <c r="KUV79" s="6"/>
      <c r="KUW79" s="6"/>
      <c r="KUX79" s="6"/>
      <c r="KUY79" s="6"/>
      <c r="KUZ79" s="6"/>
      <c r="KVA79" s="6"/>
      <c r="KVB79" s="6"/>
      <c r="KVC79" s="6"/>
      <c r="KVD79" s="6"/>
      <c r="KVE79" s="6"/>
      <c r="KVF79" s="6"/>
      <c r="KVG79" s="6"/>
      <c r="KVH79" s="6"/>
      <c r="KVI79" s="6"/>
      <c r="KVJ79" s="6"/>
      <c r="KVK79" s="6"/>
      <c r="KVL79" s="6"/>
      <c r="KVM79" s="6"/>
      <c r="KVN79" s="6"/>
      <c r="KVO79" s="6"/>
      <c r="KVP79" s="6"/>
      <c r="KVQ79" s="6"/>
      <c r="KVR79" s="6"/>
      <c r="KVS79" s="6"/>
      <c r="KVT79" s="6"/>
      <c r="KVU79" s="6"/>
      <c r="KVV79" s="6"/>
      <c r="KVW79" s="6"/>
      <c r="KVX79" s="6"/>
      <c r="KVY79" s="6"/>
      <c r="KVZ79" s="6"/>
      <c r="KWA79" s="6"/>
      <c r="KWB79" s="6"/>
      <c r="KWC79" s="6"/>
      <c r="KWD79" s="6"/>
      <c r="KWE79" s="6"/>
      <c r="KWF79" s="6"/>
      <c r="KWG79" s="6"/>
      <c r="KWH79" s="6"/>
      <c r="KWI79" s="6"/>
      <c r="KWJ79" s="6"/>
      <c r="KWK79" s="6"/>
      <c r="KWL79" s="6"/>
      <c r="KWM79" s="6"/>
      <c r="KWN79" s="6"/>
      <c r="KWO79" s="6"/>
      <c r="KWP79" s="6"/>
      <c r="KWQ79" s="6"/>
      <c r="KWR79" s="6"/>
      <c r="KWS79" s="6"/>
      <c r="KWT79" s="6"/>
      <c r="KWU79" s="6"/>
      <c r="KWV79" s="6"/>
      <c r="KWW79" s="6"/>
      <c r="KWX79" s="6"/>
      <c r="KWY79" s="6"/>
      <c r="KWZ79" s="6"/>
      <c r="KXA79" s="6"/>
      <c r="KXB79" s="6"/>
      <c r="KXC79" s="6"/>
      <c r="KXD79" s="6"/>
      <c r="KXE79" s="6"/>
      <c r="KXF79" s="6"/>
      <c r="KXG79" s="6"/>
      <c r="KXH79" s="6"/>
      <c r="KXI79" s="6"/>
      <c r="KXJ79" s="6"/>
      <c r="KXK79" s="6"/>
      <c r="KXL79" s="6"/>
      <c r="KXM79" s="6"/>
      <c r="KXN79" s="6"/>
      <c r="KXO79" s="6"/>
      <c r="KXP79" s="6"/>
      <c r="KXQ79" s="6"/>
      <c r="KXR79" s="6"/>
      <c r="KXS79" s="6"/>
      <c r="KXT79" s="6"/>
      <c r="KXU79" s="6"/>
      <c r="KXV79" s="6"/>
      <c r="KXW79" s="6"/>
      <c r="KXX79" s="6"/>
      <c r="KXY79" s="6"/>
      <c r="KXZ79" s="6"/>
      <c r="KYA79" s="6"/>
      <c r="KYB79" s="6"/>
      <c r="KYC79" s="6"/>
      <c r="KYD79" s="6"/>
      <c r="KYE79" s="6"/>
      <c r="KYF79" s="6"/>
      <c r="KYG79" s="6"/>
      <c r="KYH79" s="6"/>
      <c r="KYI79" s="6"/>
      <c r="KYJ79" s="6"/>
      <c r="KYK79" s="6"/>
      <c r="KYL79" s="6"/>
      <c r="KYM79" s="6"/>
      <c r="KYN79" s="6"/>
      <c r="KYO79" s="6"/>
      <c r="KYP79" s="6"/>
      <c r="KYQ79" s="6"/>
      <c r="KYR79" s="6"/>
      <c r="KYS79" s="6"/>
      <c r="KYT79" s="6"/>
      <c r="KYU79" s="6"/>
      <c r="KYV79" s="6"/>
      <c r="KYW79" s="6"/>
      <c r="KYX79" s="6"/>
      <c r="KYY79" s="6"/>
      <c r="KYZ79" s="6"/>
      <c r="KZA79" s="6"/>
      <c r="KZB79" s="6"/>
      <c r="KZC79" s="6"/>
      <c r="KZD79" s="6"/>
      <c r="KZE79" s="6"/>
      <c r="KZF79" s="6"/>
      <c r="KZG79" s="6"/>
      <c r="KZH79" s="6"/>
      <c r="KZI79" s="6"/>
      <c r="KZJ79" s="6"/>
      <c r="KZK79" s="6"/>
      <c r="KZL79" s="6"/>
      <c r="KZM79" s="6"/>
      <c r="KZN79" s="6"/>
      <c r="KZO79" s="6"/>
      <c r="KZP79" s="6"/>
      <c r="KZQ79" s="6"/>
      <c r="KZR79" s="6"/>
      <c r="KZS79" s="6"/>
      <c r="KZT79" s="6"/>
      <c r="KZU79" s="6"/>
      <c r="KZV79" s="6"/>
      <c r="KZW79" s="6"/>
      <c r="KZX79" s="6"/>
      <c r="KZY79" s="6"/>
      <c r="KZZ79" s="6"/>
      <c r="LAA79" s="6"/>
      <c r="LAB79" s="6"/>
      <c r="LAC79" s="6"/>
      <c r="LAD79" s="6"/>
      <c r="LAE79" s="6"/>
      <c r="LAF79" s="6"/>
      <c r="LAG79" s="6"/>
      <c r="LAH79" s="6"/>
      <c r="LAI79" s="6"/>
      <c r="LAJ79" s="6"/>
      <c r="LAK79" s="6"/>
      <c r="LAL79" s="6"/>
      <c r="LAM79" s="6"/>
      <c r="LAN79" s="6"/>
      <c r="LAO79" s="6"/>
      <c r="LAP79" s="6"/>
      <c r="LAQ79" s="6"/>
      <c r="LAR79" s="6"/>
      <c r="LAS79" s="6"/>
      <c r="LAT79" s="6"/>
      <c r="LAU79" s="6"/>
      <c r="LAV79" s="6"/>
      <c r="LAW79" s="6"/>
      <c r="LAX79" s="6"/>
      <c r="LAY79" s="6"/>
      <c r="LAZ79" s="6"/>
      <c r="LBA79" s="6"/>
      <c r="LBB79" s="6"/>
      <c r="LBC79" s="6"/>
      <c r="LBD79" s="6"/>
      <c r="LBE79" s="6"/>
      <c r="LBF79" s="6"/>
      <c r="LBG79" s="6"/>
      <c r="LBH79" s="6"/>
      <c r="LBI79" s="6"/>
      <c r="LBJ79" s="6"/>
      <c r="LBK79" s="6"/>
      <c r="LBL79" s="6"/>
      <c r="LBM79" s="6"/>
      <c r="LBN79" s="6"/>
      <c r="LBO79" s="6"/>
      <c r="LBP79" s="6"/>
      <c r="LBQ79" s="6"/>
      <c r="LBR79" s="6"/>
      <c r="LBS79" s="6"/>
      <c r="LBT79" s="6"/>
      <c r="LBU79" s="6"/>
      <c r="LBV79" s="6"/>
      <c r="LBW79" s="6"/>
      <c r="LBX79" s="6"/>
      <c r="LBY79" s="6"/>
      <c r="LBZ79" s="6"/>
      <c r="LCA79" s="6"/>
      <c r="LCB79" s="6"/>
      <c r="LCC79" s="6"/>
      <c r="LCD79" s="6"/>
      <c r="LCE79" s="6"/>
      <c r="LCF79" s="6"/>
      <c r="LCG79" s="6"/>
      <c r="LCH79" s="6"/>
      <c r="LCI79" s="6"/>
      <c r="LCJ79" s="6"/>
      <c r="LCK79" s="6"/>
      <c r="LCL79" s="6"/>
      <c r="LCM79" s="6"/>
      <c r="LCN79" s="6"/>
      <c r="LCO79" s="6"/>
      <c r="LCP79" s="6"/>
      <c r="LCQ79" s="6"/>
      <c r="LCR79" s="6"/>
      <c r="LCS79" s="6"/>
      <c r="LCT79" s="6"/>
      <c r="LCU79" s="6"/>
      <c r="LCV79" s="6"/>
      <c r="LCW79" s="6"/>
      <c r="LCX79" s="6"/>
      <c r="LCY79" s="6"/>
      <c r="LCZ79" s="6"/>
      <c r="LDA79" s="6"/>
      <c r="LDB79" s="6"/>
      <c r="LDC79" s="6"/>
      <c r="LDD79" s="6"/>
      <c r="LDE79" s="6"/>
      <c r="LDF79" s="6"/>
      <c r="LDG79" s="6"/>
      <c r="LDH79" s="6"/>
      <c r="LDI79" s="6"/>
      <c r="LDJ79" s="6"/>
      <c r="LDK79" s="6"/>
      <c r="LDL79" s="6"/>
      <c r="LDM79" s="6"/>
      <c r="LDN79" s="6"/>
      <c r="LDO79" s="6"/>
      <c r="LDP79" s="6"/>
      <c r="LDQ79" s="6"/>
      <c r="LDR79" s="6"/>
      <c r="LDS79" s="6"/>
      <c r="LDT79" s="6"/>
      <c r="LDU79" s="6"/>
      <c r="LDV79" s="6"/>
      <c r="LDW79" s="6"/>
      <c r="LDX79" s="6"/>
      <c r="LDY79" s="6"/>
      <c r="LDZ79" s="6"/>
      <c r="LEA79" s="6"/>
      <c r="LEB79" s="6"/>
      <c r="LEC79" s="6"/>
      <c r="LED79" s="6"/>
      <c r="LEE79" s="6"/>
      <c r="LEF79" s="6"/>
      <c r="LEG79" s="6"/>
      <c r="LEH79" s="6"/>
      <c r="LEI79" s="6"/>
      <c r="LEJ79" s="6"/>
      <c r="LEK79" s="6"/>
      <c r="LEL79" s="6"/>
      <c r="LEM79" s="6"/>
      <c r="LEN79" s="6"/>
      <c r="LEO79" s="6"/>
      <c r="LEP79" s="6"/>
      <c r="LEQ79" s="6"/>
      <c r="LER79" s="6"/>
      <c r="LES79" s="6"/>
      <c r="LET79" s="6"/>
      <c r="LEU79" s="6"/>
      <c r="LEV79" s="6"/>
      <c r="LEW79" s="6"/>
      <c r="LEX79" s="6"/>
      <c r="LEY79" s="6"/>
      <c r="LEZ79" s="6"/>
      <c r="LFA79" s="6"/>
      <c r="LFB79" s="6"/>
      <c r="LFC79" s="6"/>
      <c r="LFD79" s="6"/>
      <c r="LFE79" s="6"/>
      <c r="LFF79" s="6"/>
      <c r="LFG79" s="6"/>
      <c r="LFH79" s="6"/>
      <c r="LFI79" s="6"/>
      <c r="LFJ79" s="6"/>
      <c r="LFK79" s="6"/>
      <c r="LFL79" s="6"/>
      <c r="LFM79" s="6"/>
      <c r="LFN79" s="6"/>
      <c r="LFO79" s="6"/>
      <c r="LFP79" s="6"/>
      <c r="LFQ79" s="6"/>
      <c r="LFR79" s="6"/>
      <c r="LFS79" s="6"/>
      <c r="LFT79" s="6"/>
      <c r="LFU79" s="6"/>
      <c r="LFV79" s="6"/>
      <c r="LFW79" s="6"/>
      <c r="LFX79" s="6"/>
      <c r="LFY79" s="6"/>
      <c r="LFZ79" s="6"/>
      <c r="LGA79" s="6"/>
      <c r="LGB79" s="6"/>
      <c r="LGC79" s="6"/>
      <c r="LGD79" s="6"/>
      <c r="LGE79" s="6"/>
      <c r="LGF79" s="6"/>
      <c r="LGG79" s="6"/>
      <c r="LGH79" s="6"/>
      <c r="LGI79" s="6"/>
      <c r="LGJ79" s="6"/>
      <c r="LGK79" s="6"/>
      <c r="LGL79" s="6"/>
      <c r="LGM79" s="6"/>
      <c r="LGN79" s="6"/>
      <c r="LGO79" s="6"/>
      <c r="LGP79" s="6"/>
      <c r="LGQ79" s="6"/>
      <c r="LGR79" s="6"/>
      <c r="LGS79" s="6"/>
      <c r="LGT79" s="6"/>
      <c r="LGU79" s="6"/>
      <c r="LGV79" s="6"/>
      <c r="LGW79" s="6"/>
      <c r="LGX79" s="6"/>
      <c r="LGY79" s="6"/>
      <c r="LGZ79" s="6"/>
      <c r="LHA79" s="6"/>
      <c r="LHB79" s="6"/>
      <c r="LHC79" s="6"/>
      <c r="LHD79" s="6"/>
      <c r="LHE79" s="6"/>
      <c r="LHF79" s="6"/>
      <c r="LHG79" s="6"/>
      <c r="LHH79" s="6"/>
      <c r="LHI79" s="6"/>
      <c r="LHJ79" s="6"/>
      <c r="LHK79" s="6"/>
      <c r="LHL79" s="6"/>
      <c r="LHM79" s="6"/>
      <c r="LHN79" s="6"/>
      <c r="LHO79" s="6"/>
      <c r="LHP79" s="6"/>
      <c r="LHQ79" s="6"/>
      <c r="LHR79" s="6"/>
      <c r="LHS79" s="6"/>
      <c r="LHT79" s="6"/>
      <c r="LHU79" s="6"/>
      <c r="LHV79" s="6"/>
      <c r="LHW79" s="6"/>
      <c r="LHX79" s="6"/>
      <c r="LHY79" s="6"/>
      <c r="LHZ79" s="6"/>
      <c r="LIA79" s="6"/>
      <c r="LIB79" s="6"/>
      <c r="LIC79" s="6"/>
      <c r="LID79" s="6"/>
      <c r="LIE79" s="6"/>
      <c r="LIF79" s="6"/>
      <c r="LIG79" s="6"/>
      <c r="LIH79" s="6"/>
      <c r="LII79" s="6"/>
      <c r="LIJ79" s="6"/>
      <c r="LIK79" s="6"/>
      <c r="LIL79" s="6"/>
      <c r="LIM79" s="6"/>
      <c r="LIN79" s="6"/>
      <c r="LIO79" s="6"/>
      <c r="LIP79" s="6"/>
      <c r="LIQ79" s="6"/>
      <c r="LIR79" s="6"/>
      <c r="LIS79" s="6"/>
      <c r="LIT79" s="6"/>
      <c r="LIU79" s="6"/>
      <c r="LIV79" s="6"/>
      <c r="LIW79" s="6"/>
      <c r="LIX79" s="6"/>
      <c r="LIY79" s="6"/>
      <c r="LIZ79" s="6"/>
      <c r="LJA79" s="6"/>
      <c r="LJB79" s="6"/>
      <c r="LJC79" s="6"/>
      <c r="LJD79" s="6"/>
      <c r="LJE79" s="6"/>
      <c r="LJF79" s="6"/>
      <c r="LJG79" s="6"/>
      <c r="LJH79" s="6"/>
      <c r="LJI79" s="6"/>
      <c r="LJJ79" s="6"/>
      <c r="LJK79" s="6"/>
      <c r="LJL79" s="6"/>
      <c r="LJM79" s="6"/>
      <c r="LJN79" s="6"/>
      <c r="LJO79" s="6"/>
      <c r="LJP79" s="6"/>
      <c r="LJQ79" s="6"/>
      <c r="LJR79" s="6"/>
      <c r="LJS79" s="6"/>
      <c r="LJT79" s="6"/>
      <c r="LJU79" s="6"/>
      <c r="LJV79" s="6"/>
      <c r="LJW79" s="6"/>
      <c r="LJX79" s="6"/>
      <c r="LJY79" s="6"/>
      <c r="LJZ79" s="6"/>
      <c r="LKA79" s="6"/>
      <c r="LKB79" s="6"/>
      <c r="LKC79" s="6"/>
      <c r="LKD79" s="6"/>
      <c r="LKE79" s="6"/>
      <c r="LKF79" s="6"/>
      <c r="LKG79" s="6"/>
      <c r="LKH79" s="6"/>
      <c r="LKI79" s="6"/>
      <c r="LKJ79" s="6"/>
      <c r="LKK79" s="6"/>
      <c r="LKL79" s="6"/>
      <c r="LKM79" s="6"/>
      <c r="LKN79" s="6"/>
      <c r="LKO79" s="6"/>
      <c r="LKP79" s="6"/>
      <c r="LKQ79" s="6"/>
      <c r="LKR79" s="6"/>
      <c r="LKS79" s="6"/>
      <c r="LKT79" s="6"/>
      <c r="LKU79" s="6"/>
      <c r="LKV79" s="6"/>
      <c r="LKW79" s="6"/>
      <c r="LKX79" s="6"/>
      <c r="LKY79" s="6"/>
      <c r="LKZ79" s="6"/>
      <c r="LLA79" s="6"/>
      <c r="LLB79" s="6"/>
      <c r="LLC79" s="6"/>
      <c r="LLD79" s="6"/>
      <c r="LLE79" s="6"/>
      <c r="LLF79" s="6"/>
      <c r="LLG79" s="6"/>
      <c r="LLH79" s="6"/>
      <c r="LLI79" s="6"/>
      <c r="LLJ79" s="6"/>
      <c r="LLK79" s="6"/>
      <c r="LLL79" s="6"/>
      <c r="LLM79" s="6"/>
      <c r="LLN79" s="6"/>
      <c r="LLO79" s="6"/>
      <c r="LLP79" s="6"/>
      <c r="LLQ79" s="6"/>
      <c r="LLR79" s="6"/>
      <c r="LLS79" s="6"/>
      <c r="LLT79" s="6"/>
      <c r="LLU79" s="6"/>
      <c r="LLV79" s="6"/>
      <c r="LLW79" s="6"/>
      <c r="LLX79" s="6"/>
      <c r="LLY79" s="6"/>
      <c r="LLZ79" s="6"/>
      <c r="LMA79" s="6"/>
      <c r="LMB79" s="6"/>
      <c r="LMC79" s="6"/>
      <c r="LMD79" s="6"/>
      <c r="LME79" s="6"/>
      <c r="LMF79" s="6"/>
      <c r="LMG79" s="6"/>
      <c r="LMH79" s="6"/>
      <c r="LMI79" s="6"/>
      <c r="LMJ79" s="6"/>
      <c r="LMK79" s="6"/>
      <c r="LML79" s="6"/>
      <c r="LMM79" s="6"/>
      <c r="LMN79" s="6"/>
      <c r="LMO79" s="6"/>
      <c r="LMP79" s="6"/>
      <c r="LMQ79" s="6"/>
      <c r="LMR79" s="6"/>
      <c r="LMS79" s="6"/>
      <c r="LMT79" s="6"/>
      <c r="LMU79" s="6"/>
      <c r="LMV79" s="6"/>
      <c r="LMW79" s="6"/>
      <c r="LMX79" s="6"/>
      <c r="LMY79" s="6"/>
      <c r="LMZ79" s="6"/>
      <c r="LNA79" s="6"/>
      <c r="LNB79" s="6"/>
      <c r="LNC79" s="6"/>
      <c r="LND79" s="6"/>
      <c r="LNE79" s="6"/>
      <c r="LNF79" s="6"/>
      <c r="LNG79" s="6"/>
      <c r="LNH79" s="6"/>
      <c r="LNI79" s="6"/>
      <c r="LNJ79" s="6"/>
      <c r="LNK79" s="6"/>
      <c r="LNL79" s="6"/>
      <c r="LNM79" s="6"/>
      <c r="LNN79" s="6"/>
      <c r="LNO79" s="6"/>
      <c r="LNP79" s="6"/>
      <c r="LNQ79" s="6"/>
      <c r="LNR79" s="6"/>
      <c r="LNS79" s="6"/>
      <c r="LNT79" s="6"/>
      <c r="LNU79" s="6"/>
      <c r="LNV79" s="6"/>
      <c r="LNW79" s="6"/>
      <c r="LNX79" s="6"/>
      <c r="LNY79" s="6"/>
      <c r="LNZ79" s="6"/>
      <c r="LOA79" s="6"/>
      <c r="LOB79" s="6"/>
      <c r="LOC79" s="6"/>
      <c r="LOD79" s="6"/>
      <c r="LOE79" s="6"/>
      <c r="LOF79" s="6"/>
      <c r="LOG79" s="6"/>
      <c r="LOH79" s="6"/>
      <c r="LOI79" s="6"/>
      <c r="LOJ79" s="6"/>
      <c r="LOK79" s="6"/>
      <c r="LOL79" s="6"/>
      <c r="LOM79" s="6"/>
      <c r="LON79" s="6"/>
      <c r="LOO79" s="6"/>
      <c r="LOP79" s="6"/>
      <c r="LOQ79" s="6"/>
      <c r="LOR79" s="6"/>
      <c r="LOS79" s="6"/>
      <c r="LOT79" s="6"/>
      <c r="LOU79" s="6"/>
      <c r="LOV79" s="6"/>
      <c r="LOW79" s="6"/>
      <c r="LOX79" s="6"/>
      <c r="LOY79" s="6"/>
      <c r="LOZ79" s="6"/>
      <c r="LPA79" s="6"/>
      <c r="LPB79" s="6"/>
      <c r="LPC79" s="6"/>
      <c r="LPD79" s="6"/>
      <c r="LPE79" s="6"/>
      <c r="LPF79" s="6"/>
      <c r="LPG79" s="6"/>
      <c r="LPH79" s="6"/>
      <c r="LPI79" s="6"/>
      <c r="LPJ79" s="6"/>
      <c r="LPK79" s="6"/>
      <c r="LPL79" s="6"/>
      <c r="LPM79" s="6"/>
      <c r="LPN79" s="6"/>
      <c r="LPO79" s="6"/>
      <c r="LPP79" s="6"/>
      <c r="LPQ79" s="6"/>
      <c r="LPR79" s="6"/>
      <c r="LPS79" s="6"/>
      <c r="LPT79" s="6"/>
      <c r="LPU79" s="6"/>
      <c r="LPV79" s="6"/>
      <c r="LPW79" s="6"/>
      <c r="LPX79" s="6"/>
      <c r="LPY79" s="6"/>
      <c r="LPZ79" s="6"/>
      <c r="LQA79" s="6"/>
      <c r="LQB79" s="6"/>
      <c r="LQC79" s="6"/>
      <c r="LQD79" s="6"/>
      <c r="LQE79" s="6"/>
      <c r="LQF79" s="6"/>
      <c r="LQG79" s="6"/>
      <c r="LQH79" s="6"/>
      <c r="LQI79" s="6"/>
      <c r="LQJ79" s="6"/>
      <c r="LQK79" s="6"/>
      <c r="LQL79" s="6"/>
      <c r="LQM79" s="6"/>
      <c r="LQN79" s="6"/>
      <c r="LQO79" s="6"/>
      <c r="LQP79" s="6"/>
      <c r="LQQ79" s="6"/>
      <c r="LQR79" s="6"/>
      <c r="LQS79" s="6"/>
      <c r="LQT79" s="6"/>
      <c r="LQU79" s="6"/>
      <c r="LQV79" s="6"/>
      <c r="LQW79" s="6"/>
      <c r="LQX79" s="6"/>
      <c r="LQY79" s="6"/>
      <c r="LQZ79" s="6"/>
      <c r="LRA79" s="6"/>
      <c r="LRB79" s="6"/>
      <c r="LRC79" s="6"/>
      <c r="LRD79" s="6"/>
      <c r="LRE79" s="6"/>
      <c r="LRF79" s="6"/>
      <c r="LRG79" s="6"/>
      <c r="LRH79" s="6"/>
      <c r="LRI79" s="6"/>
      <c r="LRJ79" s="6"/>
      <c r="LRK79" s="6"/>
      <c r="LRL79" s="6"/>
      <c r="LRM79" s="6"/>
      <c r="LRN79" s="6"/>
      <c r="LRO79" s="6"/>
      <c r="LRP79" s="6"/>
      <c r="LRQ79" s="6"/>
      <c r="LRR79" s="6"/>
      <c r="LRS79" s="6"/>
      <c r="LRT79" s="6"/>
      <c r="LRU79" s="6"/>
      <c r="LRV79" s="6"/>
      <c r="LRW79" s="6"/>
      <c r="LRX79" s="6"/>
      <c r="LRY79" s="6"/>
      <c r="LRZ79" s="6"/>
      <c r="LSA79" s="6"/>
      <c r="LSB79" s="6"/>
      <c r="LSC79" s="6"/>
      <c r="LSD79" s="6"/>
      <c r="LSE79" s="6"/>
      <c r="LSF79" s="6"/>
      <c r="LSG79" s="6"/>
      <c r="LSH79" s="6"/>
      <c r="LSI79" s="6"/>
      <c r="LSJ79" s="6"/>
      <c r="LSK79" s="6"/>
      <c r="LSL79" s="6"/>
      <c r="LSM79" s="6"/>
      <c r="LSN79" s="6"/>
      <c r="LSO79" s="6"/>
      <c r="LSP79" s="6"/>
      <c r="LSQ79" s="6"/>
      <c r="LSR79" s="6"/>
      <c r="LSS79" s="6"/>
      <c r="LST79" s="6"/>
      <c r="LSU79" s="6"/>
      <c r="LSV79" s="6"/>
      <c r="LSW79" s="6"/>
      <c r="LSX79" s="6"/>
      <c r="LSY79" s="6"/>
      <c r="LSZ79" s="6"/>
      <c r="LTA79" s="6"/>
      <c r="LTB79" s="6"/>
      <c r="LTC79" s="6"/>
      <c r="LTD79" s="6"/>
      <c r="LTE79" s="6"/>
      <c r="LTF79" s="6"/>
      <c r="LTG79" s="6"/>
      <c r="LTH79" s="6"/>
      <c r="LTI79" s="6"/>
      <c r="LTJ79" s="6"/>
      <c r="LTK79" s="6"/>
      <c r="LTL79" s="6"/>
      <c r="LTM79" s="6"/>
      <c r="LTN79" s="6"/>
      <c r="LTO79" s="6"/>
      <c r="LTP79" s="6"/>
      <c r="LTQ79" s="6"/>
      <c r="LTR79" s="6"/>
      <c r="LTS79" s="6"/>
      <c r="LTT79" s="6"/>
      <c r="LTU79" s="6"/>
      <c r="LTV79" s="6"/>
      <c r="LTW79" s="6"/>
      <c r="LTX79" s="6"/>
      <c r="LTY79" s="6"/>
      <c r="LTZ79" s="6"/>
      <c r="LUA79" s="6"/>
      <c r="LUB79" s="6"/>
      <c r="LUC79" s="6"/>
      <c r="LUD79" s="6"/>
      <c r="LUE79" s="6"/>
      <c r="LUF79" s="6"/>
      <c r="LUG79" s="6"/>
      <c r="LUH79" s="6"/>
      <c r="LUI79" s="6"/>
      <c r="LUJ79" s="6"/>
      <c r="LUK79" s="6"/>
      <c r="LUL79" s="6"/>
      <c r="LUM79" s="6"/>
      <c r="LUN79" s="6"/>
      <c r="LUO79" s="6"/>
      <c r="LUP79" s="6"/>
      <c r="LUQ79" s="6"/>
      <c r="LUR79" s="6"/>
      <c r="LUS79" s="6"/>
      <c r="LUT79" s="6"/>
      <c r="LUU79" s="6"/>
      <c r="LUV79" s="6"/>
      <c r="LUW79" s="6"/>
      <c r="LUX79" s="6"/>
      <c r="LUY79" s="6"/>
      <c r="LUZ79" s="6"/>
      <c r="LVA79" s="6"/>
      <c r="LVB79" s="6"/>
      <c r="LVC79" s="6"/>
      <c r="LVD79" s="6"/>
      <c r="LVE79" s="6"/>
      <c r="LVF79" s="6"/>
      <c r="LVG79" s="6"/>
      <c r="LVH79" s="6"/>
      <c r="LVI79" s="6"/>
      <c r="LVJ79" s="6"/>
      <c r="LVK79" s="6"/>
      <c r="LVL79" s="6"/>
      <c r="LVM79" s="6"/>
      <c r="LVN79" s="6"/>
      <c r="LVO79" s="6"/>
      <c r="LVP79" s="6"/>
      <c r="LVQ79" s="6"/>
      <c r="LVR79" s="6"/>
      <c r="LVS79" s="6"/>
      <c r="LVT79" s="6"/>
      <c r="LVU79" s="6"/>
      <c r="LVV79" s="6"/>
      <c r="LVW79" s="6"/>
      <c r="LVX79" s="6"/>
      <c r="LVY79" s="6"/>
      <c r="LVZ79" s="6"/>
      <c r="LWA79" s="6"/>
      <c r="LWB79" s="6"/>
      <c r="LWC79" s="6"/>
      <c r="LWD79" s="6"/>
      <c r="LWE79" s="6"/>
      <c r="LWF79" s="6"/>
      <c r="LWG79" s="6"/>
      <c r="LWH79" s="6"/>
      <c r="LWI79" s="6"/>
      <c r="LWJ79" s="6"/>
      <c r="LWK79" s="6"/>
      <c r="LWL79" s="6"/>
      <c r="LWM79" s="6"/>
      <c r="LWN79" s="6"/>
      <c r="LWO79" s="6"/>
      <c r="LWP79" s="6"/>
      <c r="LWQ79" s="6"/>
      <c r="LWR79" s="6"/>
      <c r="LWS79" s="6"/>
      <c r="LWT79" s="6"/>
      <c r="LWU79" s="6"/>
      <c r="LWV79" s="6"/>
      <c r="LWW79" s="6"/>
      <c r="LWX79" s="6"/>
      <c r="LWY79" s="6"/>
      <c r="LWZ79" s="6"/>
      <c r="LXA79" s="6"/>
      <c r="LXB79" s="6"/>
      <c r="LXC79" s="6"/>
      <c r="LXD79" s="6"/>
      <c r="LXE79" s="6"/>
      <c r="LXF79" s="6"/>
      <c r="LXG79" s="6"/>
      <c r="LXH79" s="6"/>
      <c r="LXI79" s="6"/>
      <c r="LXJ79" s="6"/>
      <c r="LXK79" s="6"/>
      <c r="LXL79" s="6"/>
      <c r="LXM79" s="6"/>
      <c r="LXN79" s="6"/>
      <c r="LXO79" s="6"/>
      <c r="LXP79" s="6"/>
      <c r="LXQ79" s="6"/>
      <c r="LXR79" s="6"/>
      <c r="LXS79" s="6"/>
      <c r="LXT79" s="6"/>
      <c r="LXU79" s="6"/>
      <c r="LXV79" s="6"/>
      <c r="LXW79" s="6"/>
      <c r="LXX79" s="6"/>
      <c r="LXY79" s="6"/>
      <c r="LXZ79" s="6"/>
      <c r="LYA79" s="6"/>
      <c r="LYB79" s="6"/>
      <c r="LYC79" s="6"/>
      <c r="LYD79" s="6"/>
      <c r="LYE79" s="6"/>
      <c r="LYF79" s="6"/>
      <c r="LYG79" s="6"/>
      <c r="LYH79" s="6"/>
      <c r="LYI79" s="6"/>
      <c r="LYJ79" s="6"/>
      <c r="LYK79" s="6"/>
      <c r="LYL79" s="6"/>
      <c r="LYM79" s="6"/>
      <c r="LYN79" s="6"/>
      <c r="LYO79" s="6"/>
      <c r="LYP79" s="6"/>
      <c r="LYQ79" s="6"/>
      <c r="LYR79" s="6"/>
      <c r="LYS79" s="6"/>
      <c r="LYT79" s="6"/>
      <c r="LYU79" s="6"/>
      <c r="LYV79" s="6"/>
      <c r="LYW79" s="6"/>
      <c r="LYX79" s="6"/>
      <c r="LYY79" s="6"/>
      <c r="LYZ79" s="6"/>
      <c r="LZA79" s="6"/>
      <c r="LZB79" s="6"/>
      <c r="LZC79" s="6"/>
      <c r="LZD79" s="6"/>
      <c r="LZE79" s="6"/>
      <c r="LZF79" s="6"/>
      <c r="LZG79" s="6"/>
      <c r="LZH79" s="6"/>
      <c r="LZI79" s="6"/>
      <c r="LZJ79" s="6"/>
      <c r="LZK79" s="6"/>
      <c r="LZL79" s="6"/>
      <c r="LZM79" s="6"/>
      <c r="LZN79" s="6"/>
      <c r="LZO79" s="6"/>
      <c r="LZP79" s="6"/>
      <c r="LZQ79" s="6"/>
      <c r="LZR79" s="6"/>
      <c r="LZS79" s="6"/>
      <c r="LZT79" s="6"/>
      <c r="LZU79" s="6"/>
      <c r="LZV79" s="6"/>
      <c r="LZW79" s="6"/>
      <c r="LZX79" s="6"/>
      <c r="LZY79" s="6"/>
      <c r="LZZ79" s="6"/>
      <c r="MAA79" s="6"/>
      <c r="MAB79" s="6"/>
      <c r="MAC79" s="6"/>
      <c r="MAD79" s="6"/>
      <c r="MAE79" s="6"/>
      <c r="MAF79" s="6"/>
      <c r="MAG79" s="6"/>
      <c r="MAH79" s="6"/>
      <c r="MAI79" s="6"/>
      <c r="MAJ79" s="6"/>
      <c r="MAK79" s="6"/>
      <c r="MAL79" s="6"/>
      <c r="MAM79" s="6"/>
      <c r="MAN79" s="6"/>
      <c r="MAO79" s="6"/>
      <c r="MAP79" s="6"/>
      <c r="MAQ79" s="6"/>
      <c r="MAR79" s="6"/>
      <c r="MAS79" s="6"/>
      <c r="MAT79" s="6"/>
      <c r="MAU79" s="6"/>
      <c r="MAV79" s="6"/>
      <c r="MAW79" s="6"/>
      <c r="MAX79" s="6"/>
      <c r="MAY79" s="6"/>
      <c r="MAZ79" s="6"/>
      <c r="MBA79" s="6"/>
      <c r="MBB79" s="6"/>
      <c r="MBC79" s="6"/>
      <c r="MBD79" s="6"/>
      <c r="MBE79" s="6"/>
      <c r="MBF79" s="6"/>
      <c r="MBG79" s="6"/>
      <c r="MBH79" s="6"/>
      <c r="MBI79" s="6"/>
      <c r="MBJ79" s="6"/>
      <c r="MBK79" s="6"/>
      <c r="MBL79" s="6"/>
      <c r="MBM79" s="6"/>
      <c r="MBN79" s="6"/>
      <c r="MBO79" s="6"/>
      <c r="MBP79" s="6"/>
      <c r="MBQ79" s="6"/>
      <c r="MBR79" s="6"/>
      <c r="MBS79" s="6"/>
      <c r="MBT79" s="6"/>
      <c r="MBU79" s="6"/>
      <c r="MBV79" s="6"/>
      <c r="MBW79" s="6"/>
      <c r="MBX79" s="6"/>
      <c r="MBY79" s="6"/>
      <c r="MBZ79" s="6"/>
      <c r="MCA79" s="6"/>
      <c r="MCB79" s="6"/>
      <c r="MCC79" s="6"/>
      <c r="MCD79" s="6"/>
      <c r="MCE79" s="6"/>
      <c r="MCF79" s="6"/>
      <c r="MCG79" s="6"/>
      <c r="MCH79" s="6"/>
      <c r="MCI79" s="6"/>
      <c r="MCJ79" s="6"/>
      <c r="MCK79" s="6"/>
      <c r="MCL79" s="6"/>
      <c r="MCM79" s="6"/>
      <c r="MCN79" s="6"/>
      <c r="MCO79" s="6"/>
      <c r="MCP79" s="6"/>
      <c r="MCQ79" s="6"/>
      <c r="MCR79" s="6"/>
      <c r="MCS79" s="6"/>
      <c r="MCT79" s="6"/>
      <c r="MCU79" s="6"/>
      <c r="MCV79" s="6"/>
      <c r="MCW79" s="6"/>
      <c r="MCX79" s="6"/>
      <c r="MCY79" s="6"/>
      <c r="MCZ79" s="6"/>
      <c r="MDA79" s="6"/>
      <c r="MDB79" s="6"/>
      <c r="MDC79" s="6"/>
      <c r="MDD79" s="6"/>
      <c r="MDE79" s="6"/>
      <c r="MDF79" s="6"/>
      <c r="MDG79" s="6"/>
      <c r="MDH79" s="6"/>
      <c r="MDI79" s="6"/>
      <c r="MDJ79" s="6"/>
      <c r="MDK79" s="6"/>
      <c r="MDL79" s="6"/>
      <c r="MDM79" s="6"/>
      <c r="MDN79" s="6"/>
      <c r="MDO79" s="6"/>
      <c r="MDP79" s="6"/>
      <c r="MDQ79" s="6"/>
      <c r="MDR79" s="6"/>
      <c r="MDS79" s="6"/>
      <c r="MDT79" s="6"/>
      <c r="MDU79" s="6"/>
      <c r="MDV79" s="6"/>
      <c r="MDW79" s="6"/>
      <c r="MDX79" s="6"/>
      <c r="MDY79" s="6"/>
      <c r="MDZ79" s="6"/>
      <c r="MEA79" s="6"/>
      <c r="MEB79" s="6"/>
      <c r="MEC79" s="6"/>
      <c r="MED79" s="6"/>
      <c r="MEE79" s="6"/>
      <c r="MEF79" s="6"/>
      <c r="MEG79" s="6"/>
      <c r="MEH79" s="6"/>
      <c r="MEI79" s="6"/>
      <c r="MEJ79" s="6"/>
      <c r="MEK79" s="6"/>
      <c r="MEL79" s="6"/>
      <c r="MEM79" s="6"/>
      <c r="MEN79" s="6"/>
      <c r="MEO79" s="6"/>
      <c r="MEP79" s="6"/>
      <c r="MEQ79" s="6"/>
      <c r="MER79" s="6"/>
      <c r="MES79" s="6"/>
      <c r="MET79" s="6"/>
      <c r="MEU79" s="6"/>
      <c r="MEV79" s="6"/>
      <c r="MEW79" s="6"/>
      <c r="MEX79" s="6"/>
      <c r="MEY79" s="6"/>
      <c r="MEZ79" s="6"/>
      <c r="MFA79" s="6"/>
      <c r="MFB79" s="6"/>
      <c r="MFC79" s="6"/>
      <c r="MFD79" s="6"/>
      <c r="MFE79" s="6"/>
      <c r="MFF79" s="6"/>
      <c r="MFG79" s="6"/>
      <c r="MFH79" s="6"/>
      <c r="MFI79" s="6"/>
      <c r="MFJ79" s="6"/>
      <c r="MFK79" s="6"/>
      <c r="MFL79" s="6"/>
      <c r="MFM79" s="6"/>
      <c r="MFN79" s="6"/>
      <c r="MFO79" s="6"/>
      <c r="MFP79" s="6"/>
      <c r="MFQ79" s="6"/>
      <c r="MFR79" s="6"/>
      <c r="MFS79" s="6"/>
      <c r="MFT79" s="6"/>
      <c r="MFU79" s="6"/>
      <c r="MFV79" s="6"/>
      <c r="MFW79" s="6"/>
      <c r="MFX79" s="6"/>
      <c r="MFY79" s="6"/>
      <c r="MFZ79" s="6"/>
      <c r="MGA79" s="6"/>
      <c r="MGB79" s="6"/>
      <c r="MGC79" s="6"/>
      <c r="MGD79" s="6"/>
      <c r="MGE79" s="6"/>
      <c r="MGF79" s="6"/>
      <c r="MGG79" s="6"/>
      <c r="MGH79" s="6"/>
      <c r="MGI79" s="6"/>
      <c r="MGJ79" s="6"/>
      <c r="MGK79" s="6"/>
      <c r="MGL79" s="6"/>
      <c r="MGM79" s="6"/>
      <c r="MGN79" s="6"/>
      <c r="MGO79" s="6"/>
      <c r="MGP79" s="6"/>
      <c r="MGQ79" s="6"/>
      <c r="MGR79" s="6"/>
      <c r="MGS79" s="6"/>
      <c r="MGT79" s="6"/>
      <c r="MGU79" s="6"/>
      <c r="MGV79" s="6"/>
      <c r="MGW79" s="6"/>
      <c r="MGX79" s="6"/>
      <c r="MGY79" s="6"/>
      <c r="MGZ79" s="6"/>
      <c r="MHA79" s="6"/>
      <c r="MHB79" s="6"/>
      <c r="MHC79" s="6"/>
      <c r="MHD79" s="6"/>
      <c r="MHE79" s="6"/>
      <c r="MHF79" s="6"/>
      <c r="MHG79" s="6"/>
      <c r="MHH79" s="6"/>
      <c r="MHI79" s="6"/>
      <c r="MHJ79" s="6"/>
      <c r="MHK79" s="6"/>
      <c r="MHL79" s="6"/>
      <c r="MHM79" s="6"/>
      <c r="MHN79" s="6"/>
      <c r="MHO79" s="6"/>
      <c r="MHP79" s="6"/>
      <c r="MHQ79" s="6"/>
      <c r="MHR79" s="6"/>
      <c r="MHS79" s="6"/>
      <c r="MHT79" s="6"/>
      <c r="MHU79" s="6"/>
      <c r="MHV79" s="6"/>
      <c r="MHW79" s="6"/>
      <c r="MHX79" s="6"/>
      <c r="MHY79" s="6"/>
      <c r="MHZ79" s="6"/>
      <c r="MIA79" s="6"/>
      <c r="MIB79" s="6"/>
      <c r="MIC79" s="6"/>
      <c r="MID79" s="6"/>
      <c r="MIE79" s="6"/>
      <c r="MIF79" s="6"/>
      <c r="MIG79" s="6"/>
      <c r="MIH79" s="6"/>
      <c r="MII79" s="6"/>
      <c r="MIJ79" s="6"/>
      <c r="MIK79" s="6"/>
      <c r="MIL79" s="6"/>
      <c r="MIM79" s="6"/>
      <c r="MIN79" s="6"/>
      <c r="MIO79" s="6"/>
      <c r="MIP79" s="6"/>
      <c r="MIQ79" s="6"/>
      <c r="MIR79" s="6"/>
      <c r="MIS79" s="6"/>
      <c r="MIT79" s="6"/>
      <c r="MIU79" s="6"/>
      <c r="MIV79" s="6"/>
      <c r="MIW79" s="6"/>
      <c r="MIX79" s="6"/>
      <c r="MIY79" s="6"/>
      <c r="MIZ79" s="6"/>
      <c r="MJA79" s="6"/>
      <c r="MJB79" s="6"/>
      <c r="MJC79" s="6"/>
      <c r="MJD79" s="6"/>
      <c r="MJE79" s="6"/>
      <c r="MJF79" s="6"/>
      <c r="MJG79" s="6"/>
      <c r="MJH79" s="6"/>
      <c r="MJI79" s="6"/>
      <c r="MJJ79" s="6"/>
      <c r="MJK79" s="6"/>
      <c r="MJL79" s="6"/>
      <c r="MJM79" s="6"/>
      <c r="MJN79" s="6"/>
      <c r="MJO79" s="6"/>
      <c r="MJP79" s="6"/>
      <c r="MJQ79" s="6"/>
      <c r="MJR79" s="6"/>
      <c r="MJS79" s="6"/>
      <c r="MJT79" s="6"/>
      <c r="MJU79" s="6"/>
      <c r="MJV79" s="6"/>
      <c r="MJW79" s="6"/>
      <c r="MJX79" s="6"/>
      <c r="MJY79" s="6"/>
      <c r="MJZ79" s="6"/>
      <c r="MKA79" s="6"/>
      <c r="MKB79" s="6"/>
      <c r="MKC79" s="6"/>
      <c r="MKD79" s="6"/>
      <c r="MKE79" s="6"/>
      <c r="MKF79" s="6"/>
      <c r="MKG79" s="6"/>
      <c r="MKH79" s="6"/>
      <c r="MKI79" s="6"/>
      <c r="MKJ79" s="6"/>
      <c r="MKK79" s="6"/>
      <c r="MKL79" s="6"/>
      <c r="MKM79" s="6"/>
      <c r="MKN79" s="6"/>
      <c r="MKO79" s="6"/>
      <c r="MKP79" s="6"/>
      <c r="MKQ79" s="6"/>
      <c r="MKR79" s="6"/>
      <c r="MKS79" s="6"/>
      <c r="MKT79" s="6"/>
      <c r="MKU79" s="6"/>
      <c r="MKV79" s="6"/>
      <c r="MKW79" s="6"/>
      <c r="MKX79" s="6"/>
      <c r="MKY79" s="6"/>
      <c r="MKZ79" s="6"/>
      <c r="MLA79" s="6"/>
      <c r="MLB79" s="6"/>
      <c r="MLC79" s="6"/>
      <c r="MLD79" s="6"/>
      <c r="MLE79" s="6"/>
      <c r="MLF79" s="6"/>
      <c r="MLG79" s="6"/>
      <c r="MLH79" s="6"/>
      <c r="MLI79" s="6"/>
      <c r="MLJ79" s="6"/>
      <c r="MLK79" s="6"/>
      <c r="MLL79" s="6"/>
      <c r="MLM79" s="6"/>
      <c r="MLN79" s="6"/>
      <c r="MLO79" s="6"/>
      <c r="MLP79" s="6"/>
      <c r="MLQ79" s="6"/>
      <c r="MLR79" s="6"/>
      <c r="MLS79" s="6"/>
      <c r="MLT79" s="6"/>
      <c r="MLU79" s="6"/>
      <c r="MLV79" s="6"/>
      <c r="MLW79" s="6"/>
      <c r="MLX79" s="6"/>
      <c r="MLY79" s="6"/>
      <c r="MLZ79" s="6"/>
      <c r="MMA79" s="6"/>
      <c r="MMB79" s="6"/>
      <c r="MMC79" s="6"/>
      <c r="MMD79" s="6"/>
      <c r="MME79" s="6"/>
      <c r="MMF79" s="6"/>
      <c r="MMG79" s="6"/>
      <c r="MMH79" s="6"/>
      <c r="MMI79" s="6"/>
      <c r="MMJ79" s="6"/>
      <c r="MMK79" s="6"/>
      <c r="MML79" s="6"/>
      <c r="MMM79" s="6"/>
      <c r="MMN79" s="6"/>
      <c r="MMO79" s="6"/>
      <c r="MMP79" s="6"/>
      <c r="MMQ79" s="6"/>
      <c r="MMR79" s="6"/>
      <c r="MMS79" s="6"/>
      <c r="MMT79" s="6"/>
      <c r="MMU79" s="6"/>
      <c r="MMV79" s="6"/>
      <c r="MMW79" s="6"/>
      <c r="MMX79" s="6"/>
      <c r="MMY79" s="6"/>
      <c r="MMZ79" s="6"/>
      <c r="MNA79" s="6"/>
      <c r="MNB79" s="6"/>
      <c r="MNC79" s="6"/>
      <c r="MND79" s="6"/>
      <c r="MNE79" s="6"/>
      <c r="MNF79" s="6"/>
      <c r="MNG79" s="6"/>
      <c r="MNH79" s="6"/>
      <c r="MNI79" s="6"/>
      <c r="MNJ79" s="6"/>
      <c r="MNK79" s="6"/>
      <c r="MNL79" s="6"/>
      <c r="MNM79" s="6"/>
      <c r="MNN79" s="6"/>
      <c r="MNO79" s="6"/>
      <c r="MNP79" s="6"/>
      <c r="MNQ79" s="6"/>
      <c r="MNR79" s="6"/>
      <c r="MNS79" s="6"/>
      <c r="MNT79" s="6"/>
      <c r="MNU79" s="6"/>
      <c r="MNV79" s="6"/>
      <c r="MNW79" s="6"/>
      <c r="MNX79" s="6"/>
      <c r="MNY79" s="6"/>
      <c r="MNZ79" s="6"/>
      <c r="MOA79" s="6"/>
      <c r="MOB79" s="6"/>
      <c r="MOC79" s="6"/>
      <c r="MOD79" s="6"/>
      <c r="MOE79" s="6"/>
      <c r="MOF79" s="6"/>
      <c r="MOG79" s="6"/>
      <c r="MOH79" s="6"/>
      <c r="MOI79" s="6"/>
      <c r="MOJ79" s="6"/>
      <c r="MOK79" s="6"/>
      <c r="MOL79" s="6"/>
      <c r="MOM79" s="6"/>
      <c r="MON79" s="6"/>
      <c r="MOO79" s="6"/>
      <c r="MOP79" s="6"/>
      <c r="MOQ79" s="6"/>
      <c r="MOR79" s="6"/>
      <c r="MOS79" s="6"/>
      <c r="MOT79" s="6"/>
      <c r="MOU79" s="6"/>
      <c r="MOV79" s="6"/>
      <c r="MOW79" s="6"/>
      <c r="MOX79" s="6"/>
      <c r="MOY79" s="6"/>
      <c r="MOZ79" s="6"/>
      <c r="MPA79" s="6"/>
      <c r="MPB79" s="6"/>
      <c r="MPC79" s="6"/>
      <c r="MPD79" s="6"/>
      <c r="MPE79" s="6"/>
      <c r="MPF79" s="6"/>
      <c r="MPG79" s="6"/>
      <c r="MPH79" s="6"/>
      <c r="MPI79" s="6"/>
      <c r="MPJ79" s="6"/>
      <c r="MPK79" s="6"/>
      <c r="MPL79" s="6"/>
      <c r="MPM79" s="6"/>
      <c r="MPN79" s="6"/>
      <c r="MPO79" s="6"/>
      <c r="MPP79" s="6"/>
      <c r="MPQ79" s="6"/>
      <c r="MPR79" s="6"/>
      <c r="MPS79" s="6"/>
      <c r="MPT79" s="6"/>
      <c r="MPU79" s="6"/>
      <c r="MPV79" s="6"/>
      <c r="MPW79" s="6"/>
      <c r="MPX79" s="6"/>
      <c r="MPY79" s="6"/>
      <c r="MPZ79" s="6"/>
      <c r="MQA79" s="6"/>
      <c r="MQB79" s="6"/>
      <c r="MQC79" s="6"/>
      <c r="MQD79" s="6"/>
      <c r="MQE79" s="6"/>
      <c r="MQF79" s="6"/>
      <c r="MQG79" s="6"/>
      <c r="MQH79" s="6"/>
      <c r="MQI79" s="6"/>
      <c r="MQJ79" s="6"/>
      <c r="MQK79" s="6"/>
      <c r="MQL79" s="6"/>
      <c r="MQM79" s="6"/>
      <c r="MQN79" s="6"/>
      <c r="MQO79" s="6"/>
      <c r="MQP79" s="6"/>
      <c r="MQQ79" s="6"/>
      <c r="MQR79" s="6"/>
      <c r="MQS79" s="6"/>
      <c r="MQT79" s="6"/>
      <c r="MQU79" s="6"/>
      <c r="MQV79" s="6"/>
      <c r="MQW79" s="6"/>
      <c r="MQX79" s="6"/>
      <c r="MQY79" s="6"/>
      <c r="MQZ79" s="6"/>
      <c r="MRA79" s="6"/>
      <c r="MRB79" s="6"/>
      <c r="MRC79" s="6"/>
      <c r="MRD79" s="6"/>
      <c r="MRE79" s="6"/>
      <c r="MRF79" s="6"/>
      <c r="MRG79" s="6"/>
      <c r="MRH79" s="6"/>
      <c r="MRI79" s="6"/>
      <c r="MRJ79" s="6"/>
      <c r="MRK79" s="6"/>
      <c r="MRL79" s="6"/>
      <c r="MRM79" s="6"/>
      <c r="MRN79" s="6"/>
      <c r="MRO79" s="6"/>
      <c r="MRP79" s="6"/>
      <c r="MRQ79" s="6"/>
      <c r="MRR79" s="6"/>
      <c r="MRS79" s="6"/>
      <c r="MRT79" s="6"/>
      <c r="MRU79" s="6"/>
      <c r="MRV79" s="6"/>
      <c r="MRW79" s="6"/>
      <c r="MRX79" s="6"/>
      <c r="MRY79" s="6"/>
      <c r="MRZ79" s="6"/>
      <c r="MSA79" s="6"/>
      <c r="MSB79" s="6"/>
      <c r="MSC79" s="6"/>
      <c r="MSD79" s="6"/>
      <c r="MSE79" s="6"/>
      <c r="MSF79" s="6"/>
      <c r="MSG79" s="6"/>
      <c r="MSH79" s="6"/>
      <c r="MSI79" s="6"/>
      <c r="MSJ79" s="6"/>
      <c r="MSK79" s="6"/>
      <c r="MSL79" s="6"/>
      <c r="MSM79" s="6"/>
      <c r="MSN79" s="6"/>
      <c r="MSO79" s="6"/>
      <c r="MSP79" s="6"/>
      <c r="MSQ79" s="6"/>
      <c r="MSR79" s="6"/>
      <c r="MSS79" s="6"/>
      <c r="MST79" s="6"/>
      <c r="MSU79" s="6"/>
      <c r="MSV79" s="6"/>
      <c r="MSW79" s="6"/>
      <c r="MSX79" s="6"/>
      <c r="MSY79" s="6"/>
      <c r="MSZ79" s="6"/>
      <c r="MTA79" s="6"/>
      <c r="MTB79" s="6"/>
      <c r="MTC79" s="6"/>
      <c r="MTD79" s="6"/>
      <c r="MTE79" s="6"/>
      <c r="MTF79" s="6"/>
      <c r="MTG79" s="6"/>
      <c r="MTH79" s="6"/>
      <c r="MTI79" s="6"/>
      <c r="MTJ79" s="6"/>
      <c r="MTK79" s="6"/>
      <c r="MTL79" s="6"/>
      <c r="MTM79" s="6"/>
      <c r="MTN79" s="6"/>
      <c r="MTO79" s="6"/>
      <c r="MTP79" s="6"/>
      <c r="MTQ79" s="6"/>
      <c r="MTR79" s="6"/>
      <c r="MTS79" s="6"/>
      <c r="MTT79" s="6"/>
      <c r="MTU79" s="6"/>
      <c r="MTV79" s="6"/>
      <c r="MTW79" s="6"/>
      <c r="MTX79" s="6"/>
      <c r="MTY79" s="6"/>
      <c r="MTZ79" s="6"/>
      <c r="MUA79" s="6"/>
      <c r="MUB79" s="6"/>
      <c r="MUC79" s="6"/>
      <c r="MUD79" s="6"/>
      <c r="MUE79" s="6"/>
      <c r="MUF79" s="6"/>
      <c r="MUG79" s="6"/>
      <c r="MUH79" s="6"/>
      <c r="MUI79" s="6"/>
      <c r="MUJ79" s="6"/>
      <c r="MUK79" s="6"/>
      <c r="MUL79" s="6"/>
      <c r="MUM79" s="6"/>
      <c r="MUN79" s="6"/>
      <c r="MUO79" s="6"/>
      <c r="MUP79" s="6"/>
      <c r="MUQ79" s="6"/>
      <c r="MUR79" s="6"/>
      <c r="MUS79" s="6"/>
      <c r="MUT79" s="6"/>
      <c r="MUU79" s="6"/>
      <c r="MUV79" s="6"/>
      <c r="MUW79" s="6"/>
      <c r="MUX79" s="6"/>
      <c r="MUY79" s="6"/>
      <c r="MUZ79" s="6"/>
      <c r="MVA79" s="6"/>
      <c r="MVB79" s="6"/>
      <c r="MVC79" s="6"/>
      <c r="MVD79" s="6"/>
      <c r="MVE79" s="6"/>
      <c r="MVF79" s="6"/>
      <c r="MVG79" s="6"/>
      <c r="MVH79" s="6"/>
      <c r="MVI79" s="6"/>
      <c r="MVJ79" s="6"/>
      <c r="MVK79" s="6"/>
      <c r="MVL79" s="6"/>
      <c r="MVM79" s="6"/>
      <c r="MVN79" s="6"/>
      <c r="MVO79" s="6"/>
      <c r="MVP79" s="6"/>
      <c r="MVQ79" s="6"/>
      <c r="MVR79" s="6"/>
      <c r="MVS79" s="6"/>
      <c r="MVT79" s="6"/>
      <c r="MVU79" s="6"/>
      <c r="MVV79" s="6"/>
      <c r="MVW79" s="6"/>
      <c r="MVX79" s="6"/>
      <c r="MVY79" s="6"/>
      <c r="MVZ79" s="6"/>
      <c r="MWA79" s="6"/>
      <c r="MWB79" s="6"/>
      <c r="MWC79" s="6"/>
      <c r="MWD79" s="6"/>
      <c r="MWE79" s="6"/>
      <c r="MWF79" s="6"/>
      <c r="MWG79" s="6"/>
      <c r="MWH79" s="6"/>
      <c r="MWI79" s="6"/>
      <c r="MWJ79" s="6"/>
      <c r="MWK79" s="6"/>
      <c r="MWL79" s="6"/>
      <c r="MWM79" s="6"/>
      <c r="MWN79" s="6"/>
      <c r="MWO79" s="6"/>
      <c r="MWP79" s="6"/>
      <c r="MWQ79" s="6"/>
      <c r="MWR79" s="6"/>
      <c r="MWS79" s="6"/>
      <c r="MWT79" s="6"/>
      <c r="MWU79" s="6"/>
      <c r="MWV79" s="6"/>
      <c r="MWW79" s="6"/>
      <c r="MWX79" s="6"/>
      <c r="MWY79" s="6"/>
      <c r="MWZ79" s="6"/>
      <c r="MXA79" s="6"/>
      <c r="MXB79" s="6"/>
      <c r="MXC79" s="6"/>
      <c r="MXD79" s="6"/>
      <c r="MXE79" s="6"/>
      <c r="MXF79" s="6"/>
      <c r="MXG79" s="6"/>
      <c r="MXH79" s="6"/>
      <c r="MXI79" s="6"/>
      <c r="MXJ79" s="6"/>
      <c r="MXK79" s="6"/>
      <c r="MXL79" s="6"/>
      <c r="MXM79" s="6"/>
      <c r="MXN79" s="6"/>
      <c r="MXO79" s="6"/>
      <c r="MXP79" s="6"/>
      <c r="MXQ79" s="6"/>
      <c r="MXR79" s="6"/>
      <c r="MXS79" s="6"/>
      <c r="MXT79" s="6"/>
      <c r="MXU79" s="6"/>
      <c r="MXV79" s="6"/>
      <c r="MXW79" s="6"/>
      <c r="MXX79" s="6"/>
      <c r="MXY79" s="6"/>
      <c r="MXZ79" s="6"/>
      <c r="MYA79" s="6"/>
      <c r="MYB79" s="6"/>
      <c r="MYC79" s="6"/>
      <c r="MYD79" s="6"/>
      <c r="MYE79" s="6"/>
      <c r="MYF79" s="6"/>
      <c r="MYG79" s="6"/>
      <c r="MYH79" s="6"/>
      <c r="MYI79" s="6"/>
      <c r="MYJ79" s="6"/>
      <c r="MYK79" s="6"/>
      <c r="MYL79" s="6"/>
      <c r="MYM79" s="6"/>
      <c r="MYN79" s="6"/>
      <c r="MYO79" s="6"/>
      <c r="MYP79" s="6"/>
      <c r="MYQ79" s="6"/>
      <c r="MYR79" s="6"/>
      <c r="MYS79" s="6"/>
      <c r="MYT79" s="6"/>
      <c r="MYU79" s="6"/>
      <c r="MYV79" s="6"/>
      <c r="MYW79" s="6"/>
      <c r="MYX79" s="6"/>
      <c r="MYY79" s="6"/>
      <c r="MYZ79" s="6"/>
      <c r="MZA79" s="6"/>
      <c r="MZB79" s="6"/>
      <c r="MZC79" s="6"/>
      <c r="MZD79" s="6"/>
      <c r="MZE79" s="6"/>
      <c r="MZF79" s="6"/>
      <c r="MZG79" s="6"/>
      <c r="MZH79" s="6"/>
      <c r="MZI79" s="6"/>
      <c r="MZJ79" s="6"/>
      <c r="MZK79" s="6"/>
      <c r="MZL79" s="6"/>
      <c r="MZM79" s="6"/>
      <c r="MZN79" s="6"/>
      <c r="MZO79" s="6"/>
      <c r="MZP79" s="6"/>
      <c r="MZQ79" s="6"/>
      <c r="MZR79" s="6"/>
      <c r="MZS79" s="6"/>
      <c r="MZT79" s="6"/>
      <c r="MZU79" s="6"/>
      <c r="MZV79" s="6"/>
      <c r="MZW79" s="6"/>
      <c r="MZX79" s="6"/>
      <c r="MZY79" s="6"/>
      <c r="MZZ79" s="6"/>
      <c r="NAA79" s="6"/>
      <c r="NAB79" s="6"/>
      <c r="NAC79" s="6"/>
      <c r="NAD79" s="6"/>
      <c r="NAE79" s="6"/>
      <c r="NAF79" s="6"/>
      <c r="NAG79" s="6"/>
      <c r="NAH79" s="6"/>
      <c r="NAI79" s="6"/>
      <c r="NAJ79" s="6"/>
      <c r="NAK79" s="6"/>
      <c r="NAL79" s="6"/>
      <c r="NAM79" s="6"/>
      <c r="NAN79" s="6"/>
      <c r="NAO79" s="6"/>
      <c r="NAP79" s="6"/>
      <c r="NAQ79" s="6"/>
      <c r="NAR79" s="6"/>
      <c r="NAS79" s="6"/>
      <c r="NAT79" s="6"/>
      <c r="NAU79" s="6"/>
      <c r="NAV79" s="6"/>
      <c r="NAW79" s="6"/>
      <c r="NAX79" s="6"/>
      <c r="NAY79" s="6"/>
      <c r="NAZ79" s="6"/>
      <c r="NBA79" s="6"/>
      <c r="NBB79" s="6"/>
      <c r="NBC79" s="6"/>
      <c r="NBD79" s="6"/>
      <c r="NBE79" s="6"/>
      <c r="NBF79" s="6"/>
      <c r="NBG79" s="6"/>
      <c r="NBH79" s="6"/>
      <c r="NBI79" s="6"/>
      <c r="NBJ79" s="6"/>
      <c r="NBK79" s="6"/>
      <c r="NBL79" s="6"/>
      <c r="NBM79" s="6"/>
      <c r="NBN79" s="6"/>
      <c r="NBO79" s="6"/>
      <c r="NBP79" s="6"/>
      <c r="NBQ79" s="6"/>
      <c r="NBR79" s="6"/>
      <c r="NBS79" s="6"/>
      <c r="NBT79" s="6"/>
      <c r="NBU79" s="6"/>
      <c r="NBV79" s="6"/>
      <c r="NBW79" s="6"/>
      <c r="NBX79" s="6"/>
      <c r="NBY79" s="6"/>
      <c r="NBZ79" s="6"/>
      <c r="NCA79" s="6"/>
      <c r="NCB79" s="6"/>
      <c r="NCC79" s="6"/>
      <c r="NCD79" s="6"/>
      <c r="NCE79" s="6"/>
      <c r="NCF79" s="6"/>
      <c r="NCG79" s="6"/>
      <c r="NCH79" s="6"/>
      <c r="NCI79" s="6"/>
      <c r="NCJ79" s="6"/>
      <c r="NCK79" s="6"/>
      <c r="NCL79" s="6"/>
      <c r="NCM79" s="6"/>
      <c r="NCN79" s="6"/>
      <c r="NCO79" s="6"/>
      <c r="NCP79" s="6"/>
      <c r="NCQ79" s="6"/>
      <c r="NCR79" s="6"/>
      <c r="NCS79" s="6"/>
      <c r="NCT79" s="6"/>
      <c r="NCU79" s="6"/>
      <c r="NCV79" s="6"/>
      <c r="NCW79" s="6"/>
      <c r="NCX79" s="6"/>
      <c r="NCY79" s="6"/>
      <c r="NCZ79" s="6"/>
      <c r="NDA79" s="6"/>
      <c r="NDB79" s="6"/>
      <c r="NDC79" s="6"/>
      <c r="NDD79" s="6"/>
      <c r="NDE79" s="6"/>
      <c r="NDF79" s="6"/>
      <c r="NDG79" s="6"/>
      <c r="NDH79" s="6"/>
      <c r="NDI79" s="6"/>
      <c r="NDJ79" s="6"/>
      <c r="NDK79" s="6"/>
      <c r="NDL79" s="6"/>
      <c r="NDM79" s="6"/>
      <c r="NDN79" s="6"/>
      <c r="NDO79" s="6"/>
      <c r="NDP79" s="6"/>
      <c r="NDQ79" s="6"/>
      <c r="NDR79" s="6"/>
      <c r="NDS79" s="6"/>
      <c r="NDT79" s="6"/>
      <c r="NDU79" s="6"/>
      <c r="NDV79" s="6"/>
      <c r="NDW79" s="6"/>
      <c r="NDX79" s="6"/>
      <c r="NDY79" s="6"/>
      <c r="NDZ79" s="6"/>
      <c r="NEA79" s="6"/>
      <c r="NEB79" s="6"/>
      <c r="NEC79" s="6"/>
      <c r="NED79" s="6"/>
      <c r="NEE79" s="6"/>
      <c r="NEF79" s="6"/>
      <c r="NEG79" s="6"/>
      <c r="NEH79" s="6"/>
      <c r="NEI79" s="6"/>
      <c r="NEJ79" s="6"/>
      <c r="NEK79" s="6"/>
      <c r="NEL79" s="6"/>
      <c r="NEM79" s="6"/>
      <c r="NEN79" s="6"/>
      <c r="NEO79" s="6"/>
      <c r="NEP79" s="6"/>
      <c r="NEQ79" s="6"/>
      <c r="NER79" s="6"/>
      <c r="NES79" s="6"/>
      <c r="NET79" s="6"/>
      <c r="NEU79" s="6"/>
      <c r="NEV79" s="6"/>
      <c r="NEW79" s="6"/>
      <c r="NEX79" s="6"/>
      <c r="NEY79" s="6"/>
      <c r="NEZ79" s="6"/>
      <c r="NFA79" s="6"/>
      <c r="NFB79" s="6"/>
      <c r="NFC79" s="6"/>
      <c r="NFD79" s="6"/>
      <c r="NFE79" s="6"/>
      <c r="NFF79" s="6"/>
      <c r="NFG79" s="6"/>
      <c r="NFH79" s="6"/>
      <c r="NFI79" s="6"/>
      <c r="NFJ79" s="6"/>
      <c r="NFK79" s="6"/>
      <c r="NFL79" s="6"/>
      <c r="NFM79" s="6"/>
      <c r="NFN79" s="6"/>
      <c r="NFO79" s="6"/>
      <c r="NFP79" s="6"/>
      <c r="NFQ79" s="6"/>
      <c r="NFR79" s="6"/>
      <c r="NFS79" s="6"/>
      <c r="NFT79" s="6"/>
      <c r="NFU79" s="6"/>
      <c r="NFV79" s="6"/>
      <c r="NFW79" s="6"/>
      <c r="NFX79" s="6"/>
      <c r="NFY79" s="6"/>
      <c r="NFZ79" s="6"/>
      <c r="NGA79" s="6"/>
      <c r="NGB79" s="6"/>
      <c r="NGC79" s="6"/>
      <c r="NGD79" s="6"/>
      <c r="NGE79" s="6"/>
      <c r="NGF79" s="6"/>
      <c r="NGG79" s="6"/>
      <c r="NGH79" s="6"/>
      <c r="NGI79" s="6"/>
      <c r="NGJ79" s="6"/>
      <c r="NGK79" s="6"/>
      <c r="NGL79" s="6"/>
      <c r="NGM79" s="6"/>
      <c r="NGN79" s="6"/>
      <c r="NGO79" s="6"/>
      <c r="NGP79" s="6"/>
      <c r="NGQ79" s="6"/>
      <c r="NGR79" s="6"/>
      <c r="NGS79" s="6"/>
      <c r="NGT79" s="6"/>
      <c r="NGU79" s="6"/>
      <c r="NGV79" s="6"/>
      <c r="NGW79" s="6"/>
      <c r="NGX79" s="6"/>
      <c r="NGY79" s="6"/>
      <c r="NGZ79" s="6"/>
      <c r="NHA79" s="6"/>
      <c r="NHB79" s="6"/>
      <c r="NHC79" s="6"/>
      <c r="NHD79" s="6"/>
      <c r="NHE79" s="6"/>
      <c r="NHF79" s="6"/>
      <c r="NHG79" s="6"/>
      <c r="NHH79" s="6"/>
      <c r="NHI79" s="6"/>
      <c r="NHJ79" s="6"/>
      <c r="NHK79" s="6"/>
      <c r="NHL79" s="6"/>
      <c r="NHM79" s="6"/>
      <c r="NHN79" s="6"/>
      <c r="NHO79" s="6"/>
      <c r="NHP79" s="6"/>
      <c r="NHQ79" s="6"/>
      <c r="NHR79" s="6"/>
      <c r="NHS79" s="6"/>
      <c r="NHT79" s="6"/>
      <c r="NHU79" s="6"/>
      <c r="NHV79" s="6"/>
      <c r="NHW79" s="6"/>
      <c r="NHX79" s="6"/>
      <c r="NHY79" s="6"/>
      <c r="NHZ79" s="6"/>
      <c r="NIA79" s="6"/>
      <c r="NIB79" s="6"/>
      <c r="NIC79" s="6"/>
      <c r="NID79" s="6"/>
      <c r="NIE79" s="6"/>
      <c r="NIF79" s="6"/>
      <c r="NIG79" s="6"/>
      <c r="NIH79" s="6"/>
      <c r="NII79" s="6"/>
      <c r="NIJ79" s="6"/>
      <c r="NIK79" s="6"/>
      <c r="NIL79" s="6"/>
      <c r="NIM79" s="6"/>
      <c r="NIN79" s="6"/>
      <c r="NIO79" s="6"/>
      <c r="NIP79" s="6"/>
      <c r="NIQ79" s="6"/>
      <c r="NIR79" s="6"/>
      <c r="NIS79" s="6"/>
      <c r="NIT79" s="6"/>
      <c r="NIU79" s="6"/>
      <c r="NIV79" s="6"/>
      <c r="NIW79" s="6"/>
      <c r="NIX79" s="6"/>
      <c r="NIY79" s="6"/>
      <c r="NIZ79" s="6"/>
      <c r="NJA79" s="6"/>
      <c r="NJB79" s="6"/>
      <c r="NJC79" s="6"/>
      <c r="NJD79" s="6"/>
      <c r="NJE79" s="6"/>
      <c r="NJF79" s="6"/>
      <c r="NJG79" s="6"/>
      <c r="NJH79" s="6"/>
      <c r="NJI79" s="6"/>
      <c r="NJJ79" s="6"/>
      <c r="NJK79" s="6"/>
      <c r="NJL79" s="6"/>
      <c r="NJM79" s="6"/>
      <c r="NJN79" s="6"/>
      <c r="NJO79" s="6"/>
      <c r="NJP79" s="6"/>
      <c r="NJQ79" s="6"/>
      <c r="NJR79" s="6"/>
      <c r="NJS79" s="6"/>
      <c r="NJT79" s="6"/>
      <c r="NJU79" s="6"/>
      <c r="NJV79" s="6"/>
      <c r="NJW79" s="6"/>
      <c r="NJX79" s="6"/>
      <c r="NJY79" s="6"/>
      <c r="NJZ79" s="6"/>
      <c r="NKA79" s="6"/>
      <c r="NKB79" s="6"/>
      <c r="NKC79" s="6"/>
      <c r="NKD79" s="6"/>
      <c r="NKE79" s="6"/>
      <c r="NKF79" s="6"/>
      <c r="NKG79" s="6"/>
      <c r="NKH79" s="6"/>
      <c r="NKI79" s="6"/>
      <c r="NKJ79" s="6"/>
      <c r="NKK79" s="6"/>
      <c r="NKL79" s="6"/>
      <c r="NKM79" s="6"/>
      <c r="NKN79" s="6"/>
      <c r="NKO79" s="6"/>
      <c r="NKP79" s="6"/>
      <c r="NKQ79" s="6"/>
      <c r="NKR79" s="6"/>
      <c r="NKS79" s="6"/>
      <c r="NKT79" s="6"/>
      <c r="NKU79" s="6"/>
      <c r="NKV79" s="6"/>
      <c r="NKW79" s="6"/>
      <c r="NKX79" s="6"/>
      <c r="NKY79" s="6"/>
      <c r="NKZ79" s="6"/>
      <c r="NLA79" s="6"/>
      <c r="NLB79" s="6"/>
      <c r="NLC79" s="6"/>
      <c r="NLD79" s="6"/>
      <c r="NLE79" s="6"/>
      <c r="NLF79" s="6"/>
      <c r="NLG79" s="6"/>
      <c r="NLH79" s="6"/>
      <c r="NLI79" s="6"/>
      <c r="NLJ79" s="6"/>
      <c r="NLK79" s="6"/>
      <c r="NLL79" s="6"/>
      <c r="NLM79" s="6"/>
      <c r="NLN79" s="6"/>
      <c r="NLO79" s="6"/>
      <c r="NLP79" s="6"/>
      <c r="NLQ79" s="6"/>
      <c r="NLR79" s="6"/>
      <c r="NLS79" s="6"/>
      <c r="NLT79" s="6"/>
      <c r="NLU79" s="6"/>
      <c r="NLV79" s="6"/>
      <c r="NLW79" s="6"/>
      <c r="NLX79" s="6"/>
      <c r="NLY79" s="6"/>
      <c r="NLZ79" s="6"/>
      <c r="NMA79" s="6"/>
      <c r="NMB79" s="6"/>
      <c r="NMC79" s="6"/>
      <c r="NMD79" s="6"/>
      <c r="NME79" s="6"/>
      <c r="NMF79" s="6"/>
      <c r="NMG79" s="6"/>
      <c r="NMH79" s="6"/>
      <c r="NMI79" s="6"/>
      <c r="NMJ79" s="6"/>
      <c r="NMK79" s="6"/>
      <c r="NML79" s="6"/>
      <c r="NMM79" s="6"/>
      <c r="NMN79" s="6"/>
      <c r="NMO79" s="6"/>
      <c r="NMP79" s="6"/>
      <c r="NMQ79" s="6"/>
      <c r="NMR79" s="6"/>
      <c r="NMS79" s="6"/>
      <c r="NMT79" s="6"/>
      <c r="NMU79" s="6"/>
      <c r="NMV79" s="6"/>
      <c r="NMW79" s="6"/>
      <c r="NMX79" s="6"/>
      <c r="NMY79" s="6"/>
      <c r="NMZ79" s="6"/>
      <c r="NNA79" s="6"/>
      <c r="NNB79" s="6"/>
      <c r="NNC79" s="6"/>
      <c r="NND79" s="6"/>
      <c r="NNE79" s="6"/>
      <c r="NNF79" s="6"/>
      <c r="NNG79" s="6"/>
      <c r="NNH79" s="6"/>
      <c r="NNI79" s="6"/>
      <c r="NNJ79" s="6"/>
      <c r="NNK79" s="6"/>
      <c r="NNL79" s="6"/>
      <c r="NNM79" s="6"/>
      <c r="NNN79" s="6"/>
      <c r="NNO79" s="6"/>
      <c r="NNP79" s="6"/>
      <c r="NNQ79" s="6"/>
      <c r="NNR79" s="6"/>
      <c r="NNS79" s="6"/>
      <c r="NNT79" s="6"/>
      <c r="NNU79" s="6"/>
      <c r="NNV79" s="6"/>
      <c r="NNW79" s="6"/>
      <c r="NNX79" s="6"/>
      <c r="NNY79" s="6"/>
      <c r="NNZ79" s="6"/>
      <c r="NOA79" s="6"/>
      <c r="NOB79" s="6"/>
      <c r="NOC79" s="6"/>
      <c r="NOD79" s="6"/>
      <c r="NOE79" s="6"/>
      <c r="NOF79" s="6"/>
      <c r="NOG79" s="6"/>
      <c r="NOH79" s="6"/>
      <c r="NOI79" s="6"/>
      <c r="NOJ79" s="6"/>
      <c r="NOK79" s="6"/>
      <c r="NOL79" s="6"/>
      <c r="NOM79" s="6"/>
      <c r="NON79" s="6"/>
      <c r="NOO79" s="6"/>
      <c r="NOP79" s="6"/>
      <c r="NOQ79" s="6"/>
      <c r="NOR79" s="6"/>
      <c r="NOS79" s="6"/>
      <c r="NOT79" s="6"/>
      <c r="NOU79" s="6"/>
      <c r="NOV79" s="6"/>
      <c r="NOW79" s="6"/>
      <c r="NOX79" s="6"/>
      <c r="NOY79" s="6"/>
      <c r="NOZ79" s="6"/>
      <c r="NPA79" s="6"/>
      <c r="NPB79" s="6"/>
      <c r="NPC79" s="6"/>
      <c r="NPD79" s="6"/>
      <c r="NPE79" s="6"/>
      <c r="NPF79" s="6"/>
      <c r="NPG79" s="6"/>
      <c r="NPH79" s="6"/>
      <c r="NPI79" s="6"/>
      <c r="NPJ79" s="6"/>
      <c r="NPK79" s="6"/>
      <c r="NPL79" s="6"/>
      <c r="NPM79" s="6"/>
      <c r="NPN79" s="6"/>
      <c r="NPO79" s="6"/>
      <c r="NPP79" s="6"/>
      <c r="NPQ79" s="6"/>
      <c r="NPR79" s="6"/>
      <c r="NPS79" s="6"/>
      <c r="NPT79" s="6"/>
      <c r="NPU79" s="6"/>
      <c r="NPV79" s="6"/>
      <c r="NPW79" s="6"/>
      <c r="NPX79" s="6"/>
      <c r="NPY79" s="6"/>
      <c r="NPZ79" s="6"/>
      <c r="NQA79" s="6"/>
      <c r="NQB79" s="6"/>
      <c r="NQC79" s="6"/>
      <c r="NQD79" s="6"/>
      <c r="NQE79" s="6"/>
      <c r="NQF79" s="6"/>
      <c r="NQG79" s="6"/>
      <c r="NQH79" s="6"/>
      <c r="NQI79" s="6"/>
      <c r="NQJ79" s="6"/>
      <c r="NQK79" s="6"/>
      <c r="NQL79" s="6"/>
      <c r="NQM79" s="6"/>
      <c r="NQN79" s="6"/>
      <c r="NQO79" s="6"/>
      <c r="NQP79" s="6"/>
      <c r="NQQ79" s="6"/>
      <c r="NQR79" s="6"/>
      <c r="NQS79" s="6"/>
      <c r="NQT79" s="6"/>
      <c r="NQU79" s="6"/>
      <c r="NQV79" s="6"/>
      <c r="NQW79" s="6"/>
      <c r="NQX79" s="6"/>
      <c r="NQY79" s="6"/>
      <c r="NQZ79" s="6"/>
      <c r="NRA79" s="6"/>
      <c r="NRB79" s="6"/>
      <c r="NRC79" s="6"/>
      <c r="NRD79" s="6"/>
      <c r="NRE79" s="6"/>
      <c r="NRF79" s="6"/>
      <c r="NRG79" s="6"/>
      <c r="NRH79" s="6"/>
      <c r="NRI79" s="6"/>
      <c r="NRJ79" s="6"/>
      <c r="NRK79" s="6"/>
      <c r="NRL79" s="6"/>
      <c r="NRM79" s="6"/>
      <c r="NRN79" s="6"/>
      <c r="NRO79" s="6"/>
      <c r="NRP79" s="6"/>
      <c r="NRQ79" s="6"/>
      <c r="NRR79" s="6"/>
      <c r="NRS79" s="6"/>
      <c r="NRT79" s="6"/>
      <c r="NRU79" s="6"/>
      <c r="NRV79" s="6"/>
      <c r="NRW79" s="6"/>
      <c r="NRX79" s="6"/>
      <c r="NRY79" s="6"/>
      <c r="NRZ79" s="6"/>
      <c r="NSA79" s="6"/>
      <c r="NSB79" s="6"/>
      <c r="NSC79" s="6"/>
      <c r="NSD79" s="6"/>
      <c r="NSE79" s="6"/>
      <c r="NSF79" s="6"/>
      <c r="NSG79" s="6"/>
      <c r="NSH79" s="6"/>
      <c r="NSI79" s="6"/>
      <c r="NSJ79" s="6"/>
      <c r="NSK79" s="6"/>
      <c r="NSL79" s="6"/>
      <c r="NSM79" s="6"/>
      <c r="NSN79" s="6"/>
      <c r="NSO79" s="6"/>
      <c r="NSP79" s="6"/>
      <c r="NSQ79" s="6"/>
      <c r="NSR79" s="6"/>
      <c r="NSS79" s="6"/>
      <c r="NST79" s="6"/>
      <c r="NSU79" s="6"/>
      <c r="NSV79" s="6"/>
      <c r="NSW79" s="6"/>
      <c r="NSX79" s="6"/>
      <c r="NSY79" s="6"/>
      <c r="NSZ79" s="6"/>
      <c r="NTA79" s="6"/>
      <c r="NTB79" s="6"/>
      <c r="NTC79" s="6"/>
      <c r="NTD79" s="6"/>
      <c r="NTE79" s="6"/>
      <c r="NTF79" s="6"/>
      <c r="NTG79" s="6"/>
      <c r="NTH79" s="6"/>
      <c r="NTI79" s="6"/>
      <c r="NTJ79" s="6"/>
      <c r="NTK79" s="6"/>
      <c r="NTL79" s="6"/>
      <c r="NTM79" s="6"/>
      <c r="NTN79" s="6"/>
      <c r="NTO79" s="6"/>
      <c r="NTP79" s="6"/>
      <c r="NTQ79" s="6"/>
      <c r="NTR79" s="6"/>
      <c r="NTS79" s="6"/>
      <c r="NTT79" s="6"/>
      <c r="NTU79" s="6"/>
      <c r="NTV79" s="6"/>
      <c r="NTW79" s="6"/>
      <c r="NTX79" s="6"/>
      <c r="NTY79" s="6"/>
      <c r="NTZ79" s="6"/>
      <c r="NUA79" s="6"/>
      <c r="NUB79" s="6"/>
      <c r="NUC79" s="6"/>
      <c r="NUD79" s="6"/>
      <c r="NUE79" s="6"/>
      <c r="NUF79" s="6"/>
      <c r="NUG79" s="6"/>
      <c r="NUH79" s="6"/>
      <c r="NUI79" s="6"/>
      <c r="NUJ79" s="6"/>
      <c r="NUK79" s="6"/>
      <c r="NUL79" s="6"/>
      <c r="NUM79" s="6"/>
      <c r="NUN79" s="6"/>
      <c r="NUO79" s="6"/>
      <c r="NUP79" s="6"/>
      <c r="NUQ79" s="6"/>
      <c r="NUR79" s="6"/>
      <c r="NUS79" s="6"/>
      <c r="NUT79" s="6"/>
      <c r="NUU79" s="6"/>
      <c r="NUV79" s="6"/>
      <c r="NUW79" s="6"/>
      <c r="NUX79" s="6"/>
      <c r="NUY79" s="6"/>
      <c r="NUZ79" s="6"/>
      <c r="NVA79" s="6"/>
      <c r="NVB79" s="6"/>
      <c r="NVC79" s="6"/>
      <c r="NVD79" s="6"/>
      <c r="NVE79" s="6"/>
      <c r="NVF79" s="6"/>
      <c r="NVG79" s="6"/>
      <c r="NVH79" s="6"/>
      <c r="NVI79" s="6"/>
      <c r="NVJ79" s="6"/>
      <c r="NVK79" s="6"/>
      <c r="NVL79" s="6"/>
      <c r="NVM79" s="6"/>
      <c r="NVN79" s="6"/>
      <c r="NVO79" s="6"/>
      <c r="NVP79" s="6"/>
      <c r="NVQ79" s="6"/>
      <c r="NVR79" s="6"/>
      <c r="NVS79" s="6"/>
      <c r="NVT79" s="6"/>
      <c r="NVU79" s="6"/>
      <c r="NVV79" s="6"/>
      <c r="NVW79" s="6"/>
      <c r="NVX79" s="6"/>
      <c r="NVY79" s="6"/>
      <c r="NVZ79" s="6"/>
      <c r="NWA79" s="6"/>
      <c r="NWB79" s="6"/>
      <c r="NWC79" s="6"/>
      <c r="NWD79" s="6"/>
      <c r="NWE79" s="6"/>
      <c r="NWF79" s="6"/>
      <c r="NWG79" s="6"/>
      <c r="NWH79" s="6"/>
      <c r="NWI79" s="6"/>
      <c r="NWJ79" s="6"/>
      <c r="NWK79" s="6"/>
      <c r="NWL79" s="6"/>
      <c r="NWM79" s="6"/>
      <c r="NWN79" s="6"/>
      <c r="NWO79" s="6"/>
      <c r="NWP79" s="6"/>
      <c r="NWQ79" s="6"/>
      <c r="NWR79" s="6"/>
      <c r="NWS79" s="6"/>
      <c r="NWT79" s="6"/>
      <c r="NWU79" s="6"/>
      <c r="NWV79" s="6"/>
      <c r="NWW79" s="6"/>
      <c r="NWX79" s="6"/>
      <c r="NWY79" s="6"/>
      <c r="NWZ79" s="6"/>
      <c r="NXA79" s="6"/>
      <c r="NXB79" s="6"/>
      <c r="NXC79" s="6"/>
      <c r="NXD79" s="6"/>
      <c r="NXE79" s="6"/>
      <c r="NXF79" s="6"/>
      <c r="NXG79" s="6"/>
      <c r="NXH79" s="6"/>
      <c r="NXI79" s="6"/>
      <c r="NXJ79" s="6"/>
      <c r="NXK79" s="6"/>
      <c r="NXL79" s="6"/>
      <c r="NXM79" s="6"/>
      <c r="NXN79" s="6"/>
      <c r="NXO79" s="6"/>
      <c r="NXP79" s="6"/>
      <c r="NXQ79" s="6"/>
      <c r="NXR79" s="6"/>
      <c r="NXS79" s="6"/>
      <c r="NXT79" s="6"/>
      <c r="NXU79" s="6"/>
      <c r="NXV79" s="6"/>
      <c r="NXW79" s="6"/>
      <c r="NXX79" s="6"/>
      <c r="NXY79" s="6"/>
      <c r="NXZ79" s="6"/>
      <c r="NYA79" s="6"/>
      <c r="NYB79" s="6"/>
      <c r="NYC79" s="6"/>
      <c r="NYD79" s="6"/>
      <c r="NYE79" s="6"/>
      <c r="NYF79" s="6"/>
      <c r="NYG79" s="6"/>
      <c r="NYH79" s="6"/>
      <c r="NYI79" s="6"/>
      <c r="NYJ79" s="6"/>
      <c r="NYK79" s="6"/>
      <c r="NYL79" s="6"/>
      <c r="NYM79" s="6"/>
      <c r="NYN79" s="6"/>
      <c r="NYO79" s="6"/>
      <c r="NYP79" s="6"/>
      <c r="NYQ79" s="6"/>
      <c r="NYR79" s="6"/>
      <c r="NYS79" s="6"/>
      <c r="NYT79" s="6"/>
      <c r="NYU79" s="6"/>
      <c r="NYV79" s="6"/>
      <c r="NYW79" s="6"/>
      <c r="NYX79" s="6"/>
      <c r="NYY79" s="6"/>
      <c r="NYZ79" s="6"/>
      <c r="NZA79" s="6"/>
      <c r="NZB79" s="6"/>
      <c r="NZC79" s="6"/>
      <c r="NZD79" s="6"/>
      <c r="NZE79" s="6"/>
      <c r="NZF79" s="6"/>
      <c r="NZG79" s="6"/>
      <c r="NZH79" s="6"/>
      <c r="NZI79" s="6"/>
      <c r="NZJ79" s="6"/>
      <c r="NZK79" s="6"/>
      <c r="NZL79" s="6"/>
      <c r="NZM79" s="6"/>
      <c r="NZN79" s="6"/>
      <c r="NZO79" s="6"/>
      <c r="NZP79" s="6"/>
      <c r="NZQ79" s="6"/>
      <c r="NZR79" s="6"/>
      <c r="NZS79" s="6"/>
      <c r="NZT79" s="6"/>
      <c r="NZU79" s="6"/>
      <c r="NZV79" s="6"/>
      <c r="NZW79" s="6"/>
      <c r="NZX79" s="6"/>
      <c r="NZY79" s="6"/>
      <c r="NZZ79" s="6"/>
      <c r="OAA79" s="6"/>
      <c r="OAB79" s="6"/>
      <c r="OAC79" s="6"/>
      <c r="OAD79" s="6"/>
      <c r="OAE79" s="6"/>
      <c r="OAF79" s="6"/>
      <c r="OAG79" s="6"/>
      <c r="OAH79" s="6"/>
      <c r="OAI79" s="6"/>
      <c r="OAJ79" s="6"/>
      <c r="OAK79" s="6"/>
      <c r="OAL79" s="6"/>
      <c r="OAM79" s="6"/>
      <c r="OAN79" s="6"/>
      <c r="OAO79" s="6"/>
      <c r="OAP79" s="6"/>
      <c r="OAQ79" s="6"/>
      <c r="OAR79" s="6"/>
      <c r="OAS79" s="6"/>
      <c r="OAT79" s="6"/>
      <c r="OAU79" s="6"/>
      <c r="OAV79" s="6"/>
      <c r="OAW79" s="6"/>
      <c r="OAX79" s="6"/>
      <c r="OAY79" s="6"/>
      <c r="OAZ79" s="6"/>
      <c r="OBA79" s="6"/>
      <c r="OBB79" s="6"/>
      <c r="OBC79" s="6"/>
      <c r="OBD79" s="6"/>
      <c r="OBE79" s="6"/>
      <c r="OBF79" s="6"/>
      <c r="OBG79" s="6"/>
      <c r="OBH79" s="6"/>
      <c r="OBI79" s="6"/>
      <c r="OBJ79" s="6"/>
      <c r="OBK79" s="6"/>
      <c r="OBL79" s="6"/>
      <c r="OBM79" s="6"/>
      <c r="OBN79" s="6"/>
      <c r="OBO79" s="6"/>
      <c r="OBP79" s="6"/>
      <c r="OBQ79" s="6"/>
      <c r="OBR79" s="6"/>
      <c r="OBS79" s="6"/>
      <c r="OBT79" s="6"/>
      <c r="OBU79" s="6"/>
      <c r="OBV79" s="6"/>
      <c r="OBW79" s="6"/>
      <c r="OBX79" s="6"/>
      <c r="OBY79" s="6"/>
      <c r="OBZ79" s="6"/>
      <c r="OCA79" s="6"/>
      <c r="OCB79" s="6"/>
      <c r="OCC79" s="6"/>
      <c r="OCD79" s="6"/>
      <c r="OCE79" s="6"/>
      <c r="OCF79" s="6"/>
      <c r="OCG79" s="6"/>
      <c r="OCH79" s="6"/>
      <c r="OCI79" s="6"/>
      <c r="OCJ79" s="6"/>
      <c r="OCK79" s="6"/>
      <c r="OCL79" s="6"/>
      <c r="OCM79" s="6"/>
      <c r="OCN79" s="6"/>
      <c r="OCO79" s="6"/>
      <c r="OCP79" s="6"/>
      <c r="OCQ79" s="6"/>
      <c r="OCR79" s="6"/>
      <c r="OCS79" s="6"/>
      <c r="OCT79" s="6"/>
      <c r="OCU79" s="6"/>
      <c r="OCV79" s="6"/>
      <c r="OCW79" s="6"/>
      <c r="OCX79" s="6"/>
      <c r="OCY79" s="6"/>
      <c r="OCZ79" s="6"/>
      <c r="ODA79" s="6"/>
      <c r="ODB79" s="6"/>
      <c r="ODC79" s="6"/>
      <c r="ODD79" s="6"/>
      <c r="ODE79" s="6"/>
      <c r="ODF79" s="6"/>
      <c r="ODG79" s="6"/>
      <c r="ODH79" s="6"/>
      <c r="ODI79" s="6"/>
      <c r="ODJ79" s="6"/>
      <c r="ODK79" s="6"/>
      <c r="ODL79" s="6"/>
      <c r="ODM79" s="6"/>
      <c r="ODN79" s="6"/>
      <c r="ODO79" s="6"/>
      <c r="ODP79" s="6"/>
      <c r="ODQ79" s="6"/>
      <c r="ODR79" s="6"/>
      <c r="ODS79" s="6"/>
      <c r="ODT79" s="6"/>
      <c r="ODU79" s="6"/>
      <c r="ODV79" s="6"/>
      <c r="ODW79" s="6"/>
      <c r="ODX79" s="6"/>
      <c r="ODY79" s="6"/>
      <c r="ODZ79" s="6"/>
      <c r="OEA79" s="6"/>
      <c r="OEB79" s="6"/>
      <c r="OEC79" s="6"/>
      <c r="OED79" s="6"/>
      <c r="OEE79" s="6"/>
      <c r="OEF79" s="6"/>
      <c r="OEG79" s="6"/>
      <c r="OEH79" s="6"/>
      <c r="OEI79" s="6"/>
      <c r="OEJ79" s="6"/>
      <c r="OEK79" s="6"/>
      <c r="OEL79" s="6"/>
      <c r="OEM79" s="6"/>
      <c r="OEN79" s="6"/>
      <c r="OEO79" s="6"/>
      <c r="OEP79" s="6"/>
      <c r="OEQ79" s="6"/>
      <c r="OER79" s="6"/>
      <c r="OES79" s="6"/>
      <c r="OET79" s="6"/>
      <c r="OEU79" s="6"/>
      <c r="OEV79" s="6"/>
      <c r="OEW79" s="6"/>
      <c r="OEX79" s="6"/>
      <c r="OEY79" s="6"/>
      <c r="OEZ79" s="6"/>
      <c r="OFA79" s="6"/>
      <c r="OFB79" s="6"/>
      <c r="OFC79" s="6"/>
      <c r="OFD79" s="6"/>
      <c r="OFE79" s="6"/>
      <c r="OFF79" s="6"/>
      <c r="OFG79" s="6"/>
      <c r="OFH79" s="6"/>
      <c r="OFI79" s="6"/>
      <c r="OFJ79" s="6"/>
      <c r="OFK79" s="6"/>
      <c r="OFL79" s="6"/>
      <c r="OFM79" s="6"/>
      <c r="OFN79" s="6"/>
      <c r="OFO79" s="6"/>
      <c r="OFP79" s="6"/>
      <c r="OFQ79" s="6"/>
      <c r="OFR79" s="6"/>
      <c r="OFS79" s="6"/>
      <c r="OFT79" s="6"/>
      <c r="OFU79" s="6"/>
      <c r="OFV79" s="6"/>
      <c r="OFW79" s="6"/>
      <c r="OFX79" s="6"/>
      <c r="OFY79" s="6"/>
      <c r="OFZ79" s="6"/>
      <c r="OGA79" s="6"/>
      <c r="OGB79" s="6"/>
      <c r="OGC79" s="6"/>
      <c r="OGD79" s="6"/>
      <c r="OGE79" s="6"/>
      <c r="OGF79" s="6"/>
      <c r="OGG79" s="6"/>
      <c r="OGH79" s="6"/>
      <c r="OGI79" s="6"/>
      <c r="OGJ79" s="6"/>
      <c r="OGK79" s="6"/>
      <c r="OGL79" s="6"/>
      <c r="OGM79" s="6"/>
      <c r="OGN79" s="6"/>
      <c r="OGO79" s="6"/>
      <c r="OGP79" s="6"/>
      <c r="OGQ79" s="6"/>
      <c r="OGR79" s="6"/>
      <c r="OGS79" s="6"/>
      <c r="OGT79" s="6"/>
      <c r="OGU79" s="6"/>
      <c r="OGV79" s="6"/>
      <c r="OGW79" s="6"/>
      <c r="OGX79" s="6"/>
      <c r="OGY79" s="6"/>
      <c r="OGZ79" s="6"/>
      <c r="OHA79" s="6"/>
      <c r="OHB79" s="6"/>
      <c r="OHC79" s="6"/>
      <c r="OHD79" s="6"/>
      <c r="OHE79" s="6"/>
      <c r="OHF79" s="6"/>
      <c r="OHG79" s="6"/>
      <c r="OHH79" s="6"/>
      <c r="OHI79" s="6"/>
      <c r="OHJ79" s="6"/>
      <c r="OHK79" s="6"/>
      <c r="OHL79" s="6"/>
      <c r="OHM79" s="6"/>
      <c r="OHN79" s="6"/>
      <c r="OHO79" s="6"/>
      <c r="OHP79" s="6"/>
      <c r="OHQ79" s="6"/>
      <c r="OHR79" s="6"/>
      <c r="OHS79" s="6"/>
      <c r="OHT79" s="6"/>
      <c r="OHU79" s="6"/>
      <c r="OHV79" s="6"/>
      <c r="OHW79" s="6"/>
      <c r="OHX79" s="6"/>
      <c r="OHY79" s="6"/>
      <c r="OHZ79" s="6"/>
      <c r="OIA79" s="6"/>
      <c r="OIB79" s="6"/>
      <c r="OIC79" s="6"/>
      <c r="OID79" s="6"/>
      <c r="OIE79" s="6"/>
      <c r="OIF79" s="6"/>
      <c r="OIG79" s="6"/>
      <c r="OIH79" s="6"/>
      <c r="OII79" s="6"/>
      <c r="OIJ79" s="6"/>
      <c r="OIK79" s="6"/>
      <c r="OIL79" s="6"/>
      <c r="OIM79" s="6"/>
      <c r="OIN79" s="6"/>
      <c r="OIO79" s="6"/>
      <c r="OIP79" s="6"/>
      <c r="OIQ79" s="6"/>
      <c r="OIR79" s="6"/>
      <c r="OIS79" s="6"/>
      <c r="OIT79" s="6"/>
      <c r="OIU79" s="6"/>
      <c r="OIV79" s="6"/>
      <c r="OIW79" s="6"/>
      <c r="OIX79" s="6"/>
      <c r="OIY79" s="6"/>
      <c r="OIZ79" s="6"/>
      <c r="OJA79" s="6"/>
      <c r="OJB79" s="6"/>
      <c r="OJC79" s="6"/>
      <c r="OJD79" s="6"/>
      <c r="OJE79" s="6"/>
      <c r="OJF79" s="6"/>
      <c r="OJG79" s="6"/>
      <c r="OJH79" s="6"/>
      <c r="OJI79" s="6"/>
      <c r="OJJ79" s="6"/>
      <c r="OJK79" s="6"/>
      <c r="OJL79" s="6"/>
      <c r="OJM79" s="6"/>
      <c r="OJN79" s="6"/>
      <c r="OJO79" s="6"/>
      <c r="OJP79" s="6"/>
      <c r="OJQ79" s="6"/>
      <c r="OJR79" s="6"/>
      <c r="OJS79" s="6"/>
      <c r="OJT79" s="6"/>
      <c r="OJU79" s="6"/>
      <c r="OJV79" s="6"/>
      <c r="OJW79" s="6"/>
      <c r="OJX79" s="6"/>
      <c r="OJY79" s="6"/>
      <c r="OJZ79" s="6"/>
      <c r="OKA79" s="6"/>
      <c r="OKB79" s="6"/>
      <c r="OKC79" s="6"/>
      <c r="OKD79" s="6"/>
      <c r="OKE79" s="6"/>
      <c r="OKF79" s="6"/>
      <c r="OKG79" s="6"/>
      <c r="OKH79" s="6"/>
      <c r="OKI79" s="6"/>
      <c r="OKJ79" s="6"/>
      <c r="OKK79" s="6"/>
      <c r="OKL79" s="6"/>
      <c r="OKM79" s="6"/>
      <c r="OKN79" s="6"/>
      <c r="OKO79" s="6"/>
      <c r="OKP79" s="6"/>
      <c r="OKQ79" s="6"/>
      <c r="OKR79" s="6"/>
      <c r="OKS79" s="6"/>
      <c r="OKT79" s="6"/>
      <c r="OKU79" s="6"/>
      <c r="OKV79" s="6"/>
      <c r="OKW79" s="6"/>
      <c r="OKX79" s="6"/>
      <c r="OKY79" s="6"/>
      <c r="OKZ79" s="6"/>
      <c r="OLA79" s="6"/>
      <c r="OLB79" s="6"/>
      <c r="OLC79" s="6"/>
      <c r="OLD79" s="6"/>
      <c r="OLE79" s="6"/>
      <c r="OLF79" s="6"/>
      <c r="OLG79" s="6"/>
      <c r="OLH79" s="6"/>
      <c r="OLI79" s="6"/>
      <c r="OLJ79" s="6"/>
      <c r="OLK79" s="6"/>
      <c r="OLL79" s="6"/>
      <c r="OLM79" s="6"/>
      <c r="OLN79" s="6"/>
      <c r="OLO79" s="6"/>
      <c r="OLP79" s="6"/>
      <c r="OLQ79" s="6"/>
      <c r="OLR79" s="6"/>
      <c r="OLS79" s="6"/>
      <c r="OLT79" s="6"/>
      <c r="OLU79" s="6"/>
      <c r="OLV79" s="6"/>
      <c r="OLW79" s="6"/>
      <c r="OLX79" s="6"/>
      <c r="OLY79" s="6"/>
      <c r="OLZ79" s="6"/>
      <c r="OMA79" s="6"/>
      <c r="OMB79" s="6"/>
      <c r="OMC79" s="6"/>
      <c r="OMD79" s="6"/>
      <c r="OME79" s="6"/>
      <c r="OMF79" s="6"/>
      <c r="OMG79" s="6"/>
      <c r="OMH79" s="6"/>
      <c r="OMI79" s="6"/>
      <c r="OMJ79" s="6"/>
      <c r="OMK79" s="6"/>
      <c r="OML79" s="6"/>
      <c r="OMM79" s="6"/>
      <c r="OMN79" s="6"/>
      <c r="OMO79" s="6"/>
      <c r="OMP79" s="6"/>
      <c r="OMQ79" s="6"/>
      <c r="OMR79" s="6"/>
      <c r="OMS79" s="6"/>
      <c r="OMT79" s="6"/>
      <c r="OMU79" s="6"/>
      <c r="OMV79" s="6"/>
      <c r="OMW79" s="6"/>
      <c r="OMX79" s="6"/>
      <c r="OMY79" s="6"/>
      <c r="OMZ79" s="6"/>
      <c r="ONA79" s="6"/>
      <c r="ONB79" s="6"/>
      <c r="ONC79" s="6"/>
      <c r="OND79" s="6"/>
      <c r="ONE79" s="6"/>
      <c r="ONF79" s="6"/>
      <c r="ONG79" s="6"/>
      <c r="ONH79" s="6"/>
      <c r="ONI79" s="6"/>
      <c r="ONJ79" s="6"/>
      <c r="ONK79" s="6"/>
      <c r="ONL79" s="6"/>
      <c r="ONM79" s="6"/>
      <c r="ONN79" s="6"/>
      <c r="ONO79" s="6"/>
      <c r="ONP79" s="6"/>
      <c r="ONQ79" s="6"/>
      <c r="ONR79" s="6"/>
      <c r="ONS79" s="6"/>
      <c r="ONT79" s="6"/>
      <c r="ONU79" s="6"/>
      <c r="ONV79" s="6"/>
      <c r="ONW79" s="6"/>
      <c r="ONX79" s="6"/>
      <c r="ONY79" s="6"/>
      <c r="ONZ79" s="6"/>
      <c r="OOA79" s="6"/>
      <c r="OOB79" s="6"/>
      <c r="OOC79" s="6"/>
      <c r="OOD79" s="6"/>
      <c r="OOE79" s="6"/>
      <c r="OOF79" s="6"/>
      <c r="OOG79" s="6"/>
      <c r="OOH79" s="6"/>
      <c r="OOI79" s="6"/>
      <c r="OOJ79" s="6"/>
      <c r="OOK79" s="6"/>
      <c r="OOL79" s="6"/>
      <c r="OOM79" s="6"/>
      <c r="OON79" s="6"/>
      <c r="OOO79" s="6"/>
      <c r="OOP79" s="6"/>
      <c r="OOQ79" s="6"/>
      <c r="OOR79" s="6"/>
      <c r="OOS79" s="6"/>
      <c r="OOT79" s="6"/>
      <c r="OOU79" s="6"/>
      <c r="OOV79" s="6"/>
      <c r="OOW79" s="6"/>
      <c r="OOX79" s="6"/>
      <c r="OOY79" s="6"/>
      <c r="OOZ79" s="6"/>
      <c r="OPA79" s="6"/>
      <c r="OPB79" s="6"/>
      <c r="OPC79" s="6"/>
      <c r="OPD79" s="6"/>
      <c r="OPE79" s="6"/>
      <c r="OPF79" s="6"/>
      <c r="OPG79" s="6"/>
      <c r="OPH79" s="6"/>
      <c r="OPI79" s="6"/>
      <c r="OPJ79" s="6"/>
      <c r="OPK79" s="6"/>
      <c r="OPL79" s="6"/>
      <c r="OPM79" s="6"/>
      <c r="OPN79" s="6"/>
      <c r="OPO79" s="6"/>
      <c r="OPP79" s="6"/>
      <c r="OPQ79" s="6"/>
      <c r="OPR79" s="6"/>
      <c r="OPS79" s="6"/>
      <c r="OPT79" s="6"/>
      <c r="OPU79" s="6"/>
      <c r="OPV79" s="6"/>
      <c r="OPW79" s="6"/>
      <c r="OPX79" s="6"/>
      <c r="OPY79" s="6"/>
      <c r="OPZ79" s="6"/>
      <c r="OQA79" s="6"/>
      <c r="OQB79" s="6"/>
      <c r="OQC79" s="6"/>
      <c r="OQD79" s="6"/>
      <c r="OQE79" s="6"/>
      <c r="OQF79" s="6"/>
      <c r="OQG79" s="6"/>
      <c r="OQH79" s="6"/>
      <c r="OQI79" s="6"/>
      <c r="OQJ79" s="6"/>
      <c r="OQK79" s="6"/>
      <c r="OQL79" s="6"/>
      <c r="OQM79" s="6"/>
      <c r="OQN79" s="6"/>
      <c r="OQO79" s="6"/>
      <c r="OQP79" s="6"/>
      <c r="OQQ79" s="6"/>
      <c r="OQR79" s="6"/>
      <c r="OQS79" s="6"/>
      <c r="OQT79" s="6"/>
      <c r="OQU79" s="6"/>
      <c r="OQV79" s="6"/>
      <c r="OQW79" s="6"/>
      <c r="OQX79" s="6"/>
      <c r="OQY79" s="6"/>
      <c r="OQZ79" s="6"/>
      <c r="ORA79" s="6"/>
      <c r="ORB79" s="6"/>
      <c r="ORC79" s="6"/>
      <c r="ORD79" s="6"/>
      <c r="ORE79" s="6"/>
      <c r="ORF79" s="6"/>
      <c r="ORG79" s="6"/>
      <c r="ORH79" s="6"/>
      <c r="ORI79" s="6"/>
      <c r="ORJ79" s="6"/>
      <c r="ORK79" s="6"/>
      <c r="ORL79" s="6"/>
      <c r="ORM79" s="6"/>
      <c r="ORN79" s="6"/>
      <c r="ORO79" s="6"/>
      <c r="ORP79" s="6"/>
      <c r="ORQ79" s="6"/>
      <c r="ORR79" s="6"/>
      <c r="ORS79" s="6"/>
      <c r="ORT79" s="6"/>
      <c r="ORU79" s="6"/>
      <c r="ORV79" s="6"/>
      <c r="ORW79" s="6"/>
      <c r="ORX79" s="6"/>
      <c r="ORY79" s="6"/>
      <c r="ORZ79" s="6"/>
      <c r="OSA79" s="6"/>
      <c r="OSB79" s="6"/>
      <c r="OSC79" s="6"/>
      <c r="OSD79" s="6"/>
      <c r="OSE79" s="6"/>
      <c r="OSF79" s="6"/>
      <c r="OSG79" s="6"/>
      <c r="OSH79" s="6"/>
      <c r="OSI79" s="6"/>
      <c r="OSJ79" s="6"/>
      <c r="OSK79" s="6"/>
      <c r="OSL79" s="6"/>
      <c r="OSM79" s="6"/>
      <c r="OSN79" s="6"/>
      <c r="OSO79" s="6"/>
      <c r="OSP79" s="6"/>
      <c r="OSQ79" s="6"/>
      <c r="OSR79" s="6"/>
      <c r="OSS79" s="6"/>
      <c r="OST79" s="6"/>
      <c r="OSU79" s="6"/>
      <c r="OSV79" s="6"/>
      <c r="OSW79" s="6"/>
      <c r="OSX79" s="6"/>
      <c r="OSY79" s="6"/>
      <c r="OSZ79" s="6"/>
      <c r="OTA79" s="6"/>
      <c r="OTB79" s="6"/>
      <c r="OTC79" s="6"/>
      <c r="OTD79" s="6"/>
      <c r="OTE79" s="6"/>
      <c r="OTF79" s="6"/>
      <c r="OTG79" s="6"/>
      <c r="OTH79" s="6"/>
      <c r="OTI79" s="6"/>
      <c r="OTJ79" s="6"/>
      <c r="OTK79" s="6"/>
      <c r="OTL79" s="6"/>
      <c r="OTM79" s="6"/>
      <c r="OTN79" s="6"/>
      <c r="OTO79" s="6"/>
      <c r="OTP79" s="6"/>
      <c r="OTQ79" s="6"/>
      <c r="OTR79" s="6"/>
      <c r="OTS79" s="6"/>
      <c r="OTT79" s="6"/>
      <c r="OTU79" s="6"/>
      <c r="OTV79" s="6"/>
      <c r="OTW79" s="6"/>
      <c r="OTX79" s="6"/>
      <c r="OTY79" s="6"/>
      <c r="OTZ79" s="6"/>
      <c r="OUA79" s="6"/>
      <c r="OUB79" s="6"/>
      <c r="OUC79" s="6"/>
      <c r="OUD79" s="6"/>
      <c r="OUE79" s="6"/>
      <c r="OUF79" s="6"/>
      <c r="OUG79" s="6"/>
      <c r="OUH79" s="6"/>
      <c r="OUI79" s="6"/>
      <c r="OUJ79" s="6"/>
      <c r="OUK79" s="6"/>
      <c r="OUL79" s="6"/>
      <c r="OUM79" s="6"/>
      <c r="OUN79" s="6"/>
      <c r="OUO79" s="6"/>
      <c r="OUP79" s="6"/>
      <c r="OUQ79" s="6"/>
      <c r="OUR79" s="6"/>
      <c r="OUS79" s="6"/>
      <c r="OUT79" s="6"/>
      <c r="OUU79" s="6"/>
      <c r="OUV79" s="6"/>
      <c r="OUW79" s="6"/>
      <c r="OUX79" s="6"/>
      <c r="OUY79" s="6"/>
      <c r="OUZ79" s="6"/>
      <c r="OVA79" s="6"/>
      <c r="OVB79" s="6"/>
      <c r="OVC79" s="6"/>
      <c r="OVD79" s="6"/>
      <c r="OVE79" s="6"/>
      <c r="OVF79" s="6"/>
      <c r="OVG79" s="6"/>
      <c r="OVH79" s="6"/>
      <c r="OVI79" s="6"/>
      <c r="OVJ79" s="6"/>
      <c r="OVK79" s="6"/>
      <c r="OVL79" s="6"/>
      <c r="OVM79" s="6"/>
      <c r="OVN79" s="6"/>
      <c r="OVO79" s="6"/>
      <c r="OVP79" s="6"/>
      <c r="OVQ79" s="6"/>
      <c r="OVR79" s="6"/>
      <c r="OVS79" s="6"/>
      <c r="OVT79" s="6"/>
      <c r="OVU79" s="6"/>
      <c r="OVV79" s="6"/>
      <c r="OVW79" s="6"/>
      <c r="OVX79" s="6"/>
      <c r="OVY79" s="6"/>
      <c r="OVZ79" s="6"/>
      <c r="OWA79" s="6"/>
      <c r="OWB79" s="6"/>
      <c r="OWC79" s="6"/>
      <c r="OWD79" s="6"/>
      <c r="OWE79" s="6"/>
      <c r="OWF79" s="6"/>
      <c r="OWG79" s="6"/>
      <c r="OWH79" s="6"/>
      <c r="OWI79" s="6"/>
      <c r="OWJ79" s="6"/>
      <c r="OWK79" s="6"/>
      <c r="OWL79" s="6"/>
      <c r="OWM79" s="6"/>
      <c r="OWN79" s="6"/>
      <c r="OWO79" s="6"/>
      <c r="OWP79" s="6"/>
      <c r="OWQ79" s="6"/>
      <c r="OWR79" s="6"/>
      <c r="OWS79" s="6"/>
      <c r="OWT79" s="6"/>
      <c r="OWU79" s="6"/>
      <c r="OWV79" s="6"/>
      <c r="OWW79" s="6"/>
      <c r="OWX79" s="6"/>
      <c r="OWY79" s="6"/>
      <c r="OWZ79" s="6"/>
      <c r="OXA79" s="6"/>
      <c r="OXB79" s="6"/>
      <c r="OXC79" s="6"/>
      <c r="OXD79" s="6"/>
      <c r="OXE79" s="6"/>
      <c r="OXF79" s="6"/>
      <c r="OXG79" s="6"/>
      <c r="OXH79" s="6"/>
      <c r="OXI79" s="6"/>
      <c r="OXJ79" s="6"/>
      <c r="OXK79" s="6"/>
      <c r="OXL79" s="6"/>
      <c r="OXM79" s="6"/>
      <c r="OXN79" s="6"/>
      <c r="OXO79" s="6"/>
      <c r="OXP79" s="6"/>
      <c r="OXQ79" s="6"/>
      <c r="OXR79" s="6"/>
      <c r="OXS79" s="6"/>
      <c r="OXT79" s="6"/>
      <c r="OXU79" s="6"/>
      <c r="OXV79" s="6"/>
      <c r="OXW79" s="6"/>
      <c r="OXX79" s="6"/>
      <c r="OXY79" s="6"/>
      <c r="OXZ79" s="6"/>
      <c r="OYA79" s="6"/>
      <c r="OYB79" s="6"/>
      <c r="OYC79" s="6"/>
      <c r="OYD79" s="6"/>
      <c r="OYE79" s="6"/>
      <c r="OYF79" s="6"/>
      <c r="OYG79" s="6"/>
      <c r="OYH79" s="6"/>
      <c r="OYI79" s="6"/>
      <c r="OYJ79" s="6"/>
      <c r="OYK79" s="6"/>
      <c r="OYL79" s="6"/>
      <c r="OYM79" s="6"/>
      <c r="OYN79" s="6"/>
      <c r="OYO79" s="6"/>
      <c r="OYP79" s="6"/>
      <c r="OYQ79" s="6"/>
      <c r="OYR79" s="6"/>
      <c r="OYS79" s="6"/>
      <c r="OYT79" s="6"/>
      <c r="OYU79" s="6"/>
      <c r="OYV79" s="6"/>
      <c r="OYW79" s="6"/>
      <c r="OYX79" s="6"/>
      <c r="OYY79" s="6"/>
      <c r="OYZ79" s="6"/>
      <c r="OZA79" s="6"/>
      <c r="OZB79" s="6"/>
      <c r="OZC79" s="6"/>
      <c r="OZD79" s="6"/>
      <c r="OZE79" s="6"/>
      <c r="OZF79" s="6"/>
      <c r="OZG79" s="6"/>
      <c r="OZH79" s="6"/>
      <c r="OZI79" s="6"/>
      <c r="OZJ79" s="6"/>
      <c r="OZK79" s="6"/>
      <c r="OZL79" s="6"/>
      <c r="OZM79" s="6"/>
      <c r="OZN79" s="6"/>
      <c r="OZO79" s="6"/>
      <c r="OZP79" s="6"/>
      <c r="OZQ79" s="6"/>
      <c r="OZR79" s="6"/>
      <c r="OZS79" s="6"/>
      <c r="OZT79" s="6"/>
      <c r="OZU79" s="6"/>
      <c r="OZV79" s="6"/>
      <c r="OZW79" s="6"/>
      <c r="OZX79" s="6"/>
      <c r="OZY79" s="6"/>
      <c r="OZZ79" s="6"/>
      <c r="PAA79" s="6"/>
      <c r="PAB79" s="6"/>
      <c r="PAC79" s="6"/>
      <c r="PAD79" s="6"/>
      <c r="PAE79" s="6"/>
      <c r="PAF79" s="6"/>
      <c r="PAG79" s="6"/>
      <c r="PAH79" s="6"/>
      <c r="PAI79" s="6"/>
      <c r="PAJ79" s="6"/>
      <c r="PAK79" s="6"/>
      <c r="PAL79" s="6"/>
      <c r="PAM79" s="6"/>
      <c r="PAN79" s="6"/>
      <c r="PAO79" s="6"/>
      <c r="PAP79" s="6"/>
      <c r="PAQ79" s="6"/>
      <c r="PAR79" s="6"/>
      <c r="PAS79" s="6"/>
      <c r="PAT79" s="6"/>
      <c r="PAU79" s="6"/>
      <c r="PAV79" s="6"/>
      <c r="PAW79" s="6"/>
      <c r="PAX79" s="6"/>
      <c r="PAY79" s="6"/>
      <c r="PAZ79" s="6"/>
      <c r="PBA79" s="6"/>
      <c r="PBB79" s="6"/>
      <c r="PBC79" s="6"/>
      <c r="PBD79" s="6"/>
      <c r="PBE79" s="6"/>
      <c r="PBF79" s="6"/>
      <c r="PBG79" s="6"/>
      <c r="PBH79" s="6"/>
      <c r="PBI79" s="6"/>
      <c r="PBJ79" s="6"/>
      <c r="PBK79" s="6"/>
      <c r="PBL79" s="6"/>
      <c r="PBM79" s="6"/>
      <c r="PBN79" s="6"/>
      <c r="PBO79" s="6"/>
      <c r="PBP79" s="6"/>
      <c r="PBQ79" s="6"/>
      <c r="PBR79" s="6"/>
      <c r="PBS79" s="6"/>
      <c r="PBT79" s="6"/>
      <c r="PBU79" s="6"/>
      <c r="PBV79" s="6"/>
      <c r="PBW79" s="6"/>
      <c r="PBX79" s="6"/>
      <c r="PBY79" s="6"/>
      <c r="PBZ79" s="6"/>
      <c r="PCA79" s="6"/>
      <c r="PCB79" s="6"/>
      <c r="PCC79" s="6"/>
      <c r="PCD79" s="6"/>
      <c r="PCE79" s="6"/>
      <c r="PCF79" s="6"/>
      <c r="PCG79" s="6"/>
      <c r="PCH79" s="6"/>
      <c r="PCI79" s="6"/>
      <c r="PCJ79" s="6"/>
      <c r="PCK79" s="6"/>
      <c r="PCL79" s="6"/>
      <c r="PCM79" s="6"/>
      <c r="PCN79" s="6"/>
      <c r="PCO79" s="6"/>
      <c r="PCP79" s="6"/>
      <c r="PCQ79" s="6"/>
      <c r="PCR79" s="6"/>
      <c r="PCS79" s="6"/>
      <c r="PCT79" s="6"/>
      <c r="PCU79" s="6"/>
      <c r="PCV79" s="6"/>
      <c r="PCW79" s="6"/>
      <c r="PCX79" s="6"/>
      <c r="PCY79" s="6"/>
      <c r="PCZ79" s="6"/>
      <c r="PDA79" s="6"/>
      <c r="PDB79" s="6"/>
      <c r="PDC79" s="6"/>
      <c r="PDD79" s="6"/>
      <c r="PDE79" s="6"/>
      <c r="PDF79" s="6"/>
      <c r="PDG79" s="6"/>
      <c r="PDH79" s="6"/>
      <c r="PDI79" s="6"/>
      <c r="PDJ79" s="6"/>
      <c r="PDK79" s="6"/>
      <c r="PDL79" s="6"/>
      <c r="PDM79" s="6"/>
      <c r="PDN79" s="6"/>
      <c r="PDO79" s="6"/>
      <c r="PDP79" s="6"/>
      <c r="PDQ79" s="6"/>
      <c r="PDR79" s="6"/>
      <c r="PDS79" s="6"/>
      <c r="PDT79" s="6"/>
      <c r="PDU79" s="6"/>
      <c r="PDV79" s="6"/>
      <c r="PDW79" s="6"/>
      <c r="PDX79" s="6"/>
      <c r="PDY79" s="6"/>
      <c r="PDZ79" s="6"/>
      <c r="PEA79" s="6"/>
      <c r="PEB79" s="6"/>
      <c r="PEC79" s="6"/>
      <c r="PED79" s="6"/>
      <c r="PEE79" s="6"/>
      <c r="PEF79" s="6"/>
      <c r="PEG79" s="6"/>
      <c r="PEH79" s="6"/>
      <c r="PEI79" s="6"/>
      <c r="PEJ79" s="6"/>
      <c r="PEK79" s="6"/>
      <c r="PEL79" s="6"/>
      <c r="PEM79" s="6"/>
      <c r="PEN79" s="6"/>
      <c r="PEO79" s="6"/>
      <c r="PEP79" s="6"/>
      <c r="PEQ79" s="6"/>
      <c r="PER79" s="6"/>
      <c r="PES79" s="6"/>
      <c r="PET79" s="6"/>
      <c r="PEU79" s="6"/>
      <c r="PEV79" s="6"/>
      <c r="PEW79" s="6"/>
      <c r="PEX79" s="6"/>
      <c r="PEY79" s="6"/>
      <c r="PEZ79" s="6"/>
      <c r="PFA79" s="6"/>
      <c r="PFB79" s="6"/>
      <c r="PFC79" s="6"/>
      <c r="PFD79" s="6"/>
      <c r="PFE79" s="6"/>
      <c r="PFF79" s="6"/>
      <c r="PFG79" s="6"/>
      <c r="PFH79" s="6"/>
      <c r="PFI79" s="6"/>
      <c r="PFJ79" s="6"/>
      <c r="PFK79" s="6"/>
      <c r="PFL79" s="6"/>
      <c r="PFM79" s="6"/>
      <c r="PFN79" s="6"/>
      <c r="PFO79" s="6"/>
      <c r="PFP79" s="6"/>
      <c r="PFQ79" s="6"/>
      <c r="PFR79" s="6"/>
      <c r="PFS79" s="6"/>
      <c r="PFT79" s="6"/>
      <c r="PFU79" s="6"/>
      <c r="PFV79" s="6"/>
      <c r="PFW79" s="6"/>
      <c r="PFX79" s="6"/>
      <c r="PFY79" s="6"/>
      <c r="PFZ79" s="6"/>
      <c r="PGA79" s="6"/>
      <c r="PGB79" s="6"/>
      <c r="PGC79" s="6"/>
      <c r="PGD79" s="6"/>
      <c r="PGE79" s="6"/>
      <c r="PGF79" s="6"/>
      <c r="PGG79" s="6"/>
      <c r="PGH79" s="6"/>
      <c r="PGI79" s="6"/>
      <c r="PGJ79" s="6"/>
      <c r="PGK79" s="6"/>
      <c r="PGL79" s="6"/>
      <c r="PGM79" s="6"/>
      <c r="PGN79" s="6"/>
      <c r="PGO79" s="6"/>
      <c r="PGP79" s="6"/>
      <c r="PGQ79" s="6"/>
      <c r="PGR79" s="6"/>
      <c r="PGS79" s="6"/>
      <c r="PGT79" s="6"/>
      <c r="PGU79" s="6"/>
      <c r="PGV79" s="6"/>
      <c r="PGW79" s="6"/>
      <c r="PGX79" s="6"/>
      <c r="PGY79" s="6"/>
      <c r="PGZ79" s="6"/>
      <c r="PHA79" s="6"/>
      <c r="PHB79" s="6"/>
      <c r="PHC79" s="6"/>
      <c r="PHD79" s="6"/>
      <c r="PHE79" s="6"/>
      <c r="PHF79" s="6"/>
      <c r="PHG79" s="6"/>
      <c r="PHH79" s="6"/>
      <c r="PHI79" s="6"/>
      <c r="PHJ79" s="6"/>
      <c r="PHK79" s="6"/>
      <c r="PHL79" s="6"/>
      <c r="PHM79" s="6"/>
      <c r="PHN79" s="6"/>
      <c r="PHO79" s="6"/>
      <c r="PHP79" s="6"/>
      <c r="PHQ79" s="6"/>
      <c r="PHR79" s="6"/>
      <c r="PHS79" s="6"/>
      <c r="PHT79" s="6"/>
      <c r="PHU79" s="6"/>
      <c r="PHV79" s="6"/>
      <c r="PHW79" s="6"/>
      <c r="PHX79" s="6"/>
      <c r="PHY79" s="6"/>
      <c r="PHZ79" s="6"/>
      <c r="PIA79" s="6"/>
      <c r="PIB79" s="6"/>
      <c r="PIC79" s="6"/>
      <c r="PID79" s="6"/>
      <c r="PIE79" s="6"/>
      <c r="PIF79" s="6"/>
      <c r="PIG79" s="6"/>
      <c r="PIH79" s="6"/>
      <c r="PII79" s="6"/>
      <c r="PIJ79" s="6"/>
      <c r="PIK79" s="6"/>
      <c r="PIL79" s="6"/>
      <c r="PIM79" s="6"/>
      <c r="PIN79" s="6"/>
      <c r="PIO79" s="6"/>
      <c r="PIP79" s="6"/>
      <c r="PIQ79" s="6"/>
      <c r="PIR79" s="6"/>
      <c r="PIS79" s="6"/>
      <c r="PIT79" s="6"/>
      <c r="PIU79" s="6"/>
      <c r="PIV79" s="6"/>
      <c r="PIW79" s="6"/>
      <c r="PIX79" s="6"/>
      <c r="PIY79" s="6"/>
      <c r="PIZ79" s="6"/>
      <c r="PJA79" s="6"/>
      <c r="PJB79" s="6"/>
      <c r="PJC79" s="6"/>
      <c r="PJD79" s="6"/>
      <c r="PJE79" s="6"/>
      <c r="PJF79" s="6"/>
      <c r="PJG79" s="6"/>
      <c r="PJH79" s="6"/>
      <c r="PJI79" s="6"/>
      <c r="PJJ79" s="6"/>
      <c r="PJK79" s="6"/>
      <c r="PJL79" s="6"/>
      <c r="PJM79" s="6"/>
      <c r="PJN79" s="6"/>
      <c r="PJO79" s="6"/>
      <c r="PJP79" s="6"/>
      <c r="PJQ79" s="6"/>
      <c r="PJR79" s="6"/>
      <c r="PJS79" s="6"/>
      <c r="PJT79" s="6"/>
      <c r="PJU79" s="6"/>
      <c r="PJV79" s="6"/>
      <c r="PJW79" s="6"/>
      <c r="PJX79" s="6"/>
      <c r="PJY79" s="6"/>
      <c r="PJZ79" s="6"/>
      <c r="PKA79" s="6"/>
      <c r="PKB79" s="6"/>
      <c r="PKC79" s="6"/>
      <c r="PKD79" s="6"/>
      <c r="PKE79" s="6"/>
      <c r="PKF79" s="6"/>
      <c r="PKG79" s="6"/>
      <c r="PKH79" s="6"/>
      <c r="PKI79" s="6"/>
      <c r="PKJ79" s="6"/>
      <c r="PKK79" s="6"/>
      <c r="PKL79" s="6"/>
      <c r="PKM79" s="6"/>
      <c r="PKN79" s="6"/>
      <c r="PKO79" s="6"/>
      <c r="PKP79" s="6"/>
      <c r="PKQ79" s="6"/>
      <c r="PKR79" s="6"/>
      <c r="PKS79" s="6"/>
      <c r="PKT79" s="6"/>
      <c r="PKU79" s="6"/>
      <c r="PKV79" s="6"/>
      <c r="PKW79" s="6"/>
      <c r="PKX79" s="6"/>
      <c r="PKY79" s="6"/>
      <c r="PKZ79" s="6"/>
      <c r="PLA79" s="6"/>
      <c r="PLB79" s="6"/>
      <c r="PLC79" s="6"/>
      <c r="PLD79" s="6"/>
      <c r="PLE79" s="6"/>
      <c r="PLF79" s="6"/>
      <c r="PLG79" s="6"/>
      <c r="PLH79" s="6"/>
      <c r="PLI79" s="6"/>
      <c r="PLJ79" s="6"/>
      <c r="PLK79" s="6"/>
      <c r="PLL79" s="6"/>
      <c r="PLM79" s="6"/>
      <c r="PLN79" s="6"/>
      <c r="PLO79" s="6"/>
      <c r="PLP79" s="6"/>
      <c r="PLQ79" s="6"/>
      <c r="PLR79" s="6"/>
      <c r="PLS79" s="6"/>
      <c r="PLT79" s="6"/>
      <c r="PLU79" s="6"/>
      <c r="PLV79" s="6"/>
      <c r="PLW79" s="6"/>
      <c r="PLX79" s="6"/>
      <c r="PLY79" s="6"/>
      <c r="PLZ79" s="6"/>
      <c r="PMA79" s="6"/>
      <c r="PMB79" s="6"/>
      <c r="PMC79" s="6"/>
      <c r="PMD79" s="6"/>
      <c r="PME79" s="6"/>
      <c r="PMF79" s="6"/>
      <c r="PMG79" s="6"/>
      <c r="PMH79" s="6"/>
      <c r="PMI79" s="6"/>
      <c r="PMJ79" s="6"/>
      <c r="PMK79" s="6"/>
      <c r="PML79" s="6"/>
      <c r="PMM79" s="6"/>
      <c r="PMN79" s="6"/>
      <c r="PMO79" s="6"/>
      <c r="PMP79" s="6"/>
      <c r="PMQ79" s="6"/>
      <c r="PMR79" s="6"/>
      <c r="PMS79" s="6"/>
      <c r="PMT79" s="6"/>
      <c r="PMU79" s="6"/>
      <c r="PMV79" s="6"/>
      <c r="PMW79" s="6"/>
      <c r="PMX79" s="6"/>
      <c r="PMY79" s="6"/>
      <c r="PMZ79" s="6"/>
      <c r="PNA79" s="6"/>
      <c r="PNB79" s="6"/>
      <c r="PNC79" s="6"/>
      <c r="PND79" s="6"/>
      <c r="PNE79" s="6"/>
      <c r="PNF79" s="6"/>
      <c r="PNG79" s="6"/>
      <c r="PNH79" s="6"/>
      <c r="PNI79" s="6"/>
      <c r="PNJ79" s="6"/>
      <c r="PNK79" s="6"/>
      <c r="PNL79" s="6"/>
      <c r="PNM79" s="6"/>
      <c r="PNN79" s="6"/>
      <c r="PNO79" s="6"/>
      <c r="PNP79" s="6"/>
      <c r="PNQ79" s="6"/>
      <c r="PNR79" s="6"/>
      <c r="PNS79" s="6"/>
      <c r="PNT79" s="6"/>
      <c r="PNU79" s="6"/>
      <c r="PNV79" s="6"/>
      <c r="PNW79" s="6"/>
      <c r="PNX79" s="6"/>
      <c r="PNY79" s="6"/>
      <c r="PNZ79" s="6"/>
      <c r="POA79" s="6"/>
      <c r="POB79" s="6"/>
      <c r="POC79" s="6"/>
      <c r="POD79" s="6"/>
      <c r="POE79" s="6"/>
      <c r="POF79" s="6"/>
      <c r="POG79" s="6"/>
      <c r="POH79" s="6"/>
      <c r="POI79" s="6"/>
      <c r="POJ79" s="6"/>
      <c r="POK79" s="6"/>
      <c r="POL79" s="6"/>
      <c r="POM79" s="6"/>
      <c r="PON79" s="6"/>
      <c r="POO79" s="6"/>
      <c r="POP79" s="6"/>
      <c r="POQ79" s="6"/>
      <c r="POR79" s="6"/>
      <c r="POS79" s="6"/>
      <c r="POT79" s="6"/>
      <c r="POU79" s="6"/>
      <c r="POV79" s="6"/>
      <c r="POW79" s="6"/>
      <c r="POX79" s="6"/>
      <c r="POY79" s="6"/>
      <c r="POZ79" s="6"/>
      <c r="PPA79" s="6"/>
      <c r="PPB79" s="6"/>
      <c r="PPC79" s="6"/>
      <c r="PPD79" s="6"/>
      <c r="PPE79" s="6"/>
      <c r="PPF79" s="6"/>
      <c r="PPG79" s="6"/>
      <c r="PPH79" s="6"/>
      <c r="PPI79" s="6"/>
      <c r="PPJ79" s="6"/>
      <c r="PPK79" s="6"/>
      <c r="PPL79" s="6"/>
      <c r="PPM79" s="6"/>
      <c r="PPN79" s="6"/>
      <c r="PPO79" s="6"/>
      <c r="PPP79" s="6"/>
      <c r="PPQ79" s="6"/>
      <c r="PPR79" s="6"/>
      <c r="PPS79" s="6"/>
      <c r="PPT79" s="6"/>
      <c r="PPU79" s="6"/>
      <c r="PPV79" s="6"/>
      <c r="PPW79" s="6"/>
      <c r="PPX79" s="6"/>
      <c r="PPY79" s="6"/>
      <c r="PPZ79" s="6"/>
      <c r="PQA79" s="6"/>
      <c r="PQB79" s="6"/>
      <c r="PQC79" s="6"/>
      <c r="PQD79" s="6"/>
      <c r="PQE79" s="6"/>
      <c r="PQF79" s="6"/>
      <c r="PQG79" s="6"/>
      <c r="PQH79" s="6"/>
      <c r="PQI79" s="6"/>
      <c r="PQJ79" s="6"/>
      <c r="PQK79" s="6"/>
      <c r="PQL79" s="6"/>
      <c r="PQM79" s="6"/>
      <c r="PQN79" s="6"/>
      <c r="PQO79" s="6"/>
      <c r="PQP79" s="6"/>
      <c r="PQQ79" s="6"/>
      <c r="PQR79" s="6"/>
      <c r="PQS79" s="6"/>
      <c r="PQT79" s="6"/>
      <c r="PQU79" s="6"/>
      <c r="PQV79" s="6"/>
      <c r="PQW79" s="6"/>
      <c r="PQX79" s="6"/>
      <c r="PQY79" s="6"/>
      <c r="PQZ79" s="6"/>
      <c r="PRA79" s="6"/>
      <c r="PRB79" s="6"/>
      <c r="PRC79" s="6"/>
      <c r="PRD79" s="6"/>
      <c r="PRE79" s="6"/>
      <c r="PRF79" s="6"/>
      <c r="PRG79" s="6"/>
      <c r="PRH79" s="6"/>
      <c r="PRI79" s="6"/>
      <c r="PRJ79" s="6"/>
      <c r="PRK79" s="6"/>
      <c r="PRL79" s="6"/>
      <c r="PRM79" s="6"/>
      <c r="PRN79" s="6"/>
      <c r="PRO79" s="6"/>
      <c r="PRP79" s="6"/>
      <c r="PRQ79" s="6"/>
      <c r="PRR79" s="6"/>
      <c r="PRS79" s="6"/>
      <c r="PRT79" s="6"/>
      <c r="PRU79" s="6"/>
      <c r="PRV79" s="6"/>
      <c r="PRW79" s="6"/>
      <c r="PRX79" s="6"/>
      <c r="PRY79" s="6"/>
      <c r="PRZ79" s="6"/>
      <c r="PSA79" s="6"/>
      <c r="PSB79" s="6"/>
      <c r="PSC79" s="6"/>
      <c r="PSD79" s="6"/>
      <c r="PSE79" s="6"/>
      <c r="PSF79" s="6"/>
      <c r="PSG79" s="6"/>
      <c r="PSH79" s="6"/>
      <c r="PSI79" s="6"/>
      <c r="PSJ79" s="6"/>
      <c r="PSK79" s="6"/>
      <c r="PSL79" s="6"/>
      <c r="PSM79" s="6"/>
      <c r="PSN79" s="6"/>
      <c r="PSO79" s="6"/>
      <c r="PSP79" s="6"/>
      <c r="PSQ79" s="6"/>
      <c r="PSR79" s="6"/>
      <c r="PSS79" s="6"/>
      <c r="PST79" s="6"/>
      <c r="PSU79" s="6"/>
      <c r="PSV79" s="6"/>
      <c r="PSW79" s="6"/>
      <c r="PSX79" s="6"/>
      <c r="PSY79" s="6"/>
      <c r="PSZ79" s="6"/>
      <c r="PTA79" s="6"/>
      <c r="PTB79" s="6"/>
      <c r="PTC79" s="6"/>
      <c r="PTD79" s="6"/>
      <c r="PTE79" s="6"/>
      <c r="PTF79" s="6"/>
      <c r="PTG79" s="6"/>
      <c r="PTH79" s="6"/>
      <c r="PTI79" s="6"/>
      <c r="PTJ79" s="6"/>
      <c r="PTK79" s="6"/>
      <c r="PTL79" s="6"/>
      <c r="PTM79" s="6"/>
      <c r="PTN79" s="6"/>
      <c r="PTO79" s="6"/>
      <c r="PTP79" s="6"/>
      <c r="PTQ79" s="6"/>
      <c r="PTR79" s="6"/>
      <c r="PTS79" s="6"/>
      <c r="PTT79" s="6"/>
      <c r="PTU79" s="6"/>
      <c r="PTV79" s="6"/>
      <c r="PTW79" s="6"/>
      <c r="PTX79" s="6"/>
      <c r="PTY79" s="6"/>
      <c r="PTZ79" s="6"/>
      <c r="PUA79" s="6"/>
      <c r="PUB79" s="6"/>
      <c r="PUC79" s="6"/>
      <c r="PUD79" s="6"/>
      <c r="PUE79" s="6"/>
      <c r="PUF79" s="6"/>
      <c r="PUG79" s="6"/>
      <c r="PUH79" s="6"/>
      <c r="PUI79" s="6"/>
      <c r="PUJ79" s="6"/>
      <c r="PUK79" s="6"/>
      <c r="PUL79" s="6"/>
      <c r="PUM79" s="6"/>
      <c r="PUN79" s="6"/>
      <c r="PUO79" s="6"/>
      <c r="PUP79" s="6"/>
      <c r="PUQ79" s="6"/>
      <c r="PUR79" s="6"/>
      <c r="PUS79" s="6"/>
      <c r="PUT79" s="6"/>
      <c r="PUU79" s="6"/>
      <c r="PUV79" s="6"/>
      <c r="PUW79" s="6"/>
      <c r="PUX79" s="6"/>
      <c r="PUY79" s="6"/>
      <c r="PUZ79" s="6"/>
      <c r="PVA79" s="6"/>
      <c r="PVB79" s="6"/>
      <c r="PVC79" s="6"/>
      <c r="PVD79" s="6"/>
      <c r="PVE79" s="6"/>
      <c r="PVF79" s="6"/>
      <c r="PVG79" s="6"/>
      <c r="PVH79" s="6"/>
      <c r="PVI79" s="6"/>
      <c r="PVJ79" s="6"/>
      <c r="PVK79" s="6"/>
      <c r="PVL79" s="6"/>
      <c r="PVM79" s="6"/>
      <c r="PVN79" s="6"/>
      <c r="PVO79" s="6"/>
      <c r="PVP79" s="6"/>
      <c r="PVQ79" s="6"/>
      <c r="PVR79" s="6"/>
      <c r="PVS79" s="6"/>
      <c r="PVT79" s="6"/>
      <c r="PVU79" s="6"/>
      <c r="PVV79" s="6"/>
      <c r="PVW79" s="6"/>
      <c r="PVX79" s="6"/>
      <c r="PVY79" s="6"/>
      <c r="PVZ79" s="6"/>
      <c r="PWA79" s="6"/>
      <c r="PWB79" s="6"/>
      <c r="PWC79" s="6"/>
      <c r="PWD79" s="6"/>
      <c r="PWE79" s="6"/>
      <c r="PWF79" s="6"/>
      <c r="PWG79" s="6"/>
      <c r="PWH79" s="6"/>
      <c r="PWI79" s="6"/>
      <c r="PWJ79" s="6"/>
      <c r="PWK79" s="6"/>
      <c r="PWL79" s="6"/>
      <c r="PWM79" s="6"/>
      <c r="PWN79" s="6"/>
      <c r="PWO79" s="6"/>
      <c r="PWP79" s="6"/>
      <c r="PWQ79" s="6"/>
      <c r="PWR79" s="6"/>
      <c r="PWS79" s="6"/>
      <c r="PWT79" s="6"/>
      <c r="PWU79" s="6"/>
      <c r="PWV79" s="6"/>
      <c r="PWW79" s="6"/>
      <c r="PWX79" s="6"/>
      <c r="PWY79" s="6"/>
      <c r="PWZ79" s="6"/>
      <c r="PXA79" s="6"/>
      <c r="PXB79" s="6"/>
      <c r="PXC79" s="6"/>
      <c r="PXD79" s="6"/>
      <c r="PXE79" s="6"/>
      <c r="PXF79" s="6"/>
      <c r="PXG79" s="6"/>
      <c r="PXH79" s="6"/>
      <c r="PXI79" s="6"/>
      <c r="PXJ79" s="6"/>
      <c r="PXK79" s="6"/>
      <c r="PXL79" s="6"/>
      <c r="PXM79" s="6"/>
      <c r="PXN79" s="6"/>
      <c r="PXO79" s="6"/>
      <c r="PXP79" s="6"/>
      <c r="PXQ79" s="6"/>
      <c r="PXR79" s="6"/>
      <c r="PXS79" s="6"/>
      <c r="PXT79" s="6"/>
      <c r="PXU79" s="6"/>
      <c r="PXV79" s="6"/>
      <c r="PXW79" s="6"/>
      <c r="PXX79" s="6"/>
      <c r="PXY79" s="6"/>
      <c r="PXZ79" s="6"/>
      <c r="PYA79" s="6"/>
      <c r="PYB79" s="6"/>
      <c r="PYC79" s="6"/>
      <c r="PYD79" s="6"/>
      <c r="PYE79" s="6"/>
      <c r="PYF79" s="6"/>
      <c r="PYG79" s="6"/>
      <c r="PYH79" s="6"/>
      <c r="PYI79" s="6"/>
      <c r="PYJ79" s="6"/>
      <c r="PYK79" s="6"/>
      <c r="PYL79" s="6"/>
      <c r="PYM79" s="6"/>
      <c r="PYN79" s="6"/>
      <c r="PYO79" s="6"/>
      <c r="PYP79" s="6"/>
      <c r="PYQ79" s="6"/>
      <c r="PYR79" s="6"/>
      <c r="PYS79" s="6"/>
      <c r="PYT79" s="6"/>
      <c r="PYU79" s="6"/>
      <c r="PYV79" s="6"/>
      <c r="PYW79" s="6"/>
      <c r="PYX79" s="6"/>
      <c r="PYY79" s="6"/>
      <c r="PYZ79" s="6"/>
      <c r="PZA79" s="6"/>
      <c r="PZB79" s="6"/>
      <c r="PZC79" s="6"/>
      <c r="PZD79" s="6"/>
      <c r="PZE79" s="6"/>
      <c r="PZF79" s="6"/>
      <c r="PZG79" s="6"/>
      <c r="PZH79" s="6"/>
      <c r="PZI79" s="6"/>
      <c r="PZJ79" s="6"/>
      <c r="PZK79" s="6"/>
      <c r="PZL79" s="6"/>
      <c r="PZM79" s="6"/>
      <c r="PZN79" s="6"/>
      <c r="PZO79" s="6"/>
      <c r="PZP79" s="6"/>
      <c r="PZQ79" s="6"/>
      <c r="PZR79" s="6"/>
      <c r="PZS79" s="6"/>
      <c r="PZT79" s="6"/>
      <c r="PZU79" s="6"/>
      <c r="PZV79" s="6"/>
      <c r="PZW79" s="6"/>
      <c r="PZX79" s="6"/>
      <c r="PZY79" s="6"/>
      <c r="PZZ79" s="6"/>
      <c r="QAA79" s="6"/>
      <c r="QAB79" s="6"/>
      <c r="QAC79" s="6"/>
      <c r="QAD79" s="6"/>
      <c r="QAE79" s="6"/>
      <c r="QAF79" s="6"/>
      <c r="QAG79" s="6"/>
      <c r="QAH79" s="6"/>
      <c r="QAI79" s="6"/>
      <c r="QAJ79" s="6"/>
      <c r="QAK79" s="6"/>
      <c r="QAL79" s="6"/>
      <c r="QAM79" s="6"/>
      <c r="QAN79" s="6"/>
      <c r="QAO79" s="6"/>
      <c r="QAP79" s="6"/>
      <c r="QAQ79" s="6"/>
      <c r="QAR79" s="6"/>
      <c r="QAS79" s="6"/>
      <c r="QAT79" s="6"/>
      <c r="QAU79" s="6"/>
      <c r="QAV79" s="6"/>
      <c r="QAW79" s="6"/>
      <c r="QAX79" s="6"/>
      <c r="QAY79" s="6"/>
      <c r="QAZ79" s="6"/>
      <c r="QBA79" s="6"/>
      <c r="QBB79" s="6"/>
      <c r="QBC79" s="6"/>
      <c r="QBD79" s="6"/>
      <c r="QBE79" s="6"/>
      <c r="QBF79" s="6"/>
      <c r="QBG79" s="6"/>
      <c r="QBH79" s="6"/>
      <c r="QBI79" s="6"/>
      <c r="QBJ79" s="6"/>
      <c r="QBK79" s="6"/>
      <c r="QBL79" s="6"/>
      <c r="QBM79" s="6"/>
      <c r="QBN79" s="6"/>
      <c r="QBO79" s="6"/>
      <c r="QBP79" s="6"/>
      <c r="QBQ79" s="6"/>
      <c r="QBR79" s="6"/>
      <c r="QBS79" s="6"/>
      <c r="QBT79" s="6"/>
      <c r="QBU79" s="6"/>
      <c r="QBV79" s="6"/>
      <c r="QBW79" s="6"/>
      <c r="QBX79" s="6"/>
      <c r="QBY79" s="6"/>
      <c r="QBZ79" s="6"/>
      <c r="QCA79" s="6"/>
      <c r="QCB79" s="6"/>
      <c r="QCC79" s="6"/>
      <c r="QCD79" s="6"/>
      <c r="QCE79" s="6"/>
      <c r="QCF79" s="6"/>
      <c r="QCG79" s="6"/>
      <c r="QCH79" s="6"/>
      <c r="QCI79" s="6"/>
      <c r="QCJ79" s="6"/>
      <c r="QCK79" s="6"/>
      <c r="QCL79" s="6"/>
      <c r="QCM79" s="6"/>
      <c r="QCN79" s="6"/>
      <c r="QCO79" s="6"/>
      <c r="QCP79" s="6"/>
      <c r="QCQ79" s="6"/>
      <c r="QCR79" s="6"/>
      <c r="QCS79" s="6"/>
      <c r="QCT79" s="6"/>
      <c r="QCU79" s="6"/>
      <c r="QCV79" s="6"/>
      <c r="QCW79" s="6"/>
      <c r="QCX79" s="6"/>
      <c r="QCY79" s="6"/>
      <c r="QCZ79" s="6"/>
      <c r="QDA79" s="6"/>
      <c r="QDB79" s="6"/>
      <c r="QDC79" s="6"/>
      <c r="QDD79" s="6"/>
      <c r="QDE79" s="6"/>
      <c r="QDF79" s="6"/>
      <c r="QDG79" s="6"/>
      <c r="QDH79" s="6"/>
      <c r="QDI79" s="6"/>
      <c r="QDJ79" s="6"/>
      <c r="QDK79" s="6"/>
      <c r="QDL79" s="6"/>
      <c r="QDM79" s="6"/>
      <c r="QDN79" s="6"/>
      <c r="QDO79" s="6"/>
      <c r="QDP79" s="6"/>
      <c r="QDQ79" s="6"/>
      <c r="QDR79" s="6"/>
      <c r="QDS79" s="6"/>
      <c r="QDT79" s="6"/>
      <c r="QDU79" s="6"/>
      <c r="QDV79" s="6"/>
      <c r="QDW79" s="6"/>
      <c r="QDX79" s="6"/>
      <c r="QDY79" s="6"/>
      <c r="QDZ79" s="6"/>
      <c r="QEA79" s="6"/>
      <c r="QEB79" s="6"/>
      <c r="QEC79" s="6"/>
      <c r="QED79" s="6"/>
      <c r="QEE79" s="6"/>
      <c r="QEF79" s="6"/>
      <c r="QEG79" s="6"/>
      <c r="QEH79" s="6"/>
      <c r="QEI79" s="6"/>
      <c r="QEJ79" s="6"/>
      <c r="QEK79" s="6"/>
      <c r="QEL79" s="6"/>
      <c r="QEM79" s="6"/>
      <c r="QEN79" s="6"/>
      <c r="QEO79" s="6"/>
      <c r="QEP79" s="6"/>
      <c r="QEQ79" s="6"/>
      <c r="QER79" s="6"/>
      <c r="QES79" s="6"/>
      <c r="QET79" s="6"/>
      <c r="QEU79" s="6"/>
      <c r="QEV79" s="6"/>
      <c r="QEW79" s="6"/>
      <c r="QEX79" s="6"/>
      <c r="QEY79" s="6"/>
      <c r="QEZ79" s="6"/>
      <c r="QFA79" s="6"/>
      <c r="QFB79" s="6"/>
      <c r="QFC79" s="6"/>
      <c r="QFD79" s="6"/>
      <c r="QFE79" s="6"/>
      <c r="QFF79" s="6"/>
      <c r="QFG79" s="6"/>
      <c r="QFH79" s="6"/>
      <c r="QFI79" s="6"/>
      <c r="QFJ79" s="6"/>
      <c r="QFK79" s="6"/>
      <c r="QFL79" s="6"/>
      <c r="QFM79" s="6"/>
      <c r="QFN79" s="6"/>
      <c r="QFO79" s="6"/>
      <c r="QFP79" s="6"/>
      <c r="QFQ79" s="6"/>
      <c r="QFR79" s="6"/>
      <c r="QFS79" s="6"/>
      <c r="QFT79" s="6"/>
      <c r="QFU79" s="6"/>
      <c r="QFV79" s="6"/>
      <c r="QFW79" s="6"/>
      <c r="QFX79" s="6"/>
      <c r="QFY79" s="6"/>
      <c r="QFZ79" s="6"/>
      <c r="QGA79" s="6"/>
      <c r="QGB79" s="6"/>
      <c r="QGC79" s="6"/>
      <c r="QGD79" s="6"/>
      <c r="QGE79" s="6"/>
      <c r="QGF79" s="6"/>
      <c r="QGG79" s="6"/>
      <c r="QGH79" s="6"/>
      <c r="QGI79" s="6"/>
      <c r="QGJ79" s="6"/>
      <c r="QGK79" s="6"/>
      <c r="QGL79" s="6"/>
      <c r="QGM79" s="6"/>
      <c r="QGN79" s="6"/>
      <c r="QGO79" s="6"/>
      <c r="QGP79" s="6"/>
      <c r="QGQ79" s="6"/>
      <c r="QGR79" s="6"/>
      <c r="QGS79" s="6"/>
      <c r="QGT79" s="6"/>
      <c r="QGU79" s="6"/>
      <c r="QGV79" s="6"/>
      <c r="QGW79" s="6"/>
      <c r="QGX79" s="6"/>
      <c r="QGY79" s="6"/>
      <c r="QGZ79" s="6"/>
      <c r="QHA79" s="6"/>
      <c r="QHB79" s="6"/>
      <c r="QHC79" s="6"/>
      <c r="QHD79" s="6"/>
      <c r="QHE79" s="6"/>
      <c r="QHF79" s="6"/>
      <c r="QHG79" s="6"/>
      <c r="QHH79" s="6"/>
      <c r="QHI79" s="6"/>
      <c r="QHJ79" s="6"/>
      <c r="QHK79" s="6"/>
      <c r="QHL79" s="6"/>
      <c r="QHM79" s="6"/>
      <c r="QHN79" s="6"/>
      <c r="QHO79" s="6"/>
      <c r="QHP79" s="6"/>
      <c r="QHQ79" s="6"/>
      <c r="QHR79" s="6"/>
      <c r="QHS79" s="6"/>
      <c r="QHT79" s="6"/>
      <c r="QHU79" s="6"/>
      <c r="QHV79" s="6"/>
      <c r="QHW79" s="6"/>
      <c r="QHX79" s="6"/>
      <c r="QHY79" s="6"/>
      <c r="QHZ79" s="6"/>
      <c r="QIA79" s="6"/>
      <c r="QIB79" s="6"/>
      <c r="QIC79" s="6"/>
      <c r="QID79" s="6"/>
      <c r="QIE79" s="6"/>
      <c r="QIF79" s="6"/>
      <c r="QIG79" s="6"/>
      <c r="QIH79" s="6"/>
      <c r="QII79" s="6"/>
      <c r="QIJ79" s="6"/>
      <c r="QIK79" s="6"/>
      <c r="QIL79" s="6"/>
      <c r="QIM79" s="6"/>
      <c r="QIN79" s="6"/>
      <c r="QIO79" s="6"/>
      <c r="QIP79" s="6"/>
      <c r="QIQ79" s="6"/>
      <c r="QIR79" s="6"/>
      <c r="QIS79" s="6"/>
      <c r="QIT79" s="6"/>
      <c r="QIU79" s="6"/>
      <c r="QIV79" s="6"/>
      <c r="QIW79" s="6"/>
      <c r="QIX79" s="6"/>
      <c r="QIY79" s="6"/>
      <c r="QIZ79" s="6"/>
      <c r="QJA79" s="6"/>
      <c r="QJB79" s="6"/>
      <c r="QJC79" s="6"/>
      <c r="QJD79" s="6"/>
      <c r="QJE79" s="6"/>
      <c r="QJF79" s="6"/>
      <c r="QJG79" s="6"/>
      <c r="QJH79" s="6"/>
      <c r="QJI79" s="6"/>
      <c r="QJJ79" s="6"/>
      <c r="QJK79" s="6"/>
      <c r="QJL79" s="6"/>
      <c r="QJM79" s="6"/>
      <c r="QJN79" s="6"/>
      <c r="QJO79" s="6"/>
      <c r="QJP79" s="6"/>
      <c r="QJQ79" s="6"/>
      <c r="QJR79" s="6"/>
      <c r="QJS79" s="6"/>
      <c r="QJT79" s="6"/>
      <c r="QJU79" s="6"/>
      <c r="QJV79" s="6"/>
      <c r="QJW79" s="6"/>
      <c r="QJX79" s="6"/>
      <c r="QJY79" s="6"/>
      <c r="QJZ79" s="6"/>
      <c r="QKA79" s="6"/>
      <c r="QKB79" s="6"/>
      <c r="QKC79" s="6"/>
      <c r="QKD79" s="6"/>
      <c r="QKE79" s="6"/>
      <c r="QKF79" s="6"/>
      <c r="QKG79" s="6"/>
      <c r="QKH79" s="6"/>
      <c r="QKI79" s="6"/>
      <c r="QKJ79" s="6"/>
      <c r="QKK79" s="6"/>
      <c r="QKL79" s="6"/>
      <c r="QKM79" s="6"/>
      <c r="QKN79" s="6"/>
      <c r="QKO79" s="6"/>
      <c r="QKP79" s="6"/>
      <c r="QKQ79" s="6"/>
      <c r="QKR79" s="6"/>
      <c r="QKS79" s="6"/>
      <c r="QKT79" s="6"/>
      <c r="QKU79" s="6"/>
      <c r="QKV79" s="6"/>
      <c r="QKW79" s="6"/>
      <c r="QKX79" s="6"/>
      <c r="QKY79" s="6"/>
      <c r="QKZ79" s="6"/>
      <c r="QLA79" s="6"/>
      <c r="QLB79" s="6"/>
      <c r="QLC79" s="6"/>
      <c r="QLD79" s="6"/>
      <c r="QLE79" s="6"/>
      <c r="QLF79" s="6"/>
      <c r="QLG79" s="6"/>
      <c r="QLH79" s="6"/>
      <c r="QLI79" s="6"/>
      <c r="QLJ79" s="6"/>
      <c r="QLK79" s="6"/>
      <c r="QLL79" s="6"/>
      <c r="QLM79" s="6"/>
      <c r="QLN79" s="6"/>
      <c r="QLO79" s="6"/>
      <c r="QLP79" s="6"/>
      <c r="QLQ79" s="6"/>
      <c r="QLR79" s="6"/>
      <c r="QLS79" s="6"/>
      <c r="QLT79" s="6"/>
      <c r="QLU79" s="6"/>
      <c r="QLV79" s="6"/>
      <c r="QLW79" s="6"/>
      <c r="QLX79" s="6"/>
      <c r="QLY79" s="6"/>
      <c r="QLZ79" s="6"/>
      <c r="QMA79" s="6"/>
      <c r="QMB79" s="6"/>
      <c r="QMC79" s="6"/>
      <c r="QMD79" s="6"/>
      <c r="QME79" s="6"/>
      <c r="QMF79" s="6"/>
      <c r="QMG79" s="6"/>
      <c r="QMH79" s="6"/>
      <c r="QMI79" s="6"/>
      <c r="QMJ79" s="6"/>
      <c r="QMK79" s="6"/>
      <c r="QML79" s="6"/>
      <c r="QMM79" s="6"/>
      <c r="QMN79" s="6"/>
      <c r="QMO79" s="6"/>
      <c r="QMP79" s="6"/>
      <c r="QMQ79" s="6"/>
      <c r="QMR79" s="6"/>
      <c r="QMS79" s="6"/>
      <c r="QMT79" s="6"/>
      <c r="QMU79" s="6"/>
      <c r="QMV79" s="6"/>
      <c r="QMW79" s="6"/>
      <c r="QMX79" s="6"/>
      <c r="QMY79" s="6"/>
      <c r="QMZ79" s="6"/>
      <c r="QNA79" s="6"/>
      <c r="QNB79" s="6"/>
      <c r="QNC79" s="6"/>
      <c r="QND79" s="6"/>
      <c r="QNE79" s="6"/>
      <c r="QNF79" s="6"/>
      <c r="QNG79" s="6"/>
      <c r="QNH79" s="6"/>
      <c r="QNI79" s="6"/>
      <c r="QNJ79" s="6"/>
      <c r="QNK79" s="6"/>
      <c r="QNL79" s="6"/>
      <c r="QNM79" s="6"/>
      <c r="QNN79" s="6"/>
      <c r="QNO79" s="6"/>
      <c r="QNP79" s="6"/>
      <c r="QNQ79" s="6"/>
      <c r="QNR79" s="6"/>
      <c r="QNS79" s="6"/>
      <c r="QNT79" s="6"/>
      <c r="QNU79" s="6"/>
      <c r="QNV79" s="6"/>
      <c r="QNW79" s="6"/>
      <c r="QNX79" s="6"/>
      <c r="QNY79" s="6"/>
      <c r="QNZ79" s="6"/>
      <c r="QOA79" s="6"/>
      <c r="QOB79" s="6"/>
      <c r="QOC79" s="6"/>
      <c r="QOD79" s="6"/>
      <c r="QOE79" s="6"/>
      <c r="QOF79" s="6"/>
      <c r="QOG79" s="6"/>
      <c r="QOH79" s="6"/>
      <c r="QOI79" s="6"/>
      <c r="QOJ79" s="6"/>
      <c r="QOK79" s="6"/>
      <c r="QOL79" s="6"/>
      <c r="QOM79" s="6"/>
      <c r="QON79" s="6"/>
      <c r="QOO79" s="6"/>
      <c r="QOP79" s="6"/>
      <c r="QOQ79" s="6"/>
      <c r="QOR79" s="6"/>
      <c r="QOS79" s="6"/>
      <c r="QOT79" s="6"/>
      <c r="QOU79" s="6"/>
      <c r="QOV79" s="6"/>
      <c r="QOW79" s="6"/>
      <c r="QOX79" s="6"/>
      <c r="QOY79" s="6"/>
      <c r="QOZ79" s="6"/>
      <c r="QPA79" s="6"/>
      <c r="QPB79" s="6"/>
      <c r="QPC79" s="6"/>
      <c r="QPD79" s="6"/>
      <c r="QPE79" s="6"/>
      <c r="QPF79" s="6"/>
      <c r="QPG79" s="6"/>
      <c r="QPH79" s="6"/>
      <c r="QPI79" s="6"/>
      <c r="QPJ79" s="6"/>
      <c r="QPK79" s="6"/>
      <c r="QPL79" s="6"/>
      <c r="QPM79" s="6"/>
      <c r="QPN79" s="6"/>
      <c r="QPO79" s="6"/>
      <c r="QPP79" s="6"/>
      <c r="QPQ79" s="6"/>
      <c r="QPR79" s="6"/>
      <c r="QPS79" s="6"/>
      <c r="QPT79" s="6"/>
      <c r="QPU79" s="6"/>
      <c r="QPV79" s="6"/>
      <c r="QPW79" s="6"/>
      <c r="QPX79" s="6"/>
      <c r="QPY79" s="6"/>
      <c r="QPZ79" s="6"/>
      <c r="QQA79" s="6"/>
      <c r="QQB79" s="6"/>
      <c r="QQC79" s="6"/>
      <c r="QQD79" s="6"/>
      <c r="QQE79" s="6"/>
      <c r="QQF79" s="6"/>
      <c r="QQG79" s="6"/>
      <c r="QQH79" s="6"/>
      <c r="QQI79" s="6"/>
      <c r="QQJ79" s="6"/>
      <c r="QQK79" s="6"/>
      <c r="QQL79" s="6"/>
      <c r="QQM79" s="6"/>
      <c r="QQN79" s="6"/>
      <c r="QQO79" s="6"/>
      <c r="QQP79" s="6"/>
      <c r="QQQ79" s="6"/>
      <c r="QQR79" s="6"/>
      <c r="QQS79" s="6"/>
      <c r="QQT79" s="6"/>
      <c r="QQU79" s="6"/>
      <c r="QQV79" s="6"/>
      <c r="QQW79" s="6"/>
      <c r="QQX79" s="6"/>
      <c r="QQY79" s="6"/>
      <c r="QQZ79" s="6"/>
      <c r="QRA79" s="6"/>
      <c r="QRB79" s="6"/>
      <c r="QRC79" s="6"/>
      <c r="QRD79" s="6"/>
      <c r="QRE79" s="6"/>
      <c r="QRF79" s="6"/>
      <c r="QRG79" s="6"/>
      <c r="QRH79" s="6"/>
      <c r="QRI79" s="6"/>
      <c r="QRJ79" s="6"/>
      <c r="QRK79" s="6"/>
      <c r="QRL79" s="6"/>
      <c r="QRM79" s="6"/>
      <c r="QRN79" s="6"/>
      <c r="QRO79" s="6"/>
      <c r="QRP79" s="6"/>
      <c r="QRQ79" s="6"/>
      <c r="QRR79" s="6"/>
      <c r="QRS79" s="6"/>
      <c r="QRT79" s="6"/>
      <c r="QRU79" s="6"/>
      <c r="QRV79" s="6"/>
      <c r="QRW79" s="6"/>
      <c r="QRX79" s="6"/>
      <c r="QRY79" s="6"/>
      <c r="QRZ79" s="6"/>
      <c r="QSA79" s="6"/>
      <c r="QSB79" s="6"/>
      <c r="QSC79" s="6"/>
      <c r="QSD79" s="6"/>
      <c r="QSE79" s="6"/>
      <c r="QSF79" s="6"/>
      <c r="QSG79" s="6"/>
      <c r="QSH79" s="6"/>
      <c r="QSI79" s="6"/>
      <c r="QSJ79" s="6"/>
      <c r="QSK79" s="6"/>
      <c r="QSL79" s="6"/>
      <c r="QSM79" s="6"/>
      <c r="QSN79" s="6"/>
      <c r="QSO79" s="6"/>
      <c r="QSP79" s="6"/>
      <c r="QSQ79" s="6"/>
      <c r="QSR79" s="6"/>
      <c r="QSS79" s="6"/>
      <c r="QST79" s="6"/>
      <c r="QSU79" s="6"/>
      <c r="QSV79" s="6"/>
      <c r="QSW79" s="6"/>
      <c r="QSX79" s="6"/>
      <c r="QSY79" s="6"/>
      <c r="QSZ79" s="6"/>
      <c r="QTA79" s="6"/>
      <c r="QTB79" s="6"/>
      <c r="QTC79" s="6"/>
      <c r="QTD79" s="6"/>
      <c r="QTE79" s="6"/>
      <c r="QTF79" s="6"/>
      <c r="QTG79" s="6"/>
      <c r="QTH79" s="6"/>
      <c r="QTI79" s="6"/>
      <c r="QTJ79" s="6"/>
      <c r="QTK79" s="6"/>
      <c r="QTL79" s="6"/>
      <c r="QTM79" s="6"/>
      <c r="QTN79" s="6"/>
      <c r="QTO79" s="6"/>
      <c r="QTP79" s="6"/>
      <c r="QTQ79" s="6"/>
      <c r="QTR79" s="6"/>
      <c r="QTS79" s="6"/>
      <c r="QTT79" s="6"/>
      <c r="QTU79" s="6"/>
      <c r="QTV79" s="6"/>
      <c r="QTW79" s="6"/>
      <c r="QTX79" s="6"/>
      <c r="QTY79" s="6"/>
      <c r="QTZ79" s="6"/>
      <c r="QUA79" s="6"/>
      <c r="QUB79" s="6"/>
      <c r="QUC79" s="6"/>
      <c r="QUD79" s="6"/>
      <c r="QUE79" s="6"/>
      <c r="QUF79" s="6"/>
      <c r="QUG79" s="6"/>
      <c r="QUH79" s="6"/>
      <c r="QUI79" s="6"/>
      <c r="QUJ79" s="6"/>
      <c r="QUK79" s="6"/>
      <c r="QUL79" s="6"/>
      <c r="QUM79" s="6"/>
      <c r="QUN79" s="6"/>
      <c r="QUO79" s="6"/>
      <c r="QUP79" s="6"/>
      <c r="QUQ79" s="6"/>
      <c r="QUR79" s="6"/>
      <c r="QUS79" s="6"/>
      <c r="QUT79" s="6"/>
      <c r="QUU79" s="6"/>
      <c r="QUV79" s="6"/>
      <c r="QUW79" s="6"/>
      <c r="QUX79" s="6"/>
      <c r="QUY79" s="6"/>
      <c r="QUZ79" s="6"/>
      <c r="QVA79" s="6"/>
      <c r="QVB79" s="6"/>
      <c r="QVC79" s="6"/>
      <c r="QVD79" s="6"/>
      <c r="QVE79" s="6"/>
      <c r="QVF79" s="6"/>
      <c r="QVG79" s="6"/>
      <c r="QVH79" s="6"/>
      <c r="QVI79" s="6"/>
      <c r="QVJ79" s="6"/>
      <c r="QVK79" s="6"/>
      <c r="QVL79" s="6"/>
      <c r="QVM79" s="6"/>
      <c r="QVN79" s="6"/>
      <c r="QVO79" s="6"/>
      <c r="QVP79" s="6"/>
      <c r="QVQ79" s="6"/>
      <c r="QVR79" s="6"/>
      <c r="QVS79" s="6"/>
      <c r="QVT79" s="6"/>
      <c r="QVU79" s="6"/>
      <c r="QVV79" s="6"/>
      <c r="QVW79" s="6"/>
      <c r="QVX79" s="6"/>
      <c r="QVY79" s="6"/>
      <c r="QVZ79" s="6"/>
      <c r="QWA79" s="6"/>
      <c r="QWB79" s="6"/>
      <c r="QWC79" s="6"/>
      <c r="QWD79" s="6"/>
      <c r="QWE79" s="6"/>
      <c r="QWF79" s="6"/>
      <c r="QWG79" s="6"/>
      <c r="QWH79" s="6"/>
      <c r="QWI79" s="6"/>
      <c r="QWJ79" s="6"/>
      <c r="QWK79" s="6"/>
      <c r="QWL79" s="6"/>
      <c r="QWM79" s="6"/>
      <c r="QWN79" s="6"/>
      <c r="QWO79" s="6"/>
      <c r="QWP79" s="6"/>
      <c r="QWQ79" s="6"/>
      <c r="QWR79" s="6"/>
      <c r="QWS79" s="6"/>
      <c r="QWT79" s="6"/>
      <c r="QWU79" s="6"/>
      <c r="QWV79" s="6"/>
      <c r="QWW79" s="6"/>
      <c r="QWX79" s="6"/>
      <c r="QWY79" s="6"/>
      <c r="QWZ79" s="6"/>
      <c r="QXA79" s="6"/>
      <c r="QXB79" s="6"/>
      <c r="QXC79" s="6"/>
      <c r="QXD79" s="6"/>
      <c r="QXE79" s="6"/>
      <c r="QXF79" s="6"/>
      <c r="QXG79" s="6"/>
      <c r="QXH79" s="6"/>
      <c r="QXI79" s="6"/>
      <c r="QXJ79" s="6"/>
      <c r="QXK79" s="6"/>
      <c r="QXL79" s="6"/>
      <c r="QXM79" s="6"/>
      <c r="QXN79" s="6"/>
      <c r="QXO79" s="6"/>
      <c r="QXP79" s="6"/>
      <c r="QXQ79" s="6"/>
      <c r="QXR79" s="6"/>
      <c r="QXS79" s="6"/>
      <c r="QXT79" s="6"/>
      <c r="QXU79" s="6"/>
      <c r="QXV79" s="6"/>
      <c r="QXW79" s="6"/>
      <c r="QXX79" s="6"/>
      <c r="QXY79" s="6"/>
      <c r="QXZ79" s="6"/>
      <c r="QYA79" s="6"/>
      <c r="QYB79" s="6"/>
      <c r="QYC79" s="6"/>
      <c r="QYD79" s="6"/>
      <c r="QYE79" s="6"/>
      <c r="QYF79" s="6"/>
      <c r="QYG79" s="6"/>
      <c r="QYH79" s="6"/>
      <c r="QYI79" s="6"/>
      <c r="QYJ79" s="6"/>
      <c r="QYK79" s="6"/>
      <c r="QYL79" s="6"/>
      <c r="QYM79" s="6"/>
      <c r="QYN79" s="6"/>
      <c r="QYO79" s="6"/>
      <c r="QYP79" s="6"/>
      <c r="QYQ79" s="6"/>
      <c r="QYR79" s="6"/>
      <c r="QYS79" s="6"/>
      <c r="QYT79" s="6"/>
      <c r="QYU79" s="6"/>
      <c r="QYV79" s="6"/>
      <c r="QYW79" s="6"/>
      <c r="QYX79" s="6"/>
      <c r="QYY79" s="6"/>
      <c r="QYZ79" s="6"/>
      <c r="QZA79" s="6"/>
      <c r="QZB79" s="6"/>
      <c r="QZC79" s="6"/>
      <c r="QZD79" s="6"/>
      <c r="QZE79" s="6"/>
      <c r="QZF79" s="6"/>
      <c r="QZG79" s="6"/>
      <c r="QZH79" s="6"/>
      <c r="QZI79" s="6"/>
      <c r="QZJ79" s="6"/>
      <c r="QZK79" s="6"/>
      <c r="QZL79" s="6"/>
      <c r="QZM79" s="6"/>
      <c r="QZN79" s="6"/>
      <c r="QZO79" s="6"/>
      <c r="QZP79" s="6"/>
      <c r="QZQ79" s="6"/>
      <c r="QZR79" s="6"/>
      <c r="QZS79" s="6"/>
      <c r="QZT79" s="6"/>
      <c r="QZU79" s="6"/>
      <c r="QZV79" s="6"/>
      <c r="QZW79" s="6"/>
      <c r="QZX79" s="6"/>
      <c r="QZY79" s="6"/>
      <c r="QZZ79" s="6"/>
      <c r="RAA79" s="6"/>
      <c r="RAB79" s="6"/>
      <c r="RAC79" s="6"/>
      <c r="RAD79" s="6"/>
      <c r="RAE79" s="6"/>
      <c r="RAF79" s="6"/>
      <c r="RAG79" s="6"/>
      <c r="RAH79" s="6"/>
      <c r="RAI79" s="6"/>
      <c r="RAJ79" s="6"/>
      <c r="RAK79" s="6"/>
      <c r="RAL79" s="6"/>
      <c r="RAM79" s="6"/>
      <c r="RAN79" s="6"/>
      <c r="RAO79" s="6"/>
      <c r="RAP79" s="6"/>
      <c r="RAQ79" s="6"/>
      <c r="RAR79" s="6"/>
      <c r="RAS79" s="6"/>
      <c r="RAT79" s="6"/>
      <c r="RAU79" s="6"/>
      <c r="RAV79" s="6"/>
      <c r="RAW79" s="6"/>
      <c r="RAX79" s="6"/>
      <c r="RAY79" s="6"/>
      <c r="RAZ79" s="6"/>
      <c r="RBA79" s="6"/>
      <c r="RBB79" s="6"/>
      <c r="RBC79" s="6"/>
      <c r="RBD79" s="6"/>
      <c r="RBE79" s="6"/>
      <c r="RBF79" s="6"/>
      <c r="RBG79" s="6"/>
      <c r="RBH79" s="6"/>
      <c r="RBI79" s="6"/>
      <c r="RBJ79" s="6"/>
      <c r="RBK79" s="6"/>
      <c r="RBL79" s="6"/>
      <c r="RBM79" s="6"/>
      <c r="RBN79" s="6"/>
      <c r="RBO79" s="6"/>
      <c r="RBP79" s="6"/>
      <c r="RBQ79" s="6"/>
      <c r="RBR79" s="6"/>
      <c r="RBS79" s="6"/>
      <c r="RBT79" s="6"/>
      <c r="RBU79" s="6"/>
      <c r="RBV79" s="6"/>
      <c r="RBW79" s="6"/>
      <c r="RBX79" s="6"/>
      <c r="RBY79" s="6"/>
      <c r="RBZ79" s="6"/>
      <c r="RCA79" s="6"/>
      <c r="RCB79" s="6"/>
      <c r="RCC79" s="6"/>
      <c r="RCD79" s="6"/>
      <c r="RCE79" s="6"/>
      <c r="RCF79" s="6"/>
      <c r="RCG79" s="6"/>
      <c r="RCH79" s="6"/>
      <c r="RCI79" s="6"/>
      <c r="RCJ79" s="6"/>
      <c r="RCK79" s="6"/>
      <c r="RCL79" s="6"/>
      <c r="RCM79" s="6"/>
      <c r="RCN79" s="6"/>
      <c r="RCO79" s="6"/>
      <c r="RCP79" s="6"/>
      <c r="RCQ79" s="6"/>
      <c r="RCR79" s="6"/>
      <c r="RCS79" s="6"/>
      <c r="RCT79" s="6"/>
      <c r="RCU79" s="6"/>
      <c r="RCV79" s="6"/>
      <c r="RCW79" s="6"/>
      <c r="RCX79" s="6"/>
      <c r="RCY79" s="6"/>
      <c r="RCZ79" s="6"/>
      <c r="RDA79" s="6"/>
      <c r="RDB79" s="6"/>
      <c r="RDC79" s="6"/>
      <c r="RDD79" s="6"/>
      <c r="RDE79" s="6"/>
      <c r="RDF79" s="6"/>
      <c r="RDG79" s="6"/>
      <c r="RDH79" s="6"/>
      <c r="RDI79" s="6"/>
      <c r="RDJ79" s="6"/>
      <c r="RDK79" s="6"/>
      <c r="RDL79" s="6"/>
      <c r="RDM79" s="6"/>
      <c r="RDN79" s="6"/>
      <c r="RDO79" s="6"/>
      <c r="RDP79" s="6"/>
      <c r="RDQ79" s="6"/>
      <c r="RDR79" s="6"/>
      <c r="RDS79" s="6"/>
      <c r="RDT79" s="6"/>
      <c r="RDU79" s="6"/>
      <c r="RDV79" s="6"/>
      <c r="RDW79" s="6"/>
      <c r="RDX79" s="6"/>
      <c r="RDY79" s="6"/>
      <c r="RDZ79" s="6"/>
      <c r="REA79" s="6"/>
      <c r="REB79" s="6"/>
      <c r="REC79" s="6"/>
      <c r="RED79" s="6"/>
      <c r="REE79" s="6"/>
      <c r="REF79" s="6"/>
      <c r="REG79" s="6"/>
      <c r="REH79" s="6"/>
      <c r="REI79" s="6"/>
      <c r="REJ79" s="6"/>
      <c r="REK79" s="6"/>
      <c r="REL79" s="6"/>
      <c r="REM79" s="6"/>
      <c r="REN79" s="6"/>
      <c r="REO79" s="6"/>
      <c r="REP79" s="6"/>
      <c r="REQ79" s="6"/>
      <c r="RER79" s="6"/>
      <c r="RES79" s="6"/>
      <c r="RET79" s="6"/>
      <c r="REU79" s="6"/>
      <c r="REV79" s="6"/>
      <c r="REW79" s="6"/>
      <c r="REX79" s="6"/>
      <c r="REY79" s="6"/>
      <c r="REZ79" s="6"/>
      <c r="RFA79" s="6"/>
      <c r="RFB79" s="6"/>
      <c r="RFC79" s="6"/>
      <c r="RFD79" s="6"/>
      <c r="RFE79" s="6"/>
      <c r="RFF79" s="6"/>
      <c r="RFG79" s="6"/>
      <c r="RFH79" s="6"/>
      <c r="RFI79" s="6"/>
      <c r="RFJ79" s="6"/>
      <c r="RFK79" s="6"/>
      <c r="RFL79" s="6"/>
      <c r="RFM79" s="6"/>
      <c r="RFN79" s="6"/>
      <c r="RFO79" s="6"/>
      <c r="RFP79" s="6"/>
      <c r="RFQ79" s="6"/>
      <c r="RFR79" s="6"/>
      <c r="RFS79" s="6"/>
      <c r="RFT79" s="6"/>
      <c r="RFU79" s="6"/>
      <c r="RFV79" s="6"/>
      <c r="RFW79" s="6"/>
      <c r="RFX79" s="6"/>
      <c r="RFY79" s="6"/>
      <c r="RFZ79" s="6"/>
      <c r="RGA79" s="6"/>
      <c r="RGB79" s="6"/>
      <c r="RGC79" s="6"/>
      <c r="RGD79" s="6"/>
      <c r="RGE79" s="6"/>
      <c r="RGF79" s="6"/>
      <c r="RGG79" s="6"/>
      <c r="RGH79" s="6"/>
      <c r="RGI79" s="6"/>
      <c r="RGJ79" s="6"/>
      <c r="RGK79" s="6"/>
      <c r="RGL79" s="6"/>
      <c r="RGM79" s="6"/>
      <c r="RGN79" s="6"/>
      <c r="RGO79" s="6"/>
      <c r="RGP79" s="6"/>
      <c r="RGQ79" s="6"/>
      <c r="RGR79" s="6"/>
      <c r="RGS79" s="6"/>
      <c r="RGT79" s="6"/>
      <c r="RGU79" s="6"/>
      <c r="RGV79" s="6"/>
      <c r="RGW79" s="6"/>
      <c r="RGX79" s="6"/>
      <c r="RGY79" s="6"/>
      <c r="RGZ79" s="6"/>
      <c r="RHA79" s="6"/>
      <c r="RHB79" s="6"/>
      <c r="RHC79" s="6"/>
      <c r="RHD79" s="6"/>
      <c r="RHE79" s="6"/>
      <c r="RHF79" s="6"/>
      <c r="RHG79" s="6"/>
      <c r="RHH79" s="6"/>
      <c r="RHI79" s="6"/>
      <c r="RHJ79" s="6"/>
      <c r="RHK79" s="6"/>
      <c r="RHL79" s="6"/>
      <c r="RHM79" s="6"/>
      <c r="RHN79" s="6"/>
      <c r="RHO79" s="6"/>
      <c r="RHP79" s="6"/>
      <c r="RHQ79" s="6"/>
      <c r="RHR79" s="6"/>
      <c r="RHS79" s="6"/>
      <c r="RHT79" s="6"/>
      <c r="RHU79" s="6"/>
      <c r="RHV79" s="6"/>
      <c r="RHW79" s="6"/>
      <c r="RHX79" s="6"/>
      <c r="RHY79" s="6"/>
      <c r="RHZ79" s="6"/>
      <c r="RIA79" s="6"/>
      <c r="RIB79" s="6"/>
      <c r="RIC79" s="6"/>
      <c r="RID79" s="6"/>
      <c r="RIE79" s="6"/>
      <c r="RIF79" s="6"/>
      <c r="RIG79" s="6"/>
      <c r="RIH79" s="6"/>
      <c r="RII79" s="6"/>
      <c r="RIJ79" s="6"/>
      <c r="RIK79" s="6"/>
      <c r="RIL79" s="6"/>
      <c r="RIM79" s="6"/>
      <c r="RIN79" s="6"/>
      <c r="RIO79" s="6"/>
      <c r="RIP79" s="6"/>
      <c r="RIQ79" s="6"/>
      <c r="RIR79" s="6"/>
      <c r="RIS79" s="6"/>
      <c r="RIT79" s="6"/>
      <c r="RIU79" s="6"/>
      <c r="RIV79" s="6"/>
      <c r="RIW79" s="6"/>
      <c r="RIX79" s="6"/>
      <c r="RIY79" s="6"/>
      <c r="RIZ79" s="6"/>
      <c r="RJA79" s="6"/>
      <c r="RJB79" s="6"/>
      <c r="RJC79" s="6"/>
      <c r="RJD79" s="6"/>
      <c r="RJE79" s="6"/>
      <c r="RJF79" s="6"/>
      <c r="RJG79" s="6"/>
      <c r="RJH79" s="6"/>
      <c r="RJI79" s="6"/>
      <c r="RJJ79" s="6"/>
      <c r="RJK79" s="6"/>
      <c r="RJL79" s="6"/>
      <c r="RJM79" s="6"/>
      <c r="RJN79" s="6"/>
      <c r="RJO79" s="6"/>
      <c r="RJP79" s="6"/>
      <c r="RJQ79" s="6"/>
      <c r="RJR79" s="6"/>
      <c r="RJS79" s="6"/>
      <c r="RJT79" s="6"/>
      <c r="RJU79" s="6"/>
      <c r="RJV79" s="6"/>
      <c r="RJW79" s="6"/>
      <c r="RJX79" s="6"/>
      <c r="RJY79" s="6"/>
      <c r="RJZ79" s="6"/>
      <c r="RKA79" s="6"/>
      <c r="RKB79" s="6"/>
      <c r="RKC79" s="6"/>
      <c r="RKD79" s="6"/>
      <c r="RKE79" s="6"/>
      <c r="RKF79" s="6"/>
      <c r="RKG79" s="6"/>
      <c r="RKH79" s="6"/>
      <c r="RKI79" s="6"/>
      <c r="RKJ79" s="6"/>
      <c r="RKK79" s="6"/>
      <c r="RKL79" s="6"/>
      <c r="RKM79" s="6"/>
      <c r="RKN79" s="6"/>
      <c r="RKO79" s="6"/>
      <c r="RKP79" s="6"/>
      <c r="RKQ79" s="6"/>
      <c r="RKR79" s="6"/>
      <c r="RKS79" s="6"/>
      <c r="RKT79" s="6"/>
      <c r="RKU79" s="6"/>
      <c r="RKV79" s="6"/>
      <c r="RKW79" s="6"/>
      <c r="RKX79" s="6"/>
      <c r="RKY79" s="6"/>
      <c r="RKZ79" s="6"/>
      <c r="RLA79" s="6"/>
      <c r="RLB79" s="6"/>
      <c r="RLC79" s="6"/>
      <c r="RLD79" s="6"/>
      <c r="RLE79" s="6"/>
      <c r="RLF79" s="6"/>
      <c r="RLG79" s="6"/>
      <c r="RLH79" s="6"/>
      <c r="RLI79" s="6"/>
      <c r="RLJ79" s="6"/>
      <c r="RLK79" s="6"/>
      <c r="RLL79" s="6"/>
      <c r="RLM79" s="6"/>
      <c r="RLN79" s="6"/>
      <c r="RLO79" s="6"/>
      <c r="RLP79" s="6"/>
      <c r="RLQ79" s="6"/>
      <c r="RLR79" s="6"/>
      <c r="RLS79" s="6"/>
      <c r="RLT79" s="6"/>
      <c r="RLU79" s="6"/>
      <c r="RLV79" s="6"/>
      <c r="RLW79" s="6"/>
      <c r="RLX79" s="6"/>
      <c r="RLY79" s="6"/>
      <c r="RLZ79" s="6"/>
      <c r="RMA79" s="6"/>
      <c r="RMB79" s="6"/>
      <c r="RMC79" s="6"/>
      <c r="RMD79" s="6"/>
      <c r="RME79" s="6"/>
      <c r="RMF79" s="6"/>
      <c r="RMG79" s="6"/>
      <c r="RMH79" s="6"/>
      <c r="RMI79" s="6"/>
      <c r="RMJ79" s="6"/>
      <c r="RMK79" s="6"/>
      <c r="RML79" s="6"/>
      <c r="RMM79" s="6"/>
      <c r="RMN79" s="6"/>
      <c r="RMO79" s="6"/>
      <c r="RMP79" s="6"/>
      <c r="RMQ79" s="6"/>
      <c r="RMR79" s="6"/>
      <c r="RMS79" s="6"/>
      <c r="RMT79" s="6"/>
      <c r="RMU79" s="6"/>
      <c r="RMV79" s="6"/>
      <c r="RMW79" s="6"/>
      <c r="RMX79" s="6"/>
      <c r="RMY79" s="6"/>
      <c r="RMZ79" s="6"/>
      <c r="RNA79" s="6"/>
      <c r="RNB79" s="6"/>
      <c r="RNC79" s="6"/>
      <c r="RND79" s="6"/>
      <c r="RNE79" s="6"/>
      <c r="RNF79" s="6"/>
      <c r="RNG79" s="6"/>
      <c r="RNH79" s="6"/>
      <c r="RNI79" s="6"/>
      <c r="RNJ79" s="6"/>
      <c r="RNK79" s="6"/>
      <c r="RNL79" s="6"/>
      <c r="RNM79" s="6"/>
      <c r="RNN79" s="6"/>
      <c r="RNO79" s="6"/>
      <c r="RNP79" s="6"/>
      <c r="RNQ79" s="6"/>
      <c r="RNR79" s="6"/>
      <c r="RNS79" s="6"/>
      <c r="RNT79" s="6"/>
      <c r="RNU79" s="6"/>
      <c r="RNV79" s="6"/>
      <c r="RNW79" s="6"/>
      <c r="RNX79" s="6"/>
      <c r="RNY79" s="6"/>
      <c r="RNZ79" s="6"/>
      <c r="ROA79" s="6"/>
      <c r="ROB79" s="6"/>
      <c r="ROC79" s="6"/>
      <c r="ROD79" s="6"/>
      <c r="ROE79" s="6"/>
      <c r="ROF79" s="6"/>
      <c r="ROG79" s="6"/>
      <c r="ROH79" s="6"/>
      <c r="ROI79" s="6"/>
      <c r="ROJ79" s="6"/>
      <c r="ROK79" s="6"/>
      <c r="ROL79" s="6"/>
      <c r="ROM79" s="6"/>
      <c r="RON79" s="6"/>
      <c r="ROO79" s="6"/>
      <c r="ROP79" s="6"/>
      <c r="ROQ79" s="6"/>
      <c r="ROR79" s="6"/>
      <c r="ROS79" s="6"/>
      <c r="ROT79" s="6"/>
      <c r="ROU79" s="6"/>
      <c r="ROV79" s="6"/>
      <c r="ROW79" s="6"/>
      <c r="ROX79" s="6"/>
      <c r="ROY79" s="6"/>
      <c r="ROZ79" s="6"/>
      <c r="RPA79" s="6"/>
      <c r="RPB79" s="6"/>
      <c r="RPC79" s="6"/>
      <c r="RPD79" s="6"/>
      <c r="RPE79" s="6"/>
      <c r="RPF79" s="6"/>
      <c r="RPG79" s="6"/>
      <c r="RPH79" s="6"/>
      <c r="RPI79" s="6"/>
      <c r="RPJ79" s="6"/>
      <c r="RPK79" s="6"/>
      <c r="RPL79" s="6"/>
      <c r="RPM79" s="6"/>
      <c r="RPN79" s="6"/>
      <c r="RPO79" s="6"/>
      <c r="RPP79" s="6"/>
      <c r="RPQ79" s="6"/>
      <c r="RPR79" s="6"/>
      <c r="RPS79" s="6"/>
      <c r="RPT79" s="6"/>
      <c r="RPU79" s="6"/>
      <c r="RPV79" s="6"/>
      <c r="RPW79" s="6"/>
      <c r="RPX79" s="6"/>
      <c r="RPY79" s="6"/>
      <c r="RPZ79" s="6"/>
      <c r="RQA79" s="6"/>
      <c r="RQB79" s="6"/>
      <c r="RQC79" s="6"/>
      <c r="RQD79" s="6"/>
      <c r="RQE79" s="6"/>
      <c r="RQF79" s="6"/>
      <c r="RQG79" s="6"/>
      <c r="RQH79" s="6"/>
      <c r="RQI79" s="6"/>
      <c r="RQJ79" s="6"/>
      <c r="RQK79" s="6"/>
      <c r="RQL79" s="6"/>
      <c r="RQM79" s="6"/>
      <c r="RQN79" s="6"/>
      <c r="RQO79" s="6"/>
      <c r="RQP79" s="6"/>
      <c r="RQQ79" s="6"/>
      <c r="RQR79" s="6"/>
      <c r="RQS79" s="6"/>
      <c r="RQT79" s="6"/>
      <c r="RQU79" s="6"/>
      <c r="RQV79" s="6"/>
      <c r="RQW79" s="6"/>
      <c r="RQX79" s="6"/>
      <c r="RQY79" s="6"/>
      <c r="RQZ79" s="6"/>
      <c r="RRA79" s="6"/>
      <c r="RRB79" s="6"/>
      <c r="RRC79" s="6"/>
      <c r="RRD79" s="6"/>
      <c r="RRE79" s="6"/>
      <c r="RRF79" s="6"/>
      <c r="RRG79" s="6"/>
      <c r="RRH79" s="6"/>
      <c r="RRI79" s="6"/>
      <c r="RRJ79" s="6"/>
      <c r="RRK79" s="6"/>
      <c r="RRL79" s="6"/>
      <c r="RRM79" s="6"/>
      <c r="RRN79" s="6"/>
      <c r="RRO79" s="6"/>
      <c r="RRP79" s="6"/>
      <c r="RRQ79" s="6"/>
      <c r="RRR79" s="6"/>
      <c r="RRS79" s="6"/>
      <c r="RRT79" s="6"/>
      <c r="RRU79" s="6"/>
      <c r="RRV79" s="6"/>
      <c r="RRW79" s="6"/>
      <c r="RRX79" s="6"/>
      <c r="RRY79" s="6"/>
      <c r="RRZ79" s="6"/>
      <c r="RSA79" s="6"/>
      <c r="RSB79" s="6"/>
      <c r="RSC79" s="6"/>
      <c r="RSD79" s="6"/>
      <c r="RSE79" s="6"/>
      <c r="RSF79" s="6"/>
      <c r="RSG79" s="6"/>
      <c r="RSH79" s="6"/>
      <c r="RSI79" s="6"/>
      <c r="RSJ79" s="6"/>
      <c r="RSK79" s="6"/>
      <c r="RSL79" s="6"/>
      <c r="RSM79" s="6"/>
      <c r="RSN79" s="6"/>
      <c r="RSO79" s="6"/>
      <c r="RSP79" s="6"/>
      <c r="RSQ79" s="6"/>
      <c r="RSR79" s="6"/>
      <c r="RSS79" s="6"/>
      <c r="RST79" s="6"/>
      <c r="RSU79" s="6"/>
      <c r="RSV79" s="6"/>
      <c r="RSW79" s="6"/>
      <c r="RSX79" s="6"/>
      <c r="RSY79" s="6"/>
      <c r="RSZ79" s="6"/>
      <c r="RTA79" s="6"/>
      <c r="RTB79" s="6"/>
      <c r="RTC79" s="6"/>
      <c r="RTD79" s="6"/>
      <c r="RTE79" s="6"/>
      <c r="RTF79" s="6"/>
      <c r="RTG79" s="6"/>
      <c r="RTH79" s="6"/>
      <c r="RTI79" s="6"/>
      <c r="RTJ79" s="6"/>
      <c r="RTK79" s="6"/>
      <c r="RTL79" s="6"/>
      <c r="RTM79" s="6"/>
      <c r="RTN79" s="6"/>
      <c r="RTO79" s="6"/>
      <c r="RTP79" s="6"/>
      <c r="RTQ79" s="6"/>
      <c r="RTR79" s="6"/>
      <c r="RTS79" s="6"/>
      <c r="RTT79" s="6"/>
      <c r="RTU79" s="6"/>
      <c r="RTV79" s="6"/>
      <c r="RTW79" s="6"/>
      <c r="RTX79" s="6"/>
      <c r="RTY79" s="6"/>
      <c r="RTZ79" s="6"/>
      <c r="RUA79" s="6"/>
      <c r="RUB79" s="6"/>
      <c r="RUC79" s="6"/>
      <c r="RUD79" s="6"/>
      <c r="RUE79" s="6"/>
      <c r="RUF79" s="6"/>
      <c r="RUG79" s="6"/>
      <c r="RUH79" s="6"/>
      <c r="RUI79" s="6"/>
      <c r="RUJ79" s="6"/>
      <c r="RUK79" s="6"/>
      <c r="RUL79" s="6"/>
      <c r="RUM79" s="6"/>
      <c r="RUN79" s="6"/>
      <c r="RUO79" s="6"/>
      <c r="RUP79" s="6"/>
      <c r="RUQ79" s="6"/>
      <c r="RUR79" s="6"/>
      <c r="RUS79" s="6"/>
      <c r="RUT79" s="6"/>
      <c r="RUU79" s="6"/>
      <c r="RUV79" s="6"/>
      <c r="RUW79" s="6"/>
      <c r="RUX79" s="6"/>
      <c r="RUY79" s="6"/>
      <c r="RUZ79" s="6"/>
      <c r="RVA79" s="6"/>
      <c r="RVB79" s="6"/>
      <c r="RVC79" s="6"/>
      <c r="RVD79" s="6"/>
      <c r="RVE79" s="6"/>
      <c r="RVF79" s="6"/>
      <c r="RVG79" s="6"/>
      <c r="RVH79" s="6"/>
      <c r="RVI79" s="6"/>
      <c r="RVJ79" s="6"/>
      <c r="RVK79" s="6"/>
      <c r="RVL79" s="6"/>
      <c r="RVM79" s="6"/>
      <c r="RVN79" s="6"/>
      <c r="RVO79" s="6"/>
      <c r="RVP79" s="6"/>
      <c r="RVQ79" s="6"/>
      <c r="RVR79" s="6"/>
      <c r="RVS79" s="6"/>
      <c r="RVT79" s="6"/>
      <c r="RVU79" s="6"/>
      <c r="RVV79" s="6"/>
      <c r="RVW79" s="6"/>
      <c r="RVX79" s="6"/>
      <c r="RVY79" s="6"/>
      <c r="RVZ79" s="6"/>
      <c r="RWA79" s="6"/>
      <c r="RWB79" s="6"/>
      <c r="RWC79" s="6"/>
      <c r="RWD79" s="6"/>
      <c r="RWE79" s="6"/>
      <c r="RWF79" s="6"/>
      <c r="RWG79" s="6"/>
      <c r="RWH79" s="6"/>
      <c r="RWI79" s="6"/>
      <c r="RWJ79" s="6"/>
      <c r="RWK79" s="6"/>
      <c r="RWL79" s="6"/>
      <c r="RWM79" s="6"/>
      <c r="RWN79" s="6"/>
      <c r="RWO79" s="6"/>
      <c r="RWP79" s="6"/>
      <c r="RWQ79" s="6"/>
      <c r="RWR79" s="6"/>
      <c r="RWS79" s="6"/>
      <c r="RWT79" s="6"/>
      <c r="RWU79" s="6"/>
      <c r="RWV79" s="6"/>
      <c r="RWW79" s="6"/>
      <c r="RWX79" s="6"/>
      <c r="RWY79" s="6"/>
      <c r="RWZ79" s="6"/>
      <c r="RXA79" s="6"/>
      <c r="RXB79" s="6"/>
      <c r="RXC79" s="6"/>
      <c r="RXD79" s="6"/>
      <c r="RXE79" s="6"/>
      <c r="RXF79" s="6"/>
      <c r="RXG79" s="6"/>
      <c r="RXH79" s="6"/>
      <c r="RXI79" s="6"/>
      <c r="RXJ79" s="6"/>
      <c r="RXK79" s="6"/>
      <c r="RXL79" s="6"/>
      <c r="RXM79" s="6"/>
      <c r="RXN79" s="6"/>
      <c r="RXO79" s="6"/>
      <c r="RXP79" s="6"/>
      <c r="RXQ79" s="6"/>
      <c r="RXR79" s="6"/>
      <c r="RXS79" s="6"/>
      <c r="RXT79" s="6"/>
      <c r="RXU79" s="6"/>
      <c r="RXV79" s="6"/>
      <c r="RXW79" s="6"/>
      <c r="RXX79" s="6"/>
      <c r="RXY79" s="6"/>
      <c r="RXZ79" s="6"/>
      <c r="RYA79" s="6"/>
      <c r="RYB79" s="6"/>
      <c r="RYC79" s="6"/>
      <c r="RYD79" s="6"/>
      <c r="RYE79" s="6"/>
      <c r="RYF79" s="6"/>
      <c r="RYG79" s="6"/>
      <c r="RYH79" s="6"/>
      <c r="RYI79" s="6"/>
      <c r="RYJ79" s="6"/>
      <c r="RYK79" s="6"/>
      <c r="RYL79" s="6"/>
      <c r="RYM79" s="6"/>
      <c r="RYN79" s="6"/>
      <c r="RYO79" s="6"/>
      <c r="RYP79" s="6"/>
      <c r="RYQ79" s="6"/>
      <c r="RYR79" s="6"/>
      <c r="RYS79" s="6"/>
      <c r="RYT79" s="6"/>
      <c r="RYU79" s="6"/>
      <c r="RYV79" s="6"/>
      <c r="RYW79" s="6"/>
      <c r="RYX79" s="6"/>
      <c r="RYY79" s="6"/>
      <c r="RYZ79" s="6"/>
      <c r="RZA79" s="6"/>
      <c r="RZB79" s="6"/>
      <c r="RZC79" s="6"/>
      <c r="RZD79" s="6"/>
      <c r="RZE79" s="6"/>
      <c r="RZF79" s="6"/>
      <c r="RZG79" s="6"/>
      <c r="RZH79" s="6"/>
      <c r="RZI79" s="6"/>
      <c r="RZJ79" s="6"/>
      <c r="RZK79" s="6"/>
      <c r="RZL79" s="6"/>
      <c r="RZM79" s="6"/>
      <c r="RZN79" s="6"/>
      <c r="RZO79" s="6"/>
      <c r="RZP79" s="6"/>
      <c r="RZQ79" s="6"/>
      <c r="RZR79" s="6"/>
      <c r="RZS79" s="6"/>
      <c r="RZT79" s="6"/>
      <c r="RZU79" s="6"/>
      <c r="RZV79" s="6"/>
      <c r="RZW79" s="6"/>
      <c r="RZX79" s="6"/>
      <c r="RZY79" s="6"/>
      <c r="RZZ79" s="6"/>
      <c r="SAA79" s="6"/>
      <c r="SAB79" s="6"/>
      <c r="SAC79" s="6"/>
      <c r="SAD79" s="6"/>
      <c r="SAE79" s="6"/>
      <c r="SAF79" s="6"/>
      <c r="SAG79" s="6"/>
      <c r="SAH79" s="6"/>
      <c r="SAI79" s="6"/>
      <c r="SAJ79" s="6"/>
      <c r="SAK79" s="6"/>
      <c r="SAL79" s="6"/>
      <c r="SAM79" s="6"/>
      <c r="SAN79" s="6"/>
      <c r="SAO79" s="6"/>
      <c r="SAP79" s="6"/>
      <c r="SAQ79" s="6"/>
      <c r="SAR79" s="6"/>
      <c r="SAS79" s="6"/>
      <c r="SAT79" s="6"/>
      <c r="SAU79" s="6"/>
      <c r="SAV79" s="6"/>
      <c r="SAW79" s="6"/>
      <c r="SAX79" s="6"/>
      <c r="SAY79" s="6"/>
      <c r="SAZ79" s="6"/>
      <c r="SBA79" s="6"/>
      <c r="SBB79" s="6"/>
      <c r="SBC79" s="6"/>
      <c r="SBD79" s="6"/>
      <c r="SBE79" s="6"/>
      <c r="SBF79" s="6"/>
      <c r="SBG79" s="6"/>
      <c r="SBH79" s="6"/>
      <c r="SBI79" s="6"/>
      <c r="SBJ79" s="6"/>
      <c r="SBK79" s="6"/>
      <c r="SBL79" s="6"/>
      <c r="SBM79" s="6"/>
      <c r="SBN79" s="6"/>
      <c r="SBO79" s="6"/>
      <c r="SBP79" s="6"/>
      <c r="SBQ79" s="6"/>
      <c r="SBR79" s="6"/>
      <c r="SBS79" s="6"/>
      <c r="SBT79" s="6"/>
      <c r="SBU79" s="6"/>
      <c r="SBV79" s="6"/>
      <c r="SBW79" s="6"/>
      <c r="SBX79" s="6"/>
      <c r="SBY79" s="6"/>
      <c r="SBZ79" s="6"/>
      <c r="SCA79" s="6"/>
      <c r="SCB79" s="6"/>
      <c r="SCC79" s="6"/>
      <c r="SCD79" s="6"/>
      <c r="SCE79" s="6"/>
      <c r="SCF79" s="6"/>
      <c r="SCG79" s="6"/>
      <c r="SCH79" s="6"/>
      <c r="SCI79" s="6"/>
      <c r="SCJ79" s="6"/>
      <c r="SCK79" s="6"/>
      <c r="SCL79" s="6"/>
      <c r="SCM79" s="6"/>
      <c r="SCN79" s="6"/>
      <c r="SCO79" s="6"/>
      <c r="SCP79" s="6"/>
      <c r="SCQ79" s="6"/>
      <c r="SCR79" s="6"/>
      <c r="SCS79" s="6"/>
      <c r="SCT79" s="6"/>
      <c r="SCU79" s="6"/>
      <c r="SCV79" s="6"/>
      <c r="SCW79" s="6"/>
      <c r="SCX79" s="6"/>
      <c r="SCY79" s="6"/>
      <c r="SCZ79" s="6"/>
      <c r="SDA79" s="6"/>
      <c r="SDB79" s="6"/>
      <c r="SDC79" s="6"/>
      <c r="SDD79" s="6"/>
      <c r="SDE79" s="6"/>
      <c r="SDF79" s="6"/>
      <c r="SDG79" s="6"/>
      <c r="SDH79" s="6"/>
      <c r="SDI79" s="6"/>
      <c r="SDJ79" s="6"/>
      <c r="SDK79" s="6"/>
      <c r="SDL79" s="6"/>
      <c r="SDM79" s="6"/>
      <c r="SDN79" s="6"/>
      <c r="SDO79" s="6"/>
      <c r="SDP79" s="6"/>
      <c r="SDQ79" s="6"/>
      <c r="SDR79" s="6"/>
      <c r="SDS79" s="6"/>
      <c r="SDT79" s="6"/>
      <c r="SDU79" s="6"/>
      <c r="SDV79" s="6"/>
      <c r="SDW79" s="6"/>
      <c r="SDX79" s="6"/>
      <c r="SDY79" s="6"/>
      <c r="SDZ79" s="6"/>
      <c r="SEA79" s="6"/>
      <c r="SEB79" s="6"/>
      <c r="SEC79" s="6"/>
      <c r="SED79" s="6"/>
      <c r="SEE79" s="6"/>
      <c r="SEF79" s="6"/>
      <c r="SEG79" s="6"/>
      <c r="SEH79" s="6"/>
      <c r="SEI79" s="6"/>
      <c r="SEJ79" s="6"/>
      <c r="SEK79" s="6"/>
      <c r="SEL79" s="6"/>
      <c r="SEM79" s="6"/>
      <c r="SEN79" s="6"/>
      <c r="SEO79" s="6"/>
      <c r="SEP79" s="6"/>
      <c r="SEQ79" s="6"/>
      <c r="SER79" s="6"/>
      <c r="SES79" s="6"/>
      <c r="SET79" s="6"/>
      <c r="SEU79" s="6"/>
      <c r="SEV79" s="6"/>
      <c r="SEW79" s="6"/>
      <c r="SEX79" s="6"/>
      <c r="SEY79" s="6"/>
      <c r="SEZ79" s="6"/>
      <c r="SFA79" s="6"/>
      <c r="SFB79" s="6"/>
      <c r="SFC79" s="6"/>
      <c r="SFD79" s="6"/>
      <c r="SFE79" s="6"/>
      <c r="SFF79" s="6"/>
      <c r="SFG79" s="6"/>
      <c r="SFH79" s="6"/>
      <c r="SFI79" s="6"/>
      <c r="SFJ79" s="6"/>
      <c r="SFK79" s="6"/>
      <c r="SFL79" s="6"/>
      <c r="SFM79" s="6"/>
      <c r="SFN79" s="6"/>
      <c r="SFO79" s="6"/>
      <c r="SFP79" s="6"/>
      <c r="SFQ79" s="6"/>
      <c r="SFR79" s="6"/>
      <c r="SFS79" s="6"/>
      <c r="SFT79" s="6"/>
      <c r="SFU79" s="6"/>
      <c r="SFV79" s="6"/>
      <c r="SFW79" s="6"/>
      <c r="SFX79" s="6"/>
      <c r="SFY79" s="6"/>
      <c r="SFZ79" s="6"/>
      <c r="SGA79" s="6"/>
      <c r="SGB79" s="6"/>
      <c r="SGC79" s="6"/>
      <c r="SGD79" s="6"/>
      <c r="SGE79" s="6"/>
      <c r="SGF79" s="6"/>
      <c r="SGG79" s="6"/>
      <c r="SGH79" s="6"/>
      <c r="SGI79" s="6"/>
      <c r="SGJ79" s="6"/>
      <c r="SGK79" s="6"/>
      <c r="SGL79" s="6"/>
      <c r="SGM79" s="6"/>
      <c r="SGN79" s="6"/>
      <c r="SGO79" s="6"/>
      <c r="SGP79" s="6"/>
      <c r="SGQ79" s="6"/>
      <c r="SGR79" s="6"/>
      <c r="SGS79" s="6"/>
      <c r="SGT79" s="6"/>
      <c r="SGU79" s="6"/>
      <c r="SGV79" s="6"/>
      <c r="SGW79" s="6"/>
      <c r="SGX79" s="6"/>
      <c r="SGY79" s="6"/>
      <c r="SGZ79" s="6"/>
      <c r="SHA79" s="6"/>
      <c r="SHB79" s="6"/>
      <c r="SHC79" s="6"/>
      <c r="SHD79" s="6"/>
      <c r="SHE79" s="6"/>
      <c r="SHF79" s="6"/>
      <c r="SHG79" s="6"/>
      <c r="SHH79" s="6"/>
      <c r="SHI79" s="6"/>
      <c r="SHJ79" s="6"/>
      <c r="SHK79" s="6"/>
      <c r="SHL79" s="6"/>
      <c r="SHM79" s="6"/>
      <c r="SHN79" s="6"/>
      <c r="SHO79" s="6"/>
      <c r="SHP79" s="6"/>
      <c r="SHQ79" s="6"/>
      <c r="SHR79" s="6"/>
      <c r="SHS79" s="6"/>
      <c r="SHT79" s="6"/>
      <c r="SHU79" s="6"/>
      <c r="SHV79" s="6"/>
      <c r="SHW79" s="6"/>
      <c r="SHX79" s="6"/>
      <c r="SHY79" s="6"/>
      <c r="SHZ79" s="6"/>
      <c r="SIA79" s="6"/>
      <c r="SIB79" s="6"/>
      <c r="SIC79" s="6"/>
      <c r="SID79" s="6"/>
      <c r="SIE79" s="6"/>
      <c r="SIF79" s="6"/>
      <c r="SIG79" s="6"/>
      <c r="SIH79" s="6"/>
      <c r="SII79" s="6"/>
      <c r="SIJ79" s="6"/>
      <c r="SIK79" s="6"/>
      <c r="SIL79" s="6"/>
      <c r="SIM79" s="6"/>
      <c r="SIN79" s="6"/>
      <c r="SIO79" s="6"/>
      <c r="SIP79" s="6"/>
      <c r="SIQ79" s="6"/>
      <c r="SIR79" s="6"/>
      <c r="SIS79" s="6"/>
      <c r="SIT79" s="6"/>
      <c r="SIU79" s="6"/>
      <c r="SIV79" s="6"/>
      <c r="SIW79" s="6"/>
      <c r="SIX79" s="6"/>
      <c r="SIY79" s="6"/>
      <c r="SIZ79" s="6"/>
      <c r="SJA79" s="6"/>
      <c r="SJB79" s="6"/>
      <c r="SJC79" s="6"/>
      <c r="SJD79" s="6"/>
      <c r="SJE79" s="6"/>
      <c r="SJF79" s="6"/>
      <c r="SJG79" s="6"/>
      <c r="SJH79" s="6"/>
      <c r="SJI79" s="6"/>
      <c r="SJJ79" s="6"/>
      <c r="SJK79" s="6"/>
      <c r="SJL79" s="6"/>
      <c r="SJM79" s="6"/>
      <c r="SJN79" s="6"/>
      <c r="SJO79" s="6"/>
      <c r="SJP79" s="6"/>
      <c r="SJQ79" s="6"/>
      <c r="SJR79" s="6"/>
      <c r="SJS79" s="6"/>
      <c r="SJT79" s="6"/>
      <c r="SJU79" s="6"/>
      <c r="SJV79" s="6"/>
      <c r="SJW79" s="6"/>
      <c r="SJX79" s="6"/>
      <c r="SJY79" s="6"/>
      <c r="SJZ79" s="6"/>
      <c r="SKA79" s="6"/>
      <c r="SKB79" s="6"/>
      <c r="SKC79" s="6"/>
      <c r="SKD79" s="6"/>
      <c r="SKE79" s="6"/>
      <c r="SKF79" s="6"/>
      <c r="SKG79" s="6"/>
      <c r="SKH79" s="6"/>
      <c r="SKI79" s="6"/>
      <c r="SKJ79" s="6"/>
      <c r="SKK79" s="6"/>
      <c r="SKL79" s="6"/>
      <c r="SKM79" s="6"/>
      <c r="SKN79" s="6"/>
      <c r="SKO79" s="6"/>
      <c r="SKP79" s="6"/>
      <c r="SKQ79" s="6"/>
      <c r="SKR79" s="6"/>
      <c r="SKS79" s="6"/>
      <c r="SKT79" s="6"/>
      <c r="SKU79" s="6"/>
      <c r="SKV79" s="6"/>
      <c r="SKW79" s="6"/>
      <c r="SKX79" s="6"/>
      <c r="SKY79" s="6"/>
      <c r="SKZ79" s="6"/>
      <c r="SLA79" s="6"/>
      <c r="SLB79" s="6"/>
      <c r="SLC79" s="6"/>
      <c r="SLD79" s="6"/>
      <c r="SLE79" s="6"/>
      <c r="SLF79" s="6"/>
      <c r="SLG79" s="6"/>
      <c r="SLH79" s="6"/>
      <c r="SLI79" s="6"/>
      <c r="SLJ79" s="6"/>
      <c r="SLK79" s="6"/>
      <c r="SLL79" s="6"/>
      <c r="SLM79" s="6"/>
      <c r="SLN79" s="6"/>
      <c r="SLO79" s="6"/>
      <c r="SLP79" s="6"/>
      <c r="SLQ79" s="6"/>
      <c r="SLR79" s="6"/>
      <c r="SLS79" s="6"/>
      <c r="SLT79" s="6"/>
      <c r="SLU79" s="6"/>
      <c r="SLV79" s="6"/>
      <c r="SLW79" s="6"/>
      <c r="SLX79" s="6"/>
      <c r="SLY79" s="6"/>
      <c r="SLZ79" s="6"/>
      <c r="SMA79" s="6"/>
      <c r="SMB79" s="6"/>
      <c r="SMC79" s="6"/>
      <c r="SMD79" s="6"/>
      <c r="SME79" s="6"/>
      <c r="SMF79" s="6"/>
      <c r="SMG79" s="6"/>
      <c r="SMH79" s="6"/>
      <c r="SMI79" s="6"/>
      <c r="SMJ79" s="6"/>
      <c r="SMK79" s="6"/>
      <c r="SML79" s="6"/>
      <c r="SMM79" s="6"/>
      <c r="SMN79" s="6"/>
      <c r="SMO79" s="6"/>
      <c r="SMP79" s="6"/>
      <c r="SMQ79" s="6"/>
      <c r="SMR79" s="6"/>
      <c r="SMS79" s="6"/>
      <c r="SMT79" s="6"/>
      <c r="SMU79" s="6"/>
      <c r="SMV79" s="6"/>
      <c r="SMW79" s="6"/>
      <c r="SMX79" s="6"/>
      <c r="SMY79" s="6"/>
      <c r="SMZ79" s="6"/>
      <c r="SNA79" s="6"/>
      <c r="SNB79" s="6"/>
      <c r="SNC79" s="6"/>
      <c r="SND79" s="6"/>
      <c r="SNE79" s="6"/>
      <c r="SNF79" s="6"/>
      <c r="SNG79" s="6"/>
      <c r="SNH79" s="6"/>
      <c r="SNI79" s="6"/>
      <c r="SNJ79" s="6"/>
      <c r="SNK79" s="6"/>
      <c r="SNL79" s="6"/>
      <c r="SNM79" s="6"/>
      <c r="SNN79" s="6"/>
      <c r="SNO79" s="6"/>
      <c r="SNP79" s="6"/>
      <c r="SNQ79" s="6"/>
      <c r="SNR79" s="6"/>
      <c r="SNS79" s="6"/>
      <c r="SNT79" s="6"/>
      <c r="SNU79" s="6"/>
      <c r="SNV79" s="6"/>
      <c r="SNW79" s="6"/>
      <c r="SNX79" s="6"/>
      <c r="SNY79" s="6"/>
      <c r="SNZ79" s="6"/>
      <c r="SOA79" s="6"/>
      <c r="SOB79" s="6"/>
      <c r="SOC79" s="6"/>
      <c r="SOD79" s="6"/>
      <c r="SOE79" s="6"/>
      <c r="SOF79" s="6"/>
      <c r="SOG79" s="6"/>
      <c r="SOH79" s="6"/>
      <c r="SOI79" s="6"/>
      <c r="SOJ79" s="6"/>
      <c r="SOK79" s="6"/>
      <c r="SOL79" s="6"/>
      <c r="SOM79" s="6"/>
      <c r="SON79" s="6"/>
      <c r="SOO79" s="6"/>
      <c r="SOP79" s="6"/>
      <c r="SOQ79" s="6"/>
      <c r="SOR79" s="6"/>
      <c r="SOS79" s="6"/>
      <c r="SOT79" s="6"/>
      <c r="SOU79" s="6"/>
      <c r="SOV79" s="6"/>
      <c r="SOW79" s="6"/>
      <c r="SOX79" s="6"/>
      <c r="SOY79" s="6"/>
      <c r="SOZ79" s="6"/>
      <c r="SPA79" s="6"/>
      <c r="SPB79" s="6"/>
      <c r="SPC79" s="6"/>
      <c r="SPD79" s="6"/>
      <c r="SPE79" s="6"/>
      <c r="SPF79" s="6"/>
      <c r="SPG79" s="6"/>
      <c r="SPH79" s="6"/>
      <c r="SPI79" s="6"/>
      <c r="SPJ79" s="6"/>
      <c r="SPK79" s="6"/>
      <c r="SPL79" s="6"/>
      <c r="SPM79" s="6"/>
      <c r="SPN79" s="6"/>
      <c r="SPO79" s="6"/>
      <c r="SPP79" s="6"/>
      <c r="SPQ79" s="6"/>
      <c r="SPR79" s="6"/>
      <c r="SPS79" s="6"/>
      <c r="SPT79" s="6"/>
      <c r="SPU79" s="6"/>
      <c r="SPV79" s="6"/>
      <c r="SPW79" s="6"/>
      <c r="SPX79" s="6"/>
      <c r="SPY79" s="6"/>
      <c r="SPZ79" s="6"/>
      <c r="SQA79" s="6"/>
      <c r="SQB79" s="6"/>
      <c r="SQC79" s="6"/>
      <c r="SQD79" s="6"/>
      <c r="SQE79" s="6"/>
      <c r="SQF79" s="6"/>
      <c r="SQG79" s="6"/>
      <c r="SQH79" s="6"/>
      <c r="SQI79" s="6"/>
      <c r="SQJ79" s="6"/>
      <c r="SQK79" s="6"/>
      <c r="SQL79" s="6"/>
      <c r="SQM79" s="6"/>
      <c r="SQN79" s="6"/>
      <c r="SQO79" s="6"/>
      <c r="SQP79" s="6"/>
      <c r="SQQ79" s="6"/>
      <c r="SQR79" s="6"/>
      <c r="SQS79" s="6"/>
      <c r="SQT79" s="6"/>
      <c r="SQU79" s="6"/>
      <c r="SQV79" s="6"/>
      <c r="SQW79" s="6"/>
      <c r="SQX79" s="6"/>
      <c r="SQY79" s="6"/>
      <c r="SQZ79" s="6"/>
      <c r="SRA79" s="6"/>
      <c r="SRB79" s="6"/>
      <c r="SRC79" s="6"/>
      <c r="SRD79" s="6"/>
      <c r="SRE79" s="6"/>
      <c r="SRF79" s="6"/>
      <c r="SRG79" s="6"/>
      <c r="SRH79" s="6"/>
      <c r="SRI79" s="6"/>
      <c r="SRJ79" s="6"/>
      <c r="SRK79" s="6"/>
      <c r="SRL79" s="6"/>
      <c r="SRM79" s="6"/>
      <c r="SRN79" s="6"/>
      <c r="SRO79" s="6"/>
      <c r="SRP79" s="6"/>
      <c r="SRQ79" s="6"/>
      <c r="SRR79" s="6"/>
      <c r="SRS79" s="6"/>
      <c r="SRT79" s="6"/>
      <c r="SRU79" s="6"/>
      <c r="SRV79" s="6"/>
      <c r="SRW79" s="6"/>
      <c r="SRX79" s="6"/>
      <c r="SRY79" s="6"/>
      <c r="SRZ79" s="6"/>
      <c r="SSA79" s="6"/>
      <c r="SSB79" s="6"/>
      <c r="SSC79" s="6"/>
      <c r="SSD79" s="6"/>
      <c r="SSE79" s="6"/>
      <c r="SSF79" s="6"/>
      <c r="SSG79" s="6"/>
      <c r="SSH79" s="6"/>
      <c r="SSI79" s="6"/>
      <c r="SSJ79" s="6"/>
      <c r="SSK79" s="6"/>
      <c r="SSL79" s="6"/>
      <c r="SSM79" s="6"/>
      <c r="SSN79" s="6"/>
      <c r="SSO79" s="6"/>
      <c r="SSP79" s="6"/>
      <c r="SSQ79" s="6"/>
      <c r="SSR79" s="6"/>
      <c r="SSS79" s="6"/>
      <c r="SST79" s="6"/>
      <c r="SSU79" s="6"/>
      <c r="SSV79" s="6"/>
      <c r="SSW79" s="6"/>
      <c r="SSX79" s="6"/>
      <c r="SSY79" s="6"/>
      <c r="SSZ79" s="6"/>
      <c r="STA79" s="6"/>
      <c r="STB79" s="6"/>
      <c r="STC79" s="6"/>
      <c r="STD79" s="6"/>
      <c r="STE79" s="6"/>
      <c r="STF79" s="6"/>
      <c r="STG79" s="6"/>
      <c r="STH79" s="6"/>
      <c r="STI79" s="6"/>
      <c r="STJ79" s="6"/>
      <c r="STK79" s="6"/>
      <c r="STL79" s="6"/>
      <c r="STM79" s="6"/>
      <c r="STN79" s="6"/>
      <c r="STO79" s="6"/>
      <c r="STP79" s="6"/>
      <c r="STQ79" s="6"/>
      <c r="STR79" s="6"/>
      <c r="STS79" s="6"/>
      <c r="STT79" s="6"/>
      <c r="STU79" s="6"/>
      <c r="STV79" s="6"/>
      <c r="STW79" s="6"/>
      <c r="STX79" s="6"/>
      <c r="STY79" s="6"/>
      <c r="STZ79" s="6"/>
      <c r="SUA79" s="6"/>
      <c r="SUB79" s="6"/>
      <c r="SUC79" s="6"/>
      <c r="SUD79" s="6"/>
      <c r="SUE79" s="6"/>
      <c r="SUF79" s="6"/>
      <c r="SUG79" s="6"/>
      <c r="SUH79" s="6"/>
      <c r="SUI79" s="6"/>
      <c r="SUJ79" s="6"/>
      <c r="SUK79" s="6"/>
      <c r="SUL79" s="6"/>
      <c r="SUM79" s="6"/>
      <c r="SUN79" s="6"/>
      <c r="SUO79" s="6"/>
      <c r="SUP79" s="6"/>
      <c r="SUQ79" s="6"/>
      <c r="SUR79" s="6"/>
      <c r="SUS79" s="6"/>
      <c r="SUT79" s="6"/>
      <c r="SUU79" s="6"/>
      <c r="SUV79" s="6"/>
      <c r="SUW79" s="6"/>
      <c r="SUX79" s="6"/>
      <c r="SUY79" s="6"/>
      <c r="SUZ79" s="6"/>
      <c r="SVA79" s="6"/>
      <c r="SVB79" s="6"/>
      <c r="SVC79" s="6"/>
      <c r="SVD79" s="6"/>
      <c r="SVE79" s="6"/>
      <c r="SVF79" s="6"/>
      <c r="SVG79" s="6"/>
      <c r="SVH79" s="6"/>
      <c r="SVI79" s="6"/>
      <c r="SVJ79" s="6"/>
      <c r="SVK79" s="6"/>
      <c r="SVL79" s="6"/>
      <c r="SVM79" s="6"/>
      <c r="SVN79" s="6"/>
      <c r="SVO79" s="6"/>
      <c r="SVP79" s="6"/>
      <c r="SVQ79" s="6"/>
      <c r="SVR79" s="6"/>
      <c r="SVS79" s="6"/>
      <c r="SVT79" s="6"/>
      <c r="SVU79" s="6"/>
      <c r="SVV79" s="6"/>
      <c r="SVW79" s="6"/>
      <c r="SVX79" s="6"/>
      <c r="SVY79" s="6"/>
      <c r="SVZ79" s="6"/>
      <c r="SWA79" s="6"/>
      <c r="SWB79" s="6"/>
      <c r="SWC79" s="6"/>
      <c r="SWD79" s="6"/>
      <c r="SWE79" s="6"/>
      <c r="SWF79" s="6"/>
      <c r="SWG79" s="6"/>
      <c r="SWH79" s="6"/>
      <c r="SWI79" s="6"/>
      <c r="SWJ79" s="6"/>
      <c r="SWK79" s="6"/>
      <c r="SWL79" s="6"/>
      <c r="SWM79" s="6"/>
      <c r="SWN79" s="6"/>
      <c r="SWO79" s="6"/>
      <c r="SWP79" s="6"/>
      <c r="SWQ79" s="6"/>
      <c r="SWR79" s="6"/>
      <c r="SWS79" s="6"/>
      <c r="SWT79" s="6"/>
      <c r="SWU79" s="6"/>
      <c r="SWV79" s="6"/>
      <c r="SWW79" s="6"/>
      <c r="SWX79" s="6"/>
      <c r="SWY79" s="6"/>
      <c r="SWZ79" s="6"/>
      <c r="SXA79" s="6"/>
      <c r="SXB79" s="6"/>
      <c r="SXC79" s="6"/>
      <c r="SXD79" s="6"/>
      <c r="SXE79" s="6"/>
      <c r="SXF79" s="6"/>
      <c r="SXG79" s="6"/>
      <c r="SXH79" s="6"/>
      <c r="SXI79" s="6"/>
      <c r="SXJ79" s="6"/>
      <c r="SXK79" s="6"/>
      <c r="SXL79" s="6"/>
      <c r="SXM79" s="6"/>
      <c r="SXN79" s="6"/>
      <c r="SXO79" s="6"/>
      <c r="SXP79" s="6"/>
      <c r="SXQ79" s="6"/>
      <c r="SXR79" s="6"/>
      <c r="SXS79" s="6"/>
      <c r="SXT79" s="6"/>
      <c r="SXU79" s="6"/>
      <c r="SXV79" s="6"/>
      <c r="SXW79" s="6"/>
      <c r="SXX79" s="6"/>
      <c r="SXY79" s="6"/>
      <c r="SXZ79" s="6"/>
      <c r="SYA79" s="6"/>
      <c r="SYB79" s="6"/>
      <c r="SYC79" s="6"/>
      <c r="SYD79" s="6"/>
      <c r="SYE79" s="6"/>
      <c r="SYF79" s="6"/>
      <c r="SYG79" s="6"/>
      <c r="SYH79" s="6"/>
      <c r="SYI79" s="6"/>
      <c r="SYJ79" s="6"/>
      <c r="SYK79" s="6"/>
      <c r="SYL79" s="6"/>
      <c r="SYM79" s="6"/>
      <c r="SYN79" s="6"/>
      <c r="SYO79" s="6"/>
      <c r="SYP79" s="6"/>
      <c r="SYQ79" s="6"/>
      <c r="SYR79" s="6"/>
      <c r="SYS79" s="6"/>
      <c r="SYT79" s="6"/>
      <c r="SYU79" s="6"/>
      <c r="SYV79" s="6"/>
      <c r="SYW79" s="6"/>
      <c r="SYX79" s="6"/>
      <c r="SYY79" s="6"/>
      <c r="SYZ79" s="6"/>
      <c r="SZA79" s="6"/>
      <c r="SZB79" s="6"/>
      <c r="SZC79" s="6"/>
      <c r="SZD79" s="6"/>
      <c r="SZE79" s="6"/>
      <c r="SZF79" s="6"/>
      <c r="SZG79" s="6"/>
      <c r="SZH79" s="6"/>
      <c r="SZI79" s="6"/>
      <c r="SZJ79" s="6"/>
      <c r="SZK79" s="6"/>
      <c r="SZL79" s="6"/>
      <c r="SZM79" s="6"/>
      <c r="SZN79" s="6"/>
      <c r="SZO79" s="6"/>
      <c r="SZP79" s="6"/>
      <c r="SZQ79" s="6"/>
      <c r="SZR79" s="6"/>
      <c r="SZS79" s="6"/>
      <c r="SZT79" s="6"/>
      <c r="SZU79" s="6"/>
      <c r="SZV79" s="6"/>
      <c r="SZW79" s="6"/>
      <c r="SZX79" s="6"/>
      <c r="SZY79" s="6"/>
      <c r="SZZ79" s="6"/>
      <c r="TAA79" s="6"/>
      <c r="TAB79" s="6"/>
      <c r="TAC79" s="6"/>
      <c r="TAD79" s="6"/>
      <c r="TAE79" s="6"/>
      <c r="TAF79" s="6"/>
      <c r="TAG79" s="6"/>
      <c r="TAH79" s="6"/>
      <c r="TAI79" s="6"/>
      <c r="TAJ79" s="6"/>
      <c r="TAK79" s="6"/>
      <c r="TAL79" s="6"/>
      <c r="TAM79" s="6"/>
      <c r="TAN79" s="6"/>
      <c r="TAO79" s="6"/>
      <c r="TAP79" s="6"/>
      <c r="TAQ79" s="6"/>
      <c r="TAR79" s="6"/>
      <c r="TAS79" s="6"/>
      <c r="TAT79" s="6"/>
      <c r="TAU79" s="6"/>
      <c r="TAV79" s="6"/>
      <c r="TAW79" s="6"/>
      <c r="TAX79" s="6"/>
      <c r="TAY79" s="6"/>
      <c r="TAZ79" s="6"/>
      <c r="TBA79" s="6"/>
      <c r="TBB79" s="6"/>
      <c r="TBC79" s="6"/>
      <c r="TBD79" s="6"/>
      <c r="TBE79" s="6"/>
      <c r="TBF79" s="6"/>
      <c r="TBG79" s="6"/>
      <c r="TBH79" s="6"/>
      <c r="TBI79" s="6"/>
      <c r="TBJ79" s="6"/>
      <c r="TBK79" s="6"/>
      <c r="TBL79" s="6"/>
      <c r="TBM79" s="6"/>
      <c r="TBN79" s="6"/>
      <c r="TBO79" s="6"/>
      <c r="TBP79" s="6"/>
      <c r="TBQ79" s="6"/>
      <c r="TBR79" s="6"/>
      <c r="TBS79" s="6"/>
      <c r="TBT79" s="6"/>
      <c r="TBU79" s="6"/>
      <c r="TBV79" s="6"/>
      <c r="TBW79" s="6"/>
      <c r="TBX79" s="6"/>
      <c r="TBY79" s="6"/>
      <c r="TBZ79" s="6"/>
      <c r="TCA79" s="6"/>
      <c r="TCB79" s="6"/>
      <c r="TCC79" s="6"/>
      <c r="TCD79" s="6"/>
      <c r="TCE79" s="6"/>
      <c r="TCF79" s="6"/>
      <c r="TCG79" s="6"/>
      <c r="TCH79" s="6"/>
      <c r="TCI79" s="6"/>
      <c r="TCJ79" s="6"/>
      <c r="TCK79" s="6"/>
      <c r="TCL79" s="6"/>
      <c r="TCM79" s="6"/>
      <c r="TCN79" s="6"/>
      <c r="TCO79" s="6"/>
      <c r="TCP79" s="6"/>
      <c r="TCQ79" s="6"/>
      <c r="TCR79" s="6"/>
      <c r="TCS79" s="6"/>
      <c r="TCT79" s="6"/>
      <c r="TCU79" s="6"/>
      <c r="TCV79" s="6"/>
      <c r="TCW79" s="6"/>
      <c r="TCX79" s="6"/>
      <c r="TCY79" s="6"/>
      <c r="TCZ79" s="6"/>
      <c r="TDA79" s="6"/>
      <c r="TDB79" s="6"/>
      <c r="TDC79" s="6"/>
      <c r="TDD79" s="6"/>
      <c r="TDE79" s="6"/>
      <c r="TDF79" s="6"/>
      <c r="TDG79" s="6"/>
      <c r="TDH79" s="6"/>
      <c r="TDI79" s="6"/>
      <c r="TDJ79" s="6"/>
      <c r="TDK79" s="6"/>
      <c r="TDL79" s="6"/>
      <c r="TDM79" s="6"/>
      <c r="TDN79" s="6"/>
      <c r="TDO79" s="6"/>
      <c r="TDP79" s="6"/>
      <c r="TDQ79" s="6"/>
      <c r="TDR79" s="6"/>
      <c r="TDS79" s="6"/>
      <c r="TDT79" s="6"/>
      <c r="TDU79" s="6"/>
      <c r="TDV79" s="6"/>
      <c r="TDW79" s="6"/>
      <c r="TDX79" s="6"/>
      <c r="TDY79" s="6"/>
      <c r="TDZ79" s="6"/>
      <c r="TEA79" s="6"/>
      <c r="TEB79" s="6"/>
      <c r="TEC79" s="6"/>
      <c r="TED79" s="6"/>
      <c r="TEE79" s="6"/>
      <c r="TEF79" s="6"/>
      <c r="TEG79" s="6"/>
      <c r="TEH79" s="6"/>
      <c r="TEI79" s="6"/>
      <c r="TEJ79" s="6"/>
      <c r="TEK79" s="6"/>
      <c r="TEL79" s="6"/>
      <c r="TEM79" s="6"/>
      <c r="TEN79" s="6"/>
      <c r="TEO79" s="6"/>
      <c r="TEP79" s="6"/>
      <c r="TEQ79" s="6"/>
      <c r="TER79" s="6"/>
      <c r="TES79" s="6"/>
      <c r="TET79" s="6"/>
      <c r="TEU79" s="6"/>
      <c r="TEV79" s="6"/>
      <c r="TEW79" s="6"/>
      <c r="TEX79" s="6"/>
      <c r="TEY79" s="6"/>
      <c r="TEZ79" s="6"/>
      <c r="TFA79" s="6"/>
      <c r="TFB79" s="6"/>
      <c r="TFC79" s="6"/>
      <c r="TFD79" s="6"/>
      <c r="TFE79" s="6"/>
      <c r="TFF79" s="6"/>
      <c r="TFG79" s="6"/>
      <c r="TFH79" s="6"/>
      <c r="TFI79" s="6"/>
      <c r="TFJ79" s="6"/>
      <c r="TFK79" s="6"/>
      <c r="TFL79" s="6"/>
      <c r="TFM79" s="6"/>
      <c r="TFN79" s="6"/>
      <c r="TFO79" s="6"/>
      <c r="TFP79" s="6"/>
      <c r="TFQ79" s="6"/>
      <c r="TFR79" s="6"/>
      <c r="TFS79" s="6"/>
      <c r="TFT79" s="6"/>
      <c r="TFU79" s="6"/>
      <c r="TFV79" s="6"/>
      <c r="TFW79" s="6"/>
      <c r="TFX79" s="6"/>
      <c r="TFY79" s="6"/>
      <c r="TFZ79" s="6"/>
      <c r="TGA79" s="6"/>
      <c r="TGB79" s="6"/>
      <c r="TGC79" s="6"/>
      <c r="TGD79" s="6"/>
      <c r="TGE79" s="6"/>
      <c r="TGF79" s="6"/>
      <c r="TGG79" s="6"/>
      <c r="TGH79" s="6"/>
      <c r="TGI79" s="6"/>
      <c r="TGJ79" s="6"/>
      <c r="TGK79" s="6"/>
      <c r="TGL79" s="6"/>
      <c r="TGM79" s="6"/>
      <c r="TGN79" s="6"/>
      <c r="TGO79" s="6"/>
      <c r="TGP79" s="6"/>
      <c r="TGQ79" s="6"/>
      <c r="TGR79" s="6"/>
      <c r="TGS79" s="6"/>
      <c r="TGT79" s="6"/>
      <c r="TGU79" s="6"/>
      <c r="TGV79" s="6"/>
      <c r="TGW79" s="6"/>
      <c r="TGX79" s="6"/>
      <c r="TGY79" s="6"/>
      <c r="TGZ79" s="6"/>
      <c r="THA79" s="6"/>
      <c r="THB79" s="6"/>
      <c r="THC79" s="6"/>
      <c r="THD79" s="6"/>
      <c r="THE79" s="6"/>
      <c r="THF79" s="6"/>
      <c r="THG79" s="6"/>
      <c r="THH79" s="6"/>
      <c r="THI79" s="6"/>
      <c r="THJ79" s="6"/>
      <c r="THK79" s="6"/>
      <c r="THL79" s="6"/>
      <c r="THM79" s="6"/>
      <c r="THN79" s="6"/>
      <c r="THO79" s="6"/>
      <c r="THP79" s="6"/>
      <c r="THQ79" s="6"/>
      <c r="THR79" s="6"/>
      <c r="THS79" s="6"/>
      <c r="THT79" s="6"/>
      <c r="THU79" s="6"/>
      <c r="THV79" s="6"/>
      <c r="THW79" s="6"/>
      <c r="THX79" s="6"/>
      <c r="THY79" s="6"/>
      <c r="THZ79" s="6"/>
      <c r="TIA79" s="6"/>
      <c r="TIB79" s="6"/>
      <c r="TIC79" s="6"/>
      <c r="TID79" s="6"/>
      <c r="TIE79" s="6"/>
      <c r="TIF79" s="6"/>
      <c r="TIG79" s="6"/>
      <c r="TIH79" s="6"/>
      <c r="TII79" s="6"/>
      <c r="TIJ79" s="6"/>
      <c r="TIK79" s="6"/>
      <c r="TIL79" s="6"/>
      <c r="TIM79" s="6"/>
      <c r="TIN79" s="6"/>
      <c r="TIO79" s="6"/>
      <c r="TIP79" s="6"/>
      <c r="TIQ79" s="6"/>
      <c r="TIR79" s="6"/>
      <c r="TIS79" s="6"/>
      <c r="TIT79" s="6"/>
      <c r="TIU79" s="6"/>
      <c r="TIV79" s="6"/>
      <c r="TIW79" s="6"/>
      <c r="TIX79" s="6"/>
      <c r="TIY79" s="6"/>
      <c r="TIZ79" s="6"/>
      <c r="TJA79" s="6"/>
      <c r="TJB79" s="6"/>
      <c r="TJC79" s="6"/>
      <c r="TJD79" s="6"/>
      <c r="TJE79" s="6"/>
      <c r="TJF79" s="6"/>
      <c r="TJG79" s="6"/>
      <c r="TJH79" s="6"/>
      <c r="TJI79" s="6"/>
      <c r="TJJ79" s="6"/>
      <c r="TJK79" s="6"/>
      <c r="TJL79" s="6"/>
      <c r="TJM79" s="6"/>
      <c r="TJN79" s="6"/>
      <c r="TJO79" s="6"/>
      <c r="TJP79" s="6"/>
      <c r="TJQ79" s="6"/>
      <c r="TJR79" s="6"/>
      <c r="TJS79" s="6"/>
      <c r="TJT79" s="6"/>
      <c r="TJU79" s="6"/>
      <c r="TJV79" s="6"/>
      <c r="TJW79" s="6"/>
      <c r="TJX79" s="6"/>
      <c r="TJY79" s="6"/>
      <c r="TJZ79" s="6"/>
      <c r="TKA79" s="6"/>
      <c r="TKB79" s="6"/>
      <c r="TKC79" s="6"/>
      <c r="TKD79" s="6"/>
      <c r="TKE79" s="6"/>
      <c r="TKF79" s="6"/>
      <c r="TKG79" s="6"/>
      <c r="TKH79" s="6"/>
      <c r="TKI79" s="6"/>
      <c r="TKJ79" s="6"/>
      <c r="TKK79" s="6"/>
      <c r="TKL79" s="6"/>
      <c r="TKM79" s="6"/>
      <c r="TKN79" s="6"/>
      <c r="TKO79" s="6"/>
      <c r="TKP79" s="6"/>
      <c r="TKQ79" s="6"/>
      <c r="TKR79" s="6"/>
      <c r="TKS79" s="6"/>
      <c r="TKT79" s="6"/>
      <c r="TKU79" s="6"/>
      <c r="TKV79" s="6"/>
      <c r="TKW79" s="6"/>
      <c r="TKX79" s="6"/>
      <c r="TKY79" s="6"/>
      <c r="TKZ79" s="6"/>
      <c r="TLA79" s="6"/>
      <c r="TLB79" s="6"/>
      <c r="TLC79" s="6"/>
      <c r="TLD79" s="6"/>
      <c r="TLE79" s="6"/>
      <c r="TLF79" s="6"/>
      <c r="TLG79" s="6"/>
      <c r="TLH79" s="6"/>
      <c r="TLI79" s="6"/>
      <c r="TLJ79" s="6"/>
      <c r="TLK79" s="6"/>
      <c r="TLL79" s="6"/>
      <c r="TLM79" s="6"/>
      <c r="TLN79" s="6"/>
      <c r="TLO79" s="6"/>
      <c r="TLP79" s="6"/>
      <c r="TLQ79" s="6"/>
      <c r="TLR79" s="6"/>
      <c r="TLS79" s="6"/>
      <c r="TLT79" s="6"/>
      <c r="TLU79" s="6"/>
      <c r="TLV79" s="6"/>
      <c r="TLW79" s="6"/>
      <c r="TLX79" s="6"/>
      <c r="TLY79" s="6"/>
      <c r="TLZ79" s="6"/>
      <c r="TMA79" s="6"/>
      <c r="TMB79" s="6"/>
      <c r="TMC79" s="6"/>
      <c r="TMD79" s="6"/>
      <c r="TME79" s="6"/>
      <c r="TMF79" s="6"/>
      <c r="TMG79" s="6"/>
      <c r="TMH79" s="6"/>
      <c r="TMI79" s="6"/>
      <c r="TMJ79" s="6"/>
      <c r="TMK79" s="6"/>
      <c r="TML79" s="6"/>
      <c r="TMM79" s="6"/>
      <c r="TMN79" s="6"/>
      <c r="TMO79" s="6"/>
      <c r="TMP79" s="6"/>
      <c r="TMQ79" s="6"/>
      <c r="TMR79" s="6"/>
      <c r="TMS79" s="6"/>
      <c r="TMT79" s="6"/>
      <c r="TMU79" s="6"/>
      <c r="TMV79" s="6"/>
      <c r="TMW79" s="6"/>
      <c r="TMX79" s="6"/>
      <c r="TMY79" s="6"/>
      <c r="TMZ79" s="6"/>
      <c r="TNA79" s="6"/>
      <c r="TNB79" s="6"/>
      <c r="TNC79" s="6"/>
      <c r="TND79" s="6"/>
      <c r="TNE79" s="6"/>
      <c r="TNF79" s="6"/>
      <c r="TNG79" s="6"/>
      <c r="TNH79" s="6"/>
      <c r="TNI79" s="6"/>
      <c r="TNJ79" s="6"/>
      <c r="TNK79" s="6"/>
      <c r="TNL79" s="6"/>
      <c r="TNM79" s="6"/>
      <c r="TNN79" s="6"/>
      <c r="TNO79" s="6"/>
      <c r="TNP79" s="6"/>
      <c r="TNQ79" s="6"/>
      <c r="TNR79" s="6"/>
      <c r="TNS79" s="6"/>
      <c r="TNT79" s="6"/>
      <c r="TNU79" s="6"/>
      <c r="TNV79" s="6"/>
      <c r="TNW79" s="6"/>
      <c r="TNX79" s="6"/>
      <c r="TNY79" s="6"/>
      <c r="TNZ79" s="6"/>
      <c r="TOA79" s="6"/>
      <c r="TOB79" s="6"/>
      <c r="TOC79" s="6"/>
      <c r="TOD79" s="6"/>
      <c r="TOE79" s="6"/>
      <c r="TOF79" s="6"/>
      <c r="TOG79" s="6"/>
      <c r="TOH79" s="6"/>
      <c r="TOI79" s="6"/>
      <c r="TOJ79" s="6"/>
      <c r="TOK79" s="6"/>
      <c r="TOL79" s="6"/>
      <c r="TOM79" s="6"/>
      <c r="TON79" s="6"/>
      <c r="TOO79" s="6"/>
      <c r="TOP79" s="6"/>
      <c r="TOQ79" s="6"/>
      <c r="TOR79" s="6"/>
      <c r="TOS79" s="6"/>
      <c r="TOT79" s="6"/>
      <c r="TOU79" s="6"/>
      <c r="TOV79" s="6"/>
      <c r="TOW79" s="6"/>
      <c r="TOX79" s="6"/>
      <c r="TOY79" s="6"/>
      <c r="TOZ79" s="6"/>
      <c r="TPA79" s="6"/>
      <c r="TPB79" s="6"/>
      <c r="TPC79" s="6"/>
      <c r="TPD79" s="6"/>
      <c r="TPE79" s="6"/>
      <c r="TPF79" s="6"/>
      <c r="TPG79" s="6"/>
      <c r="TPH79" s="6"/>
      <c r="TPI79" s="6"/>
      <c r="TPJ79" s="6"/>
      <c r="TPK79" s="6"/>
      <c r="TPL79" s="6"/>
      <c r="TPM79" s="6"/>
      <c r="TPN79" s="6"/>
      <c r="TPO79" s="6"/>
      <c r="TPP79" s="6"/>
      <c r="TPQ79" s="6"/>
      <c r="TPR79" s="6"/>
      <c r="TPS79" s="6"/>
      <c r="TPT79" s="6"/>
      <c r="TPU79" s="6"/>
      <c r="TPV79" s="6"/>
      <c r="TPW79" s="6"/>
      <c r="TPX79" s="6"/>
      <c r="TPY79" s="6"/>
      <c r="TPZ79" s="6"/>
      <c r="TQA79" s="6"/>
      <c r="TQB79" s="6"/>
      <c r="TQC79" s="6"/>
      <c r="TQD79" s="6"/>
      <c r="TQE79" s="6"/>
      <c r="TQF79" s="6"/>
      <c r="TQG79" s="6"/>
      <c r="TQH79" s="6"/>
      <c r="TQI79" s="6"/>
      <c r="TQJ79" s="6"/>
      <c r="TQK79" s="6"/>
      <c r="TQL79" s="6"/>
      <c r="TQM79" s="6"/>
      <c r="TQN79" s="6"/>
      <c r="TQO79" s="6"/>
      <c r="TQP79" s="6"/>
      <c r="TQQ79" s="6"/>
      <c r="TQR79" s="6"/>
      <c r="TQS79" s="6"/>
      <c r="TQT79" s="6"/>
      <c r="TQU79" s="6"/>
      <c r="TQV79" s="6"/>
      <c r="TQW79" s="6"/>
      <c r="TQX79" s="6"/>
      <c r="TQY79" s="6"/>
      <c r="TQZ79" s="6"/>
      <c r="TRA79" s="6"/>
      <c r="TRB79" s="6"/>
      <c r="TRC79" s="6"/>
      <c r="TRD79" s="6"/>
      <c r="TRE79" s="6"/>
      <c r="TRF79" s="6"/>
      <c r="TRG79" s="6"/>
      <c r="TRH79" s="6"/>
      <c r="TRI79" s="6"/>
      <c r="TRJ79" s="6"/>
      <c r="TRK79" s="6"/>
      <c r="TRL79" s="6"/>
      <c r="TRM79" s="6"/>
      <c r="TRN79" s="6"/>
      <c r="TRO79" s="6"/>
      <c r="TRP79" s="6"/>
      <c r="TRQ79" s="6"/>
      <c r="TRR79" s="6"/>
      <c r="TRS79" s="6"/>
      <c r="TRT79" s="6"/>
      <c r="TRU79" s="6"/>
      <c r="TRV79" s="6"/>
      <c r="TRW79" s="6"/>
      <c r="TRX79" s="6"/>
      <c r="TRY79" s="6"/>
      <c r="TRZ79" s="6"/>
      <c r="TSA79" s="6"/>
      <c r="TSB79" s="6"/>
      <c r="TSC79" s="6"/>
      <c r="TSD79" s="6"/>
      <c r="TSE79" s="6"/>
      <c r="TSF79" s="6"/>
      <c r="TSG79" s="6"/>
      <c r="TSH79" s="6"/>
      <c r="TSI79" s="6"/>
      <c r="TSJ79" s="6"/>
      <c r="TSK79" s="6"/>
      <c r="TSL79" s="6"/>
      <c r="TSM79" s="6"/>
      <c r="TSN79" s="6"/>
      <c r="TSO79" s="6"/>
      <c r="TSP79" s="6"/>
      <c r="TSQ79" s="6"/>
      <c r="TSR79" s="6"/>
      <c r="TSS79" s="6"/>
      <c r="TST79" s="6"/>
      <c r="TSU79" s="6"/>
      <c r="TSV79" s="6"/>
      <c r="TSW79" s="6"/>
      <c r="TSX79" s="6"/>
      <c r="TSY79" s="6"/>
      <c r="TSZ79" s="6"/>
      <c r="TTA79" s="6"/>
      <c r="TTB79" s="6"/>
      <c r="TTC79" s="6"/>
      <c r="TTD79" s="6"/>
      <c r="TTE79" s="6"/>
      <c r="TTF79" s="6"/>
      <c r="TTG79" s="6"/>
      <c r="TTH79" s="6"/>
      <c r="TTI79" s="6"/>
      <c r="TTJ79" s="6"/>
      <c r="TTK79" s="6"/>
      <c r="TTL79" s="6"/>
      <c r="TTM79" s="6"/>
      <c r="TTN79" s="6"/>
      <c r="TTO79" s="6"/>
      <c r="TTP79" s="6"/>
      <c r="TTQ79" s="6"/>
      <c r="TTR79" s="6"/>
      <c r="TTS79" s="6"/>
      <c r="TTT79" s="6"/>
      <c r="TTU79" s="6"/>
      <c r="TTV79" s="6"/>
      <c r="TTW79" s="6"/>
      <c r="TTX79" s="6"/>
      <c r="TTY79" s="6"/>
      <c r="TTZ79" s="6"/>
      <c r="TUA79" s="6"/>
      <c r="TUB79" s="6"/>
      <c r="TUC79" s="6"/>
      <c r="TUD79" s="6"/>
      <c r="TUE79" s="6"/>
      <c r="TUF79" s="6"/>
      <c r="TUG79" s="6"/>
      <c r="TUH79" s="6"/>
      <c r="TUI79" s="6"/>
      <c r="TUJ79" s="6"/>
      <c r="TUK79" s="6"/>
      <c r="TUL79" s="6"/>
      <c r="TUM79" s="6"/>
      <c r="TUN79" s="6"/>
      <c r="TUO79" s="6"/>
      <c r="TUP79" s="6"/>
      <c r="TUQ79" s="6"/>
      <c r="TUR79" s="6"/>
      <c r="TUS79" s="6"/>
      <c r="TUT79" s="6"/>
      <c r="TUU79" s="6"/>
      <c r="TUV79" s="6"/>
      <c r="TUW79" s="6"/>
      <c r="TUX79" s="6"/>
      <c r="TUY79" s="6"/>
      <c r="TUZ79" s="6"/>
      <c r="TVA79" s="6"/>
      <c r="TVB79" s="6"/>
      <c r="TVC79" s="6"/>
      <c r="TVD79" s="6"/>
      <c r="TVE79" s="6"/>
      <c r="TVF79" s="6"/>
      <c r="TVG79" s="6"/>
      <c r="TVH79" s="6"/>
      <c r="TVI79" s="6"/>
      <c r="TVJ79" s="6"/>
      <c r="TVK79" s="6"/>
      <c r="TVL79" s="6"/>
      <c r="TVM79" s="6"/>
      <c r="TVN79" s="6"/>
      <c r="TVO79" s="6"/>
      <c r="TVP79" s="6"/>
      <c r="TVQ79" s="6"/>
      <c r="TVR79" s="6"/>
      <c r="TVS79" s="6"/>
      <c r="TVT79" s="6"/>
      <c r="TVU79" s="6"/>
      <c r="TVV79" s="6"/>
      <c r="TVW79" s="6"/>
      <c r="TVX79" s="6"/>
      <c r="TVY79" s="6"/>
      <c r="TVZ79" s="6"/>
      <c r="TWA79" s="6"/>
      <c r="TWB79" s="6"/>
      <c r="TWC79" s="6"/>
      <c r="TWD79" s="6"/>
      <c r="TWE79" s="6"/>
      <c r="TWF79" s="6"/>
      <c r="TWG79" s="6"/>
      <c r="TWH79" s="6"/>
      <c r="TWI79" s="6"/>
      <c r="TWJ79" s="6"/>
      <c r="TWK79" s="6"/>
      <c r="TWL79" s="6"/>
      <c r="TWM79" s="6"/>
      <c r="TWN79" s="6"/>
      <c r="TWO79" s="6"/>
      <c r="TWP79" s="6"/>
      <c r="TWQ79" s="6"/>
      <c r="TWR79" s="6"/>
      <c r="TWS79" s="6"/>
      <c r="TWT79" s="6"/>
      <c r="TWU79" s="6"/>
      <c r="TWV79" s="6"/>
      <c r="TWW79" s="6"/>
      <c r="TWX79" s="6"/>
      <c r="TWY79" s="6"/>
      <c r="TWZ79" s="6"/>
      <c r="TXA79" s="6"/>
      <c r="TXB79" s="6"/>
      <c r="TXC79" s="6"/>
      <c r="TXD79" s="6"/>
      <c r="TXE79" s="6"/>
      <c r="TXF79" s="6"/>
      <c r="TXG79" s="6"/>
      <c r="TXH79" s="6"/>
      <c r="TXI79" s="6"/>
      <c r="TXJ79" s="6"/>
      <c r="TXK79" s="6"/>
      <c r="TXL79" s="6"/>
      <c r="TXM79" s="6"/>
      <c r="TXN79" s="6"/>
      <c r="TXO79" s="6"/>
      <c r="TXP79" s="6"/>
      <c r="TXQ79" s="6"/>
      <c r="TXR79" s="6"/>
      <c r="TXS79" s="6"/>
      <c r="TXT79" s="6"/>
      <c r="TXU79" s="6"/>
      <c r="TXV79" s="6"/>
      <c r="TXW79" s="6"/>
      <c r="TXX79" s="6"/>
      <c r="TXY79" s="6"/>
      <c r="TXZ79" s="6"/>
      <c r="TYA79" s="6"/>
      <c r="TYB79" s="6"/>
      <c r="TYC79" s="6"/>
      <c r="TYD79" s="6"/>
      <c r="TYE79" s="6"/>
      <c r="TYF79" s="6"/>
      <c r="TYG79" s="6"/>
      <c r="TYH79" s="6"/>
      <c r="TYI79" s="6"/>
      <c r="TYJ79" s="6"/>
      <c r="TYK79" s="6"/>
      <c r="TYL79" s="6"/>
      <c r="TYM79" s="6"/>
      <c r="TYN79" s="6"/>
      <c r="TYO79" s="6"/>
      <c r="TYP79" s="6"/>
      <c r="TYQ79" s="6"/>
      <c r="TYR79" s="6"/>
      <c r="TYS79" s="6"/>
      <c r="TYT79" s="6"/>
      <c r="TYU79" s="6"/>
      <c r="TYV79" s="6"/>
      <c r="TYW79" s="6"/>
      <c r="TYX79" s="6"/>
      <c r="TYY79" s="6"/>
      <c r="TYZ79" s="6"/>
      <c r="TZA79" s="6"/>
      <c r="TZB79" s="6"/>
      <c r="TZC79" s="6"/>
      <c r="TZD79" s="6"/>
      <c r="TZE79" s="6"/>
      <c r="TZF79" s="6"/>
      <c r="TZG79" s="6"/>
      <c r="TZH79" s="6"/>
      <c r="TZI79" s="6"/>
      <c r="TZJ79" s="6"/>
      <c r="TZK79" s="6"/>
      <c r="TZL79" s="6"/>
      <c r="TZM79" s="6"/>
      <c r="TZN79" s="6"/>
      <c r="TZO79" s="6"/>
      <c r="TZP79" s="6"/>
      <c r="TZQ79" s="6"/>
      <c r="TZR79" s="6"/>
      <c r="TZS79" s="6"/>
      <c r="TZT79" s="6"/>
      <c r="TZU79" s="6"/>
      <c r="TZV79" s="6"/>
      <c r="TZW79" s="6"/>
      <c r="TZX79" s="6"/>
      <c r="TZY79" s="6"/>
      <c r="TZZ79" s="6"/>
      <c r="UAA79" s="6"/>
      <c r="UAB79" s="6"/>
      <c r="UAC79" s="6"/>
      <c r="UAD79" s="6"/>
      <c r="UAE79" s="6"/>
      <c r="UAF79" s="6"/>
      <c r="UAG79" s="6"/>
      <c r="UAH79" s="6"/>
      <c r="UAI79" s="6"/>
      <c r="UAJ79" s="6"/>
      <c r="UAK79" s="6"/>
      <c r="UAL79" s="6"/>
      <c r="UAM79" s="6"/>
      <c r="UAN79" s="6"/>
      <c r="UAO79" s="6"/>
      <c r="UAP79" s="6"/>
      <c r="UAQ79" s="6"/>
      <c r="UAR79" s="6"/>
      <c r="UAS79" s="6"/>
      <c r="UAT79" s="6"/>
      <c r="UAU79" s="6"/>
      <c r="UAV79" s="6"/>
      <c r="UAW79" s="6"/>
      <c r="UAX79" s="6"/>
      <c r="UAY79" s="6"/>
      <c r="UAZ79" s="6"/>
      <c r="UBA79" s="6"/>
      <c r="UBB79" s="6"/>
      <c r="UBC79" s="6"/>
      <c r="UBD79" s="6"/>
      <c r="UBE79" s="6"/>
      <c r="UBF79" s="6"/>
      <c r="UBG79" s="6"/>
      <c r="UBH79" s="6"/>
      <c r="UBI79" s="6"/>
      <c r="UBJ79" s="6"/>
      <c r="UBK79" s="6"/>
      <c r="UBL79" s="6"/>
      <c r="UBM79" s="6"/>
      <c r="UBN79" s="6"/>
      <c r="UBO79" s="6"/>
      <c r="UBP79" s="6"/>
      <c r="UBQ79" s="6"/>
      <c r="UBR79" s="6"/>
      <c r="UBS79" s="6"/>
      <c r="UBT79" s="6"/>
      <c r="UBU79" s="6"/>
      <c r="UBV79" s="6"/>
      <c r="UBW79" s="6"/>
      <c r="UBX79" s="6"/>
      <c r="UBY79" s="6"/>
      <c r="UBZ79" s="6"/>
      <c r="UCA79" s="6"/>
      <c r="UCB79" s="6"/>
      <c r="UCC79" s="6"/>
      <c r="UCD79" s="6"/>
      <c r="UCE79" s="6"/>
      <c r="UCF79" s="6"/>
      <c r="UCG79" s="6"/>
      <c r="UCH79" s="6"/>
      <c r="UCI79" s="6"/>
      <c r="UCJ79" s="6"/>
      <c r="UCK79" s="6"/>
      <c r="UCL79" s="6"/>
      <c r="UCM79" s="6"/>
      <c r="UCN79" s="6"/>
      <c r="UCO79" s="6"/>
      <c r="UCP79" s="6"/>
      <c r="UCQ79" s="6"/>
      <c r="UCR79" s="6"/>
      <c r="UCS79" s="6"/>
      <c r="UCT79" s="6"/>
      <c r="UCU79" s="6"/>
      <c r="UCV79" s="6"/>
      <c r="UCW79" s="6"/>
      <c r="UCX79" s="6"/>
      <c r="UCY79" s="6"/>
      <c r="UCZ79" s="6"/>
      <c r="UDA79" s="6"/>
      <c r="UDB79" s="6"/>
      <c r="UDC79" s="6"/>
      <c r="UDD79" s="6"/>
      <c r="UDE79" s="6"/>
      <c r="UDF79" s="6"/>
      <c r="UDG79" s="6"/>
      <c r="UDH79" s="6"/>
      <c r="UDI79" s="6"/>
      <c r="UDJ79" s="6"/>
      <c r="UDK79" s="6"/>
      <c r="UDL79" s="6"/>
      <c r="UDM79" s="6"/>
      <c r="UDN79" s="6"/>
      <c r="UDO79" s="6"/>
      <c r="UDP79" s="6"/>
      <c r="UDQ79" s="6"/>
      <c r="UDR79" s="6"/>
      <c r="UDS79" s="6"/>
      <c r="UDT79" s="6"/>
      <c r="UDU79" s="6"/>
      <c r="UDV79" s="6"/>
      <c r="UDW79" s="6"/>
      <c r="UDX79" s="6"/>
      <c r="UDY79" s="6"/>
      <c r="UDZ79" s="6"/>
      <c r="UEA79" s="6"/>
      <c r="UEB79" s="6"/>
      <c r="UEC79" s="6"/>
      <c r="UED79" s="6"/>
      <c r="UEE79" s="6"/>
      <c r="UEF79" s="6"/>
      <c r="UEG79" s="6"/>
      <c r="UEH79" s="6"/>
      <c r="UEI79" s="6"/>
      <c r="UEJ79" s="6"/>
      <c r="UEK79" s="6"/>
      <c r="UEL79" s="6"/>
      <c r="UEM79" s="6"/>
      <c r="UEN79" s="6"/>
      <c r="UEO79" s="6"/>
      <c r="UEP79" s="6"/>
      <c r="UEQ79" s="6"/>
      <c r="UER79" s="6"/>
      <c r="UES79" s="6"/>
      <c r="UET79" s="6"/>
      <c r="UEU79" s="6"/>
      <c r="UEV79" s="6"/>
      <c r="UEW79" s="6"/>
      <c r="UEX79" s="6"/>
      <c r="UEY79" s="6"/>
      <c r="UEZ79" s="6"/>
      <c r="UFA79" s="6"/>
      <c r="UFB79" s="6"/>
      <c r="UFC79" s="6"/>
      <c r="UFD79" s="6"/>
      <c r="UFE79" s="6"/>
      <c r="UFF79" s="6"/>
      <c r="UFG79" s="6"/>
      <c r="UFH79" s="6"/>
      <c r="UFI79" s="6"/>
      <c r="UFJ79" s="6"/>
      <c r="UFK79" s="6"/>
      <c r="UFL79" s="6"/>
      <c r="UFM79" s="6"/>
      <c r="UFN79" s="6"/>
      <c r="UFO79" s="6"/>
      <c r="UFP79" s="6"/>
      <c r="UFQ79" s="6"/>
      <c r="UFR79" s="6"/>
      <c r="UFS79" s="6"/>
      <c r="UFT79" s="6"/>
      <c r="UFU79" s="6"/>
      <c r="UFV79" s="6"/>
      <c r="UFW79" s="6"/>
      <c r="UFX79" s="6"/>
      <c r="UFY79" s="6"/>
      <c r="UFZ79" s="6"/>
      <c r="UGA79" s="6"/>
      <c r="UGB79" s="6"/>
      <c r="UGC79" s="6"/>
      <c r="UGD79" s="6"/>
      <c r="UGE79" s="6"/>
      <c r="UGF79" s="6"/>
      <c r="UGG79" s="6"/>
      <c r="UGH79" s="6"/>
      <c r="UGI79" s="6"/>
      <c r="UGJ79" s="6"/>
      <c r="UGK79" s="6"/>
      <c r="UGL79" s="6"/>
      <c r="UGM79" s="6"/>
      <c r="UGN79" s="6"/>
      <c r="UGO79" s="6"/>
      <c r="UGP79" s="6"/>
      <c r="UGQ79" s="6"/>
      <c r="UGR79" s="6"/>
      <c r="UGS79" s="6"/>
      <c r="UGT79" s="6"/>
      <c r="UGU79" s="6"/>
      <c r="UGV79" s="6"/>
      <c r="UGW79" s="6"/>
      <c r="UGX79" s="6"/>
      <c r="UGY79" s="6"/>
      <c r="UGZ79" s="6"/>
      <c r="UHA79" s="6"/>
      <c r="UHB79" s="6"/>
      <c r="UHC79" s="6"/>
      <c r="UHD79" s="6"/>
      <c r="UHE79" s="6"/>
      <c r="UHF79" s="6"/>
      <c r="UHG79" s="6"/>
      <c r="UHH79" s="6"/>
      <c r="UHI79" s="6"/>
      <c r="UHJ79" s="6"/>
      <c r="UHK79" s="6"/>
      <c r="UHL79" s="6"/>
      <c r="UHM79" s="6"/>
      <c r="UHN79" s="6"/>
      <c r="UHO79" s="6"/>
      <c r="UHP79" s="6"/>
      <c r="UHQ79" s="6"/>
      <c r="UHR79" s="6"/>
      <c r="UHS79" s="6"/>
      <c r="UHT79" s="6"/>
      <c r="UHU79" s="6"/>
      <c r="UHV79" s="6"/>
      <c r="UHW79" s="6"/>
      <c r="UHX79" s="6"/>
      <c r="UHY79" s="6"/>
      <c r="UHZ79" s="6"/>
      <c r="UIA79" s="6"/>
      <c r="UIB79" s="6"/>
      <c r="UIC79" s="6"/>
      <c r="UID79" s="6"/>
      <c r="UIE79" s="6"/>
      <c r="UIF79" s="6"/>
      <c r="UIG79" s="6"/>
      <c r="UIH79" s="6"/>
      <c r="UII79" s="6"/>
      <c r="UIJ79" s="6"/>
      <c r="UIK79" s="6"/>
      <c r="UIL79" s="6"/>
      <c r="UIM79" s="6"/>
      <c r="UIN79" s="6"/>
      <c r="UIO79" s="6"/>
      <c r="UIP79" s="6"/>
      <c r="UIQ79" s="6"/>
      <c r="UIR79" s="6"/>
      <c r="UIS79" s="6"/>
      <c r="UIT79" s="6"/>
      <c r="UIU79" s="6"/>
      <c r="UIV79" s="6"/>
      <c r="UIW79" s="6"/>
      <c r="UIX79" s="6"/>
      <c r="UIY79" s="6"/>
      <c r="UIZ79" s="6"/>
      <c r="UJA79" s="6"/>
      <c r="UJB79" s="6"/>
      <c r="UJC79" s="6"/>
      <c r="UJD79" s="6"/>
      <c r="UJE79" s="6"/>
      <c r="UJF79" s="6"/>
      <c r="UJG79" s="6"/>
      <c r="UJH79" s="6"/>
      <c r="UJI79" s="6"/>
      <c r="UJJ79" s="6"/>
      <c r="UJK79" s="6"/>
      <c r="UJL79" s="6"/>
      <c r="UJM79" s="6"/>
      <c r="UJN79" s="6"/>
      <c r="UJO79" s="6"/>
      <c r="UJP79" s="6"/>
      <c r="UJQ79" s="6"/>
      <c r="UJR79" s="6"/>
      <c r="UJS79" s="6"/>
      <c r="UJT79" s="6"/>
      <c r="UJU79" s="6"/>
      <c r="UJV79" s="6"/>
      <c r="UJW79" s="6"/>
      <c r="UJX79" s="6"/>
      <c r="UJY79" s="6"/>
      <c r="UJZ79" s="6"/>
      <c r="UKA79" s="6"/>
      <c r="UKB79" s="6"/>
      <c r="UKC79" s="6"/>
      <c r="UKD79" s="6"/>
      <c r="UKE79" s="6"/>
      <c r="UKF79" s="6"/>
      <c r="UKG79" s="6"/>
      <c r="UKH79" s="6"/>
      <c r="UKI79" s="6"/>
      <c r="UKJ79" s="6"/>
      <c r="UKK79" s="6"/>
      <c r="UKL79" s="6"/>
      <c r="UKM79" s="6"/>
      <c r="UKN79" s="6"/>
      <c r="UKO79" s="6"/>
      <c r="UKP79" s="6"/>
      <c r="UKQ79" s="6"/>
      <c r="UKR79" s="6"/>
      <c r="UKS79" s="6"/>
      <c r="UKT79" s="6"/>
      <c r="UKU79" s="6"/>
      <c r="UKV79" s="6"/>
      <c r="UKW79" s="6"/>
      <c r="UKX79" s="6"/>
      <c r="UKY79" s="6"/>
      <c r="UKZ79" s="6"/>
      <c r="ULA79" s="6"/>
      <c r="ULB79" s="6"/>
      <c r="ULC79" s="6"/>
      <c r="ULD79" s="6"/>
      <c r="ULE79" s="6"/>
      <c r="ULF79" s="6"/>
      <c r="ULG79" s="6"/>
      <c r="ULH79" s="6"/>
      <c r="ULI79" s="6"/>
      <c r="ULJ79" s="6"/>
      <c r="ULK79" s="6"/>
      <c r="ULL79" s="6"/>
      <c r="ULM79" s="6"/>
      <c r="ULN79" s="6"/>
      <c r="ULO79" s="6"/>
      <c r="ULP79" s="6"/>
      <c r="ULQ79" s="6"/>
      <c r="ULR79" s="6"/>
      <c r="ULS79" s="6"/>
      <c r="ULT79" s="6"/>
      <c r="ULU79" s="6"/>
      <c r="ULV79" s="6"/>
      <c r="ULW79" s="6"/>
      <c r="ULX79" s="6"/>
      <c r="ULY79" s="6"/>
      <c r="ULZ79" s="6"/>
      <c r="UMA79" s="6"/>
      <c r="UMB79" s="6"/>
      <c r="UMC79" s="6"/>
      <c r="UMD79" s="6"/>
      <c r="UME79" s="6"/>
      <c r="UMF79" s="6"/>
      <c r="UMG79" s="6"/>
      <c r="UMH79" s="6"/>
      <c r="UMI79" s="6"/>
      <c r="UMJ79" s="6"/>
      <c r="UMK79" s="6"/>
      <c r="UML79" s="6"/>
      <c r="UMM79" s="6"/>
      <c r="UMN79" s="6"/>
      <c r="UMO79" s="6"/>
      <c r="UMP79" s="6"/>
      <c r="UMQ79" s="6"/>
      <c r="UMR79" s="6"/>
      <c r="UMS79" s="6"/>
      <c r="UMT79" s="6"/>
      <c r="UMU79" s="6"/>
      <c r="UMV79" s="6"/>
      <c r="UMW79" s="6"/>
      <c r="UMX79" s="6"/>
      <c r="UMY79" s="6"/>
      <c r="UMZ79" s="6"/>
      <c r="UNA79" s="6"/>
      <c r="UNB79" s="6"/>
      <c r="UNC79" s="6"/>
      <c r="UND79" s="6"/>
      <c r="UNE79" s="6"/>
      <c r="UNF79" s="6"/>
      <c r="UNG79" s="6"/>
      <c r="UNH79" s="6"/>
      <c r="UNI79" s="6"/>
      <c r="UNJ79" s="6"/>
      <c r="UNK79" s="6"/>
      <c r="UNL79" s="6"/>
      <c r="UNM79" s="6"/>
      <c r="UNN79" s="6"/>
      <c r="UNO79" s="6"/>
      <c r="UNP79" s="6"/>
      <c r="UNQ79" s="6"/>
      <c r="UNR79" s="6"/>
      <c r="UNS79" s="6"/>
      <c r="UNT79" s="6"/>
      <c r="UNU79" s="6"/>
      <c r="UNV79" s="6"/>
      <c r="UNW79" s="6"/>
      <c r="UNX79" s="6"/>
      <c r="UNY79" s="6"/>
      <c r="UNZ79" s="6"/>
      <c r="UOA79" s="6"/>
      <c r="UOB79" s="6"/>
      <c r="UOC79" s="6"/>
      <c r="UOD79" s="6"/>
      <c r="UOE79" s="6"/>
      <c r="UOF79" s="6"/>
      <c r="UOG79" s="6"/>
      <c r="UOH79" s="6"/>
      <c r="UOI79" s="6"/>
      <c r="UOJ79" s="6"/>
      <c r="UOK79" s="6"/>
      <c r="UOL79" s="6"/>
      <c r="UOM79" s="6"/>
      <c r="UON79" s="6"/>
      <c r="UOO79" s="6"/>
      <c r="UOP79" s="6"/>
      <c r="UOQ79" s="6"/>
      <c r="UOR79" s="6"/>
      <c r="UOS79" s="6"/>
      <c r="UOT79" s="6"/>
      <c r="UOU79" s="6"/>
      <c r="UOV79" s="6"/>
      <c r="UOW79" s="6"/>
      <c r="UOX79" s="6"/>
      <c r="UOY79" s="6"/>
      <c r="UOZ79" s="6"/>
      <c r="UPA79" s="6"/>
      <c r="UPB79" s="6"/>
      <c r="UPC79" s="6"/>
      <c r="UPD79" s="6"/>
      <c r="UPE79" s="6"/>
      <c r="UPF79" s="6"/>
      <c r="UPG79" s="6"/>
      <c r="UPH79" s="6"/>
      <c r="UPI79" s="6"/>
      <c r="UPJ79" s="6"/>
      <c r="UPK79" s="6"/>
      <c r="UPL79" s="6"/>
      <c r="UPM79" s="6"/>
      <c r="UPN79" s="6"/>
      <c r="UPO79" s="6"/>
      <c r="UPP79" s="6"/>
      <c r="UPQ79" s="6"/>
      <c r="UPR79" s="6"/>
      <c r="UPS79" s="6"/>
      <c r="UPT79" s="6"/>
      <c r="UPU79" s="6"/>
      <c r="UPV79" s="6"/>
      <c r="UPW79" s="6"/>
      <c r="UPX79" s="6"/>
      <c r="UPY79" s="6"/>
      <c r="UPZ79" s="6"/>
      <c r="UQA79" s="6"/>
      <c r="UQB79" s="6"/>
      <c r="UQC79" s="6"/>
      <c r="UQD79" s="6"/>
      <c r="UQE79" s="6"/>
      <c r="UQF79" s="6"/>
      <c r="UQG79" s="6"/>
      <c r="UQH79" s="6"/>
      <c r="UQI79" s="6"/>
      <c r="UQJ79" s="6"/>
      <c r="UQK79" s="6"/>
      <c r="UQL79" s="6"/>
      <c r="UQM79" s="6"/>
      <c r="UQN79" s="6"/>
      <c r="UQO79" s="6"/>
      <c r="UQP79" s="6"/>
      <c r="UQQ79" s="6"/>
      <c r="UQR79" s="6"/>
      <c r="UQS79" s="6"/>
      <c r="UQT79" s="6"/>
      <c r="UQU79" s="6"/>
      <c r="UQV79" s="6"/>
      <c r="UQW79" s="6"/>
      <c r="UQX79" s="6"/>
      <c r="UQY79" s="6"/>
      <c r="UQZ79" s="6"/>
      <c r="URA79" s="6"/>
      <c r="URB79" s="6"/>
      <c r="URC79" s="6"/>
      <c r="URD79" s="6"/>
      <c r="URE79" s="6"/>
      <c r="URF79" s="6"/>
      <c r="URG79" s="6"/>
      <c r="URH79" s="6"/>
      <c r="URI79" s="6"/>
      <c r="URJ79" s="6"/>
      <c r="URK79" s="6"/>
      <c r="URL79" s="6"/>
      <c r="URM79" s="6"/>
      <c r="URN79" s="6"/>
      <c r="URO79" s="6"/>
      <c r="URP79" s="6"/>
      <c r="URQ79" s="6"/>
      <c r="URR79" s="6"/>
      <c r="URS79" s="6"/>
      <c r="URT79" s="6"/>
      <c r="URU79" s="6"/>
      <c r="URV79" s="6"/>
      <c r="URW79" s="6"/>
      <c r="URX79" s="6"/>
      <c r="URY79" s="6"/>
      <c r="URZ79" s="6"/>
      <c r="USA79" s="6"/>
      <c r="USB79" s="6"/>
      <c r="USC79" s="6"/>
      <c r="USD79" s="6"/>
      <c r="USE79" s="6"/>
      <c r="USF79" s="6"/>
      <c r="USG79" s="6"/>
      <c r="USH79" s="6"/>
      <c r="USI79" s="6"/>
      <c r="USJ79" s="6"/>
      <c r="USK79" s="6"/>
      <c r="USL79" s="6"/>
      <c r="USM79" s="6"/>
      <c r="USN79" s="6"/>
      <c r="USO79" s="6"/>
      <c r="USP79" s="6"/>
      <c r="USQ79" s="6"/>
      <c r="USR79" s="6"/>
      <c r="USS79" s="6"/>
      <c r="UST79" s="6"/>
      <c r="USU79" s="6"/>
      <c r="USV79" s="6"/>
      <c r="USW79" s="6"/>
      <c r="USX79" s="6"/>
      <c r="USY79" s="6"/>
      <c r="USZ79" s="6"/>
      <c r="UTA79" s="6"/>
      <c r="UTB79" s="6"/>
      <c r="UTC79" s="6"/>
      <c r="UTD79" s="6"/>
      <c r="UTE79" s="6"/>
      <c r="UTF79" s="6"/>
      <c r="UTG79" s="6"/>
      <c r="UTH79" s="6"/>
      <c r="UTI79" s="6"/>
      <c r="UTJ79" s="6"/>
      <c r="UTK79" s="6"/>
      <c r="UTL79" s="6"/>
      <c r="UTM79" s="6"/>
      <c r="UTN79" s="6"/>
      <c r="UTO79" s="6"/>
      <c r="UTP79" s="6"/>
      <c r="UTQ79" s="6"/>
      <c r="UTR79" s="6"/>
      <c r="UTS79" s="6"/>
      <c r="UTT79" s="6"/>
      <c r="UTU79" s="6"/>
      <c r="UTV79" s="6"/>
      <c r="UTW79" s="6"/>
      <c r="UTX79" s="6"/>
      <c r="UTY79" s="6"/>
      <c r="UTZ79" s="6"/>
      <c r="UUA79" s="6"/>
      <c r="UUB79" s="6"/>
      <c r="UUC79" s="6"/>
      <c r="UUD79" s="6"/>
      <c r="UUE79" s="6"/>
      <c r="UUF79" s="6"/>
      <c r="UUG79" s="6"/>
      <c r="UUH79" s="6"/>
      <c r="UUI79" s="6"/>
      <c r="UUJ79" s="6"/>
      <c r="UUK79" s="6"/>
      <c r="UUL79" s="6"/>
      <c r="UUM79" s="6"/>
      <c r="UUN79" s="6"/>
      <c r="UUO79" s="6"/>
      <c r="UUP79" s="6"/>
      <c r="UUQ79" s="6"/>
      <c r="UUR79" s="6"/>
      <c r="UUS79" s="6"/>
      <c r="UUT79" s="6"/>
      <c r="UUU79" s="6"/>
      <c r="UUV79" s="6"/>
      <c r="UUW79" s="6"/>
      <c r="UUX79" s="6"/>
      <c r="UUY79" s="6"/>
      <c r="UUZ79" s="6"/>
      <c r="UVA79" s="6"/>
      <c r="UVB79" s="6"/>
      <c r="UVC79" s="6"/>
      <c r="UVD79" s="6"/>
      <c r="UVE79" s="6"/>
      <c r="UVF79" s="6"/>
      <c r="UVG79" s="6"/>
      <c r="UVH79" s="6"/>
      <c r="UVI79" s="6"/>
      <c r="UVJ79" s="6"/>
      <c r="UVK79" s="6"/>
      <c r="UVL79" s="6"/>
      <c r="UVM79" s="6"/>
      <c r="UVN79" s="6"/>
      <c r="UVO79" s="6"/>
      <c r="UVP79" s="6"/>
      <c r="UVQ79" s="6"/>
      <c r="UVR79" s="6"/>
      <c r="UVS79" s="6"/>
      <c r="UVT79" s="6"/>
      <c r="UVU79" s="6"/>
      <c r="UVV79" s="6"/>
      <c r="UVW79" s="6"/>
      <c r="UVX79" s="6"/>
      <c r="UVY79" s="6"/>
      <c r="UVZ79" s="6"/>
      <c r="UWA79" s="6"/>
      <c r="UWB79" s="6"/>
      <c r="UWC79" s="6"/>
      <c r="UWD79" s="6"/>
      <c r="UWE79" s="6"/>
      <c r="UWF79" s="6"/>
      <c r="UWG79" s="6"/>
      <c r="UWH79" s="6"/>
      <c r="UWI79" s="6"/>
      <c r="UWJ79" s="6"/>
      <c r="UWK79" s="6"/>
      <c r="UWL79" s="6"/>
      <c r="UWM79" s="6"/>
      <c r="UWN79" s="6"/>
      <c r="UWO79" s="6"/>
      <c r="UWP79" s="6"/>
      <c r="UWQ79" s="6"/>
      <c r="UWR79" s="6"/>
      <c r="UWS79" s="6"/>
      <c r="UWT79" s="6"/>
      <c r="UWU79" s="6"/>
      <c r="UWV79" s="6"/>
      <c r="UWW79" s="6"/>
      <c r="UWX79" s="6"/>
      <c r="UWY79" s="6"/>
      <c r="UWZ79" s="6"/>
      <c r="UXA79" s="6"/>
      <c r="UXB79" s="6"/>
      <c r="UXC79" s="6"/>
      <c r="UXD79" s="6"/>
      <c r="UXE79" s="6"/>
      <c r="UXF79" s="6"/>
      <c r="UXG79" s="6"/>
      <c r="UXH79" s="6"/>
      <c r="UXI79" s="6"/>
      <c r="UXJ79" s="6"/>
      <c r="UXK79" s="6"/>
      <c r="UXL79" s="6"/>
      <c r="UXM79" s="6"/>
      <c r="UXN79" s="6"/>
      <c r="UXO79" s="6"/>
      <c r="UXP79" s="6"/>
      <c r="UXQ79" s="6"/>
      <c r="UXR79" s="6"/>
      <c r="UXS79" s="6"/>
      <c r="UXT79" s="6"/>
      <c r="UXU79" s="6"/>
      <c r="UXV79" s="6"/>
      <c r="UXW79" s="6"/>
      <c r="UXX79" s="6"/>
      <c r="UXY79" s="6"/>
      <c r="UXZ79" s="6"/>
      <c r="UYA79" s="6"/>
      <c r="UYB79" s="6"/>
      <c r="UYC79" s="6"/>
      <c r="UYD79" s="6"/>
      <c r="UYE79" s="6"/>
      <c r="UYF79" s="6"/>
      <c r="UYG79" s="6"/>
      <c r="UYH79" s="6"/>
      <c r="UYI79" s="6"/>
      <c r="UYJ79" s="6"/>
      <c r="UYK79" s="6"/>
      <c r="UYL79" s="6"/>
      <c r="UYM79" s="6"/>
      <c r="UYN79" s="6"/>
      <c r="UYO79" s="6"/>
      <c r="UYP79" s="6"/>
      <c r="UYQ79" s="6"/>
      <c r="UYR79" s="6"/>
      <c r="UYS79" s="6"/>
      <c r="UYT79" s="6"/>
      <c r="UYU79" s="6"/>
      <c r="UYV79" s="6"/>
      <c r="UYW79" s="6"/>
      <c r="UYX79" s="6"/>
      <c r="UYY79" s="6"/>
      <c r="UYZ79" s="6"/>
      <c r="UZA79" s="6"/>
      <c r="UZB79" s="6"/>
      <c r="UZC79" s="6"/>
      <c r="UZD79" s="6"/>
      <c r="UZE79" s="6"/>
      <c r="UZF79" s="6"/>
      <c r="UZG79" s="6"/>
      <c r="UZH79" s="6"/>
      <c r="UZI79" s="6"/>
      <c r="UZJ79" s="6"/>
      <c r="UZK79" s="6"/>
      <c r="UZL79" s="6"/>
      <c r="UZM79" s="6"/>
      <c r="UZN79" s="6"/>
      <c r="UZO79" s="6"/>
      <c r="UZP79" s="6"/>
      <c r="UZQ79" s="6"/>
      <c r="UZR79" s="6"/>
      <c r="UZS79" s="6"/>
      <c r="UZT79" s="6"/>
      <c r="UZU79" s="6"/>
      <c r="UZV79" s="6"/>
      <c r="UZW79" s="6"/>
      <c r="UZX79" s="6"/>
      <c r="UZY79" s="6"/>
      <c r="UZZ79" s="6"/>
      <c r="VAA79" s="6"/>
      <c r="VAB79" s="6"/>
      <c r="VAC79" s="6"/>
      <c r="VAD79" s="6"/>
      <c r="VAE79" s="6"/>
      <c r="VAF79" s="6"/>
      <c r="VAG79" s="6"/>
      <c r="VAH79" s="6"/>
      <c r="VAI79" s="6"/>
      <c r="VAJ79" s="6"/>
      <c r="VAK79" s="6"/>
      <c r="VAL79" s="6"/>
      <c r="VAM79" s="6"/>
      <c r="VAN79" s="6"/>
      <c r="VAO79" s="6"/>
      <c r="VAP79" s="6"/>
      <c r="VAQ79" s="6"/>
      <c r="VAR79" s="6"/>
      <c r="VAS79" s="6"/>
      <c r="VAT79" s="6"/>
      <c r="VAU79" s="6"/>
      <c r="VAV79" s="6"/>
      <c r="VAW79" s="6"/>
      <c r="VAX79" s="6"/>
      <c r="VAY79" s="6"/>
      <c r="VAZ79" s="6"/>
      <c r="VBA79" s="6"/>
      <c r="VBB79" s="6"/>
      <c r="VBC79" s="6"/>
      <c r="VBD79" s="6"/>
      <c r="VBE79" s="6"/>
      <c r="VBF79" s="6"/>
      <c r="VBG79" s="6"/>
      <c r="VBH79" s="6"/>
      <c r="VBI79" s="6"/>
      <c r="VBJ79" s="6"/>
      <c r="VBK79" s="6"/>
      <c r="VBL79" s="6"/>
      <c r="VBM79" s="6"/>
      <c r="VBN79" s="6"/>
      <c r="VBO79" s="6"/>
      <c r="VBP79" s="6"/>
      <c r="VBQ79" s="6"/>
      <c r="VBR79" s="6"/>
      <c r="VBS79" s="6"/>
      <c r="VBT79" s="6"/>
      <c r="VBU79" s="6"/>
      <c r="VBV79" s="6"/>
      <c r="VBW79" s="6"/>
      <c r="VBX79" s="6"/>
      <c r="VBY79" s="6"/>
      <c r="VBZ79" s="6"/>
      <c r="VCA79" s="6"/>
      <c r="VCB79" s="6"/>
      <c r="VCC79" s="6"/>
      <c r="VCD79" s="6"/>
      <c r="VCE79" s="6"/>
      <c r="VCF79" s="6"/>
      <c r="VCG79" s="6"/>
      <c r="VCH79" s="6"/>
      <c r="VCI79" s="6"/>
      <c r="VCJ79" s="6"/>
      <c r="VCK79" s="6"/>
      <c r="VCL79" s="6"/>
      <c r="VCM79" s="6"/>
      <c r="VCN79" s="6"/>
      <c r="VCO79" s="6"/>
      <c r="VCP79" s="6"/>
      <c r="VCQ79" s="6"/>
      <c r="VCR79" s="6"/>
      <c r="VCS79" s="6"/>
      <c r="VCT79" s="6"/>
      <c r="VCU79" s="6"/>
      <c r="VCV79" s="6"/>
      <c r="VCW79" s="6"/>
      <c r="VCX79" s="6"/>
      <c r="VCY79" s="6"/>
      <c r="VCZ79" s="6"/>
      <c r="VDA79" s="6"/>
      <c r="VDB79" s="6"/>
      <c r="VDC79" s="6"/>
      <c r="VDD79" s="6"/>
      <c r="VDE79" s="6"/>
      <c r="VDF79" s="6"/>
      <c r="VDG79" s="6"/>
      <c r="VDH79" s="6"/>
      <c r="VDI79" s="6"/>
      <c r="VDJ79" s="6"/>
      <c r="VDK79" s="6"/>
      <c r="VDL79" s="6"/>
      <c r="VDM79" s="6"/>
      <c r="VDN79" s="6"/>
      <c r="VDO79" s="6"/>
      <c r="VDP79" s="6"/>
      <c r="VDQ79" s="6"/>
      <c r="VDR79" s="6"/>
      <c r="VDS79" s="6"/>
      <c r="VDT79" s="6"/>
      <c r="VDU79" s="6"/>
      <c r="VDV79" s="6"/>
      <c r="VDW79" s="6"/>
      <c r="VDX79" s="6"/>
      <c r="VDY79" s="6"/>
      <c r="VDZ79" s="6"/>
      <c r="VEA79" s="6"/>
      <c r="VEB79" s="6"/>
      <c r="VEC79" s="6"/>
      <c r="VED79" s="6"/>
      <c r="VEE79" s="6"/>
      <c r="VEF79" s="6"/>
      <c r="VEG79" s="6"/>
      <c r="VEH79" s="6"/>
      <c r="VEI79" s="6"/>
      <c r="VEJ79" s="6"/>
      <c r="VEK79" s="6"/>
      <c r="VEL79" s="6"/>
      <c r="VEM79" s="6"/>
      <c r="VEN79" s="6"/>
      <c r="VEO79" s="6"/>
      <c r="VEP79" s="6"/>
      <c r="VEQ79" s="6"/>
      <c r="VER79" s="6"/>
      <c r="VES79" s="6"/>
      <c r="VET79" s="6"/>
      <c r="VEU79" s="6"/>
      <c r="VEV79" s="6"/>
      <c r="VEW79" s="6"/>
      <c r="VEX79" s="6"/>
      <c r="VEY79" s="6"/>
      <c r="VEZ79" s="6"/>
      <c r="VFA79" s="6"/>
      <c r="VFB79" s="6"/>
      <c r="VFC79" s="6"/>
      <c r="VFD79" s="6"/>
      <c r="VFE79" s="6"/>
      <c r="VFF79" s="6"/>
      <c r="VFG79" s="6"/>
      <c r="VFH79" s="6"/>
      <c r="VFI79" s="6"/>
      <c r="VFJ79" s="6"/>
      <c r="VFK79" s="6"/>
      <c r="VFL79" s="6"/>
      <c r="VFM79" s="6"/>
      <c r="VFN79" s="6"/>
      <c r="VFO79" s="6"/>
      <c r="VFP79" s="6"/>
      <c r="VFQ79" s="6"/>
      <c r="VFR79" s="6"/>
      <c r="VFS79" s="6"/>
      <c r="VFT79" s="6"/>
      <c r="VFU79" s="6"/>
      <c r="VFV79" s="6"/>
      <c r="VFW79" s="6"/>
      <c r="VFX79" s="6"/>
      <c r="VFY79" s="6"/>
      <c r="VFZ79" s="6"/>
      <c r="VGA79" s="6"/>
      <c r="VGB79" s="6"/>
      <c r="VGC79" s="6"/>
      <c r="VGD79" s="6"/>
      <c r="VGE79" s="6"/>
      <c r="VGF79" s="6"/>
      <c r="VGG79" s="6"/>
      <c r="VGH79" s="6"/>
      <c r="VGI79" s="6"/>
      <c r="VGJ79" s="6"/>
      <c r="VGK79" s="6"/>
      <c r="VGL79" s="6"/>
      <c r="VGM79" s="6"/>
      <c r="VGN79" s="6"/>
      <c r="VGO79" s="6"/>
      <c r="VGP79" s="6"/>
      <c r="VGQ79" s="6"/>
      <c r="VGR79" s="6"/>
      <c r="VGS79" s="6"/>
      <c r="VGT79" s="6"/>
      <c r="VGU79" s="6"/>
      <c r="VGV79" s="6"/>
      <c r="VGW79" s="6"/>
      <c r="VGX79" s="6"/>
      <c r="VGY79" s="6"/>
      <c r="VGZ79" s="6"/>
      <c r="VHA79" s="6"/>
      <c r="VHB79" s="6"/>
      <c r="VHC79" s="6"/>
      <c r="VHD79" s="6"/>
      <c r="VHE79" s="6"/>
      <c r="VHF79" s="6"/>
      <c r="VHG79" s="6"/>
      <c r="VHH79" s="6"/>
      <c r="VHI79" s="6"/>
      <c r="VHJ79" s="6"/>
      <c r="VHK79" s="6"/>
      <c r="VHL79" s="6"/>
      <c r="VHM79" s="6"/>
      <c r="VHN79" s="6"/>
      <c r="VHO79" s="6"/>
      <c r="VHP79" s="6"/>
      <c r="VHQ79" s="6"/>
      <c r="VHR79" s="6"/>
      <c r="VHS79" s="6"/>
      <c r="VHT79" s="6"/>
      <c r="VHU79" s="6"/>
      <c r="VHV79" s="6"/>
      <c r="VHW79" s="6"/>
      <c r="VHX79" s="6"/>
      <c r="VHY79" s="6"/>
      <c r="VHZ79" s="6"/>
      <c r="VIA79" s="6"/>
      <c r="VIB79" s="6"/>
      <c r="VIC79" s="6"/>
      <c r="VID79" s="6"/>
      <c r="VIE79" s="6"/>
      <c r="VIF79" s="6"/>
      <c r="VIG79" s="6"/>
      <c r="VIH79" s="6"/>
      <c r="VII79" s="6"/>
      <c r="VIJ79" s="6"/>
      <c r="VIK79" s="6"/>
      <c r="VIL79" s="6"/>
      <c r="VIM79" s="6"/>
      <c r="VIN79" s="6"/>
      <c r="VIO79" s="6"/>
      <c r="VIP79" s="6"/>
      <c r="VIQ79" s="6"/>
      <c r="VIR79" s="6"/>
      <c r="VIS79" s="6"/>
      <c r="VIT79" s="6"/>
      <c r="VIU79" s="6"/>
      <c r="VIV79" s="6"/>
      <c r="VIW79" s="6"/>
      <c r="VIX79" s="6"/>
      <c r="VIY79" s="6"/>
      <c r="VIZ79" s="6"/>
      <c r="VJA79" s="6"/>
      <c r="VJB79" s="6"/>
      <c r="VJC79" s="6"/>
      <c r="VJD79" s="6"/>
      <c r="VJE79" s="6"/>
      <c r="VJF79" s="6"/>
      <c r="VJG79" s="6"/>
      <c r="VJH79" s="6"/>
      <c r="VJI79" s="6"/>
      <c r="VJJ79" s="6"/>
      <c r="VJK79" s="6"/>
      <c r="VJL79" s="6"/>
      <c r="VJM79" s="6"/>
      <c r="VJN79" s="6"/>
      <c r="VJO79" s="6"/>
      <c r="VJP79" s="6"/>
      <c r="VJQ79" s="6"/>
      <c r="VJR79" s="6"/>
      <c r="VJS79" s="6"/>
      <c r="VJT79" s="6"/>
      <c r="VJU79" s="6"/>
      <c r="VJV79" s="6"/>
      <c r="VJW79" s="6"/>
      <c r="VJX79" s="6"/>
      <c r="VJY79" s="6"/>
      <c r="VJZ79" s="6"/>
      <c r="VKA79" s="6"/>
      <c r="VKB79" s="6"/>
      <c r="VKC79" s="6"/>
      <c r="VKD79" s="6"/>
      <c r="VKE79" s="6"/>
      <c r="VKF79" s="6"/>
      <c r="VKG79" s="6"/>
      <c r="VKH79" s="6"/>
      <c r="VKI79" s="6"/>
      <c r="VKJ79" s="6"/>
      <c r="VKK79" s="6"/>
      <c r="VKL79" s="6"/>
      <c r="VKM79" s="6"/>
      <c r="VKN79" s="6"/>
      <c r="VKO79" s="6"/>
      <c r="VKP79" s="6"/>
      <c r="VKQ79" s="6"/>
      <c r="VKR79" s="6"/>
      <c r="VKS79" s="6"/>
      <c r="VKT79" s="6"/>
      <c r="VKU79" s="6"/>
      <c r="VKV79" s="6"/>
      <c r="VKW79" s="6"/>
      <c r="VKX79" s="6"/>
      <c r="VKY79" s="6"/>
      <c r="VKZ79" s="6"/>
      <c r="VLA79" s="6"/>
      <c r="VLB79" s="6"/>
      <c r="VLC79" s="6"/>
      <c r="VLD79" s="6"/>
      <c r="VLE79" s="6"/>
      <c r="VLF79" s="6"/>
      <c r="VLG79" s="6"/>
      <c r="VLH79" s="6"/>
      <c r="VLI79" s="6"/>
      <c r="VLJ79" s="6"/>
      <c r="VLK79" s="6"/>
      <c r="VLL79" s="6"/>
      <c r="VLM79" s="6"/>
      <c r="VLN79" s="6"/>
      <c r="VLO79" s="6"/>
      <c r="VLP79" s="6"/>
      <c r="VLQ79" s="6"/>
      <c r="VLR79" s="6"/>
      <c r="VLS79" s="6"/>
      <c r="VLT79" s="6"/>
      <c r="VLU79" s="6"/>
      <c r="VLV79" s="6"/>
      <c r="VLW79" s="6"/>
      <c r="VLX79" s="6"/>
      <c r="VLY79" s="6"/>
      <c r="VLZ79" s="6"/>
      <c r="VMA79" s="6"/>
      <c r="VMB79" s="6"/>
      <c r="VMC79" s="6"/>
      <c r="VMD79" s="6"/>
      <c r="VME79" s="6"/>
      <c r="VMF79" s="6"/>
      <c r="VMG79" s="6"/>
      <c r="VMH79" s="6"/>
      <c r="VMI79" s="6"/>
      <c r="VMJ79" s="6"/>
      <c r="VMK79" s="6"/>
      <c r="VML79" s="6"/>
      <c r="VMM79" s="6"/>
      <c r="VMN79" s="6"/>
      <c r="VMO79" s="6"/>
      <c r="VMP79" s="6"/>
      <c r="VMQ79" s="6"/>
      <c r="VMR79" s="6"/>
      <c r="VMS79" s="6"/>
      <c r="VMT79" s="6"/>
      <c r="VMU79" s="6"/>
      <c r="VMV79" s="6"/>
      <c r="VMW79" s="6"/>
      <c r="VMX79" s="6"/>
      <c r="VMY79" s="6"/>
      <c r="VMZ79" s="6"/>
      <c r="VNA79" s="6"/>
      <c r="VNB79" s="6"/>
      <c r="VNC79" s="6"/>
      <c r="VND79" s="6"/>
      <c r="VNE79" s="6"/>
      <c r="VNF79" s="6"/>
      <c r="VNG79" s="6"/>
      <c r="VNH79" s="6"/>
      <c r="VNI79" s="6"/>
      <c r="VNJ79" s="6"/>
      <c r="VNK79" s="6"/>
      <c r="VNL79" s="6"/>
      <c r="VNM79" s="6"/>
      <c r="VNN79" s="6"/>
      <c r="VNO79" s="6"/>
      <c r="VNP79" s="6"/>
      <c r="VNQ79" s="6"/>
      <c r="VNR79" s="6"/>
      <c r="VNS79" s="6"/>
      <c r="VNT79" s="6"/>
      <c r="VNU79" s="6"/>
      <c r="VNV79" s="6"/>
      <c r="VNW79" s="6"/>
      <c r="VNX79" s="6"/>
      <c r="VNY79" s="6"/>
      <c r="VNZ79" s="6"/>
      <c r="VOA79" s="6"/>
      <c r="VOB79" s="6"/>
      <c r="VOC79" s="6"/>
      <c r="VOD79" s="6"/>
      <c r="VOE79" s="6"/>
      <c r="VOF79" s="6"/>
      <c r="VOG79" s="6"/>
      <c r="VOH79" s="6"/>
      <c r="VOI79" s="6"/>
      <c r="VOJ79" s="6"/>
      <c r="VOK79" s="6"/>
      <c r="VOL79" s="6"/>
      <c r="VOM79" s="6"/>
      <c r="VON79" s="6"/>
      <c r="VOO79" s="6"/>
      <c r="VOP79" s="6"/>
      <c r="VOQ79" s="6"/>
      <c r="VOR79" s="6"/>
      <c r="VOS79" s="6"/>
      <c r="VOT79" s="6"/>
      <c r="VOU79" s="6"/>
      <c r="VOV79" s="6"/>
      <c r="VOW79" s="6"/>
      <c r="VOX79" s="6"/>
      <c r="VOY79" s="6"/>
      <c r="VOZ79" s="6"/>
      <c r="VPA79" s="6"/>
      <c r="VPB79" s="6"/>
      <c r="VPC79" s="6"/>
      <c r="VPD79" s="6"/>
      <c r="VPE79" s="6"/>
      <c r="VPF79" s="6"/>
      <c r="VPG79" s="6"/>
      <c r="VPH79" s="6"/>
      <c r="VPI79" s="6"/>
      <c r="VPJ79" s="6"/>
      <c r="VPK79" s="6"/>
      <c r="VPL79" s="6"/>
      <c r="VPM79" s="6"/>
      <c r="VPN79" s="6"/>
      <c r="VPO79" s="6"/>
      <c r="VPP79" s="6"/>
      <c r="VPQ79" s="6"/>
      <c r="VPR79" s="6"/>
      <c r="VPS79" s="6"/>
      <c r="VPT79" s="6"/>
      <c r="VPU79" s="6"/>
      <c r="VPV79" s="6"/>
      <c r="VPW79" s="6"/>
      <c r="VPX79" s="6"/>
      <c r="VPY79" s="6"/>
      <c r="VPZ79" s="6"/>
      <c r="VQA79" s="6"/>
      <c r="VQB79" s="6"/>
      <c r="VQC79" s="6"/>
      <c r="VQD79" s="6"/>
      <c r="VQE79" s="6"/>
      <c r="VQF79" s="6"/>
      <c r="VQG79" s="6"/>
      <c r="VQH79" s="6"/>
      <c r="VQI79" s="6"/>
      <c r="VQJ79" s="6"/>
      <c r="VQK79" s="6"/>
      <c r="VQL79" s="6"/>
      <c r="VQM79" s="6"/>
      <c r="VQN79" s="6"/>
      <c r="VQO79" s="6"/>
      <c r="VQP79" s="6"/>
      <c r="VQQ79" s="6"/>
      <c r="VQR79" s="6"/>
      <c r="VQS79" s="6"/>
      <c r="VQT79" s="6"/>
      <c r="VQU79" s="6"/>
      <c r="VQV79" s="6"/>
      <c r="VQW79" s="6"/>
      <c r="VQX79" s="6"/>
      <c r="VQY79" s="6"/>
      <c r="VQZ79" s="6"/>
      <c r="VRA79" s="6"/>
      <c r="VRB79" s="6"/>
      <c r="VRC79" s="6"/>
      <c r="VRD79" s="6"/>
      <c r="VRE79" s="6"/>
      <c r="VRF79" s="6"/>
      <c r="VRG79" s="6"/>
      <c r="VRH79" s="6"/>
      <c r="VRI79" s="6"/>
      <c r="VRJ79" s="6"/>
      <c r="VRK79" s="6"/>
      <c r="VRL79" s="6"/>
      <c r="VRM79" s="6"/>
      <c r="VRN79" s="6"/>
      <c r="VRO79" s="6"/>
      <c r="VRP79" s="6"/>
      <c r="VRQ79" s="6"/>
      <c r="VRR79" s="6"/>
      <c r="VRS79" s="6"/>
      <c r="VRT79" s="6"/>
      <c r="VRU79" s="6"/>
      <c r="VRV79" s="6"/>
      <c r="VRW79" s="6"/>
      <c r="VRX79" s="6"/>
      <c r="VRY79" s="6"/>
      <c r="VRZ79" s="6"/>
      <c r="VSA79" s="6"/>
      <c r="VSB79" s="6"/>
      <c r="VSC79" s="6"/>
      <c r="VSD79" s="6"/>
      <c r="VSE79" s="6"/>
      <c r="VSF79" s="6"/>
      <c r="VSG79" s="6"/>
      <c r="VSH79" s="6"/>
      <c r="VSI79" s="6"/>
      <c r="VSJ79" s="6"/>
      <c r="VSK79" s="6"/>
      <c r="VSL79" s="6"/>
      <c r="VSM79" s="6"/>
      <c r="VSN79" s="6"/>
      <c r="VSO79" s="6"/>
      <c r="VSP79" s="6"/>
      <c r="VSQ79" s="6"/>
      <c r="VSR79" s="6"/>
      <c r="VSS79" s="6"/>
      <c r="VST79" s="6"/>
      <c r="VSU79" s="6"/>
      <c r="VSV79" s="6"/>
      <c r="VSW79" s="6"/>
      <c r="VSX79" s="6"/>
      <c r="VSY79" s="6"/>
      <c r="VSZ79" s="6"/>
      <c r="VTA79" s="6"/>
      <c r="VTB79" s="6"/>
      <c r="VTC79" s="6"/>
      <c r="VTD79" s="6"/>
      <c r="VTE79" s="6"/>
      <c r="VTF79" s="6"/>
      <c r="VTG79" s="6"/>
      <c r="VTH79" s="6"/>
      <c r="VTI79" s="6"/>
      <c r="VTJ79" s="6"/>
      <c r="VTK79" s="6"/>
      <c r="VTL79" s="6"/>
      <c r="VTM79" s="6"/>
      <c r="VTN79" s="6"/>
      <c r="VTO79" s="6"/>
      <c r="VTP79" s="6"/>
      <c r="VTQ79" s="6"/>
      <c r="VTR79" s="6"/>
      <c r="VTS79" s="6"/>
      <c r="VTT79" s="6"/>
      <c r="VTU79" s="6"/>
      <c r="VTV79" s="6"/>
      <c r="VTW79" s="6"/>
      <c r="VTX79" s="6"/>
      <c r="VTY79" s="6"/>
      <c r="VTZ79" s="6"/>
      <c r="VUA79" s="6"/>
      <c r="VUB79" s="6"/>
      <c r="VUC79" s="6"/>
      <c r="VUD79" s="6"/>
      <c r="VUE79" s="6"/>
      <c r="VUF79" s="6"/>
      <c r="VUG79" s="6"/>
      <c r="VUH79" s="6"/>
      <c r="VUI79" s="6"/>
      <c r="VUJ79" s="6"/>
      <c r="VUK79" s="6"/>
      <c r="VUL79" s="6"/>
      <c r="VUM79" s="6"/>
      <c r="VUN79" s="6"/>
      <c r="VUO79" s="6"/>
      <c r="VUP79" s="6"/>
      <c r="VUQ79" s="6"/>
      <c r="VUR79" s="6"/>
      <c r="VUS79" s="6"/>
      <c r="VUT79" s="6"/>
      <c r="VUU79" s="6"/>
      <c r="VUV79" s="6"/>
      <c r="VUW79" s="6"/>
      <c r="VUX79" s="6"/>
      <c r="VUY79" s="6"/>
      <c r="VUZ79" s="6"/>
      <c r="VVA79" s="6"/>
      <c r="VVB79" s="6"/>
      <c r="VVC79" s="6"/>
      <c r="VVD79" s="6"/>
      <c r="VVE79" s="6"/>
      <c r="VVF79" s="6"/>
      <c r="VVG79" s="6"/>
      <c r="VVH79" s="6"/>
      <c r="VVI79" s="6"/>
      <c r="VVJ79" s="6"/>
      <c r="VVK79" s="6"/>
      <c r="VVL79" s="6"/>
      <c r="VVM79" s="6"/>
      <c r="VVN79" s="6"/>
      <c r="VVO79" s="6"/>
      <c r="VVP79" s="6"/>
      <c r="VVQ79" s="6"/>
      <c r="VVR79" s="6"/>
      <c r="VVS79" s="6"/>
      <c r="VVT79" s="6"/>
      <c r="VVU79" s="6"/>
      <c r="VVV79" s="6"/>
      <c r="VVW79" s="6"/>
      <c r="VVX79" s="6"/>
      <c r="VVY79" s="6"/>
      <c r="VVZ79" s="6"/>
      <c r="VWA79" s="6"/>
      <c r="VWB79" s="6"/>
      <c r="VWC79" s="6"/>
      <c r="VWD79" s="6"/>
      <c r="VWE79" s="6"/>
      <c r="VWF79" s="6"/>
      <c r="VWG79" s="6"/>
      <c r="VWH79" s="6"/>
      <c r="VWI79" s="6"/>
      <c r="VWJ79" s="6"/>
      <c r="VWK79" s="6"/>
      <c r="VWL79" s="6"/>
      <c r="VWM79" s="6"/>
      <c r="VWN79" s="6"/>
      <c r="VWO79" s="6"/>
      <c r="VWP79" s="6"/>
      <c r="VWQ79" s="6"/>
      <c r="VWR79" s="6"/>
      <c r="VWS79" s="6"/>
      <c r="VWT79" s="6"/>
      <c r="VWU79" s="6"/>
      <c r="VWV79" s="6"/>
      <c r="VWW79" s="6"/>
      <c r="VWX79" s="6"/>
      <c r="VWY79" s="6"/>
      <c r="VWZ79" s="6"/>
      <c r="VXA79" s="6"/>
      <c r="VXB79" s="6"/>
      <c r="VXC79" s="6"/>
      <c r="VXD79" s="6"/>
      <c r="VXE79" s="6"/>
      <c r="VXF79" s="6"/>
      <c r="VXG79" s="6"/>
      <c r="VXH79" s="6"/>
      <c r="VXI79" s="6"/>
      <c r="VXJ79" s="6"/>
      <c r="VXK79" s="6"/>
      <c r="VXL79" s="6"/>
      <c r="VXM79" s="6"/>
      <c r="VXN79" s="6"/>
      <c r="VXO79" s="6"/>
      <c r="VXP79" s="6"/>
      <c r="VXQ79" s="6"/>
      <c r="VXR79" s="6"/>
      <c r="VXS79" s="6"/>
      <c r="VXT79" s="6"/>
      <c r="VXU79" s="6"/>
      <c r="VXV79" s="6"/>
      <c r="VXW79" s="6"/>
      <c r="VXX79" s="6"/>
      <c r="VXY79" s="6"/>
      <c r="VXZ79" s="6"/>
      <c r="VYA79" s="6"/>
      <c r="VYB79" s="6"/>
      <c r="VYC79" s="6"/>
      <c r="VYD79" s="6"/>
      <c r="VYE79" s="6"/>
      <c r="VYF79" s="6"/>
      <c r="VYG79" s="6"/>
      <c r="VYH79" s="6"/>
      <c r="VYI79" s="6"/>
      <c r="VYJ79" s="6"/>
      <c r="VYK79" s="6"/>
      <c r="VYL79" s="6"/>
      <c r="VYM79" s="6"/>
      <c r="VYN79" s="6"/>
      <c r="VYO79" s="6"/>
      <c r="VYP79" s="6"/>
      <c r="VYQ79" s="6"/>
      <c r="VYR79" s="6"/>
      <c r="VYS79" s="6"/>
      <c r="VYT79" s="6"/>
      <c r="VYU79" s="6"/>
      <c r="VYV79" s="6"/>
      <c r="VYW79" s="6"/>
      <c r="VYX79" s="6"/>
      <c r="VYY79" s="6"/>
      <c r="VYZ79" s="6"/>
      <c r="VZA79" s="6"/>
      <c r="VZB79" s="6"/>
      <c r="VZC79" s="6"/>
      <c r="VZD79" s="6"/>
      <c r="VZE79" s="6"/>
      <c r="VZF79" s="6"/>
      <c r="VZG79" s="6"/>
      <c r="VZH79" s="6"/>
      <c r="VZI79" s="6"/>
      <c r="VZJ79" s="6"/>
      <c r="VZK79" s="6"/>
      <c r="VZL79" s="6"/>
      <c r="VZM79" s="6"/>
      <c r="VZN79" s="6"/>
      <c r="VZO79" s="6"/>
      <c r="VZP79" s="6"/>
      <c r="VZQ79" s="6"/>
      <c r="VZR79" s="6"/>
      <c r="VZS79" s="6"/>
      <c r="VZT79" s="6"/>
      <c r="VZU79" s="6"/>
      <c r="VZV79" s="6"/>
      <c r="VZW79" s="6"/>
      <c r="VZX79" s="6"/>
      <c r="VZY79" s="6"/>
      <c r="VZZ79" s="6"/>
      <c r="WAA79" s="6"/>
      <c r="WAB79" s="6"/>
      <c r="WAC79" s="6"/>
      <c r="WAD79" s="6"/>
      <c r="WAE79" s="6"/>
      <c r="WAF79" s="6"/>
      <c r="WAG79" s="6"/>
      <c r="WAH79" s="6"/>
      <c r="WAI79" s="6"/>
      <c r="WAJ79" s="6"/>
      <c r="WAK79" s="6"/>
      <c r="WAL79" s="6"/>
      <c r="WAM79" s="6"/>
      <c r="WAN79" s="6"/>
      <c r="WAO79" s="6"/>
      <c r="WAP79" s="6"/>
      <c r="WAQ79" s="6"/>
      <c r="WAR79" s="6"/>
      <c r="WAS79" s="6"/>
      <c r="WAT79" s="6"/>
      <c r="WAU79" s="6"/>
      <c r="WAV79" s="6"/>
      <c r="WAW79" s="6"/>
      <c r="WAX79" s="6"/>
      <c r="WAY79" s="6"/>
      <c r="WAZ79" s="6"/>
      <c r="WBA79" s="6"/>
      <c r="WBB79" s="6"/>
      <c r="WBC79" s="6"/>
      <c r="WBD79" s="6"/>
      <c r="WBE79" s="6"/>
      <c r="WBF79" s="6"/>
      <c r="WBG79" s="6"/>
      <c r="WBH79" s="6"/>
      <c r="WBI79" s="6"/>
      <c r="WBJ79" s="6"/>
      <c r="WBK79" s="6"/>
      <c r="WBL79" s="6"/>
      <c r="WBM79" s="6"/>
      <c r="WBN79" s="6"/>
      <c r="WBO79" s="6"/>
      <c r="WBP79" s="6"/>
      <c r="WBQ79" s="6"/>
      <c r="WBR79" s="6"/>
      <c r="WBS79" s="6"/>
      <c r="WBT79" s="6"/>
      <c r="WBU79" s="6"/>
      <c r="WBV79" s="6"/>
      <c r="WBW79" s="6"/>
      <c r="WBX79" s="6"/>
      <c r="WBY79" s="6"/>
      <c r="WBZ79" s="6"/>
      <c r="WCA79" s="6"/>
      <c r="WCB79" s="6"/>
      <c r="WCC79" s="6"/>
      <c r="WCD79" s="6"/>
      <c r="WCE79" s="6"/>
      <c r="WCF79" s="6"/>
      <c r="WCG79" s="6"/>
      <c r="WCH79" s="6"/>
      <c r="WCI79" s="6"/>
      <c r="WCJ79" s="6"/>
      <c r="WCK79" s="6"/>
      <c r="WCL79" s="6"/>
      <c r="WCM79" s="6"/>
      <c r="WCN79" s="6"/>
      <c r="WCO79" s="6"/>
      <c r="WCP79" s="6"/>
      <c r="WCQ79" s="6"/>
      <c r="WCR79" s="6"/>
      <c r="WCS79" s="6"/>
      <c r="WCT79" s="6"/>
      <c r="WCU79" s="6"/>
      <c r="WCV79" s="6"/>
      <c r="WCW79" s="6"/>
      <c r="WCX79" s="6"/>
      <c r="WCY79" s="6"/>
      <c r="WCZ79" s="6"/>
      <c r="WDA79" s="6"/>
      <c r="WDB79" s="6"/>
      <c r="WDC79" s="6"/>
      <c r="WDD79" s="6"/>
      <c r="WDE79" s="6"/>
      <c r="WDF79" s="6"/>
      <c r="WDG79" s="6"/>
      <c r="WDH79" s="6"/>
      <c r="WDI79" s="6"/>
      <c r="WDJ79" s="6"/>
      <c r="WDK79" s="6"/>
      <c r="WDL79" s="6"/>
      <c r="WDM79" s="6"/>
      <c r="WDN79" s="6"/>
      <c r="WDO79" s="6"/>
      <c r="WDP79" s="6"/>
      <c r="WDQ79" s="6"/>
      <c r="WDR79" s="6"/>
      <c r="WDS79" s="6"/>
      <c r="WDT79" s="6"/>
      <c r="WDU79" s="6"/>
      <c r="WDV79" s="6"/>
      <c r="WDW79" s="6"/>
      <c r="WDX79" s="6"/>
      <c r="WDY79" s="6"/>
      <c r="WDZ79" s="6"/>
      <c r="WEA79" s="6"/>
      <c r="WEB79" s="6"/>
      <c r="WEC79" s="6"/>
      <c r="WED79" s="6"/>
      <c r="WEE79" s="6"/>
      <c r="WEF79" s="6"/>
      <c r="WEG79" s="6"/>
      <c r="WEH79" s="6"/>
      <c r="WEI79" s="6"/>
      <c r="WEJ79" s="6"/>
      <c r="WEK79" s="6"/>
      <c r="WEL79" s="6"/>
      <c r="WEM79" s="6"/>
      <c r="WEN79" s="6"/>
      <c r="WEO79" s="6"/>
      <c r="WEP79" s="6"/>
      <c r="WEQ79" s="6"/>
      <c r="WER79" s="6"/>
      <c r="WES79" s="6"/>
      <c r="WET79" s="6"/>
      <c r="WEU79" s="6"/>
      <c r="WEV79" s="6"/>
      <c r="WEW79" s="6"/>
      <c r="WEX79" s="6"/>
      <c r="WEY79" s="6"/>
      <c r="WEZ79" s="6"/>
      <c r="WFA79" s="6"/>
      <c r="WFB79" s="6"/>
      <c r="WFC79" s="6"/>
      <c r="WFD79" s="6"/>
      <c r="WFE79" s="6"/>
      <c r="WFF79" s="6"/>
      <c r="WFG79" s="6"/>
      <c r="WFH79" s="6"/>
      <c r="WFI79" s="6"/>
      <c r="WFJ79" s="6"/>
      <c r="WFK79" s="6"/>
      <c r="WFL79" s="6"/>
      <c r="WFM79" s="6"/>
      <c r="WFN79" s="6"/>
      <c r="WFO79" s="6"/>
      <c r="WFP79" s="6"/>
      <c r="WFQ79" s="6"/>
      <c r="WFR79" s="6"/>
      <c r="WFS79" s="6"/>
      <c r="WFT79" s="6"/>
      <c r="WFU79" s="6"/>
      <c r="WFV79" s="6"/>
      <c r="WFW79" s="6"/>
      <c r="WFX79" s="6"/>
      <c r="WFY79" s="6"/>
      <c r="WFZ79" s="6"/>
      <c r="WGA79" s="6"/>
      <c r="WGB79" s="6"/>
      <c r="WGC79" s="6"/>
      <c r="WGD79" s="6"/>
      <c r="WGE79" s="6"/>
      <c r="WGF79" s="6"/>
      <c r="WGG79" s="6"/>
      <c r="WGH79" s="6"/>
      <c r="WGI79" s="6"/>
      <c r="WGJ79" s="6"/>
      <c r="WGK79" s="6"/>
      <c r="WGL79" s="6"/>
      <c r="WGM79" s="6"/>
      <c r="WGN79" s="6"/>
      <c r="WGO79" s="6"/>
      <c r="WGP79" s="6"/>
      <c r="WGQ79" s="6"/>
      <c r="WGR79" s="6"/>
      <c r="WGS79" s="6"/>
      <c r="WGT79" s="6"/>
      <c r="WGU79" s="6"/>
      <c r="WGV79" s="6"/>
      <c r="WGW79" s="6"/>
      <c r="WGX79" s="6"/>
      <c r="WGY79" s="6"/>
      <c r="WGZ79" s="6"/>
      <c r="WHA79" s="6"/>
      <c r="WHB79" s="6"/>
      <c r="WHC79" s="6"/>
      <c r="WHD79" s="6"/>
      <c r="WHE79" s="6"/>
      <c r="WHF79" s="6"/>
      <c r="WHG79" s="6"/>
      <c r="WHH79" s="6"/>
      <c r="WHI79" s="6"/>
      <c r="WHJ79" s="6"/>
      <c r="WHK79" s="6"/>
      <c r="WHL79" s="6"/>
      <c r="WHM79" s="6"/>
      <c r="WHN79" s="6"/>
      <c r="WHO79" s="6"/>
      <c r="WHP79" s="6"/>
      <c r="WHQ79" s="6"/>
      <c r="WHR79" s="6"/>
      <c r="WHS79" s="6"/>
      <c r="WHT79" s="6"/>
      <c r="WHU79" s="6"/>
      <c r="WHV79" s="6"/>
      <c r="WHW79" s="6"/>
      <c r="WHX79" s="6"/>
      <c r="WHY79" s="6"/>
      <c r="WHZ79" s="6"/>
      <c r="WIA79" s="6"/>
      <c r="WIB79" s="6"/>
      <c r="WIC79" s="6"/>
      <c r="WID79" s="6"/>
      <c r="WIE79" s="6"/>
      <c r="WIF79" s="6"/>
      <c r="WIG79" s="6"/>
      <c r="WIH79" s="6"/>
      <c r="WII79" s="6"/>
      <c r="WIJ79" s="6"/>
      <c r="WIK79" s="6"/>
      <c r="WIL79" s="6"/>
      <c r="WIM79" s="6"/>
      <c r="WIN79" s="6"/>
      <c r="WIO79" s="6"/>
      <c r="WIP79" s="6"/>
      <c r="WIQ79" s="6"/>
      <c r="WIR79" s="6"/>
      <c r="WIS79" s="6"/>
      <c r="WIT79" s="6"/>
      <c r="WIU79" s="6"/>
      <c r="WIV79" s="6"/>
      <c r="WIW79" s="6"/>
      <c r="WIX79" s="6"/>
      <c r="WIY79" s="6"/>
      <c r="WIZ79" s="6"/>
      <c r="WJA79" s="6"/>
      <c r="WJB79" s="6"/>
      <c r="WJC79" s="6"/>
      <c r="WJD79" s="6"/>
      <c r="WJE79" s="6"/>
      <c r="WJF79" s="6"/>
      <c r="WJG79" s="6"/>
      <c r="WJH79" s="6"/>
      <c r="WJI79" s="6"/>
      <c r="WJJ79" s="6"/>
      <c r="WJK79" s="6"/>
      <c r="WJL79" s="6"/>
      <c r="WJM79" s="6"/>
      <c r="WJN79" s="6"/>
      <c r="WJO79" s="6"/>
      <c r="WJP79" s="6"/>
      <c r="WJQ79" s="6"/>
      <c r="WJR79" s="6"/>
      <c r="WJS79" s="6"/>
      <c r="WJT79" s="6"/>
      <c r="WJU79" s="6"/>
      <c r="WJV79" s="6"/>
      <c r="WJW79" s="6"/>
      <c r="WJX79" s="6"/>
      <c r="WJY79" s="6"/>
      <c r="WJZ79" s="6"/>
      <c r="WKA79" s="6"/>
      <c r="WKB79" s="6"/>
      <c r="WKC79" s="6"/>
      <c r="WKD79" s="6"/>
      <c r="WKE79" s="6"/>
      <c r="WKF79" s="6"/>
      <c r="WKG79" s="6"/>
      <c r="WKH79" s="6"/>
      <c r="WKI79" s="6"/>
      <c r="WKJ79" s="6"/>
      <c r="WKK79" s="6"/>
      <c r="WKL79" s="6"/>
      <c r="WKM79" s="6"/>
      <c r="WKN79" s="6"/>
      <c r="WKO79" s="6"/>
      <c r="WKP79" s="6"/>
      <c r="WKQ79" s="6"/>
      <c r="WKR79" s="6"/>
      <c r="WKS79" s="6"/>
      <c r="WKT79" s="6"/>
      <c r="WKU79" s="6"/>
      <c r="WKV79" s="6"/>
      <c r="WKW79" s="6"/>
      <c r="WKX79" s="6"/>
      <c r="WKY79" s="6"/>
      <c r="WKZ79" s="6"/>
      <c r="WLA79" s="6"/>
      <c r="WLB79" s="6"/>
      <c r="WLC79" s="6"/>
      <c r="WLD79" s="6"/>
      <c r="WLE79" s="6"/>
      <c r="WLF79" s="6"/>
      <c r="WLG79" s="6"/>
      <c r="WLH79" s="6"/>
      <c r="WLI79" s="6"/>
      <c r="WLJ79" s="6"/>
      <c r="WLK79" s="6"/>
      <c r="WLL79" s="6"/>
      <c r="WLM79" s="6"/>
      <c r="WLN79" s="6"/>
      <c r="WLO79" s="6"/>
      <c r="WLP79" s="6"/>
      <c r="WLQ79" s="6"/>
      <c r="WLR79" s="6"/>
      <c r="WLS79" s="6"/>
      <c r="WLT79" s="6"/>
      <c r="WLU79" s="6"/>
      <c r="WLV79" s="6"/>
      <c r="WLW79" s="6"/>
      <c r="WLX79" s="6"/>
      <c r="WLY79" s="6"/>
      <c r="WLZ79" s="6"/>
      <c r="WMA79" s="6"/>
      <c r="WMB79" s="6"/>
      <c r="WMC79" s="6"/>
      <c r="WMD79" s="6"/>
      <c r="WME79" s="6"/>
      <c r="WMF79" s="6"/>
      <c r="WMG79" s="6"/>
      <c r="WMH79" s="6"/>
      <c r="WMI79" s="6"/>
      <c r="WMJ79" s="6"/>
      <c r="WMK79" s="6"/>
      <c r="WML79" s="6"/>
      <c r="WMM79" s="6"/>
      <c r="WMN79" s="6"/>
      <c r="WMO79" s="6"/>
      <c r="WMP79" s="6"/>
      <c r="WMQ79" s="6"/>
      <c r="WMR79" s="6"/>
      <c r="WMS79" s="6"/>
      <c r="WMT79" s="6"/>
      <c r="WMU79" s="6"/>
      <c r="WMV79" s="6"/>
      <c r="WMW79" s="6"/>
      <c r="WMX79" s="6"/>
      <c r="WMY79" s="6"/>
      <c r="WMZ79" s="6"/>
      <c r="WNA79" s="6"/>
      <c r="WNB79" s="6"/>
      <c r="WNC79" s="6"/>
      <c r="WND79" s="6"/>
      <c r="WNE79" s="6"/>
      <c r="WNF79" s="6"/>
      <c r="WNG79" s="6"/>
      <c r="WNH79" s="6"/>
      <c r="WNI79" s="6"/>
      <c r="WNJ79" s="6"/>
      <c r="WNK79" s="6"/>
      <c r="WNL79" s="6"/>
      <c r="WNM79" s="6"/>
      <c r="WNN79" s="6"/>
      <c r="WNO79" s="6"/>
      <c r="WNP79" s="6"/>
      <c r="WNQ79" s="6"/>
      <c r="WNR79" s="6"/>
      <c r="WNS79" s="6"/>
      <c r="WNT79" s="6"/>
      <c r="WNU79" s="6"/>
      <c r="WNV79" s="6"/>
      <c r="WNW79" s="6"/>
      <c r="WNX79" s="6"/>
      <c r="WNY79" s="6"/>
      <c r="WNZ79" s="6"/>
      <c r="WOA79" s="6"/>
      <c r="WOB79" s="6"/>
      <c r="WOC79" s="6"/>
      <c r="WOD79" s="6"/>
      <c r="WOE79" s="6"/>
      <c r="WOF79" s="6"/>
      <c r="WOG79" s="6"/>
      <c r="WOH79" s="6"/>
      <c r="WOI79" s="6"/>
      <c r="WOJ79" s="6"/>
      <c r="WOK79" s="6"/>
      <c r="WOL79" s="6"/>
      <c r="WOM79" s="6"/>
      <c r="WON79" s="6"/>
      <c r="WOO79" s="6"/>
      <c r="WOP79" s="6"/>
      <c r="WOQ79" s="6"/>
      <c r="WOR79" s="6"/>
      <c r="WOS79" s="6"/>
      <c r="WOT79" s="6"/>
      <c r="WOU79" s="6"/>
      <c r="WOV79" s="6"/>
      <c r="WOW79" s="6"/>
      <c r="WOX79" s="6"/>
      <c r="WOY79" s="6"/>
      <c r="WOZ79" s="6"/>
      <c r="WPA79" s="6"/>
      <c r="WPB79" s="6"/>
      <c r="WPC79" s="6"/>
      <c r="WPD79" s="6"/>
      <c r="WPE79" s="6"/>
      <c r="WPF79" s="6"/>
      <c r="WPG79" s="6"/>
      <c r="WPH79" s="6"/>
      <c r="WPI79" s="6"/>
      <c r="WPJ79" s="6"/>
      <c r="WPK79" s="6"/>
      <c r="WPL79" s="6"/>
      <c r="WPM79" s="6"/>
      <c r="WPN79" s="6"/>
      <c r="WPO79" s="6"/>
      <c r="WPP79" s="6"/>
      <c r="WPQ79" s="6"/>
      <c r="WPR79" s="6"/>
      <c r="WPS79" s="6"/>
      <c r="WPT79" s="6"/>
      <c r="WPU79" s="6"/>
      <c r="WPV79" s="6"/>
      <c r="WPW79" s="6"/>
      <c r="WPX79" s="6"/>
      <c r="WPY79" s="6"/>
      <c r="WPZ79" s="6"/>
      <c r="WQA79" s="6"/>
      <c r="WQB79" s="6"/>
      <c r="WQC79" s="6"/>
      <c r="WQD79" s="6"/>
      <c r="WQE79" s="6"/>
      <c r="WQF79" s="6"/>
      <c r="WQG79" s="6"/>
      <c r="WQH79" s="6"/>
      <c r="WQI79" s="6"/>
      <c r="WQJ79" s="6"/>
      <c r="WQK79" s="6"/>
      <c r="WQL79" s="6"/>
      <c r="WQM79" s="6"/>
      <c r="WQN79" s="6"/>
      <c r="WQO79" s="6"/>
      <c r="WQP79" s="6"/>
      <c r="WQQ79" s="6"/>
      <c r="WQR79" s="6"/>
      <c r="WQS79" s="6"/>
      <c r="WQT79" s="6"/>
      <c r="WQU79" s="6"/>
      <c r="WQV79" s="6"/>
      <c r="WQW79" s="6"/>
      <c r="WQX79" s="6"/>
      <c r="WQY79" s="6"/>
      <c r="WQZ79" s="6"/>
      <c r="WRA79" s="6"/>
      <c r="WRB79" s="6"/>
      <c r="WRC79" s="6"/>
      <c r="WRD79" s="6"/>
      <c r="WRE79" s="6"/>
      <c r="WRF79" s="6"/>
      <c r="WRG79" s="6"/>
      <c r="WRH79" s="6"/>
      <c r="WRI79" s="6"/>
      <c r="WRJ79" s="6"/>
      <c r="WRK79" s="6"/>
      <c r="WRL79" s="6"/>
      <c r="WRM79" s="6"/>
      <c r="WRN79" s="6"/>
      <c r="WRO79" s="6"/>
      <c r="WRP79" s="6"/>
      <c r="WRQ79" s="6"/>
      <c r="WRR79" s="6"/>
      <c r="WRS79" s="6"/>
      <c r="WRT79" s="6"/>
      <c r="WRU79" s="6"/>
      <c r="WRV79" s="6"/>
      <c r="WRW79" s="6"/>
      <c r="WRX79" s="6"/>
      <c r="WRY79" s="6"/>
      <c r="WRZ79" s="6"/>
      <c r="WSA79" s="6"/>
      <c r="WSB79" s="6"/>
      <c r="WSC79" s="6"/>
      <c r="WSD79" s="6"/>
      <c r="WSE79" s="6"/>
      <c r="WSF79" s="6"/>
      <c r="WSG79" s="6"/>
      <c r="WSH79" s="6"/>
      <c r="WSI79" s="6"/>
      <c r="WSJ79" s="6"/>
      <c r="WSK79" s="6"/>
      <c r="WSL79" s="6"/>
      <c r="WSM79" s="6"/>
      <c r="WSN79" s="6"/>
      <c r="WSO79" s="6"/>
      <c r="WSP79" s="6"/>
      <c r="WSQ79" s="6"/>
      <c r="WSR79" s="6"/>
      <c r="WSS79" s="6"/>
      <c r="WST79" s="6"/>
      <c r="WSU79" s="6"/>
      <c r="WSV79" s="6"/>
      <c r="WSW79" s="6"/>
      <c r="WSX79" s="6"/>
      <c r="WSY79" s="6"/>
      <c r="WSZ79" s="6"/>
      <c r="WTA79" s="6"/>
      <c r="WTB79" s="6"/>
      <c r="WTC79" s="6"/>
      <c r="WTD79" s="6"/>
      <c r="WTE79" s="6"/>
      <c r="WTF79" s="6"/>
      <c r="WTG79" s="6"/>
      <c r="WTH79" s="6"/>
      <c r="WTI79" s="6"/>
      <c r="WTJ79" s="6"/>
      <c r="WTK79" s="6"/>
      <c r="WTL79" s="6"/>
      <c r="WTM79" s="6"/>
      <c r="WTN79" s="6"/>
      <c r="WTO79" s="6"/>
      <c r="WTP79" s="6"/>
      <c r="WTQ79" s="6"/>
      <c r="WTR79" s="6"/>
      <c r="WTS79" s="6"/>
      <c r="WTT79" s="6"/>
      <c r="WTU79" s="6"/>
      <c r="WTV79" s="6"/>
      <c r="WTW79" s="6"/>
      <c r="WTX79" s="6"/>
      <c r="WTY79" s="6"/>
      <c r="WTZ79" s="6"/>
      <c r="WUA79" s="6"/>
      <c r="WUB79" s="6"/>
      <c r="WUC79" s="6"/>
      <c r="WUD79" s="6"/>
      <c r="WUE79" s="6"/>
      <c r="WUF79" s="6"/>
      <c r="WUG79" s="6"/>
      <c r="WUH79" s="6"/>
      <c r="WUI79" s="6"/>
      <c r="WUJ79" s="6"/>
      <c r="WUK79" s="6"/>
      <c r="WUL79" s="6"/>
      <c r="WUM79" s="6"/>
      <c r="WUN79" s="6"/>
      <c r="WUO79" s="6"/>
      <c r="WUP79" s="6"/>
      <c r="WUQ79" s="6"/>
      <c r="WUR79" s="6"/>
      <c r="WUS79" s="6"/>
      <c r="WUT79" s="6"/>
      <c r="WUU79" s="6"/>
      <c r="WUV79" s="6"/>
      <c r="WUW79" s="6"/>
      <c r="WUX79" s="6"/>
      <c r="WUY79" s="6"/>
      <c r="WUZ79" s="6"/>
      <c r="WVA79" s="6"/>
      <c r="WVB79" s="6"/>
      <c r="WVC79" s="6"/>
      <c r="WVD79" s="6"/>
      <c r="WVE79" s="6"/>
      <c r="WVF79" s="6"/>
      <c r="WVG79" s="6"/>
      <c r="WVH79" s="6"/>
      <c r="WVI79" s="6"/>
      <c r="WVJ79" s="6"/>
      <c r="WVK79" s="6"/>
      <c r="WVL79" s="6"/>
      <c r="WVM79" s="6"/>
      <c r="WVN79" s="6"/>
      <c r="WVO79" s="6"/>
      <c r="WVP79" s="6"/>
      <c r="WVQ79" s="6"/>
      <c r="WVR79" s="6"/>
      <c r="WVS79" s="6"/>
      <c r="WVT79" s="6"/>
      <c r="WVU79" s="6"/>
      <c r="WVV79" s="6"/>
      <c r="WVW79" s="6"/>
      <c r="WVX79" s="6"/>
      <c r="WVY79" s="6"/>
      <c r="WVZ79" s="6"/>
      <c r="WWA79" s="6"/>
      <c r="WWB79" s="6"/>
      <c r="WWC79" s="6"/>
      <c r="WWD79" s="6"/>
      <c r="WWE79" s="6"/>
      <c r="WWF79" s="6"/>
      <c r="WWG79" s="6"/>
      <c r="WWH79" s="6"/>
      <c r="WWI79" s="6"/>
      <c r="WWJ79" s="6"/>
      <c r="WWK79" s="6"/>
      <c r="WWL79" s="6"/>
      <c r="WWM79" s="6"/>
      <c r="WWN79" s="6"/>
      <c r="WWO79" s="6"/>
      <c r="WWP79" s="6"/>
      <c r="WWQ79" s="6"/>
      <c r="WWR79" s="6"/>
      <c r="WWS79" s="6"/>
      <c r="WWT79" s="6"/>
      <c r="WWU79" s="6"/>
      <c r="WWV79" s="6"/>
      <c r="WWW79" s="6"/>
      <c r="WWX79" s="6"/>
      <c r="WWY79" s="6"/>
      <c r="WWZ79" s="6"/>
      <c r="WXA79" s="6"/>
      <c r="WXB79" s="6"/>
      <c r="WXC79" s="6"/>
      <c r="WXD79" s="6"/>
      <c r="WXE79" s="6"/>
      <c r="WXF79" s="6"/>
      <c r="WXG79" s="6"/>
      <c r="WXH79" s="6"/>
      <c r="WXI79" s="6"/>
      <c r="WXJ79" s="6"/>
      <c r="WXK79" s="6"/>
      <c r="WXL79" s="6"/>
      <c r="WXM79" s="6"/>
      <c r="WXN79" s="6"/>
      <c r="WXO79" s="6"/>
      <c r="WXP79" s="6"/>
      <c r="WXQ79" s="6"/>
      <c r="WXR79" s="6"/>
      <c r="WXS79" s="6"/>
      <c r="WXT79" s="6"/>
      <c r="WXU79" s="6"/>
      <c r="WXV79" s="6"/>
      <c r="WXW79" s="6"/>
      <c r="WXX79" s="6"/>
      <c r="WXY79" s="6"/>
      <c r="WXZ79" s="6"/>
      <c r="WYA79" s="6"/>
      <c r="WYB79" s="6"/>
      <c r="WYC79" s="6"/>
      <c r="WYD79" s="6"/>
      <c r="WYE79" s="6"/>
      <c r="WYF79" s="6"/>
      <c r="WYG79" s="6"/>
      <c r="WYH79" s="6"/>
      <c r="WYI79" s="6"/>
      <c r="WYJ79" s="6"/>
      <c r="WYK79" s="6"/>
      <c r="WYL79" s="6"/>
      <c r="WYM79" s="6"/>
      <c r="WYN79" s="6"/>
      <c r="WYO79" s="6"/>
      <c r="WYP79" s="6"/>
      <c r="WYQ79" s="6"/>
      <c r="WYR79" s="6"/>
      <c r="WYS79" s="6"/>
      <c r="WYT79" s="6"/>
      <c r="WYU79" s="6"/>
      <c r="WYV79" s="6"/>
      <c r="WYW79" s="6"/>
      <c r="WYX79" s="6"/>
      <c r="WYY79" s="6"/>
      <c r="WYZ79" s="6"/>
      <c r="WZA79" s="6"/>
      <c r="WZB79" s="6"/>
      <c r="WZC79" s="6"/>
      <c r="WZD79" s="6"/>
      <c r="WZE79" s="6"/>
      <c r="WZF79" s="6"/>
      <c r="WZG79" s="6"/>
      <c r="WZH79" s="6"/>
      <c r="WZI79" s="6"/>
      <c r="WZJ79" s="6"/>
      <c r="WZK79" s="6"/>
      <c r="WZL79" s="6"/>
      <c r="WZM79" s="6"/>
      <c r="WZN79" s="6"/>
      <c r="WZO79" s="6"/>
      <c r="WZP79" s="6"/>
      <c r="WZQ79" s="6"/>
      <c r="WZR79" s="6"/>
      <c r="WZS79" s="6"/>
      <c r="WZT79" s="6"/>
      <c r="WZU79" s="6"/>
      <c r="WZV79" s="6"/>
      <c r="WZW79" s="6"/>
      <c r="WZX79" s="6"/>
      <c r="WZY79" s="6"/>
      <c r="WZZ79" s="6"/>
      <c r="XAA79" s="6"/>
      <c r="XAB79" s="6"/>
      <c r="XAC79" s="6"/>
      <c r="XAD79" s="6"/>
      <c r="XAE79" s="6"/>
      <c r="XAF79" s="6"/>
      <c r="XAG79" s="6"/>
      <c r="XAH79" s="6"/>
      <c r="XAI79" s="6"/>
      <c r="XAJ79" s="6"/>
      <c r="XAK79" s="6"/>
      <c r="XAL79" s="6"/>
      <c r="XAM79" s="6"/>
      <c r="XAN79" s="6"/>
      <c r="XAO79" s="6"/>
      <c r="XAP79" s="6"/>
      <c r="XAQ79" s="6"/>
      <c r="XAR79" s="6"/>
      <c r="XAS79" s="6"/>
      <c r="XAT79" s="6"/>
      <c r="XAU79" s="6"/>
      <c r="XAV79" s="6"/>
      <c r="XAW79" s="6"/>
      <c r="XAX79" s="6"/>
      <c r="XAY79" s="6"/>
      <c r="XAZ79" s="6"/>
      <c r="XBA79" s="6"/>
      <c r="XBB79" s="6"/>
      <c r="XBC79" s="6"/>
      <c r="XBD79" s="6"/>
      <c r="XBE79" s="6"/>
      <c r="XBF79" s="6"/>
      <c r="XBG79" s="6"/>
      <c r="XBH79" s="6"/>
      <c r="XBI79" s="6"/>
      <c r="XBJ79" s="6"/>
      <c r="XBK79" s="6"/>
      <c r="XBL79" s="6"/>
      <c r="XBM79" s="6"/>
      <c r="XBN79" s="6"/>
      <c r="XBO79" s="6"/>
      <c r="XBP79" s="6"/>
      <c r="XBQ79" s="6"/>
      <c r="XBR79" s="6"/>
      <c r="XBS79" s="6"/>
      <c r="XBT79" s="6"/>
      <c r="XBU79" s="6"/>
      <c r="XBV79" s="6"/>
      <c r="XBW79" s="6"/>
      <c r="XBX79" s="6"/>
      <c r="XBY79" s="6"/>
      <c r="XBZ79" s="6"/>
      <c r="XCA79" s="6"/>
      <c r="XCB79" s="6"/>
      <c r="XCC79" s="6"/>
      <c r="XCD79" s="6"/>
      <c r="XCE79" s="6"/>
      <c r="XCF79" s="6"/>
      <c r="XCG79" s="6"/>
      <c r="XCH79" s="6"/>
      <c r="XCI79" s="6"/>
      <c r="XCJ79" s="6"/>
      <c r="XCK79" s="6"/>
      <c r="XCL79" s="6"/>
      <c r="XCM79" s="6"/>
      <c r="XCN79" s="6"/>
      <c r="XCO79" s="6"/>
      <c r="XCP79" s="6"/>
      <c r="XCQ79" s="6"/>
      <c r="XCR79" s="6"/>
      <c r="XCS79" s="6"/>
      <c r="XCT79" s="6"/>
      <c r="XCU79" s="6"/>
      <c r="XCV79" s="6"/>
      <c r="XCW79" s="6"/>
      <c r="XCX79" s="6"/>
      <c r="XCY79" s="6"/>
      <c r="XCZ79" s="6"/>
      <c r="XDA79" s="6"/>
      <c r="XDB79" s="6"/>
      <c r="XDC79" s="6"/>
      <c r="XDD79" s="6"/>
      <c r="XDE79" s="6"/>
      <c r="XDF79" s="6"/>
      <c r="XDG79" s="6"/>
      <c r="XDH79" s="6"/>
      <c r="XDI79" s="6"/>
      <c r="XDJ79" s="6"/>
      <c r="XDK79" s="6"/>
      <c r="XDL79" s="6"/>
      <c r="XDM79" s="6"/>
    </row>
    <row r="80" spans="1:16341" s="8" customFormat="1">
      <c r="A80" s="566"/>
      <c r="B80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6"/>
      <c r="Y80" s="6"/>
      <c r="Z80" s="6"/>
      <c r="AA80" s="22"/>
      <c r="AB80" s="156"/>
      <c r="AC80" s="6"/>
      <c r="AD80" s="6"/>
      <c r="AE80" s="6"/>
      <c r="AF80" s="6"/>
      <c r="AG80" s="6"/>
      <c r="AH80" s="6"/>
      <c r="AI80" s="22"/>
      <c r="AJ80" s="6"/>
      <c r="AK80" s="6"/>
      <c r="AL80" s="6"/>
      <c r="AM80" s="22"/>
      <c r="AN80" s="156"/>
      <c r="AO80" s="22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WZZ80" s="6"/>
      <c r="XAA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</row>
  </sheetData>
  <pageMargins left="0.70866141732283472" right="0.70866141732283472" top="0.74803149606299213" bottom="0.74803149606299213" header="0.31496062992125984" footer="0.31496062992125984"/>
  <pageSetup paperSize="9" scale="45" orientation="landscape" r:id="rId1"/>
  <headerFooter alignWithMargins="0"/>
  <rowBreaks count="1" manualBreakCount="1">
    <brk id="51" min="3" max="40" man="1"/>
  </rowBreaks>
  <colBreaks count="1" manualBreakCount="1">
    <brk id="1599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3"/>
  <sheetViews>
    <sheetView topLeftCell="A3" zoomScale="90" zoomScaleNormal="90" zoomScaleSheetLayoutView="70" workbookViewId="0"/>
  </sheetViews>
  <sheetFormatPr defaultColWidth="9.109375" defaultRowHeight="31.8"/>
  <cols>
    <col min="1" max="1" width="242.109375" style="87" customWidth="1"/>
    <col min="2" max="16384" width="9.109375" style="87"/>
  </cols>
  <sheetData>
    <row r="1" spans="1:1" ht="15" hidden="1" customHeight="1"/>
    <row r="2" spans="1:1" ht="15" hidden="1" customHeight="1"/>
    <row r="3" spans="1:1" ht="132" customHeight="1">
      <c r="A3" s="88"/>
    </row>
    <row r="4" spans="1:1" ht="93.75" customHeight="1">
      <c r="A4" s="89"/>
    </row>
    <row r="5" spans="1:1" ht="23.25" customHeight="1">
      <c r="A5" s="89"/>
    </row>
    <row r="6" spans="1:1" ht="37.799999999999997">
      <c r="A6" s="91" t="s">
        <v>456</v>
      </c>
    </row>
    <row r="7" spans="1:1">
      <c r="A7" s="90" t="s">
        <v>457</v>
      </c>
    </row>
    <row r="8" spans="1:1" ht="15.75" customHeight="1">
      <c r="A8" s="92" t="s">
        <v>533</v>
      </c>
    </row>
    <row r="9" spans="1:1" ht="32.4">
      <c r="A9" s="316" t="s">
        <v>533</v>
      </c>
    </row>
    <row r="10" spans="1:1" s="93" customFormat="1" ht="24" customHeight="1">
      <c r="A10" s="130"/>
    </row>
    <row r="11" spans="1:1" s="94" customFormat="1" ht="21.6" customHeight="1">
      <c r="A11" s="129" t="s">
        <v>155</v>
      </c>
    </row>
    <row r="12" spans="1:1" s="94" customFormat="1" ht="21.6" customHeight="1">
      <c r="A12" s="129" t="s">
        <v>511</v>
      </c>
    </row>
    <row r="13" spans="1:1" s="94" customFormat="1" ht="21.6" customHeight="1">
      <c r="A13" s="130" t="s">
        <v>512</v>
      </c>
    </row>
    <row r="14" spans="1:1" s="94" customFormat="1" ht="21.6" customHeight="1">
      <c r="A14" s="129" t="s">
        <v>513</v>
      </c>
    </row>
    <row r="15" spans="1:1" s="94" customFormat="1" ht="21" customHeight="1">
      <c r="A15" s="130" t="s">
        <v>528</v>
      </c>
    </row>
    <row r="16" spans="1:1" s="94" customFormat="1" ht="21" customHeight="1">
      <c r="A16" s="129" t="s">
        <v>529</v>
      </c>
    </row>
    <row r="17" spans="1:1" ht="21.75" customHeight="1">
      <c r="A17" s="130" t="s">
        <v>514</v>
      </c>
    </row>
    <row r="18" spans="1:1" ht="21.75" customHeight="1"/>
    <row r="19" spans="1:1" s="93" customFormat="1" ht="19.5" customHeight="1">
      <c r="A19" s="129" t="s">
        <v>530</v>
      </c>
    </row>
    <row r="20" spans="1:1" s="93" customFormat="1" ht="19.5" customHeight="1">
      <c r="A20" s="129" t="s">
        <v>531</v>
      </c>
    </row>
    <row r="21" spans="1:1" s="93" customFormat="1" ht="18.75" customHeight="1">
      <c r="A21" s="129" t="s">
        <v>515</v>
      </c>
    </row>
    <row r="22" spans="1:1" s="93" customFormat="1" ht="18.75" customHeight="1"/>
    <row r="23" spans="1:1" s="93" customFormat="1" ht="22.5" customHeight="1">
      <c r="A23" s="129" t="s">
        <v>516</v>
      </c>
    </row>
    <row r="24" spans="1:1" s="93" customFormat="1" ht="22.5" customHeight="1">
      <c r="A24" s="129" t="s">
        <v>517</v>
      </c>
    </row>
    <row r="25" spans="1:1" s="93" customFormat="1" ht="19.5" hidden="1" customHeight="1">
      <c r="A25" s="129" t="s">
        <v>505</v>
      </c>
    </row>
    <row r="26" spans="1:1" s="93" customFormat="1" ht="19.5" customHeight="1">
      <c r="A26" s="129" t="s">
        <v>518</v>
      </c>
    </row>
    <row r="27" spans="1:1" s="93" customFormat="1" ht="19.5" hidden="1" customHeight="1">
      <c r="A27" s="129" t="s">
        <v>161</v>
      </c>
    </row>
    <row r="28" spans="1:1" s="93" customFormat="1" ht="19.5" customHeight="1">
      <c r="A28" s="131" t="s">
        <v>519</v>
      </c>
    </row>
    <row r="29" spans="1:1" s="93" customFormat="1" ht="19.5" hidden="1" customHeight="1">
      <c r="A29" s="131" t="s">
        <v>162</v>
      </c>
    </row>
    <row r="30" spans="1:1" s="93" customFormat="1" ht="19.5" customHeight="1">
      <c r="A30" s="131" t="s">
        <v>520</v>
      </c>
    </row>
    <row r="31" spans="1:1" s="93" customFormat="1" ht="19.5" customHeight="1">
      <c r="A31" s="131" t="s">
        <v>521</v>
      </c>
    </row>
    <row r="32" spans="1:1" s="93" customFormat="1" ht="19.5" customHeight="1">
      <c r="A32" s="131" t="s">
        <v>522</v>
      </c>
    </row>
    <row r="33" ht="21.75" customHeight="1"/>
  </sheetData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alignWithMargins="0">
    <oddFooter>&amp;LRatos Ekonomi 150422
&amp;R&amp;P/&amp;N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S82"/>
  <sheetViews>
    <sheetView showZeros="0" zoomScale="91" zoomScaleNormal="91" workbookViewId="0"/>
  </sheetViews>
  <sheetFormatPr defaultRowHeight="13.2"/>
  <cols>
    <col min="3" max="3" width="28.44140625" customWidth="1"/>
    <col min="6" max="6" width="19.44140625" customWidth="1"/>
    <col min="8" max="8" width="26.109375" customWidth="1"/>
    <col min="10" max="10" width="10.33203125" style="620" bestFit="1" customWidth="1"/>
    <col min="11" max="11" width="10" style="620" bestFit="1" customWidth="1"/>
    <col min="12" max="12" width="6.109375" style="620" bestFit="1" customWidth="1"/>
    <col min="13" max="13" width="5.5546875" style="620" bestFit="1" customWidth="1"/>
    <col min="14" max="14" width="7.33203125" style="620" bestFit="1" customWidth="1"/>
    <col min="15" max="15" width="4.44140625" style="620" bestFit="1" customWidth="1"/>
    <col min="16" max="16" width="8" style="620" bestFit="1" customWidth="1"/>
    <col min="17" max="17" width="8.44140625" style="620" bestFit="1" customWidth="1"/>
    <col min="18" max="18" width="15.6640625" style="620" bestFit="1" customWidth="1"/>
    <col min="19" max="19" width="4.6640625" style="620" bestFit="1" customWidth="1"/>
    <col min="20" max="20" width="8.33203125" style="620" bestFit="1" customWidth="1"/>
    <col min="21" max="21" width="6.109375" style="620" bestFit="1" customWidth="1"/>
    <col min="22" max="22" width="5.5546875" style="620" bestFit="1" customWidth="1"/>
    <col min="23" max="23" width="4.109375" style="620" bestFit="1" customWidth="1"/>
    <col min="24" max="24" width="16.6640625" style="620" bestFit="1" customWidth="1"/>
    <col min="25" max="25" width="6.88671875" style="620" bestFit="1" customWidth="1"/>
    <col min="26" max="26" width="15.44140625" style="620" bestFit="1" customWidth="1"/>
    <col min="27" max="27" width="8" style="620" customWidth="1"/>
    <col min="28" max="28" width="7.44140625" style="620" customWidth="1"/>
    <col min="29" max="32" width="7" style="620" customWidth="1"/>
    <col min="33" max="33" width="14.6640625" style="620" bestFit="1" customWidth="1"/>
    <col min="34" max="34" width="4" style="620" customWidth="1"/>
    <col min="35" max="35" width="2.5546875" style="620" customWidth="1"/>
    <col min="36" max="36" width="3" style="620" customWidth="1"/>
    <col min="37" max="37" width="3.109375" style="620" customWidth="1"/>
    <col min="38" max="38" width="5.44140625" style="620" customWidth="1"/>
    <col min="39" max="39" width="3" style="620" customWidth="1"/>
    <col min="40" max="40" width="11.109375" style="620" bestFit="1" customWidth="1"/>
    <col min="41" max="41" width="3.44140625" style="620" customWidth="1"/>
    <col min="42" max="42" width="2.5546875" style="620" customWidth="1"/>
    <col min="43" max="43" width="3.5546875" style="620" customWidth="1"/>
    <col min="44" max="44" width="20.44140625" style="620" bestFit="1" customWidth="1"/>
    <col min="45" max="45" width="11.44140625" style="620" bestFit="1" customWidth="1"/>
  </cols>
  <sheetData>
    <row r="1" spans="2:45">
      <c r="D1" s="416"/>
      <c r="E1" s="417" t="s">
        <v>283</v>
      </c>
    </row>
    <row r="3" spans="2:45">
      <c r="B3" s="3" t="s">
        <v>281</v>
      </c>
      <c r="F3" s="3" t="s">
        <v>18</v>
      </c>
      <c r="H3" s="3" t="s">
        <v>284</v>
      </c>
      <c r="J3" s="621" t="s">
        <v>391</v>
      </c>
    </row>
    <row r="4" spans="2:45" ht="13.8" thickBot="1"/>
    <row r="5" spans="2:45" ht="13.8" thickBot="1">
      <c r="B5" s="1" t="s">
        <v>267</v>
      </c>
      <c r="C5" s="1" t="s">
        <v>18</v>
      </c>
      <c r="J5" s="623" t="s">
        <v>267</v>
      </c>
      <c r="K5" s="624" t="s">
        <v>268</v>
      </c>
      <c r="L5" s="624" t="s">
        <v>269</v>
      </c>
      <c r="M5" s="624" t="s">
        <v>270</v>
      </c>
      <c r="N5" s="624" t="s">
        <v>271</v>
      </c>
      <c r="O5" s="624" t="s">
        <v>5</v>
      </c>
      <c r="P5" s="624" t="s">
        <v>272</v>
      </c>
      <c r="Q5" s="624" t="s">
        <v>273</v>
      </c>
      <c r="R5" s="624" t="s">
        <v>274</v>
      </c>
      <c r="S5" s="624" t="s">
        <v>134</v>
      </c>
      <c r="T5" s="624" t="s">
        <v>275</v>
      </c>
      <c r="U5" s="624" t="s">
        <v>276</v>
      </c>
      <c r="V5" s="624" t="s">
        <v>277</v>
      </c>
      <c r="W5" s="624" t="s">
        <v>91</v>
      </c>
      <c r="X5" s="624" t="s">
        <v>394</v>
      </c>
      <c r="Y5" s="624" t="s">
        <v>36</v>
      </c>
      <c r="Z5" s="624" t="s">
        <v>278</v>
      </c>
      <c r="AA5" s="624" t="s">
        <v>279</v>
      </c>
      <c r="AB5" s="624"/>
      <c r="AC5" s="624"/>
      <c r="AD5" s="624"/>
      <c r="AE5" s="624"/>
      <c r="AF5" s="624"/>
      <c r="AG5" s="631" t="s">
        <v>392</v>
      </c>
      <c r="AH5" s="624" t="s">
        <v>280</v>
      </c>
      <c r="AI5" s="627"/>
      <c r="AJ5" s="627"/>
      <c r="AK5" s="627"/>
      <c r="AL5" s="627"/>
      <c r="AM5" s="627"/>
      <c r="AN5" s="631" t="s">
        <v>392</v>
      </c>
      <c r="AO5" s="627"/>
      <c r="AP5" s="627"/>
      <c r="AQ5" s="627"/>
      <c r="AR5" s="631" t="s">
        <v>392</v>
      </c>
      <c r="AS5" s="632" t="s">
        <v>392</v>
      </c>
    </row>
    <row r="6" spans="2:45" ht="15" thickBot="1">
      <c r="B6" s="418" t="s">
        <v>268</v>
      </c>
      <c r="C6" s="427" t="s">
        <v>4</v>
      </c>
      <c r="F6" s="1" t="s">
        <v>32</v>
      </c>
      <c r="H6" t="str">
        <f>CONCATENATE(F6," (",'Meny Aaro'!$G$41,")")</f>
        <v>Nettoomsättning (Mkr)</v>
      </c>
      <c r="J6" s="625" t="s">
        <v>18</v>
      </c>
      <c r="K6" s="626" t="s">
        <v>397</v>
      </c>
      <c r="L6" s="626" t="s">
        <v>50</v>
      </c>
      <c r="M6" s="626" t="s">
        <v>312</v>
      </c>
      <c r="N6" s="626" t="s">
        <v>23</v>
      </c>
      <c r="O6" s="626" t="s">
        <v>5</v>
      </c>
      <c r="P6" s="626" t="s">
        <v>398</v>
      </c>
      <c r="Q6" s="626" t="s">
        <v>24</v>
      </c>
      <c r="R6" s="626" t="s">
        <v>399</v>
      </c>
      <c r="S6" s="626" t="s">
        <v>134</v>
      </c>
      <c r="T6" s="626" t="s">
        <v>400</v>
      </c>
      <c r="U6" s="626" t="s">
        <v>453</v>
      </c>
      <c r="V6" s="626" t="s">
        <v>534</v>
      </c>
      <c r="W6" s="626" t="s">
        <v>136</v>
      </c>
      <c r="X6" s="626" t="s">
        <v>416</v>
      </c>
      <c r="Y6" s="626" t="s">
        <v>36</v>
      </c>
      <c r="Z6" s="626" t="s">
        <v>130</v>
      </c>
      <c r="AA6" s="626" t="s">
        <v>401</v>
      </c>
      <c r="AB6" s="626"/>
      <c r="AC6" s="626"/>
      <c r="AD6" s="626"/>
      <c r="AE6" s="626"/>
      <c r="AF6" s="626"/>
      <c r="AG6" s="628" t="s">
        <v>412</v>
      </c>
      <c r="AH6" s="626" t="s">
        <v>123</v>
      </c>
      <c r="AI6" s="629"/>
      <c r="AJ6" s="629"/>
      <c r="AK6" s="629"/>
      <c r="AL6" s="629"/>
      <c r="AM6" s="629"/>
      <c r="AN6" s="630" t="s">
        <v>413</v>
      </c>
      <c r="AO6" s="629"/>
      <c r="AP6" s="629"/>
      <c r="AQ6" s="629"/>
      <c r="AR6" s="630" t="s">
        <v>81</v>
      </c>
      <c r="AS6" s="622" t="s">
        <v>204</v>
      </c>
    </row>
    <row r="7" spans="2:45" ht="14.4">
      <c r="B7" s="419" t="s">
        <v>269</v>
      </c>
      <c r="C7" s="428" t="s">
        <v>417</v>
      </c>
      <c r="F7" s="1" t="s">
        <v>109</v>
      </c>
      <c r="H7" t="str">
        <f>CONCATENATE(F7," (",'Meny Aaro'!$G$41,")")</f>
        <v>Redovisad EBITA (Mkr)</v>
      </c>
    </row>
    <row r="8" spans="2:45" ht="14.4">
      <c r="B8" s="419" t="s">
        <v>270</v>
      </c>
      <c r="C8" s="428" t="s">
        <v>418</v>
      </c>
      <c r="F8" s="1" t="s">
        <v>114</v>
      </c>
      <c r="H8" t="str">
        <f>CONCATENATE(F8," (",'Meny Aaro'!$G$41,")")</f>
        <v>Operativ EBITA (Mkr)</v>
      </c>
    </row>
    <row r="9" spans="2:45" ht="14.4">
      <c r="B9" s="419" t="s">
        <v>271</v>
      </c>
      <c r="C9" s="428" t="s">
        <v>23</v>
      </c>
      <c r="F9" s="1" t="s">
        <v>110</v>
      </c>
      <c r="H9" t="str">
        <f>CONCATENATE(F9," (",'Meny Aaro'!$G$41,")")</f>
        <v>Redovisad EBT (Mkr)</v>
      </c>
    </row>
    <row r="10" spans="2:45" ht="14.4">
      <c r="B10" s="419" t="s">
        <v>5</v>
      </c>
      <c r="C10" s="428" t="s">
        <v>5</v>
      </c>
      <c r="F10" s="1" t="s">
        <v>115</v>
      </c>
      <c r="H10" t="str">
        <f>CONCATENATE(F10," (",'Meny Aaro'!$G$41,")")</f>
        <v>Operativ EBT (Mkr)</v>
      </c>
    </row>
    <row r="11" spans="2:45" ht="14.4">
      <c r="B11" s="419" t="s">
        <v>272</v>
      </c>
      <c r="C11" s="428" t="s">
        <v>52</v>
      </c>
      <c r="H11" t="str">
        <f>CONCATENATE("jan-",VMÅN)</f>
        <v>jan-mar</v>
      </c>
    </row>
    <row r="12" spans="2:45" ht="14.4">
      <c r="B12" s="419" t="s">
        <v>273</v>
      </c>
      <c r="C12" s="428" t="s">
        <v>24</v>
      </c>
      <c r="H12" t="str">
        <f>CONCATENATE("Prognos ",VMÅN)</f>
        <v>Prognos mar</v>
      </c>
      <c r="Q12" s="704" t="s">
        <v>533</v>
      </c>
    </row>
    <row r="13" spans="2:45" ht="14.4">
      <c r="B13" s="419" t="s">
        <v>274</v>
      </c>
      <c r="C13" s="428" t="s">
        <v>15</v>
      </c>
      <c r="H13" t="str">
        <f>"kvartal "&amp;'Meny Aaro'!G51</f>
        <v>kvartal 1</v>
      </c>
    </row>
    <row r="14" spans="2:45" ht="14.4">
      <c r="B14" s="419" t="s">
        <v>134</v>
      </c>
      <c r="C14" s="428" t="s">
        <v>134</v>
      </c>
      <c r="H14" t="str">
        <f>CONCATENATE(VÅR,"-",'Meny Aaro'!G37)</f>
        <v>2015-03-31</v>
      </c>
    </row>
    <row r="15" spans="2:45" ht="14.4">
      <c r="B15" s="419" t="s">
        <v>275</v>
      </c>
      <c r="C15" s="428" t="s">
        <v>2</v>
      </c>
      <c r="H15" t="str">
        <f>CONCATENATE(VFGÅR,"-",'Meny Aaro'!G37)</f>
        <v>2014-03-31</v>
      </c>
    </row>
    <row r="16" spans="2:45" ht="14.4">
      <c r="B16" s="422" t="s">
        <v>276</v>
      </c>
      <c r="C16" s="428" t="s">
        <v>453</v>
      </c>
    </row>
    <row r="17" spans="2:8" ht="14.4">
      <c r="B17" s="419" t="s">
        <v>277</v>
      </c>
      <c r="C17" s="428" t="s">
        <v>534</v>
      </c>
      <c r="G17" s="3" t="s">
        <v>390</v>
      </c>
    </row>
    <row r="18" spans="2:8" ht="14.4">
      <c r="B18" s="419" t="s">
        <v>91</v>
      </c>
      <c r="C18" s="428" t="s">
        <v>136</v>
      </c>
      <c r="G18" s="5" t="s">
        <v>403</v>
      </c>
    </row>
    <row r="19" spans="2:8" ht="15" thickBot="1">
      <c r="B19" s="419" t="s">
        <v>394</v>
      </c>
      <c r="C19" s="428" t="s">
        <v>416</v>
      </c>
      <c r="G19" s="1" t="s">
        <v>267</v>
      </c>
      <c r="H19" s="1" t="s">
        <v>18</v>
      </c>
    </row>
    <row r="20" spans="2:8" ht="14.4">
      <c r="B20" s="419" t="s">
        <v>36</v>
      </c>
      <c r="C20" s="428" t="s">
        <v>80</v>
      </c>
      <c r="G20" s="418" t="s">
        <v>268</v>
      </c>
      <c r="H20" s="427" t="s">
        <v>4</v>
      </c>
    </row>
    <row r="21" spans="2:8" ht="14.4">
      <c r="B21" s="419" t="s">
        <v>278</v>
      </c>
      <c r="C21" s="428" t="s">
        <v>130</v>
      </c>
      <c r="G21" s="618" t="s">
        <v>280</v>
      </c>
      <c r="H21" s="428" t="s">
        <v>123</v>
      </c>
    </row>
    <row r="22" spans="2:8" ht="14.4">
      <c r="B22" s="419" t="s">
        <v>279</v>
      </c>
      <c r="C22" s="428" t="s">
        <v>131</v>
      </c>
      <c r="G22" s="419" t="s">
        <v>269</v>
      </c>
      <c r="H22" s="428" t="s">
        <v>417</v>
      </c>
    </row>
    <row r="23" spans="2:8" ht="14.4">
      <c r="B23" s="666"/>
      <c r="C23" s="428"/>
      <c r="G23" s="419" t="s">
        <v>270</v>
      </c>
      <c r="H23" s="428" t="s">
        <v>418</v>
      </c>
    </row>
    <row r="24" spans="2:8" ht="14.4">
      <c r="B24" s="421"/>
      <c r="C24" s="420"/>
      <c r="G24" s="419" t="s">
        <v>271</v>
      </c>
      <c r="H24" s="428" t="s">
        <v>23</v>
      </c>
    </row>
    <row r="25" spans="2:8" ht="14.4">
      <c r="B25" s="421"/>
      <c r="C25" s="420"/>
      <c r="G25" s="419" t="s">
        <v>5</v>
      </c>
      <c r="H25" s="428" t="s">
        <v>5</v>
      </c>
    </row>
    <row r="26" spans="2:8" ht="14.4">
      <c r="B26" s="421"/>
      <c r="C26" s="420"/>
      <c r="G26" s="419" t="s">
        <v>272</v>
      </c>
      <c r="H26" s="428" t="s">
        <v>52</v>
      </c>
    </row>
    <row r="27" spans="2:8" ht="14.4">
      <c r="B27" s="421"/>
      <c r="C27" s="420"/>
      <c r="G27" s="419" t="s">
        <v>273</v>
      </c>
      <c r="H27" s="428" t="s">
        <v>24</v>
      </c>
    </row>
    <row r="28" spans="2:8" ht="14.4">
      <c r="B28" s="421"/>
      <c r="C28" s="420"/>
      <c r="G28" s="419" t="s">
        <v>274</v>
      </c>
      <c r="H28" s="428" t="s">
        <v>15</v>
      </c>
    </row>
    <row r="29" spans="2:8" ht="14.4">
      <c r="B29" s="421"/>
      <c r="C29" s="420"/>
      <c r="G29" s="419" t="s">
        <v>134</v>
      </c>
      <c r="H29" s="428" t="s">
        <v>134</v>
      </c>
    </row>
    <row r="30" spans="2:8" ht="14.4">
      <c r="B30" s="421"/>
      <c r="C30" s="420"/>
      <c r="G30" s="419" t="s">
        <v>275</v>
      </c>
      <c r="H30" s="428" t="s">
        <v>2</v>
      </c>
    </row>
    <row r="31" spans="2:8" ht="14.4">
      <c r="B31" s="421"/>
      <c r="C31" s="420"/>
      <c r="G31" s="422" t="s">
        <v>276</v>
      </c>
      <c r="H31" s="428" t="s">
        <v>453</v>
      </c>
    </row>
    <row r="32" spans="2:8" ht="14.4">
      <c r="B32" s="421"/>
      <c r="C32" s="420"/>
      <c r="G32" s="419" t="s">
        <v>277</v>
      </c>
      <c r="H32" s="428" t="s">
        <v>534</v>
      </c>
    </row>
    <row r="33" spans="1:8" ht="14.4">
      <c r="B33" s="421"/>
      <c r="C33" s="420"/>
      <c r="G33" s="419" t="s">
        <v>91</v>
      </c>
      <c r="H33" s="428" t="s">
        <v>136</v>
      </c>
    </row>
    <row r="34" spans="1:8" ht="15">
      <c r="A34" s="1"/>
      <c r="B34" s="422" t="s">
        <v>45</v>
      </c>
      <c r="C34" s="423" t="s">
        <v>202</v>
      </c>
      <c r="G34" s="419" t="s">
        <v>394</v>
      </c>
      <c r="H34" s="428" t="s">
        <v>416</v>
      </c>
    </row>
    <row r="35" spans="1:8" ht="15">
      <c r="B35" s="422"/>
      <c r="C35" s="424"/>
      <c r="G35" s="419" t="s">
        <v>36</v>
      </c>
      <c r="H35" s="428" t="s">
        <v>80</v>
      </c>
    </row>
    <row r="36" spans="1:8" ht="14.4">
      <c r="B36" s="419" t="s">
        <v>280</v>
      </c>
      <c r="C36" s="429" t="s">
        <v>123</v>
      </c>
      <c r="G36" s="419" t="s">
        <v>278</v>
      </c>
      <c r="H36" s="428" t="s">
        <v>130</v>
      </c>
    </row>
    <row r="37" spans="1:8" ht="14.4">
      <c r="B37" s="422"/>
      <c r="C37" s="420"/>
      <c r="G37" s="419" t="s">
        <v>279</v>
      </c>
      <c r="H37" s="428" t="s">
        <v>131</v>
      </c>
    </row>
    <row r="38" spans="1:8" ht="14.4">
      <c r="B38" s="422"/>
      <c r="C38" s="420"/>
      <c r="G38" s="666"/>
      <c r="H38" s="428"/>
    </row>
    <row r="39" spans="1:8" ht="14.4">
      <c r="B39" s="422"/>
      <c r="C39" s="420"/>
      <c r="G39" s="421"/>
      <c r="H39" s="420"/>
    </row>
    <row r="40" spans="1:8" ht="14.4">
      <c r="B40" s="422"/>
      <c r="C40" s="420"/>
      <c r="G40" s="421"/>
      <c r="H40" s="420"/>
    </row>
    <row r="41" spans="1:8" ht="14.4">
      <c r="B41" s="422"/>
      <c r="C41" s="420"/>
      <c r="G41" s="421"/>
      <c r="H41" s="420"/>
    </row>
    <row r="42" spans="1:8" ht="14.4">
      <c r="B42" s="422"/>
      <c r="C42" s="420"/>
      <c r="G42" s="421"/>
      <c r="H42" s="420"/>
    </row>
    <row r="43" spans="1:8" ht="14.4">
      <c r="B43" s="422"/>
      <c r="C43" s="420"/>
      <c r="G43" s="421"/>
      <c r="H43" s="420"/>
    </row>
    <row r="44" spans="1:8" ht="14.4">
      <c r="B44" s="422"/>
      <c r="C44" s="420"/>
      <c r="G44" s="421"/>
      <c r="H44" s="420"/>
    </row>
    <row r="45" spans="1:8" ht="14.4">
      <c r="B45" s="422"/>
      <c r="C45" s="420"/>
      <c r="G45" s="421"/>
      <c r="H45" s="420"/>
    </row>
    <row r="46" spans="1:8" ht="14.4">
      <c r="B46" s="422"/>
      <c r="C46" s="420"/>
      <c r="G46" s="421"/>
      <c r="H46" s="420"/>
    </row>
    <row r="47" spans="1:8" ht="14.4">
      <c r="B47" s="422"/>
      <c r="C47" s="420"/>
      <c r="G47" s="421"/>
      <c r="H47" s="420"/>
    </row>
    <row r="48" spans="1:8" ht="15.6" thickBot="1">
      <c r="B48" s="422"/>
      <c r="C48" s="420"/>
      <c r="G48" s="425" t="s">
        <v>404</v>
      </c>
      <c r="H48" s="619" t="s">
        <v>204</v>
      </c>
    </row>
    <row r="49" spans="2:3" ht="14.4">
      <c r="B49" s="422"/>
      <c r="C49" s="420"/>
    </row>
    <row r="50" spans="2:3" ht="14.4">
      <c r="B50" s="422"/>
      <c r="C50" s="420"/>
    </row>
    <row r="51" spans="2:3" ht="14.4">
      <c r="B51" s="422"/>
      <c r="C51" s="420"/>
    </row>
    <row r="52" spans="2:3" ht="14.4">
      <c r="B52" s="422"/>
      <c r="C52" s="420"/>
    </row>
    <row r="53" spans="2:3" ht="14.4">
      <c r="B53" s="422"/>
      <c r="C53" s="420"/>
    </row>
    <row r="54" spans="2:3" ht="14.4">
      <c r="B54" s="422"/>
      <c r="C54" s="420"/>
    </row>
    <row r="55" spans="2:3" ht="14.4">
      <c r="B55" s="422"/>
      <c r="C55" s="420"/>
    </row>
    <row r="56" spans="2:3" ht="14.4">
      <c r="B56" s="422"/>
      <c r="C56" s="420"/>
    </row>
    <row r="57" spans="2:3" ht="14.4">
      <c r="B57" s="430"/>
      <c r="C57" s="431" t="s">
        <v>123</v>
      </c>
    </row>
    <row r="58" spans="2:3">
      <c r="B58" s="430"/>
      <c r="C58" s="432"/>
    </row>
    <row r="59" spans="2:3">
      <c r="B59" s="430"/>
      <c r="C59" s="432"/>
    </row>
    <row r="60" spans="2:3">
      <c r="B60" s="430"/>
      <c r="C60" s="432"/>
    </row>
    <row r="61" spans="2:3">
      <c r="B61" s="430"/>
      <c r="C61" s="432"/>
    </row>
    <row r="62" spans="2:3">
      <c r="B62" s="430"/>
      <c r="C62" s="432"/>
    </row>
    <row r="63" spans="2:3">
      <c r="B63" s="430"/>
      <c r="C63" s="432"/>
    </row>
    <row r="64" spans="2:3">
      <c r="B64" s="430"/>
      <c r="C64" s="432"/>
    </row>
    <row r="65" spans="2:3">
      <c r="B65" s="430"/>
      <c r="C65" s="432"/>
    </row>
    <row r="66" spans="2:3">
      <c r="B66" s="430"/>
      <c r="C66" s="432"/>
    </row>
    <row r="67" spans="2:3">
      <c r="B67" s="430"/>
      <c r="C67" s="432"/>
    </row>
    <row r="68" spans="2:3">
      <c r="B68" s="430"/>
      <c r="C68" s="432"/>
    </row>
    <row r="69" spans="2:3">
      <c r="B69" s="430"/>
      <c r="C69" s="432"/>
    </row>
    <row r="70" spans="2:3">
      <c r="B70" s="430"/>
      <c r="C70" s="432"/>
    </row>
    <row r="71" spans="2:3">
      <c r="B71" s="430"/>
      <c r="C71" s="432"/>
    </row>
    <row r="72" spans="2:3">
      <c r="B72" s="430"/>
      <c r="C72" s="432"/>
    </row>
    <row r="73" spans="2:3">
      <c r="B73" s="430"/>
      <c r="C73" s="432"/>
    </row>
    <row r="74" spans="2:3">
      <c r="B74" s="430"/>
      <c r="C74" s="432"/>
    </row>
    <row r="75" spans="2:3">
      <c r="B75" s="430"/>
      <c r="C75" s="432"/>
    </row>
    <row r="76" spans="2:3">
      <c r="B76" s="430"/>
      <c r="C76" s="432"/>
    </row>
    <row r="77" spans="2:3">
      <c r="B77" s="430"/>
      <c r="C77" s="432"/>
    </row>
    <row r="78" spans="2:3">
      <c r="B78" s="430"/>
      <c r="C78" s="432"/>
    </row>
    <row r="79" spans="2:3">
      <c r="B79" s="430"/>
      <c r="C79" s="432"/>
    </row>
    <row r="80" spans="2:3" ht="14.4">
      <c r="B80" s="430"/>
      <c r="C80" s="431" t="s">
        <v>81</v>
      </c>
    </row>
    <row r="81" spans="2:3">
      <c r="B81" s="430"/>
      <c r="C81" s="433"/>
    </row>
    <row r="82" spans="2:3" ht="13.8" thickBot="1">
      <c r="B82" s="425"/>
      <c r="C82" s="426" t="s">
        <v>203</v>
      </c>
    </row>
  </sheetData>
  <pageMargins left="0.7" right="0.7" top="0.75" bottom="0.75" header="0.3" footer="0.3"/>
  <pageSetup paperSize="9" scale="5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T188"/>
  <sheetViews>
    <sheetView showZeros="0" zoomScale="68" zoomScaleNormal="68" zoomScaleSheetLayoutView="78" workbookViewId="0">
      <selection activeCell="AF28" sqref="AF28"/>
    </sheetView>
  </sheetViews>
  <sheetFormatPr defaultColWidth="9.109375" defaultRowHeight="18" outlineLevelCol="1"/>
  <cols>
    <col min="1" max="1" width="6.5546875" style="364" customWidth="1"/>
    <col min="2" max="2" width="22.44140625" style="364" customWidth="1"/>
    <col min="3" max="3" width="3.6640625" style="364" customWidth="1"/>
    <col min="4" max="4" width="20.5546875" style="364" customWidth="1"/>
    <col min="5" max="5" width="10.88671875" style="364" customWidth="1"/>
    <col min="6" max="6" width="10.88671875" style="364" hidden="1" customWidth="1" outlineLevel="1"/>
    <col min="7" max="7" width="22.88671875" style="391" hidden="1" customWidth="1" outlineLevel="1"/>
    <col min="8" max="8" width="17.33203125" style="391" hidden="1" customWidth="1" outlineLevel="1"/>
    <col min="9" max="9" width="11.44140625" style="391" hidden="1" customWidth="1" outlineLevel="1"/>
    <col min="10" max="10" width="19" style="391" hidden="1" customWidth="1" outlineLevel="1"/>
    <col min="11" max="13" width="11.109375" style="391" hidden="1" customWidth="1" outlineLevel="1"/>
    <col min="14" max="14" width="14.109375" style="391" hidden="1" customWidth="1" outlineLevel="1"/>
    <col min="15" max="15" width="11.44140625" style="359" hidden="1" customWidth="1" outlineLevel="1"/>
    <col min="16" max="16" width="11" style="359" hidden="1" customWidth="1" outlineLevel="1"/>
    <col min="17" max="17" width="11" style="391" hidden="1" customWidth="1" outlineLevel="1"/>
    <col min="18" max="18" width="13.33203125" style="391" hidden="1" customWidth="1" outlineLevel="1"/>
    <col min="19" max="19" width="9.6640625" style="391" hidden="1" customWidth="1" outlineLevel="1"/>
    <col min="20" max="20" width="13.88671875" style="359" hidden="1" customWidth="1" outlineLevel="1"/>
    <col min="21" max="21" width="9.109375" style="359" hidden="1" customWidth="1" outlineLevel="1"/>
    <col min="22" max="24" width="11" style="364" hidden="1" customWidth="1" outlineLevel="1"/>
    <col min="25" max="25" width="9.109375" style="364" hidden="1" customWidth="1" outlineLevel="1"/>
    <col min="26" max="28" width="11" style="364" hidden="1" customWidth="1" outlineLevel="1"/>
    <col min="29" max="29" width="9.109375" style="364" hidden="1" customWidth="1" outlineLevel="1"/>
    <col min="30" max="30" width="12.44140625" style="364" hidden="1" customWidth="1" outlineLevel="1"/>
    <col min="31" max="31" width="12.44140625" style="364" customWidth="1" collapsed="1"/>
    <col min="32" max="39" width="9.109375" style="364"/>
    <col min="40" max="40" width="69.88671875" style="364" customWidth="1"/>
    <col min="41" max="16384" width="9.109375" style="364"/>
  </cols>
  <sheetData>
    <row r="1" spans="2:46">
      <c r="E1" s="365"/>
      <c r="F1" s="365"/>
      <c r="G1" s="366"/>
      <c r="H1" s="366"/>
      <c r="I1" s="366"/>
      <c r="J1" s="366"/>
      <c r="K1" s="366"/>
      <c r="L1" s="366"/>
      <c r="M1" s="366"/>
      <c r="N1" s="366"/>
      <c r="O1" s="367"/>
      <c r="P1" s="367"/>
      <c r="Q1" s="366"/>
      <c r="R1" s="366"/>
      <c r="S1" s="366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</row>
    <row r="2" spans="2:46">
      <c r="E2" s="365"/>
      <c r="F2" s="365"/>
      <c r="G2" s="366"/>
      <c r="H2" s="366"/>
      <c r="I2" s="366"/>
      <c r="J2" s="366"/>
      <c r="K2" s="366"/>
      <c r="L2" s="366"/>
      <c r="M2" s="366"/>
      <c r="N2" s="368"/>
      <c r="O2" s="364"/>
      <c r="P2" s="364"/>
      <c r="Q2" s="368"/>
      <c r="R2" s="368"/>
      <c r="S2" s="368"/>
      <c r="T2" s="364"/>
      <c r="U2" s="364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</row>
    <row r="3" spans="2:46">
      <c r="E3" s="365"/>
      <c r="F3" s="365"/>
      <c r="G3" s="366"/>
      <c r="H3" s="366"/>
      <c r="I3" s="366"/>
      <c r="J3" s="366"/>
      <c r="K3" s="366"/>
      <c r="L3" s="366"/>
      <c r="M3" s="366"/>
      <c r="N3" s="368"/>
      <c r="O3" s="364"/>
      <c r="P3" s="364"/>
      <c r="Q3" s="368"/>
      <c r="R3" s="368"/>
      <c r="S3" s="368"/>
      <c r="T3" s="364"/>
      <c r="U3" s="364"/>
      <c r="AI3" s="367"/>
      <c r="AJ3" s="367"/>
      <c r="AK3" s="367"/>
      <c r="AL3" s="367"/>
      <c r="AM3" s="367"/>
      <c r="AN3" s="367"/>
      <c r="AO3" s="367"/>
      <c r="AP3" s="367"/>
      <c r="AQ3" s="367"/>
      <c r="AR3" s="367"/>
      <c r="AS3" s="367"/>
      <c r="AT3" s="367"/>
    </row>
    <row r="4" spans="2:46">
      <c r="E4" s="365"/>
      <c r="F4" s="365"/>
      <c r="G4" s="366"/>
      <c r="H4" s="369" t="s">
        <v>226</v>
      </c>
      <c r="I4" s="366"/>
      <c r="J4" s="366"/>
      <c r="K4" s="366"/>
      <c r="L4" s="366"/>
      <c r="M4" s="366"/>
      <c r="N4" s="368"/>
      <c r="O4" s="364"/>
      <c r="P4" s="364"/>
      <c r="Q4" s="368"/>
      <c r="R4" s="368"/>
      <c r="S4" s="368"/>
      <c r="T4" s="364"/>
      <c r="U4" s="364"/>
      <c r="AI4" s="367"/>
      <c r="AJ4" s="367"/>
      <c r="AK4" s="367"/>
      <c r="AL4" s="367"/>
      <c r="AM4" s="367"/>
      <c r="AN4" s="367"/>
      <c r="AO4" s="367"/>
      <c r="AP4" s="367"/>
      <c r="AQ4" s="367"/>
      <c r="AR4" s="367"/>
      <c r="AS4" s="367"/>
      <c r="AT4" s="367"/>
    </row>
    <row r="5" spans="2:46">
      <c r="E5" s="370"/>
      <c r="F5" s="370"/>
      <c r="G5" s="366"/>
      <c r="H5" s="369" t="s">
        <v>227</v>
      </c>
      <c r="I5" s="366"/>
      <c r="J5" s="366"/>
      <c r="K5" s="366"/>
      <c r="L5" s="366"/>
      <c r="M5" s="366"/>
      <c r="N5" s="368"/>
      <c r="O5" s="364"/>
      <c r="P5" s="364"/>
      <c r="Q5" s="368"/>
      <c r="R5" s="368"/>
      <c r="S5" s="368"/>
      <c r="T5" s="364"/>
      <c r="U5" s="364"/>
      <c r="AI5" s="367"/>
      <c r="AJ5" s="367"/>
      <c r="AK5" s="367"/>
      <c r="AL5" s="367"/>
      <c r="AM5" s="367"/>
      <c r="AN5" s="367"/>
      <c r="AO5" s="367"/>
      <c r="AP5" s="367"/>
      <c r="AQ5" s="367"/>
      <c r="AR5" s="367"/>
      <c r="AS5" s="367"/>
      <c r="AT5" s="367"/>
    </row>
    <row r="6" spans="2:46" ht="21.6">
      <c r="B6" s="371" t="s">
        <v>228</v>
      </c>
      <c r="E6" s="370"/>
      <c r="F6" s="370"/>
      <c r="G6" s="366"/>
      <c r="H6" s="366"/>
      <c r="I6" s="366"/>
      <c r="J6" s="366"/>
      <c r="K6" s="366"/>
      <c r="L6" s="366"/>
      <c r="M6" s="366"/>
      <c r="N6" s="368"/>
      <c r="O6" s="364"/>
      <c r="P6" s="364"/>
      <c r="Q6" s="368"/>
      <c r="R6" s="368"/>
      <c r="S6" s="368"/>
      <c r="T6" s="364"/>
      <c r="U6" s="364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</row>
    <row r="7" spans="2:46">
      <c r="E7" s="370"/>
      <c r="F7" s="370"/>
      <c r="G7" s="366"/>
      <c r="H7" s="366"/>
      <c r="I7" s="366"/>
      <c r="J7" s="366"/>
      <c r="K7" s="366"/>
      <c r="L7" s="366"/>
      <c r="M7" s="366"/>
      <c r="N7" s="368"/>
      <c r="O7" s="364"/>
      <c r="P7" s="364"/>
      <c r="Q7" s="368"/>
      <c r="R7" s="368"/>
      <c r="S7" s="368"/>
      <c r="T7" s="364"/>
      <c r="U7" s="364"/>
      <c r="AF7" s="397"/>
      <c r="AG7" s="585"/>
      <c r="AH7" s="585"/>
      <c r="AI7" s="585"/>
      <c r="AJ7" s="585"/>
      <c r="AK7" s="585"/>
      <c r="AL7" s="585"/>
      <c r="AM7" s="585"/>
      <c r="AN7" s="398"/>
    </row>
    <row r="8" spans="2:46" ht="15.75" customHeight="1">
      <c r="B8" s="364" t="s">
        <v>229</v>
      </c>
      <c r="E8" s="370"/>
      <c r="F8" s="370"/>
      <c r="G8" s="366"/>
      <c r="H8" s="366"/>
      <c r="I8" s="366"/>
      <c r="J8" s="366"/>
      <c r="K8" s="366"/>
      <c r="L8" s="366"/>
      <c r="M8" s="366"/>
      <c r="N8" s="368"/>
      <c r="O8" s="364"/>
      <c r="P8" s="364"/>
      <c r="Q8" s="368"/>
      <c r="R8" s="368"/>
      <c r="S8" s="368"/>
      <c r="T8" s="364"/>
      <c r="U8" s="364"/>
      <c r="AF8" s="586"/>
      <c r="AG8" s="367" t="s">
        <v>384</v>
      </c>
      <c r="AH8" s="367"/>
      <c r="AI8" s="367"/>
      <c r="AJ8" s="367"/>
      <c r="AK8" s="367"/>
      <c r="AL8" s="367"/>
      <c r="AM8" s="367"/>
      <c r="AN8" s="587"/>
    </row>
    <row r="9" spans="2:46">
      <c r="B9" s="364" t="s">
        <v>230</v>
      </c>
      <c r="D9" s="372">
        <v>2015</v>
      </c>
      <c r="E9" s="370"/>
      <c r="F9" s="370"/>
      <c r="G9" s="366"/>
      <c r="H9" s="364"/>
      <c r="I9" s="366"/>
      <c r="J9" s="366"/>
      <c r="K9" s="366"/>
      <c r="L9" s="366"/>
      <c r="M9" s="366"/>
      <c r="N9" s="368"/>
      <c r="O9" s="364"/>
      <c r="P9" s="364"/>
      <c r="Q9" s="368"/>
      <c r="R9" s="368"/>
      <c r="S9" s="368"/>
      <c r="T9" s="364"/>
      <c r="U9" s="364"/>
      <c r="AF9" s="586"/>
      <c r="AG9" s="367" t="s">
        <v>385</v>
      </c>
      <c r="AH9" s="367"/>
      <c r="AI9" s="367"/>
      <c r="AJ9" s="367"/>
      <c r="AK9" s="367"/>
      <c r="AL9" s="367"/>
      <c r="AM9" s="367"/>
      <c r="AN9" s="587"/>
    </row>
    <row r="10" spans="2:46">
      <c r="B10" s="364" t="s">
        <v>231</v>
      </c>
      <c r="D10" s="372">
        <v>3</v>
      </c>
      <c r="E10" s="370"/>
      <c r="F10" s="370"/>
      <c r="G10" s="364"/>
      <c r="H10" s="373"/>
      <c r="I10" s="374" t="s">
        <v>232</v>
      </c>
      <c r="J10" s="364"/>
      <c r="K10" s="364"/>
      <c r="L10" s="364"/>
      <c r="M10" s="364"/>
      <c r="N10" s="364"/>
      <c r="O10" s="364"/>
      <c r="P10" s="364"/>
      <c r="Q10" s="368"/>
      <c r="R10" s="368"/>
      <c r="S10" s="368"/>
      <c r="T10" s="364"/>
      <c r="U10" s="364"/>
      <c r="AF10" s="586"/>
      <c r="AG10" s="367"/>
      <c r="AH10" s="367"/>
      <c r="AI10" s="367"/>
      <c r="AJ10" s="367"/>
      <c r="AK10" s="367"/>
      <c r="AL10" s="367"/>
      <c r="AM10" s="367"/>
      <c r="AN10" s="587"/>
    </row>
    <row r="11" spans="2:46" ht="24.75" customHeight="1">
      <c r="B11" s="364" t="s">
        <v>233</v>
      </c>
      <c r="D11" s="375" t="s">
        <v>234</v>
      </c>
      <c r="E11" s="370"/>
      <c r="F11" s="370"/>
      <c r="G11" s="364"/>
      <c r="H11" s="376" t="s">
        <v>235</v>
      </c>
      <c r="I11" s="364"/>
      <c r="J11" s="364"/>
      <c r="K11" s="364"/>
      <c r="L11" s="364"/>
      <c r="M11" s="364"/>
      <c r="N11" s="364"/>
      <c r="O11" s="364"/>
      <c r="P11" s="364"/>
      <c r="Q11" s="368"/>
      <c r="R11" s="368"/>
      <c r="S11" s="368"/>
      <c r="T11" s="364"/>
      <c r="U11" s="364"/>
      <c r="AF11" s="586"/>
      <c r="AG11" s="367"/>
      <c r="AH11" s="367"/>
      <c r="AI11" s="367"/>
      <c r="AJ11" s="367"/>
      <c r="AK11" s="367"/>
      <c r="AL11" s="367"/>
      <c r="AM11" s="367"/>
      <c r="AN11" s="587"/>
    </row>
    <row r="12" spans="2:46">
      <c r="E12" s="370"/>
      <c r="F12" s="370"/>
      <c r="G12" s="364"/>
      <c r="H12" s="414"/>
      <c r="I12" s="415" t="s">
        <v>282</v>
      </c>
      <c r="J12" s="364"/>
      <c r="K12" s="364"/>
      <c r="L12" s="364"/>
      <c r="M12" s="364"/>
      <c r="N12" s="364"/>
      <c r="O12" s="364"/>
      <c r="P12" s="364"/>
      <c r="Q12" s="368"/>
      <c r="R12" s="368"/>
      <c r="S12" s="368"/>
      <c r="T12" s="364"/>
      <c r="U12" s="364"/>
      <c r="AF12" s="586"/>
      <c r="AG12" s="730" t="s">
        <v>387</v>
      </c>
      <c r="AH12" s="367"/>
      <c r="AI12" s="367"/>
      <c r="AJ12" s="367"/>
      <c r="AK12" s="367"/>
      <c r="AL12" s="367"/>
      <c r="AM12" s="367"/>
      <c r="AN12" s="587"/>
    </row>
    <row r="13" spans="2:46">
      <c r="E13" s="370"/>
      <c r="F13" s="370"/>
      <c r="G13" s="364"/>
      <c r="H13" s="364"/>
      <c r="I13" s="364"/>
      <c r="J13" s="364"/>
      <c r="K13" s="364"/>
      <c r="L13" s="364"/>
      <c r="M13" s="364"/>
      <c r="N13" s="364"/>
      <c r="O13" s="364"/>
      <c r="P13" s="364"/>
      <c r="Q13" s="368"/>
      <c r="R13" s="368"/>
      <c r="S13" s="368"/>
      <c r="T13" s="364"/>
      <c r="U13" s="364"/>
      <c r="AF13" s="586"/>
      <c r="AG13" s="731" t="s">
        <v>386</v>
      </c>
      <c r="AH13" s="367"/>
      <c r="AI13" s="367"/>
      <c r="AJ13" s="367"/>
      <c r="AK13" s="367"/>
      <c r="AL13" s="367"/>
      <c r="AM13" s="367"/>
      <c r="AN13" s="587"/>
    </row>
    <row r="14" spans="2:46">
      <c r="E14" s="370"/>
      <c r="F14" s="370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8"/>
      <c r="R14" s="368"/>
      <c r="S14" s="368"/>
      <c r="T14" s="364"/>
      <c r="U14" s="364"/>
      <c r="AF14" s="586"/>
      <c r="AG14" s="367"/>
      <c r="AH14" s="367"/>
      <c r="AI14" s="367"/>
      <c r="AJ14" s="367"/>
      <c r="AK14" s="367"/>
      <c r="AL14" s="367"/>
      <c r="AM14" s="367"/>
      <c r="AN14" s="587"/>
    </row>
    <row r="15" spans="2:46">
      <c r="E15" s="370"/>
      <c r="F15" s="370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8"/>
      <c r="R15" s="368"/>
      <c r="S15" s="368"/>
      <c r="T15" s="364"/>
      <c r="U15" s="364"/>
      <c r="AF15" s="586"/>
      <c r="AG15" s="367" t="s">
        <v>388</v>
      </c>
      <c r="AH15" s="367"/>
      <c r="AI15" s="367"/>
      <c r="AJ15" s="367"/>
      <c r="AK15" s="367"/>
      <c r="AL15" s="367"/>
      <c r="AM15" s="367"/>
      <c r="AN15" s="587"/>
    </row>
    <row r="16" spans="2:46">
      <c r="E16" s="370"/>
      <c r="F16" s="370"/>
      <c r="G16" s="368"/>
      <c r="H16" s="368"/>
      <c r="I16" s="368"/>
      <c r="J16" s="368"/>
      <c r="K16" s="366"/>
      <c r="L16" s="366"/>
      <c r="M16" s="366"/>
      <c r="N16" s="368"/>
      <c r="O16" s="364"/>
      <c r="P16" s="364"/>
      <c r="Q16" s="368"/>
      <c r="R16" s="368"/>
      <c r="S16" s="368"/>
      <c r="T16" s="364"/>
      <c r="U16" s="364"/>
      <c r="AF16" s="586"/>
      <c r="AG16" s="367" t="s">
        <v>389</v>
      </c>
      <c r="AH16" s="367"/>
      <c r="AI16" s="367"/>
      <c r="AJ16" s="367"/>
      <c r="AK16" s="367"/>
      <c r="AL16" s="367"/>
      <c r="AM16" s="367"/>
      <c r="AN16" s="587"/>
    </row>
    <row r="17" spans="4:40">
      <c r="E17" s="370"/>
      <c r="F17" s="370"/>
      <c r="G17" s="377" t="s">
        <v>18</v>
      </c>
      <c r="H17" s="378" t="s">
        <v>236</v>
      </c>
      <c r="I17" s="377" t="s">
        <v>237</v>
      </c>
      <c r="J17" s="377" t="s">
        <v>238</v>
      </c>
      <c r="K17" s="379" t="s">
        <v>176</v>
      </c>
      <c r="L17" s="379"/>
      <c r="M17" s="379"/>
      <c r="N17" s="378" t="s">
        <v>239</v>
      </c>
      <c r="O17" s="378" t="s">
        <v>240</v>
      </c>
      <c r="P17" s="380" t="s">
        <v>7</v>
      </c>
      <c r="Q17" s="381"/>
      <c r="R17" s="378" t="s">
        <v>233</v>
      </c>
      <c r="S17" s="381"/>
      <c r="T17" s="364"/>
      <c r="U17" s="364"/>
      <c r="AF17" s="586"/>
      <c r="AG17" s="367"/>
      <c r="AH17" s="367"/>
      <c r="AI17" s="367"/>
      <c r="AJ17" s="367"/>
      <c r="AK17" s="367"/>
      <c r="AL17" s="367"/>
      <c r="AM17" s="367"/>
      <c r="AN17" s="587"/>
    </row>
    <row r="18" spans="4:40">
      <c r="D18" s="382"/>
      <c r="E18" s="370"/>
      <c r="F18" s="409">
        <v>1</v>
      </c>
      <c r="G18" s="383" t="s">
        <v>94</v>
      </c>
      <c r="H18" s="384" t="s">
        <v>419</v>
      </c>
      <c r="I18" s="385" t="s">
        <v>241</v>
      </c>
      <c r="J18" s="516" t="s">
        <v>332</v>
      </c>
      <c r="K18" s="384" t="s">
        <v>419</v>
      </c>
      <c r="L18" s="381" t="s">
        <v>305</v>
      </c>
      <c r="M18" s="384" t="s">
        <v>419</v>
      </c>
      <c r="N18" s="386">
        <v>2013</v>
      </c>
      <c r="O18" s="386">
        <v>2012</v>
      </c>
      <c r="P18" s="387" t="s">
        <v>242</v>
      </c>
      <c r="Q18" s="388">
        <v>13</v>
      </c>
      <c r="R18" s="388" t="s">
        <v>77</v>
      </c>
      <c r="S18" s="383" t="s">
        <v>77</v>
      </c>
      <c r="T18" s="364"/>
      <c r="U18" s="364"/>
      <c r="AF18" s="586"/>
      <c r="AG18" s="367" t="s">
        <v>410</v>
      </c>
      <c r="AH18" s="367"/>
      <c r="AI18" s="367"/>
      <c r="AJ18" s="367"/>
      <c r="AK18" s="367"/>
      <c r="AL18" s="367"/>
      <c r="AM18" s="367"/>
      <c r="AN18" s="587"/>
    </row>
    <row r="19" spans="4:40">
      <c r="D19" s="382"/>
      <c r="E19" s="370"/>
      <c r="F19" s="409">
        <v>2</v>
      </c>
      <c r="G19" s="383" t="s">
        <v>95</v>
      </c>
      <c r="H19" s="384" t="s">
        <v>287</v>
      </c>
      <c r="I19" s="385" t="s">
        <v>243</v>
      </c>
      <c r="J19" s="516" t="s">
        <v>333</v>
      </c>
      <c r="K19" s="384" t="s">
        <v>287</v>
      </c>
      <c r="L19" s="381" t="s">
        <v>305</v>
      </c>
      <c r="M19" s="384" t="s">
        <v>315</v>
      </c>
      <c r="N19" s="386">
        <v>2014</v>
      </c>
      <c r="O19" s="386">
        <v>2013</v>
      </c>
      <c r="P19" s="387" t="s">
        <v>158</v>
      </c>
      <c r="Q19" s="386">
        <v>14</v>
      </c>
      <c r="R19" s="388" t="s">
        <v>79</v>
      </c>
      <c r="S19" s="383" t="s">
        <v>79</v>
      </c>
      <c r="T19" s="364"/>
      <c r="U19" s="364"/>
      <c r="AF19" s="588"/>
      <c r="AG19" s="589"/>
      <c r="AH19" s="589"/>
      <c r="AI19" s="589"/>
      <c r="AJ19" s="589"/>
      <c r="AK19" s="589"/>
      <c r="AL19" s="589"/>
      <c r="AM19" s="589"/>
      <c r="AN19" s="590"/>
    </row>
    <row r="20" spans="4:40">
      <c r="D20" s="382"/>
      <c r="E20" s="370"/>
      <c r="F20" s="409">
        <v>3</v>
      </c>
      <c r="G20" s="383" t="s">
        <v>96</v>
      </c>
      <c r="H20" s="384" t="s">
        <v>288</v>
      </c>
      <c r="I20" s="385" t="s">
        <v>244</v>
      </c>
      <c r="J20" s="389" t="str">
        <f>"03-31"</f>
        <v>03-31</v>
      </c>
      <c r="K20" s="389" t="s">
        <v>21</v>
      </c>
      <c r="L20" s="366" t="s">
        <v>298</v>
      </c>
      <c r="M20" s="389" t="s">
        <v>21</v>
      </c>
      <c r="N20" s="386">
        <v>2015</v>
      </c>
      <c r="O20" s="386">
        <v>2014</v>
      </c>
      <c r="P20" s="387" t="s">
        <v>245</v>
      </c>
      <c r="Q20" s="386">
        <v>15</v>
      </c>
      <c r="R20" s="376" t="s">
        <v>246</v>
      </c>
      <c r="S20" s="373" t="s">
        <v>246</v>
      </c>
      <c r="T20" s="364"/>
      <c r="U20" s="364"/>
    </row>
    <row r="21" spans="4:40">
      <c r="D21" s="382"/>
      <c r="E21" s="370"/>
      <c r="F21" s="409">
        <v>4</v>
      </c>
      <c r="G21" s="383" t="s">
        <v>97</v>
      </c>
      <c r="H21" s="384" t="s">
        <v>289</v>
      </c>
      <c r="I21" s="385" t="s">
        <v>247</v>
      </c>
      <c r="J21" s="517" t="s">
        <v>334</v>
      </c>
      <c r="K21" s="384" t="s">
        <v>289</v>
      </c>
      <c r="L21" s="381" t="s">
        <v>305</v>
      </c>
      <c r="M21" s="384" t="s">
        <v>316</v>
      </c>
      <c r="N21" s="386">
        <v>2016</v>
      </c>
      <c r="O21" s="386">
        <v>2015</v>
      </c>
      <c r="P21" s="387" t="s">
        <v>248</v>
      </c>
      <c r="Q21" s="386">
        <v>16</v>
      </c>
      <c r="R21" s="376" t="s">
        <v>234</v>
      </c>
      <c r="S21" s="373" t="s">
        <v>28</v>
      </c>
      <c r="T21" s="364"/>
      <c r="U21" s="364"/>
    </row>
    <row r="22" spans="4:40">
      <c r="D22" s="382"/>
      <c r="E22" s="365"/>
      <c r="F22" s="410">
        <v>5</v>
      </c>
      <c r="G22" s="383" t="s">
        <v>44</v>
      </c>
      <c r="H22" s="384" t="s">
        <v>290</v>
      </c>
      <c r="I22" s="385" t="s">
        <v>249</v>
      </c>
      <c r="J22" s="518" t="s">
        <v>335</v>
      </c>
      <c r="K22" s="384" t="s">
        <v>290</v>
      </c>
      <c r="L22" s="381" t="s">
        <v>305</v>
      </c>
      <c r="M22" s="384" t="s">
        <v>317</v>
      </c>
      <c r="N22" s="388">
        <v>2017</v>
      </c>
      <c r="O22" s="388">
        <v>2016</v>
      </c>
      <c r="P22" s="383" t="s">
        <v>250</v>
      </c>
      <c r="Q22" s="388">
        <v>17</v>
      </c>
      <c r="R22" s="388" t="s">
        <v>78</v>
      </c>
      <c r="S22" s="383" t="s">
        <v>78</v>
      </c>
      <c r="T22" s="364"/>
      <c r="U22" s="364"/>
    </row>
    <row r="23" spans="4:40">
      <c r="D23" s="382"/>
      <c r="F23" s="376">
        <v>6</v>
      </c>
      <c r="G23" s="383" t="s">
        <v>98</v>
      </c>
      <c r="H23" s="384" t="s">
        <v>209</v>
      </c>
      <c r="I23" s="385" t="s">
        <v>251</v>
      </c>
      <c r="J23" s="383" t="str">
        <f>"06-30"</f>
        <v>06-30</v>
      </c>
      <c r="K23" s="383" t="s">
        <v>22</v>
      </c>
      <c r="L23" s="368" t="s">
        <v>298</v>
      </c>
      <c r="M23" s="383" t="s">
        <v>169</v>
      </c>
      <c r="N23" s="364"/>
      <c r="O23" s="370"/>
      <c r="P23" s="370"/>
      <c r="Q23" s="368"/>
      <c r="R23" s="376" t="s">
        <v>90</v>
      </c>
      <c r="S23" s="373" t="s">
        <v>90</v>
      </c>
      <c r="T23" s="364"/>
      <c r="U23" s="364"/>
    </row>
    <row r="24" spans="4:40">
      <c r="D24" s="382"/>
      <c r="F24" s="376">
        <v>7</v>
      </c>
      <c r="G24" s="383" t="s">
        <v>99</v>
      </c>
      <c r="H24" s="384" t="s">
        <v>291</v>
      </c>
      <c r="I24" s="385" t="s">
        <v>252</v>
      </c>
      <c r="J24" s="519" t="s">
        <v>336</v>
      </c>
      <c r="K24" s="384" t="s">
        <v>291</v>
      </c>
      <c r="L24" s="381" t="s">
        <v>305</v>
      </c>
      <c r="M24" s="384" t="s">
        <v>318</v>
      </c>
      <c r="N24" s="364"/>
      <c r="O24" s="364"/>
      <c r="P24" s="364"/>
      <c r="Q24" s="368"/>
      <c r="R24" s="386" t="s">
        <v>253</v>
      </c>
      <c r="S24" s="384" t="s">
        <v>253</v>
      </c>
      <c r="T24" s="364"/>
      <c r="U24" s="364"/>
      <c r="AF24" s="889" t="s">
        <v>454</v>
      </c>
    </row>
    <row r="25" spans="4:40">
      <c r="D25" s="390"/>
      <c r="F25" s="376">
        <v>8</v>
      </c>
      <c r="G25" s="383" t="s">
        <v>100</v>
      </c>
      <c r="H25" s="384" t="s">
        <v>292</v>
      </c>
      <c r="I25" s="385" t="s">
        <v>254</v>
      </c>
      <c r="J25" s="519" t="s">
        <v>337</v>
      </c>
      <c r="K25" s="384" t="s">
        <v>292</v>
      </c>
      <c r="L25" s="381" t="s">
        <v>305</v>
      </c>
      <c r="M25" s="384" t="s">
        <v>319</v>
      </c>
      <c r="N25" s="364"/>
      <c r="O25" s="364"/>
      <c r="P25" s="364"/>
      <c r="Q25" s="368"/>
      <c r="S25" s="368"/>
      <c r="T25" s="364"/>
      <c r="U25" s="364"/>
      <c r="AF25" s="364" t="s">
        <v>455</v>
      </c>
    </row>
    <row r="26" spans="4:40">
      <c r="D26" s="392"/>
      <c r="F26" s="376">
        <v>9</v>
      </c>
      <c r="G26" s="383" t="s">
        <v>101</v>
      </c>
      <c r="H26" s="384" t="s">
        <v>293</v>
      </c>
      <c r="I26" s="385" t="s">
        <v>255</v>
      </c>
      <c r="J26" s="383" t="str">
        <f>"09-30"</f>
        <v>09-30</v>
      </c>
      <c r="K26" s="383" t="s">
        <v>29</v>
      </c>
      <c r="L26" s="368" t="s">
        <v>298</v>
      </c>
      <c r="M26" s="383" t="s">
        <v>320</v>
      </c>
      <c r="N26" s="364"/>
      <c r="O26" s="364"/>
      <c r="P26" s="364"/>
      <c r="Q26" s="368"/>
      <c r="R26" s="368"/>
      <c r="S26" s="368"/>
      <c r="T26" s="364"/>
      <c r="U26" s="364"/>
    </row>
    <row r="27" spans="4:40">
      <c r="D27" s="390"/>
      <c r="F27" s="376">
        <v>10</v>
      </c>
      <c r="G27" s="383" t="s">
        <v>102</v>
      </c>
      <c r="H27" s="384" t="s">
        <v>294</v>
      </c>
      <c r="I27" s="385" t="s">
        <v>256</v>
      </c>
      <c r="J27" s="519" t="s">
        <v>338</v>
      </c>
      <c r="K27" s="384" t="s">
        <v>294</v>
      </c>
      <c r="L27" s="381" t="s">
        <v>305</v>
      </c>
      <c r="M27" s="384" t="s">
        <v>321</v>
      </c>
      <c r="N27" s="364"/>
      <c r="O27" s="364"/>
      <c r="P27" s="364"/>
      <c r="Q27" s="368"/>
      <c r="R27" s="368"/>
      <c r="S27" s="368"/>
      <c r="T27" s="364"/>
      <c r="U27" s="364"/>
    </row>
    <row r="28" spans="4:40">
      <c r="D28" s="382"/>
      <c r="F28" s="376">
        <v>11</v>
      </c>
      <c r="G28" s="383" t="s">
        <v>103</v>
      </c>
      <c r="H28" s="383" t="s">
        <v>295</v>
      </c>
      <c r="I28" s="393" t="s">
        <v>257</v>
      </c>
      <c r="J28" s="519" t="s">
        <v>339</v>
      </c>
      <c r="K28" s="383" t="s">
        <v>295</v>
      </c>
      <c r="L28" s="381" t="s">
        <v>305</v>
      </c>
      <c r="M28" s="383" t="s">
        <v>322</v>
      </c>
      <c r="N28" s="364"/>
      <c r="O28" s="364"/>
      <c r="P28" s="364"/>
      <c r="Q28" s="368"/>
      <c r="R28" s="368"/>
      <c r="S28" s="368"/>
      <c r="T28" s="364"/>
      <c r="U28" s="364"/>
    </row>
    <row r="29" spans="4:40">
      <c r="D29" s="382"/>
      <c r="F29" s="376">
        <v>12</v>
      </c>
      <c r="G29" s="383" t="s">
        <v>104</v>
      </c>
      <c r="H29" s="383" t="s">
        <v>296</v>
      </c>
      <c r="I29" s="393" t="s">
        <v>258</v>
      </c>
      <c r="J29" s="383" t="str">
        <f>"12-31"</f>
        <v>12-31</v>
      </c>
      <c r="K29" s="383" t="s">
        <v>324</v>
      </c>
      <c r="L29" s="368" t="s">
        <v>298</v>
      </c>
      <c r="M29" s="383" t="s">
        <v>323</v>
      </c>
      <c r="N29" s="364"/>
      <c r="O29" s="364"/>
      <c r="P29" s="364"/>
      <c r="Q29" s="368"/>
      <c r="R29" s="368"/>
      <c r="S29" s="368"/>
      <c r="T29" s="364"/>
      <c r="U29" s="364"/>
    </row>
    <row r="30" spans="4:40">
      <c r="G30" s="364"/>
      <c r="H30" s="364"/>
      <c r="K30" s="376"/>
      <c r="L30" s="376"/>
      <c r="M30" s="376"/>
      <c r="N30" s="364"/>
      <c r="O30" s="364"/>
      <c r="P30" s="364"/>
      <c r="R30" s="364"/>
      <c r="T30" s="364"/>
      <c r="U30" s="364"/>
    </row>
    <row r="31" spans="4:40">
      <c r="G31" s="368"/>
      <c r="H31" s="368"/>
      <c r="I31" s="368"/>
      <c r="J31" s="368"/>
      <c r="K31" s="368"/>
      <c r="L31" s="368"/>
      <c r="M31" s="368"/>
      <c r="N31" s="368"/>
      <c r="O31" s="364"/>
      <c r="P31" s="364"/>
      <c r="Q31" s="368"/>
      <c r="R31" s="368"/>
      <c r="S31" s="368"/>
      <c r="T31" s="364"/>
      <c r="U31" s="364"/>
    </row>
    <row r="32" spans="4:40">
      <c r="G32" s="377" t="s">
        <v>265</v>
      </c>
      <c r="H32" s="368"/>
      <c r="I32" s="368"/>
      <c r="J32" s="368"/>
      <c r="K32" s="368"/>
      <c r="L32" s="368"/>
      <c r="M32" s="368"/>
      <c r="N32" s="368"/>
      <c r="O32" s="364"/>
      <c r="P32" s="364"/>
      <c r="Q32" s="368"/>
      <c r="R32" s="368"/>
      <c r="S32" s="368"/>
      <c r="T32" s="364"/>
      <c r="U32" s="364"/>
    </row>
    <row r="33" spans="7:21">
      <c r="G33" s="388">
        <f>VLOOKUP($D$9,$N$18:$Q$22,4)</f>
        <v>15</v>
      </c>
      <c r="H33" s="368"/>
      <c r="I33" s="394" t="s">
        <v>266</v>
      </c>
      <c r="J33" s="395"/>
      <c r="K33" s="396"/>
      <c r="L33" s="366"/>
      <c r="M33" s="366"/>
      <c r="N33" s="368"/>
      <c r="O33" s="397"/>
      <c r="P33" s="398"/>
      <c r="Q33" s="397"/>
      <c r="R33" s="398"/>
      <c r="S33" s="368"/>
      <c r="T33" s="364"/>
      <c r="U33" s="364"/>
    </row>
    <row r="34" spans="7:21">
      <c r="G34" s="388" t="str">
        <f>VLOOKUP($D$10,$F$18:$K$29,2)</f>
        <v>Mars</v>
      </c>
      <c r="H34" s="411" t="s">
        <v>259</v>
      </c>
      <c r="I34" s="399"/>
      <c r="J34" s="400" t="str">
        <f>CONCATENATE($G$33,$G$36,"P")</f>
        <v>1503P</v>
      </c>
      <c r="K34" s="401" t="str">
        <f>CONCATENATE($G$40,$G$36,"P")</f>
        <v>1403P</v>
      </c>
      <c r="L34" s="400"/>
      <c r="M34" s="400"/>
      <c r="N34" s="368"/>
      <c r="O34" s="402" t="str">
        <f>$G$33&amp;$I18&amp;"P"</f>
        <v>1501P</v>
      </c>
      <c r="P34" s="403" t="str">
        <f t="shared" ref="P34:P45" si="0">$G$40&amp;$I18&amp;"P"</f>
        <v>1401P</v>
      </c>
      <c r="Q34" s="402" t="str">
        <f>$G$33&amp;$I18&amp;"PM"</f>
        <v>1501PM</v>
      </c>
      <c r="R34" s="403" t="str">
        <f>$G$40&amp;$I18&amp;"PM"</f>
        <v>1401PM</v>
      </c>
      <c r="S34" s="368"/>
      <c r="T34" s="364"/>
      <c r="U34" s="364"/>
    </row>
    <row r="35" spans="7:21">
      <c r="G35" s="388" t="str">
        <f>VLOOKUP($D$10,$F$18:$K$29,3)</f>
        <v>mar</v>
      </c>
      <c r="H35" s="412" t="s">
        <v>260</v>
      </c>
      <c r="I35" s="399"/>
      <c r="J35" s="400" t="str">
        <f>CONCATENATE(G33,$G$36,"F")</f>
        <v>1503F</v>
      </c>
      <c r="K35" s="401" t="str">
        <f>CONCATENATE($G$40,$G$36,"F")</f>
        <v>1403F</v>
      </c>
      <c r="L35" s="400"/>
      <c r="M35" s="400"/>
      <c r="N35" s="368"/>
      <c r="O35" s="402" t="str">
        <f>IF(F19&lt;=$D$10,$G$33&amp;$I19&amp;"P","DUMMY")</f>
        <v>1502P</v>
      </c>
      <c r="P35" s="403" t="str">
        <f t="shared" si="0"/>
        <v>1402P</v>
      </c>
      <c r="Q35" s="402" t="str">
        <f>IF(F19&lt;=$D$10,$G$33&amp;$I19&amp;"PM","DUMMY")</f>
        <v>1502PM</v>
      </c>
      <c r="R35" s="403" t="str">
        <f t="shared" ref="R35:R45" si="1">$G$40&amp;$I19&amp;"PM"</f>
        <v>1402PM</v>
      </c>
      <c r="S35" s="368"/>
      <c r="T35" s="364"/>
      <c r="U35" s="364"/>
    </row>
    <row r="36" spans="7:21">
      <c r="G36" s="388" t="str">
        <f>VLOOKUP($D$10,$F$18:$K$29,4)</f>
        <v>03</v>
      </c>
      <c r="H36" s="368"/>
      <c r="I36" s="399"/>
      <c r="J36" s="400" t="str">
        <f>CONCATENATE(G33,"12F")</f>
        <v>1512F</v>
      </c>
      <c r="K36" s="401" t="str">
        <f>CONCATENATE($G$40,"12F")</f>
        <v>1412F</v>
      </c>
      <c r="L36" s="400"/>
      <c r="M36" s="400"/>
      <c r="N36" s="368"/>
      <c r="O36" s="402" t="str">
        <f t="shared" ref="O36:O45" si="2">IF(F20&lt;=$D$10,$G$33&amp;$I20&amp;"P","DUMMY")</f>
        <v>1503P</v>
      </c>
      <c r="P36" s="403" t="str">
        <f t="shared" si="0"/>
        <v>1403P</v>
      </c>
      <c r="Q36" s="402" t="str">
        <f t="shared" ref="Q36:Q45" si="3">IF(F20&lt;=$D$10,$G$33&amp;$I20&amp;"PM","DUMMY")</f>
        <v>1503PM</v>
      </c>
      <c r="R36" s="403" t="str">
        <f t="shared" si="1"/>
        <v>1403PM</v>
      </c>
      <c r="S36" s="368"/>
      <c r="T36" s="364"/>
      <c r="U36" s="364"/>
    </row>
    <row r="37" spans="7:21">
      <c r="G37" s="388" t="str">
        <f>VLOOKUP($D$10,$F$18:$K$29,5)</f>
        <v>03-31</v>
      </c>
      <c r="H37" s="368"/>
      <c r="I37" s="399"/>
      <c r="J37" s="400" t="str">
        <f>CONCATENATE($G$33,$G$36,"PLTM")</f>
        <v>1503PLTM</v>
      </c>
      <c r="K37" s="401"/>
      <c r="L37" s="400"/>
      <c r="M37" s="400"/>
      <c r="N37" s="368"/>
      <c r="O37" s="402" t="str">
        <f t="shared" si="2"/>
        <v>DUMMY</v>
      </c>
      <c r="P37" s="403" t="str">
        <f t="shared" si="0"/>
        <v>1404P</v>
      </c>
      <c r="Q37" s="402" t="str">
        <f t="shared" si="3"/>
        <v>DUMMY</v>
      </c>
      <c r="R37" s="403" t="str">
        <f t="shared" si="1"/>
        <v>1404PM</v>
      </c>
      <c r="S37" s="368"/>
      <c r="T37" s="364"/>
      <c r="U37" s="364"/>
    </row>
    <row r="38" spans="7:21">
      <c r="G38" s="388" t="str">
        <f>VLOOKUP($D$9,$N$18:$Q$22,3)</f>
        <v>15/14</v>
      </c>
      <c r="H38" s="411" t="s">
        <v>263</v>
      </c>
      <c r="I38" s="399"/>
      <c r="J38" s="400" t="str">
        <f>CONCATENATE($G$33,$G$36,$G$44)</f>
        <v>1503PQ</v>
      </c>
      <c r="K38" s="401" t="str">
        <f>CONCATENATE($G$40,G36,$G$44)</f>
        <v>1403PQ</v>
      </c>
      <c r="L38" s="400"/>
      <c r="M38" s="400"/>
      <c r="N38" s="368"/>
      <c r="O38" s="402" t="str">
        <f t="shared" si="2"/>
        <v>DUMMY</v>
      </c>
      <c r="P38" s="403" t="str">
        <f t="shared" si="0"/>
        <v>1405P</v>
      </c>
      <c r="Q38" s="402" t="str">
        <f t="shared" si="3"/>
        <v>DUMMY</v>
      </c>
      <c r="R38" s="403" t="str">
        <f t="shared" si="1"/>
        <v>1405PM</v>
      </c>
      <c r="S38" s="368"/>
      <c r="T38" s="364"/>
      <c r="U38" s="364"/>
    </row>
    <row r="39" spans="7:21">
      <c r="G39" s="388">
        <f>VLOOKUP($D$9,$N$18:$Q$22,2)</f>
        <v>2014</v>
      </c>
      <c r="H39" s="411" t="s">
        <v>262</v>
      </c>
      <c r="I39" s="404"/>
      <c r="J39" s="405"/>
      <c r="K39" s="406" t="str">
        <f>CONCATENATE($G$40,"12P")</f>
        <v>1412P</v>
      </c>
      <c r="L39" s="400"/>
      <c r="M39" s="400"/>
      <c r="N39" s="368"/>
      <c r="O39" s="402" t="str">
        <f t="shared" si="2"/>
        <v>DUMMY</v>
      </c>
      <c r="P39" s="403" t="str">
        <f t="shared" si="0"/>
        <v>1406P</v>
      </c>
      <c r="Q39" s="402" t="str">
        <f t="shared" si="3"/>
        <v>DUMMY</v>
      </c>
      <c r="R39" s="403" t="str">
        <f t="shared" si="1"/>
        <v>1406PM</v>
      </c>
      <c r="S39" s="368"/>
      <c r="T39" s="364"/>
      <c r="U39" s="364"/>
    </row>
    <row r="40" spans="7:21">
      <c r="G40" s="388">
        <f>G33-1</f>
        <v>14</v>
      </c>
      <c r="H40" s="368"/>
      <c r="I40" s="368"/>
      <c r="J40" s="368"/>
      <c r="K40" s="368"/>
      <c r="L40" s="368"/>
      <c r="M40" s="368"/>
      <c r="N40" s="368"/>
      <c r="O40" s="402" t="str">
        <f t="shared" si="2"/>
        <v>DUMMY</v>
      </c>
      <c r="P40" s="403" t="str">
        <f t="shared" si="0"/>
        <v>1407P</v>
      </c>
      <c r="Q40" s="402" t="str">
        <f t="shared" si="3"/>
        <v>DUMMY</v>
      </c>
      <c r="R40" s="403" t="str">
        <f t="shared" si="1"/>
        <v>1407PM</v>
      </c>
      <c r="S40" s="368"/>
      <c r="T40" s="364"/>
      <c r="U40" s="364"/>
    </row>
    <row r="41" spans="7:21">
      <c r="G41" s="388" t="str">
        <f>VLOOKUP($D$11,R18:T24,2)</f>
        <v>Mkr</v>
      </c>
      <c r="H41" s="412" t="s">
        <v>264</v>
      </c>
      <c r="I41" s="368"/>
      <c r="J41" s="388" t="str">
        <f>VLOOKUP($D$10,F18:M29,8)</f>
        <v>kv 1</v>
      </c>
      <c r="K41" s="368"/>
      <c r="L41" s="368"/>
      <c r="M41" s="368"/>
      <c r="N41" s="368"/>
      <c r="O41" s="402" t="str">
        <f t="shared" si="2"/>
        <v>DUMMY</v>
      </c>
      <c r="P41" s="403" t="str">
        <f t="shared" si="0"/>
        <v>1408P</v>
      </c>
      <c r="Q41" s="402" t="str">
        <f t="shared" si="3"/>
        <v>DUMMY</v>
      </c>
      <c r="R41" s="403" t="str">
        <f t="shared" si="1"/>
        <v>1408PM</v>
      </c>
      <c r="S41" s="368"/>
      <c r="T41" s="364"/>
      <c r="U41" s="364"/>
    </row>
    <row r="42" spans="7:21">
      <c r="G42" s="388">
        <f>D9</f>
        <v>2015</v>
      </c>
      <c r="H42" s="413" t="s">
        <v>261</v>
      </c>
      <c r="I42" s="368"/>
      <c r="J42" s="368"/>
      <c r="K42" s="368"/>
      <c r="L42" s="368"/>
      <c r="M42" s="368"/>
      <c r="N42" s="368"/>
      <c r="O42" s="402" t="str">
        <f t="shared" si="2"/>
        <v>DUMMY</v>
      </c>
      <c r="P42" s="403" t="str">
        <f t="shared" si="0"/>
        <v>1409P</v>
      </c>
      <c r="Q42" s="402" t="str">
        <f t="shared" si="3"/>
        <v>DUMMY</v>
      </c>
      <c r="R42" s="403" t="str">
        <f t="shared" si="1"/>
        <v>1409PM</v>
      </c>
      <c r="S42" s="368"/>
      <c r="T42" s="364"/>
      <c r="U42" s="364"/>
    </row>
    <row r="43" spans="7:21">
      <c r="G43" s="388" t="str">
        <f>VLOOKUP($D$10,$F$18:$K$29,6)</f>
        <v>kv 1</v>
      </c>
      <c r="H43" s="413" t="s">
        <v>286</v>
      </c>
      <c r="I43" s="368"/>
      <c r="J43" s="368"/>
      <c r="K43" s="368"/>
      <c r="L43" s="368"/>
      <c r="M43" s="368"/>
      <c r="N43" s="368"/>
      <c r="O43" s="402" t="str">
        <f t="shared" si="2"/>
        <v>DUMMY</v>
      </c>
      <c r="P43" s="403" t="str">
        <f t="shared" si="0"/>
        <v>1410P</v>
      </c>
      <c r="Q43" s="402" t="str">
        <f t="shared" si="3"/>
        <v>DUMMY</v>
      </c>
      <c r="R43" s="403" t="str">
        <f t="shared" si="1"/>
        <v>1410PM</v>
      </c>
      <c r="S43" s="368"/>
      <c r="T43" s="364"/>
      <c r="U43" s="364"/>
    </row>
    <row r="44" spans="7:21">
      <c r="G44" s="388" t="str">
        <f>VLOOKUP($D$10,$F$18:$L$29,7)</f>
        <v>PQ</v>
      </c>
      <c r="I44" s="368"/>
      <c r="J44" s="368"/>
      <c r="K44" s="368"/>
      <c r="L44" s="368"/>
      <c r="M44" s="368"/>
      <c r="N44" s="368"/>
      <c r="O44" s="402" t="str">
        <f t="shared" si="2"/>
        <v>DUMMY</v>
      </c>
      <c r="P44" s="403" t="str">
        <f t="shared" si="0"/>
        <v>1411P</v>
      </c>
      <c r="Q44" s="402" t="str">
        <f t="shared" si="3"/>
        <v>DUMMY</v>
      </c>
      <c r="R44" s="403" t="str">
        <f t="shared" si="1"/>
        <v>1411PM</v>
      </c>
      <c r="S44" s="368"/>
      <c r="T44" s="364"/>
      <c r="U44" s="364"/>
    </row>
    <row r="45" spans="7:21">
      <c r="G45" s="388" t="str">
        <f>CONCATENATE(G33,G36,"A")</f>
        <v>1503A</v>
      </c>
      <c r="H45" s="368" t="s">
        <v>311</v>
      </c>
      <c r="I45" s="368"/>
      <c r="J45" s="368"/>
      <c r="K45" s="368"/>
      <c r="L45" s="368"/>
      <c r="M45" s="368"/>
      <c r="N45" s="368"/>
      <c r="O45" s="407" t="str">
        <f t="shared" si="2"/>
        <v>DUMMY</v>
      </c>
      <c r="P45" s="408" t="str">
        <f t="shared" si="0"/>
        <v>1412P</v>
      </c>
      <c r="Q45" s="407" t="str">
        <f t="shared" si="3"/>
        <v>DUMMY</v>
      </c>
      <c r="R45" s="408" t="str">
        <f t="shared" si="1"/>
        <v>1412PM</v>
      </c>
      <c r="S45" s="368"/>
      <c r="T45" s="364"/>
      <c r="U45" s="364"/>
    </row>
    <row r="46" spans="7:21">
      <c r="G46" s="388" t="str">
        <f>CONCATENATE($G$33,$G$36,"AM")</f>
        <v>1503AM</v>
      </c>
      <c r="H46" s="368" t="s">
        <v>311</v>
      </c>
      <c r="I46" s="368"/>
      <c r="J46" s="368"/>
      <c r="K46" s="368"/>
      <c r="L46" s="368"/>
      <c r="M46" s="368"/>
      <c r="N46" s="368"/>
      <c r="O46" s="364"/>
      <c r="P46" s="364"/>
      <c r="Q46" s="368"/>
      <c r="R46" s="368"/>
      <c r="S46" s="368"/>
      <c r="T46" s="364"/>
      <c r="U46" s="364"/>
    </row>
    <row r="47" spans="7:21">
      <c r="G47" s="388" t="str">
        <f>CONCATENATE($G$40,$G$36,"A")</f>
        <v>1403A</v>
      </c>
      <c r="H47" s="368" t="s">
        <v>311</v>
      </c>
      <c r="I47" s="368"/>
      <c r="J47" s="368"/>
      <c r="K47" s="368"/>
      <c r="L47" s="368"/>
      <c r="M47" s="368"/>
      <c r="N47" s="368"/>
      <c r="O47" s="364"/>
      <c r="P47" s="364"/>
      <c r="Q47" s="368"/>
      <c r="R47" s="368"/>
      <c r="S47" s="368"/>
      <c r="T47" s="364"/>
      <c r="U47" s="364"/>
    </row>
    <row r="48" spans="7:21">
      <c r="G48" s="388" t="str">
        <f>CONCATENATE($G$40,$G$36,"AM")</f>
        <v>1403AM</v>
      </c>
      <c r="H48" s="368" t="s">
        <v>311</v>
      </c>
      <c r="I48" s="368"/>
      <c r="J48" s="368"/>
      <c r="K48" s="368"/>
      <c r="L48" s="368"/>
      <c r="M48" s="368"/>
      <c r="N48" s="368"/>
      <c r="O48" s="364"/>
      <c r="P48" s="364"/>
      <c r="Q48" s="368"/>
      <c r="R48" s="368"/>
      <c r="S48" s="368"/>
      <c r="T48" s="364"/>
      <c r="U48" s="364"/>
    </row>
    <row r="49" spans="7:28">
      <c r="G49" s="478" t="str">
        <f>CONCATENATE(G33,G36)</f>
        <v>1503</v>
      </c>
      <c r="H49" s="368"/>
      <c r="I49" s="368" t="str">
        <f>CONCATENATE($G$33,"12F")</f>
        <v>1512F</v>
      </c>
      <c r="J49" s="368"/>
      <c r="K49" s="368"/>
      <c r="L49" s="368"/>
      <c r="M49" s="368"/>
      <c r="N49" s="368"/>
      <c r="O49" s="364"/>
      <c r="P49" s="364"/>
      <c r="Q49" s="368"/>
      <c r="R49" s="368"/>
      <c r="S49" s="368"/>
      <c r="T49" s="364"/>
      <c r="U49" s="364"/>
    </row>
    <row r="50" spans="7:28">
      <c r="G50" s="388" t="str">
        <f>CONCATENATE($G$40,G36)</f>
        <v>1403</v>
      </c>
      <c r="H50" s="368"/>
      <c r="I50" s="368"/>
      <c r="J50" s="368"/>
      <c r="K50" s="368"/>
      <c r="L50" s="368"/>
      <c r="M50" s="368"/>
      <c r="N50" s="368"/>
      <c r="O50" s="364"/>
      <c r="P50" s="364"/>
      <c r="Q50" s="368"/>
      <c r="R50" s="368"/>
      <c r="S50" s="368"/>
      <c r="T50" s="364"/>
      <c r="U50" s="364"/>
    </row>
    <row r="51" spans="7:28">
      <c r="G51" s="388" t="str">
        <f>RIGHT(VKV,1)</f>
        <v>1</v>
      </c>
      <c r="H51" s="388" t="str">
        <f>RIGHT(G37,2)</f>
        <v>31</v>
      </c>
      <c r="I51" s="368"/>
      <c r="J51" s="368"/>
      <c r="K51" s="368"/>
      <c r="L51" s="368"/>
      <c r="M51" s="368"/>
      <c r="N51" s="368"/>
      <c r="O51" s="364"/>
      <c r="P51" s="364"/>
      <c r="Q51" s="368"/>
      <c r="R51" s="368"/>
      <c r="S51" s="368"/>
      <c r="T51" s="364"/>
      <c r="U51" s="364"/>
    </row>
    <row r="52" spans="7:28" ht="18.600000000000001" thickBot="1">
      <c r="G52" s="368" t="s">
        <v>285</v>
      </c>
      <c r="H52" s="368"/>
      <c r="I52" s="368"/>
      <c r="J52" s="368"/>
      <c r="K52" s="368"/>
      <c r="L52" s="368"/>
      <c r="M52" s="368"/>
      <c r="N52" s="368"/>
      <c r="O52" s="364"/>
      <c r="P52" s="364"/>
      <c r="Q52" s="368"/>
      <c r="R52" s="368"/>
      <c r="S52" s="368"/>
      <c r="T52" s="364"/>
      <c r="U52" s="364"/>
    </row>
    <row r="53" spans="7:28" ht="18.600000000000001" thickBot="1">
      <c r="G53" s="450" t="str">
        <f>J38</f>
        <v>1503PQ</v>
      </c>
      <c r="H53" s="451" t="str">
        <f>K38</f>
        <v>1403PQ</v>
      </c>
      <c r="I53" s="451"/>
      <c r="J53" s="452"/>
      <c r="K53" s="451" t="str">
        <f>J34</f>
        <v>1503P</v>
      </c>
      <c r="L53" s="451"/>
      <c r="M53" s="451"/>
      <c r="N53" s="451" t="str">
        <f>K34</f>
        <v>1403P</v>
      </c>
      <c r="O53" s="451" t="str">
        <f>J37</f>
        <v>1503PLTM</v>
      </c>
      <c r="P53" s="453" t="str">
        <f>K39</f>
        <v>1412P</v>
      </c>
      <c r="Q53" s="453"/>
      <c r="R53" s="487" t="str">
        <f>L57</f>
        <v>1512F1503</v>
      </c>
      <c r="S53" s="368"/>
      <c r="T53" s="364"/>
      <c r="U53" s="364"/>
    </row>
    <row r="54" spans="7:28">
      <c r="G54" s="368"/>
      <c r="H54" s="368"/>
      <c r="I54" s="368"/>
      <c r="J54" s="368"/>
      <c r="K54" s="368"/>
      <c r="L54" s="368"/>
      <c r="M54" s="368"/>
      <c r="N54" s="368"/>
      <c r="O54" s="368"/>
      <c r="P54" s="364"/>
      <c r="Q54" s="368"/>
      <c r="R54" s="368"/>
      <c r="S54" s="368"/>
      <c r="T54" s="364"/>
      <c r="U54" s="364"/>
    </row>
    <row r="55" spans="7:28"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4"/>
      <c r="U55" s="364"/>
    </row>
    <row r="56" spans="7:28">
      <c r="G56" s="368" t="s">
        <v>313</v>
      </c>
      <c r="H56" s="368"/>
      <c r="I56" s="368"/>
      <c r="J56" s="368"/>
      <c r="K56" s="368"/>
      <c r="L56" s="368"/>
      <c r="M56" s="368"/>
      <c r="N56" s="368"/>
      <c r="O56" s="364"/>
      <c r="P56" s="364"/>
      <c r="Q56" s="368"/>
      <c r="R56" s="454"/>
      <c r="S56" s="368"/>
      <c r="T56" s="364"/>
      <c r="U56" s="376" t="str">
        <f>CONCATENATE($G$40,"03AQ")</f>
        <v>1403AQ</v>
      </c>
      <c r="W56" s="376" t="str">
        <f>CONCATENATE($G$40,"06AQ")</f>
        <v>1406AQ</v>
      </c>
      <c r="Y56" s="376" t="str">
        <f>CONCATENATE($G$40,"09AQ")</f>
        <v>1409AQ</v>
      </c>
      <c r="AA56" s="376" t="str">
        <f>CONCATENATE($G$40,"12AQ")</f>
        <v>1412AQ</v>
      </c>
    </row>
    <row r="57" spans="7:28">
      <c r="G57" s="388" t="str">
        <f>IF(G44="PQ","DUMMY",$G$46)</f>
        <v>DUMMY</v>
      </c>
      <c r="H57" s="388" t="str">
        <f>IF($G$44="PQ","DUMMY",G48)</f>
        <v>DUMMY</v>
      </c>
      <c r="I57" s="388" t="str">
        <f>G45</f>
        <v>1503A</v>
      </c>
      <c r="J57" s="388" t="str">
        <f>G47</f>
        <v>1403A</v>
      </c>
      <c r="K57" s="388" t="str">
        <f>CONCATENATE(G40,"12A")</f>
        <v>1412A</v>
      </c>
      <c r="L57" s="388" t="str">
        <f>CONCATENATE(I49,G49)</f>
        <v>1512F1503</v>
      </c>
      <c r="M57" s="388"/>
      <c r="O57" s="364"/>
      <c r="P57" s="364"/>
      <c r="Q57" s="388"/>
      <c r="R57" s="454"/>
      <c r="S57" s="368"/>
      <c r="T57" s="376" t="str">
        <f>IF(D10&lt;3,"DUMMY",CONCATENATE($G$33,"03AQ"))</f>
        <v>1503AQ</v>
      </c>
      <c r="U57" s="376" t="str">
        <f>IF(VFGÅR&lt;2014,"DUMMY",U56)</f>
        <v>1403AQ</v>
      </c>
      <c r="V57" s="376" t="str">
        <f>IF(D10&lt;6,"DUMMY",CONCATENATE($G$33,"06AQ"))</f>
        <v>DUMMY</v>
      </c>
      <c r="W57" s="376" t="str">
        <f>IF(VFGÅR&lt;2014,"DUMMY",W56)</f>
        <v>1406AQ</v>
      </c>
      <c r="X57" s="376" t="str">
        <f>IF(D10&lt;9,"DUMMY",CONCATENATE($G$33,"09AQ"))</f>
        <v>DUMMY</v>
      </c>
      <c r="Y57" s="376" t="str">
        <f>IF(VFGÅR&lt;2014,"DUMMY",Y56)</f>
        <v>1409AQ</v>
      </c>
      <c r="Z57" s="376" t="str">
        <f>IF(D10&lt;12,"DUMMY",CONCATENATE($G$33,"12AQ"))</f>
        <v>DUMMY</v>
      </c>
      <c r="AA57" s="376" t="str">
        <f>IF(VFGÅR&lt;2014,"DUMMY",AA56)</f>
        <v>1412AQ</v>
      </c>
    </row>
    <row r="58" spans="7:28">
      <c r="G58" s="388" t="str">
        <f>G33&amp;G36&amp;"AM"</f>
        <v>1503AM</v>
      </c>
      <c r="H58" s="388" t="str">
        <f>G40&amp;G36&amp;"AM"</f>
        <v>1403AM</v>
      </c>
      <c r="I58" s="376" t="str">
        <f>CONCATENATE(VÅR,"  ",NamnAcc)</f>
        <v>2015  kv 1</v>
      </c>
      <c r="J58" s="376" t="str">
        <f>CONCATENATE(VÅR-1,"  ",NamnAcc)</f>
        <v>2014  kv 1</v>
      </c>
      <c r="K58" s="388">
        <f>VFGÅR</f>
        <v>2014</v>
      </c>
      <c r="L58" s="388">
        <f>VÅR</f>
        <v>2015</v>
      </c>
      <c r="M58" s="368"/>
      <c r="N58" s="368"/>
      <c r="O58" s="4"/>
      <c r="P58" s="4"/>
      <c r="Q58" s="4"/>
      <c r="R58" s="4"/>
      <c r="S58" s="4"/>
      <c r="T58" s="560"/>
      <c r="V58" s="560"/>
      <c r="X58" s="560"/>
      <c r="Z58" s="560"/>
      <c r="AB58" s="376"/>
    </row>
    <row r="59" spans="7:28">
      <c r="G59" s="368"/>
      <c r="H59" s="368"/>
      <c r="I59" s="368" t="str">
        <f>G49&amp;"AQ"</f>
        <v>1503AQ</v>
      </c>
      <c r="J59" s="368" t="str">
        <f>G50&amp;"AQ"</f>
        <v>1403AQ</v>
      </c>
      <c r="K59" s="368"/>
      <c r="L59" s="368"/>
      <c r="M59" s="368"/>
      <c r="N59" s="368"/>
      <c r="O59" s="364"/>
      <c r="P59" s="364"/>
      <c r="Q59" s="368"/>
      <c r="S59" s="368"/>
      <c r="T59" s="376" t="str">
        <f>CONCATENATE(VÅR," kv 1")</f>
        <v>2015 kv 1</v>
      </c>
      <c r="U59" s="376" t="str">
        <f>CONCATENATE(VFGÅR," kv 1")</f>
        <v>2014 kv 1</v>
      </c>
      <c r="V59" s="376" t="str">
        <f>CONCATENATE(VÅR," kv 2")</f>
        <v>2015 kv 2</v>
      </c>
      <c r="W59" s="376" t="str">
        <f>CONCATENATE(VFGÅR," kv 2")</f>
        <v>2014 kv 2</v>
      </c>
      <c r="X59" s="376" t="str">
        <f>CONCATENATE(VÅR," kv 3")</f>
        <v>2015 kv 3</v>
      </c>
      <c r="Y59" s="376" t="str">
        <f>CONCATENATE(VFGÅR," kv 3")</f>
        <v>2014 kv 3</v>
      </c>
      <c r="Z59" s="376" t="str">
        <f>CONCATENATE(VÅR," kv 4")</f>
        <v>2015 kv 4</v>
      </c>
      <c r="AA59" s="376" t="str">
        <f>CONCATENATE(VFGÅR," kv 4")</f>
        <v>2014 kv 4</v>
      </c>
    </row>
    <row r="60" spans="7:28">
      <c r="G60" s="368"/>
      <c r="H60" s="368"/>
      <c r="I60" s="368"/>
      <c r="J60" s="368"/>
      <c r="K60" s="368"/>
      <c r="L60" s="368"/>
      <c r="M60" s="368"/>
      <c r="N60" s="368"/>
      <c r="O60" s="364"/>
      <c r="P60" s="364"/>
      <c r="Q60" s="368"/>
      <c r="R60" s="368"/>
      <c r="S60" s="368"/>
      <c r="T60" s="376" t="str">
        <f>CONCATENATE($G$33,"03PQ")</f>
        <v>1503PQ</v>
      </c>
      <c r="U60" s="560" t="str">
        <f>$G$40&amp;"03PQ"</f>
        <v>1403PQ</v>
      </c>
      <c r="V60" s="376" t="str">
        <f>CONCATENATE($G$33,"06PQ")</f>
        <v>1506PQ</v>
      </c>
      <c r="W60" s="560" t="str">
        <f>$G$40&amp;"06PQ"</f>
        <v>1406PQ</v>
      </c>
      <c r="X60" s="376" t="str">
        <f>CONCATENATE($G$33,"09PQ")</f>
        <v>1509PQ</v>
      </c>
      <c r="Y60" s="560" t="str">
        <f>$G$40&amp;"09PQ"</f>
        <v>1409PQ</v>
      </c>
      <c r="Z60" s="376" t="str">
        <f>CONCATENATE($G$33,"12PQ")</f>
        <v>1512PQ</v>
      </c>
      <c r="AA60" s="560" t="str">
        <f>$G$40&amp;"12PQ"</f>
        <v>1412PQ</v>
      </c>
    </row>
    <row r="61" spans="7:28">
      <c r="G61" s="368" t="s">
        <v>396</v>
      </c>
      <c r="H61" s="368"/>
      <c r="I61" s="368"/>
      <c r="J61" s="368"/>
      <c r="K61" s="368"/>
      <c r="L61" s="368"/>
      <c r="M61" s="368"/>
      <c r="N61" s="368"/>
      <c r="O61" s="364"/>
      <c r="P61" s="364"/>
      <c r="Q61" s="368"/>
      <c r="R61" s="368"/>
      <c r="S61" s="368"/>
      <c r="T61" s="364"/>
      <c r="U61" s="364"/>
    </row>
    <row r="62" spans="7:28">
      <c r="G62" s="388" t="str">
        <f>G33&amp;G36&amp;"PM"</f>
        <v>1503PM</v>
      </c>
      <c r="H62" s="388" t="str">
        <f>G40&amp;G36&amp;"PM"</f>
        <v>1403PM</v>
      </c>
      <c r="I62" s="368"/>
      <c r="J62" s="368"/>
      <c r="K62" s="368"/>
      <c r="L62" s="368"/>
      <c r="M62" s="368"/>
      <c r="N62" s="368"/>
      <c r="O62" s="364"/>
      <c r="P62" s="364"/>
      <c r="Q62" s="368"/>
      <c r="R62" s="368"/>
      <c r="S62" s="368"/>
      <c r="T62" s="364"/>
      <c r="U62" s="364"/>
    </row>
    <row r="63" spans="7:28">
      <c r="G63" s="368"/>
      <c r="H63" s="368"/>
      <c r="I63" s="368"/>
      <c r="J63" s="368"/>
      <c r="K63" s="368"/>
      <c r="L63" s="368"/>
      <c r="M63" s="368"/>
      <c r="N63" s="368"/>
      <c r="O63" s="364"/>
      <c r="P63" s="364"/>
      <c r="Q63" s="368"/>
      <c r="R63" s="368"/>
      <c r="S63" s="368"/>
      <c r="T63" s="364"/>
      <c r="U63" s="364"/>
    </row>
    <row r="64" spans="7:28">
      <c r="G64" s="368"/>
      <c r="H64" s="368"/>
      <c r="I64" s="368"/>
      <c r="J64" s="368"/>
      <c r="K64" s="368"/>
      <c r="L64" s="368"/>
      <c r="M64" s="368"/>
      <c r="N64" s="368"/>
      <c r="O64" s="364"/>
      <c r="P64" s="364"/>
      <c r="Q64" s="368"/>
      <c r="R64" s="368"/>
      <c r="S64" s="368"/>
      <c r="T64" s="364"/>
      <c r="U64" s="364"/>
    </row>
    <row r="65" spans="7:21">
      <c r="G65" s="368"/>
      <c r="H65" s="368"/>
      <c r="I65" s="368"/>
      <c r="J65" s="368"/>
      <c r="K65" s="368"/>
      <c r="L65" s="368"/>
      <c r="M65" s="368"/>
      <c r="N65" s="368"/>
      <c r="O65" s="364"/>
      <c r="P65" s="364"/>
      <c r="Q65" s="368"/>
      <c r="R65" s="368"/>
      <c r="S65" s="368"/>
      <c r="T65" s="364"/>
      <c r="U65" s="364"/>
    </row>
    <row r="66" spans="7:21">
      <c r="G66" s="368"/>
      <c r="H66" s="368"/>
      <c r="I66" s="368"/>
      <c r="J66" s="368"/>
      <c r="K66" s="368"/>
      <c r="L66" s="368"/>
      <c r="M66" s="368"/>
      <c r="N66" s="368"/>
      <c r="O66" s="364"/>
      <c r="P66" s="364"/>
      <c r="Q66" s="368"/>
      <c r="R66" s="368"/>
      <c r="S66" s="368"/>
      <c r="T66" s="364"/>
      <c r="U66" s="364"/>
    </row>
    <row r="67" spans="7:21">
      <c r="G67" s="368"/>
      <c r="H67" s="368"/>
      <c r="I67" s="368"/>
      <c r="J67" s="368"/>
      <c r="K67" s="368"/>
      <c r="L67" s="368"/>
      <c r="M67" s="368"/>
      <c r="N67" s="368"/>
      <c r="O67" s="364"/>
      <c r="P67" s="364"/>
      <c r="Q67" s="368"/>
      <c r="R67" s="368"/>
      <c r="S67" s="368"/>
      <c r="T67" s="364"/>
      <c r="U67" s="364"/>
    </row>
    <row r="68" spans="7:21">
      <c r="G68" s="368"/>
      <c r="H68" s="368"/>
      <c r="I68" s="368"/>
      <c r="J68" s="368"/>
      <c r="K68" s="368"/>
      <c r="L68" s="368"/>
      <c r="M68" s="368"/>
      <c r="N68" s="368"/>
      <c r="O68" s="364"/>
      <c r="P68" s="364"/>
      <c r="Q68" s="368"/>
      <c r="R68" s="368"/>
      <c r="S68" s="368"/>
      <c r="T68" s="364"/>
      <c r="U68" s="364"/>
    </row>
    <row r="69" spans="7:21">
      <c r="G69" s="368"/>
      <c r="H69" s="368"/>
      <c r="I69" s="368"/>
      <c r="J69" s="368"/>
      <c r="K69" s="368"/>
      <c r="L69" s="368"/>
      <c r="M69" s="368"/>
      <c r="N69" s="368"/>
      <c r="O69" s="364"/>
      <c r="P69" s="364"/>
      <c r="Q69" s="368"/>
      <c r="R69" s="368"/>
      <c r="S69" s="368"/>
      <c r="T69" s="364"/>
      <c r="U69" s="364"/>
    </row>
    <row r="70" spans="7:21">
      <c r="G70" s="368"/>
      <c r="H70" s="368"/>
      <c r="I70" s="368"/>
      <c r="J70" s="368"/>
      <c r="K70" s="368"/>
      <c r="L70" s="368"/>
      <c r="M70" s="368"/>
      <c r="N70" s="368"/>
      <c r="O70" s="364"/>
      <c r="P70" s="364"/>
      <c r="Q70" s="368"/>
      <c r="R70" s="368"/>
      <c r="S70" s="368"/>
      <c r="T70" s="364"/>
      <c r="U70" s="364"/>
    </row>
    <row r="71" spans="7:21">
      <c r="G71" s="368"/>
      <c r="H71" s="368"/>
      <c r="I71" s="368"/>
      <c r="J71" s="368"/>
      <c r="K71" s="368"/>
      <c r="L71" s="368"/>
      <c r="M71" s="368"/>
      <c r="N71" s="368"/>
      <c r="O71" s="364"/>
      <c r="P71" s="364"/>
      <c r="Q71" s="368"/>
      <c r="R71" s="368"/>
      <c r="S71" s="368"/>
      <c r="T71" s="364"/>
      <c r="U71" s="364"/>
    </row>
    <row r="72" spans="7:21">
      <c r="G72" s="368"/>
      <c r="H72" s="368"/>
      <c r="I72" s="368"/>
      <c r="J72" s="368"/>
      <c r="K72" s="368"/>
      <c r="L72" s="368"/>
      <c r="M72" s="368"/>
      <c r="N72" s="368"/>
      <c r="O72" s="364"/>
      <c r="P72" s="364"/>
      <c r="Q72" s="368"/>
      <c r="R72" s="368"/>
      <c r="S72" s="368"/>
      <c r="T72" s="364"/>
      <c r="U72" s="364"/>
    </row>
    <row r="73" spans="7:21">
      <c r="G73" s="368"/>
      <c r="H73" s="368"/>
      <c r="I73" s="368"/>
      <c r="J73" s="368"/>
      <c r="K73" s="368"/>
      <c r="L73" s="368"/>
      <c r="M73" s="368"/>
      <c r="N73" s="368"/>
      <c r="O73" s="364"/>
      <c r="P73" s="364"/>
      <c r="Q73" s="368"/>
      <c r="R73" s="368"/>
      <c r="S73" s="368"/>
      <c r="T73" s="364"/>
      <c r="U73" s="364"/>
    </row>
    <row r="74" spans="7:21">
      <c r="G74" s="368"/>
      <c r="H74" s="368"/>
      <c r="I74" s="368"/>
      <c r="J74" s="368"/>
      <c r="K74" s="368"/>
      <c r="L74" s="368"/>
      <c r="M74" s="368"/>
      <c r="N74" s="368"/>
      <c r="O74" s="364"/>
      <c r="P74" s="364"/>
      <c r="Q74" s="368"/>
      <c r="R74" s="368"/>
      <c r="S74" s="368"/>
      <c r="T74" s="364"/>
      <c r="U74" s="364"/>
    </row>
    <row r="75" spans="7:21">
      <c r="G75" s="368"/>
      <c r="H75" s="368"/>
      <c r="I75" s="368"/>
      <c r="J75" s="368"/>
      <c r="K75" s="368"/>
      <c r="L75" s="368"/>
      <c r="M75" s="368"/>
      <c r="N75" s="368"/>
      <c r="O75" s="364"/>
      <c r="P75" s="364"/>
      <c r="Q75" s="368"/>
      <c r="R75" s="368"/>
      <c r="S75" s="368"/>
      <c r="T75" s="364"/>
      <c r="U75" s="364"/>
    </row>
    <row r="76" spans="7:21">
      <c r="G76" s="368"/>
      <c r="H76" s="368"/>
      <c r="I76" s="368"/>
      <c r="J76" s="368"/>
      <c r="K76" s="368"/>
      <c r="L76" s="368"/>
      <c r="M76" s="368"/>
      <c r="N76" s="368"/>
      <c r="O76" s="364"/>
      <c r="P76" s="364"/>
      <c r="Q76" s="368"/>
      <c r="R76" s="368"/>
      <c r="S76" s="368"/>
      <c r="T76" s="364"/>
      <c r="U76" s="364"/>
    </row>
    <row r="77" spans="7:21">
      <c r="G77" s="368"/>
      <c r="H77" s="368"/>
      <c r="I77" s="368"/>
      <c r="J77" s="368"/>
      <c r="K77" s="368"/>
      <c r="L77" s="368"/>
      <c r="M77" s="368"/>
      <c r="N77" s="368"/>
      <c r="O77" s="364"/>
      <c r="P77" s="364"/>
      <c r="Q77" s="368"/>
      <c r="R77" s="368"/>
      <c r="S77" s="368"/>
      <c r="T77" s="364"/>
      <c r="U77" s="364"/>
    </row>
    <row r="78" spans="7:21">
      <c r="G78" s="368"/>
      <c r="H78" s="368"/>
      <c r="I78" s="368"/>
      <c r="J78" s="368"/>
      <c r="K78" s="368"/>
      <c r="L78" s="368"/>
      <c r="M78" s="368"/>
      <c r="N78" s="368"/>
      <c r="O78" s="364"/>
      <c r="P78" s="364"/>
      <c r="Q78" s="368"/>
      <c r="R78" s="368"/>
      <c r="S78" s="368"/>
      <c r="T78" s="364"/>
      <c r="U78" s="364"/>
    </row>
    <row r="79" spans="7:21">
      <c r="G79" s="368"/>
      <c r="H79" s="368"/>
      <c r="I79" s="368"/>
      <c r="J79" s="368"/>
      <c r="K79" s="368"/>
      <c r="L79" s="368"/>
      <c r="M79" s="368"/>
      <c r="N79" s="368"/>
      <c r="O79" s="364"/>
      <c r="P79" s="364"/>
      <c r="Q79" s="368"/>
      <c r="R79" s="368"/>
      <c r="S79" s="368"/>
      <c r="T79" s="364"/>
      <c r="U79" s="364"/>
    </row>
    <row r="80" spans="7:21">
      <c r="G80" s="368"/>
      <c r="H80" s="368"/>
      <c r="I80" s="368"/>
      <c r="J80" s="368"/>
      <c r="K80" s="368"/>
      <c r="L80" s="368"/>
      <c r="M80" s="368"/>
      <c r="N80" s="368"/>
      <c r="O80" s="364"/>
      <c r="P80" s="364"/>
      <c r="Q80" s="368"/>
      <c r="R80" s="368"/>
      <c r="S80" s="368"/>
      <c r="T80" s="364"/>
      <c r="U80" s="364"/>
    </row>
    <row r="81" spans="7:21">
      <c r="G81" s="368"/>
      <c r="H81" s="368"/>
      <c r="I81" s="368"/>
      <c r="J81" s="368"/>
      <c r="K81" s="368"/>
      <c r="L81" s="368"/>
      <c r="M81" s="368"/>
      <c r="N81" s="368"/>
      <c r="O81" s="364"/>
      <c r="P81" s="364"/>
      <c r="Q81" s="368"/>
      <c r="R81" s="368"/>
      <c r="S81" s="368"/>
      <c r="T81" s="364"/>
      <c r="U81" s="364"/>
    </row>
    <row r="82" spans="7:21">
      <c r="G82" s="368"/>
      <c r="H82" s="368"/>
      <c r="I82" s="368"/>
      <c r="J82" s="368"/>
      <c r="K82" s="368"/>
      <c r="L82" s="368"/>
      <c r="M82" s="368"/>
      <c r="N82" s="368"/>
      <c r="O82" s="364"/>
      <c r="P82" s="364"/>
      <c r="Q82" s="368"/>
      <c r="R82" s="368"/>
      <c r="S82" s="368"/>
      <c r="T82" s="364"/>
      <c r="U82" s="364"/>
    </row>
    <row r="83" spans="7:21">
      <c r="G83" s="368"/>
      <c r="H83" s="368"/>
      <c r="I83" s="368"/>
      <c r="J83" s="368"/>
      <c r="K83" s="368"/>
      <c r="L83" s="368"/>
      <c r="M83" s="368"/>
      <c r="N83" s="368"/>
      <c r="O83" s="364"/>
      <c r="P83" s="364"/>
      <c r="Q83" s="368"/>
      <c r="R83" s="368"/>
      <c r="S83" s="368"/>
      <c r="T83" s="364"/>
      <c r="U83" s="364"/>
    </row>
    <row r="84" spans="7:21">
      <c r="G84" s="368"/>
      <c r="H84" s="368"/>
      <c r="I84" s="368"/>
      <c r="J84" s="368"/>
      <c r="K84" s="368"/>
      <c r="L84" s="368"/>
      <c r="M84" s="368"/>
      <c r="N84" s="368"/>
      <c r="O84" s="364"/>
      <c r="P84" s="364"/>
      <c r="Q84" s="368"/>
      <c r="R84" s="368"/>
      <c r="S84" s="368"/>
      <c r="T84" s="364"/>
      <c r="U84" s="364"/>
    </row>
    <row r="85" spans="7:21">
      <c r="G85" s="368"/>
      <c r="H85" s="368"/>
      <c r="I85" s="368"/>
      <c r="J85" s="368"/>
      <c r="K85" s="368"/>
      <c r="L85" s="368"/>
      <c r="M85" s="368"/>
      <c r="N85" s="368"/>
      <c r="O85" s="364"/>
      <c r="P85" s="364"/>
      <c r="Q85" s="368"/>
      <c r="R85" s="368"/>
      <c r="S85" s="368"/>
      <c r="T85" s="364"/>
      <c r="U85" s="364"/>
    </row>
    <row r="86" spans="7:21">
      <c r="G86" s="368"/>
      <c r="H86" s="368"/>
      <c r="I86" s="368"/>
      <c r="J86" s="368"/>
      <c r="K86" s="368"/>
      <c r="L86" s="368"/>
      <c r="M86" s="368"/>
      <c r="N86" s="368"/>
      <c r="O86" s="364"/>
      <c r="P86" s="364"/>
      <c r="Q86" s="368"/>
      <c r="R86" s="368"/>
      <c r="S86" s="368"/>
      <c r="T86" s="364"/>
      <c r="U86" s="364"/>
    </row>
    <row r="87" spans="7:21">
      <c r="G87" s="368"/>
      <c r="H87" s="368"/>
      <c r="I87" s="368"/>
      <c r="J87" s="368"/>
      <c r="K87" s="368"/>
      <c r="L87" s="368"/>
      <c r="M87" s="368"/>
      <c r="N87" s="368"/>
      <c r="O87" s="364"/>
      <c r="P87" s="364"/>
      <c r="Q87" s="368"/>
      <c r="R87" s="368"/>
      <c r="S87" s="368"/>
      <c r="T87" s="364"/>
      <c r="U87" s="364"/>
    </row>
    <row r="88" spans="7:21">
      <c r="G88" s="368"/>
      <c r="H88" s="368"/>
      <c r="I88" s="368"/>
      <c r="J88" s="368"/>
      <c r="K88" s="368"/>
      <c r="L88" s="368"/>
      <c r="M88" s="368"/>
      <c r="N88" s="368"/>
      <c r="O88" s="364"/>
      <c r="P88" s="364"/>
      <c r="Q88" s="368"/>
      <c r="R88" s="368"/>
      <c r="S88" s="368"/>
      <c r="T88" s="364"/>
      <c r="U88" s="364"/>
    </row>
    <row r="89" spans="7:21">
      <c r="G89" s="368"/>
      <c r="H89" s="368"/>
      <c r="I89" s="368"/>
      <c r="J89" s="368"/>
      <c r="K89" s="368"/>
      <c r="L89" s="368"/>
      <c r="M89" s="368"/>
      <c r="N89" s="368"/>
      <c r="O89" s="364"/>
      <c r="P89" s="364"/>
      <c r="Q89" s="368"/>
      <c r="R89" s="368"/>
      <c r="S89" s="368"/>
      <c r="T89" s="364"/>
      <c r="U89" s="364"/>
    </row>
    <row r="90" spans="7:21">
      <c r="G90" s="368"/>
      <c r="H90" s="368"/>
      <c r="I90" s="368"/>
      <c r="J90" s="368"/>
      <c r="K90" s="368"/>
      <c r="L90" s="368"/>
      <c r="M90" s="368"/>
      <c r="N90" s="368"/>
      <c r="O90" s="364"/>
      <c r="P90" s="364"/>
      <c r="Q90" s="368"/>
      <c r="R90" s="368"/>
      <c r="S90" s="368"/>
      <c r="T90" s="364"/>
      <c r="U90" s="364"/>
    </row>
    <row r="91" spans="7:21">
      <c r="G91" s="368"/>
      <c r="H91" s="368"/>
      <c r="I91" s="368"/>
      <c r="J91" s="368"/>
      <c r="K91" s="368"/>
      <c r="L91" s="368"/>
      <c r="M91" s="368"/>
      <c r="N91" s="368"/>
      <c r="O91" s="364"/>
      <c r="P91" s="364"/>
      <c r="Q91" s="368"/>
      <c r="R91" s="368"/>
      <c r="S91" s="368"/>
      <c r="T91" s="364"/>
      <c r="U91" s="364"/>
    </row>
    <row r="92" spans="7:21">
      <c r="G92" s="368"/>
      <c r="H92" s="368"/>
      <c r="I92" s="368"/>
      <c r="J92" s="368"/>
      <c r="K92" s="368"/>
      <c r="L92" s="368"/>
      <c r="M92" s="368"/>
      <c r="N92" s="368"/>
      <c r="O92" s="364"/>
      <c r="P92" s="364"/>
      <c r="Q92" s="368"/>
      <c r="R92" s="368"/>
      <c r="S92" s="368"/>
      <c r="T92" s="364"/>
      <c r="U92" s="364"/>
    </row>
    <row r="93" spans="7:21">
      <c r="G93" s="368"/>
      <c r="H93" s="368"/>
      <c r="I93" s="368"/>
      <c r="J93" s="368"/>
      <c r="K93" s="368"/>
      <c r="L93" s="368"/>
      <c r="M93" s="368"/>
      <c r="N93" s="368"/>
      <c r="O93" s="364"/>
      <c r="P93" s="364"/>
      <c r="Q93" s="368"/>
      <c r="R93" s="368"/>
      <c r="S93" s="368"/>
      <c r="T93" s="364"/>
      <c r="U93" s="364"/>
    </row>
    <row r="94" spans="7:21">
      <c r="G94" s="368"/>
      <c r="H94" s="368"/>
      <c r="I94" s="368"/>
      <c r="J94" s="368"/>
      <c r="K94" s="368"/>
      <c r="L94" s="368"/>
      <c r="M94" s="368"/>
      <c r="N94" s="368"/>
      <c r="O94" s="364"/>
      <c r="P94" s="364"/>
      <c r="Q94" s="368"/>
      <c r="R94" s="368"/>
      <c r="S94" s="368"/>
      <c r="T94" s="364"/>
      <c r="U94" s="364"/>
    </row>
    <row r="95" spans="7:21">
      <c r="G95" s="368"/>
      <c r="H95" s="368"/>
      <c r="I95" s="368"/>
      <c r="J95" s="368"/>
      <c r="K95" s="368"/>
      <c r="L95" s="368"/>
      <c r="M95" s="368"/>
      <c r="N95" s="368"/>
      <c r="O95" s="364"/>
      <c r="P95" s="364"/>
      <c r="Q95" s="368"/>
      <c r="R95" s="368"/>
      <c r="S95" s="368"/>
      <c r="T95" s="364"/>
      <c r="U95" s="364"/>
    </row>
    <row r="96" spans="7:21">
      <c r="G96" s="368"/>
      <c r="H96" s="368"/>
      <c r="I96" s="368"/>
      <c r="J96" s="368"/>
      <c r="K96" s="368"/>
      <c r="L96" s="368"/>
      <c r="M96" s="368"/>
      <c r="N96" s="368"/>
      <c r="O96" s="364"/>
      <c r="P96" s="364"/>
      <c r="Q96" s="368"/>
      <c r="R96" s="368"/>
      <c r="S96" s="368"/>
      <c r="T96" s="364"/>
      <c r="U96" s="364"/>
    </row>
    <row r="97" spans="7:21">
      <c r="G97" s="368"/>
      <c r="H97" s="368"/>
      <c r="I97" s="368"/>
      <c r="J97" s="368"/>
      <c r="K97" s="368"/>
      <c r="L97" s="368"/>
      <c r="M97" s="368"/>
      <c r="N97" s="368"/>
      <c r="O97" s="364"/>
      <c r="P97" s="364"/>
      <c r="Q97" s="368"/>
      <c r="R97" s="368"/>
      <c r="S97" s="368"/>
      <c r="T97" s="364"/>
      <c r="U97" s="364"/>
    </row>
    <row r="98" spans="7:21">
      <c r="G98" s="368"/>
      <c r="H98" s="368"/>
      <c r="I98" s="368"/>
      <c r="J98" s="368"/>
      <c r="K98" s="368"/>
      <c r="L98" s="368"/>
      <c r="M98" s="368"/>
      <c r="N98" s="368"/>
      <c r="O98" s="364"/>
      <c r="P98" s="364"/>
      <c r="Q98" s="368"/>
      <c r="R98" s="368"/>
      <c r="S98" s="368"/>
      <c r="T98" s="364"/>
      <c r="U98" s="364"/>
    </row>
    <row r="99" spans="7:21">
      <c r="G99" s="368"/>
      <c r="H99" s="368"/>
      <c r="I99" s="368"/>
      <c r="J99" s="368"/>
      <c r="K99" s="368"/>
      <c r="L99" s="368"/>
      <c r="M99" s="368"/>
      <c r="N99" s="368"/>
      <c r="O99" s="364"/>
      <c r="P99" s="364"/>
      <c r="Q99" s="368"/>
      <c r="R99" s="368"/>
      <c r="S99" s="368"/>
      <c r="T99" s="364"/>
      <c r="U99" s="364"/>
    </row>
    <row r="100" spans="7:21">
      <c r="G100" s="368"/>
      <c r="H100" s="368"/>
      <c r="I100" s="368"/>
      <c r="J100" s="368"/>
      <c r="K100" s="368"/>
      <c r="L100" s="368"/>
      <c r="M100" s="368"/>
      <c r="N100" s="368"/>
      <c r="O100" s="364"/>
      <c r="P100" s="364"/>
      <c r="Q100" s="368"/>
      <c r="R100" s="368"/>
      <c r="S100" s="368"/>
      <c r="T100" s="364"/>
      <c r="U100" s="364"/>
    </row>
    <row r="101" spans="7:21">
      <c r="G101" s="368"/>
      <c r="H101" s="368"/>
      <c r="I101" s="368"/>
      <c r="J101" s="368"/>
      <c r="K101" s="368"/>
      <c r="L101" s="368"/>
      <c r="M101" s="368"/>
      <c r="N101" s="368"/>
      <c r="O101" s="364"/>
      <c r="P101" s="364"/>
      <c r="Q101" s="368"/>
      <c r="R101" s="368"/>
      <c r="S101" s="368"/>
      <c r="T101" s="364"/>
      <c r="U101" s="364"/>
    </row>
    <row r="102" spans="7:21">
      <c r="G102" s="368"/>
      <c r="H102" s="368"/>
      <c r="I102" s="368"/>
      <c r="J102" s="368"/>
      <c r="K102" s="368"/>
      <c r="L102" s="368"/>
      <c r="M102" s="368"/>
      <c r="N102" s="368"/>
      <c r="O102" s="364"/>
      <c r="P102" s="364"/>
      <c r="Q102" s="368"/>
      <c r="R102" s="368"/>
      <c r="S102" s="368"/>
      <c r="T102" s="364"/>
      <c r="U102" s="364"/>
    </row>
    <row r="103" spans="7:21">
      <c r="G103" s="368"/>
      <c r="H103" s="368"/>
      <c r="I103" s="368"/>
      <c r="J103" s="368"/>
      <c r="K103" s="368"/>
      <c r="L103" s="368"/>
      <c r="M103" s="368"/>
      <c r="N103" s="368"/>
      <c r="O103" s="364"/>
      <c r="P103" s="364"/>
      <c r="Q103" s="368"/>
      <c r="R103" s="368"/>
      <c r="S103" s="368"/>
      <c r="T103" s="364"/>
      <c r="U103" s="364"/>
    </row>
    <row r="104" spans="7:21">
      <c r="G104" s="368"/>
      <c r="H104" s="368"/>
      <c r="I104" s="368"/>
      <c r="J104" s="368"/>
      <c r="K104" s="368"/>
      <c r="L104" s="368"/>
      <c r="M104" s="368"/>
      <c r="N104" s="368"/>
      <c r="O104" s="364"/>
      <c r="P104" s="364"/>
      <c r="Q104" s="368"/>
      <c r="R104" s="368"/>
      <c r="S104" s="368"/>
      <c r="T104" s="364"/>
      <c r="U104" s="364"/>
    </row>
    <row r="105" spans="7:21">
      <c r="G105" s="368"/>
      <c r="H105" s="368"/>
      <c r="I105" s="368"/>
      <c r="J105" s="368"/>
      <c r="K105" s="368"/>
      <c r="L105" s="368"/>
      <c r="M105" s="368"/>
      <c r="N105" s="368"/>
      <c r="O105" s="364"/>
      <c r="P105" s="364"/>
      <c r="Q105" s="368"/>
      <c r="R105" s="368"/>
      <c r="S105" s="368"/>
      <c r="T105" s="364"/>
      <c r="U105" s="364"/>
    </row>
    <row r="106" spans="7:21">
      <c r="G106" s="368"/>
      <c r="H106" s="368"/>
      <c r="I106" s="368"/>
      <c r="J106" s="368"/>
      <c r="K106" s="368"/>
      <c r="L106" s="368"/>
      <c r="M106" s="368"/>
      <c r="N106" s="368"/>
      <c r="O106" s="364"/>
      <c r="P106" s="364"/>
      <c r="Q106" s="368"/>
      <c r="R106" s="368"/>
      <c r="S106" s="368"/>
      <c r="T106" s="364"/>
      <c r="U106" s="364"/>
    </row>
    <row r="107" spans="7:21">
      <c r="G107" s="368"/>
      <c r="H107" s="368"/>
      <c r="I107" s="368"/>
      <c r="J107" s="368"/>
      <c r="K107" s="368"/>
      <c r="L107" s="368"/>
      <c r="M107" s="368"/>
      <c r="N107" s="368"/>
      <c r="O107" s="364"/>
      <c r="P107" s="364"/>
      <c r="Q107" s="368"/>
      <c r="R107" s="368"/>
      <c r="S107" s="368"/>
      <c r="T107" s="364"/>
      <c r="U107" s="364"/>
    </row>
    <row r="108" spans="7:21">
      <c r="G108" s="368"/>
      <c r="H108" s="368"/>
      <c r="I108" s="368"/>
      <c r="J108" s="368"/>
      <c r="K108" s="368"/>
      <c r="L108" s="368"/>
      <c r="M108" s="368"/>
      <c r="N108" s="368"/>
      <c r="O108" s="364"/>
      <c r="P108" s="364"/>
      <c r="Q108" s="368"/>
      <c r="R108" s="368"/>
      <c r="S108" s="368"/>
      <c r="T108" s="364"/>
      <c r="U108" s="364"/>
    </row>
    <row r="109" spans="7:21">
      <c r="G109" s="368"/>
      <c r="H109" s="368"/>
      <c r="I109" s="368"/>
      <c r="J109" s="368"/>
      <c r="K109" s="368"/>
      <c r="L109" s="368"/>
      <c r="M109" s="368"/>
      <c r="N109" s="368"/>
      <c r="O109" s="364"/>
      <c r="P109" s="364"/>
      <c r="Q109" s="368"/>
      <c r="R109" s="368"/>
      <c r="S109" s="368"/>
      <c r="T109" s="364"/>
      <c r="U109" s="364"/>
    </row>
    <row r="110" spans="7:21">
      <c r="G110" s="368"/>
      <c r="H110" s="368"/>
      <c r="I110" s="368"/>
      <c r="J110" s="368"/>
      <c r="K110" s="368"/>
      <c r="L110" s="368"/>
      <c r="M110" s="368"/>
      <c r="N110" s="368"/>
      <c r="O110" s="364"/>
      <c r="P110" s="364"/>
      <c r="Q110" s="368"/>
      <c r="R110" s="368"/>
      <c r="S110" s="368"/>
      <c r="T110" s="364"/>
      <c r="U110" s="364"/>
    </row>
    <row r="111" spans="7:21">
      <c r="G111" s="368"/>
      <c r="H111" s="368"/>
      <c r="I111" s="368"/>
      <c r="J111" s="368"/>
      <c r="K111" s="368"/>
      <c r="L111" s="368"/>
      <c r="M111" s="368"/>
      <c r="N111" s="368"/>
      <c r="O111" s="364"/>
      <c r="P111" s="364"/>
      <c r="Q111" s="368"/>
      <c r="R111" s="368"/>
      <c r="S111" s="368"/>
      <c r="T111" s="364"/>
      <c r="U111" s="364"/>
    </row>
    <row r="112" spans="7:21">
      <c r="G112" s="368"/>
      <c r="H112" s="368"/>
      <c r="I112" s="368"/>
      <c r="J112" s="368"/>
      <c r="K112" s="368"/>
      <c r="L112" s="368"/>
      <c r="M112" s="368"/>
      <c r="N112" s="368"/>
      <c r="O112" s="364"/>
      <c r="P112" s="364"/>
      <c r="Q112" s="368"/>
      <c r="R112" s="368"/>
      <c r="S112" s="368"/>
      <c r="T112" s="364"/>
      <c r="U112" s="364"/>
    </row>
    <row r="113" spans="7:21">
      <c r="G113" s="368"/>
      <c r="H113" s="368"/>
      <c r="I113" s="368"/>
      <c r="J113" s="368"/>
      <c r="K113" s="368"/>
      <c r="L113" s="368"/>
      <c r="M113" s="368"/>
      <c r="N113" s="368"/>
      <c r="O113" s="364"/>
      <c r="P113" s="364"/>
      <c r="Q113" s="368"/>
      <c r="R113" s="368"/>
      <c r="S113" s="368"/>
      <c r="T113" s="364"/>
      <c r="U113" s="364"/>
    </row>
    <row r="114" spans="7:21">
      <c r="G114" s="368"/>
      <c r="H114" s="368"/>
      <c r="I114" s="368"/>
      <c r="J114" s="368"/>
      <c r="K114" s="368"/>
      <c r="L114" s="368"/>
      <c r="M114" s="368"/>
      <c r="N114" s="368"/>
      <c r="O114" s="364"/>
      <c r="P114" s="364"/>
      <c r="Q114" s="368"/>
      <c r="R114" s="368"/>
      <c r="S114" s="368"/>
      <c r="T114" s="364"/>
      <c r="U114" s="364"/>
    </row>
    <row r="115" spans="7:21">
      <c r="G115" s="368"/>
      <c r="H115" s="368"/>
      <c r="I115" s="368"/>
      <c r="J115" s="368"/>
      <c r="K115" s="368"/>
      <c r="L115" s="368"/>
      <c r="M115" s="368"/>
      <c r="N115" s="368"/>
      <c r="O115" s="364"/>
      <c r="P115" s="364"/>
      <c r="Q115" s="368"/>
      <c r="R115" s="368"/>
      <c r="S115" s="368"/>
      <c r="T115" s="364"/>
      <c r="U115" s="364"/>
    </row>
    <row r="116" spans="7:21">
      <c r="G116" s="368"/>
      <c r="H116" s="368"/>
      <c r="I116" s="368"/>
      <c r="J116" s="368"/>
      <c r="K116" s="368"/>
      <c r="L116" s="368"/>
      <c r="M116" s="368"/>
      <c r="N116" s="368"/>
      <c r="O116" s="364"/>
      <c r="P116" s="364"/>
      <c r="Q116" s="368"/>
      <c r="R116" s="368"/>
      <c r="S116" s="368"/>
      <c r="T116" s="364"/>
      <c r="U116" s="364"/>
    </row>
    <row r="117" spans="7:21">
      <c r="G117" s="368"/>
      <c r="H117" s="368"/>
      <c r="I117" s="368"/>
      <c r="J117" s="368"/>
      <c r="K117" s="368"/>
      <c r="L117" s="368"/>
      <c r="M117" s="368"/>
      <c r="N117" s="368"/>
      <c r="O117" s="364"/>
      <c r="P117" s="364"/>
      <c r="Q117" s="368"/>
      <c r="R117" s="368"/>
      <c r="S117" s="368"/>
      <c r="T117" s="364"/>
      <c r="U117" s="364"/>
    </row>
    <row r="118" spans="7:21">
      <c r="G118" s="368"/>
      <c r="H118" s="368"/>
      <c r="I118" s="368"/>
      <c r="J118" s="368"/>
      <c r="K118" s="368"/>
      <c r="L118" s="368"/>
      <c r="M118" s="368"/>
      <c r="N118" s="368"/>
      <c r="O118" s="364"/>
      <c r="P118" s="364"/>
      <c r="Q118" s="368"/>
      <c r="R118" s="368"/>
      <c r="S118" s="368"/>
      <c r="T118" s="364"/>
      <c r="U118" s="364"/>
    </row>
    <row r="119" spans="7:21">
      <c r="G119" s="368"/>
      <c r="H119" s="368"/>
      <c r="I119" s="368"/>
      <c r="J119" s="368"/>
      <c r="K119" s="368"/>
      <c r="L119" s="368"/>
      <c r="M119" s="368"/>
      <c r="N119" s="368"/>
      <c r="O119" s="364"/>
      <c r="P119" s="364"/>
      <c r="Q119" s="368"/>
      <c r="R119" s="368"/>
      <c r="S119" s="368"/>
      <c r="T119" s="364"/>
      <c r="U119" s="364"/>
    </row>
    <row r="120" spans="7:21">
      <c r="G120" s="368"/>
      <c r="H120" s="368"/>
      <c r="I120" s="368"/>
      <c r="J120" s="368"/>
      <c r="K120" s="368"/>
      <c r="L120" s="368"/>
      <c r="M120" s="368"/>
      <c r="N120" s="368"/>
      <c r="O120" s="364"/>
      <c r="P120" s="364"/>
      <c r="Q120" s="368"/>
      <c r="R120" s="368"/>
      <c r="S120" s="368"/>
      <c r="T120" s="364"/>
      <c r="U120" s="364"/>
    </row>
    <row r="121" spans="7:21">
      <c r="G121" s="368"/>
      <c r="H121" s="368"/>
      <c r="I121" s="368"/>
      <c r="J121" s="368"/>
      <c r="K121" s="368"/>
      <c r="L121" s="368"/>
      <c r="M121" s="368"/>
      <c r="N121" s="368"/>
      <c r="O121" s="364"/>
      <c r="P121" s="364"/>
      <c r="Q121" s="368"/>
      <c r="R121" s="368"/>
      <c r="S121" s="368"/>
      <c r="T121" s="364"/>
      <c r="U121" s="364"/>
    </row>
    <row r="122" spans="7:21">
      <c r="G122" s="368"/>
      <c r="H122" s="368"/>
      <c r="I122" s="368"/>
      <c r="J122" s="368"/>
      <c r="K122" s="368"/>
      <c r="L122" s="368"/>
      <c r="M122" s="368"/>
      <c r="N122" s="368"/>
      <c r="O122" s="364"/>
      <c r="P122" s="364"/>
      <c r="Q122" s="368"/>
      <c r="R122" s="368"/>
      <c r="S122" s="368"/>
      <c r="T122" s="364"/>
      <c r="U122" s="364"/>
    </row>
    <row r="123" spans="7:21">
      <c r="G123" s="368"/>
      <c r="H123" s="368"/>
      <c r="I123" s="368"/>
      <c r="J123" s="368"/>
      <c r="K123" s="368"/>
      <c r="L123" s="368"/>
      <c r="M123" s="368"/>
      <c r="N123" s="368"/>
      <c r="O123" s="364"/>
      <c r="P123" s="364"/>
      <c r="Q123" s="368"/>
      <c r="R123" s="368"/>
      <c r="S123" s="368"/>
      <c r="T123" s="364"/>
      <c r="U123" s="364"/>
    </row>
    <row r="124" spans="7:21">
      <c r="G124" s="368"/>
      <c r="H124" s="368"/>
      <c r="I124" s="368"/>
      <c r="J124" s="368"/>
      <c r="K124" s="368"/>
      <c r="L124" s="368"/>
      <c r="M124" s="368"/>
      <c r="N124" s="368"/>
      <c r="O124" s="364"/>
      <c r="P124" s="364"/>
      <c r="Q124" s="368"/>
      <c r="R124" s="368"/>
      <c r="S124" s="368"/>
      <c r="T124" s="364"/>
      <c r="U124" s="364"/>
    </row>
    <row r="125" spans="7:21">
      <c r="G125" s="368"/>
      <c r="H125" s="368"/>
      <c r="I125" s="368"/>
      <c r="J125" s="368"/>
      <c r="K125" s="368"/>
      <c r="L125" s="368"/>
      <c r="M125" s="368"/>
      <c r="N125" s="368"/>
      <c r="O125" s="364"/>
      <c r="P125" s="364"/>
      <c r="Q125" s="368"/>
      <c r="R125" s="368"/>
      <c r="S125" s="368"/>
      <c r="T125" s="364"/>
      <c r="U125" s="364"/>
    </row>
    <row r="126" spans="7:21">
      <c r="G126" s="368"/>
      <c r="H126" s="368"/>
      <c r="I126" s="368"/>
      <c r="J126" s="368"/>
      <c r="K126" s="368"/>
      <c r="L126" s="368"/>
      <c r="M126" s="368"/>
      <c r="N126" s="368"/>
      <c r="O126" s="364"/>
      <c r="P126" s="364"/>
      <c r="Q126" s="368"/>
      <c r="R126" s="368"/>
      <c r="S126" s="368"/>
      <c r="T126" s="364"/>
      <c r="U126" s="364"/>
    </row>
    <row r="127" spans="7:21">
      <c r="G127" s="368"/>
      <c r="H127" s="368"/>
      <c r="I127" s="368"/>
      <c r="J127" s="368"/>
      <c r="K127" s="368"/>
      <c r="L127" s="368"/>
      <c r="M127" s="368"/>
      <c r="N127" s="368"/>
      <c r="O127" s="364"/>
      <c r="P127" s="364"/>
      <c r="Q127" s="368"/>
      <c r="R127" s="368"/>
      <c r="S127" s="368"/>
      <c r="T127" s="364"/>
      <c r="U127" s="364"/>
    </row>
    <row r="128" spans="7:21">
      <c r="G128" s="368"/>
      <c r="H128" s="368"/>
      <c r="I128" s="368"/>
      <c r="J128" s="368"/>
      <c r="K128" s="368"/>
      <c r="L128" s="368"/>
      <c r="M128" s="368"/>
      <c r="N128" s="368"/>
      <c r="O128" s="364"/>
      <c r="P128" s="364"/>
      <c r="Q128" s="368"/>
      <c r="R128" s="368"/>
      <c r="S128" s="368"/>
      <c r="T128" s="364"/>
      <c r="U128" s="364"/>
    </row>
    <row r="129" spans="7:21">
      <c r="G129" s="368"/>
      <c r="H129" s="368"/>
      <c r="I129" s="368"/>
      <c r="J129" s="368"/>
      <c r="K129" s="368"/>
      <c r="L129" s="368"/>
      <c r="M129" s="368"/>
      <c r="N129" s="368"/>
      <c r="O129" s="364"/>
      <c r="P129" s="364"/>
      <c r="Q129" s="368"/>
      <c r="R129" s="368"/>
      <c r="S129" s="368"/>
      <c r="T129" s="364"/>
      <c r="U129" s="364"/>
    </row>
    <row r="130" spans="7:21">
      <c r="G130" s="368"/>
      <c r="H130" s="368"/>
      <c r="I130" s="368"/>
      <c r="J130" s="368"/>
      <c r="K130" s="368"/>
      <c r="L130" s="368"/>
      <c r="M130" s="368"/>
      <c r="N130" s="368"/>
      <c r="O130" s="364"/>
      <c r="P130" s="364"/>
      <c r="Q130" s="368"/>
      <c r="R130" s="368"/>
      <c r="S130" s="368"/>
      <c r="T130" s="364"/>
      <c r="U130" s="364"/>
    </row>
    <row r="131" spans="7:21">
      <c r="G131" s="368"/>
      <c r="H131" s="368"/>
      <c r="I131" s="368"/>
      <c r="J131" s="368"/>
      <c r="K131" s="368"/>
      <c r="L131" s="368"/>
      <c r="M131" s="368"/>
      <c r="N131" s="368"/>
      <c r="O131" s="364"/>
      <c r="P131" s="364"/>
      <c r="Q131" s="368"/>
      <c r="R131" s="368"/>
      <c r="S131" s="368"/>
      <c r="T131" s="364"/>
      <c r="U131" s="364"/>
    </row>
    <row r="132" spans="7:21">
      <c r="G132" s="368"/>
      <c r="H132" s="368"/>
      <c r="I132" s="368"/>
      <c r="J132" s="368"/>
      <c r="K132" s="368"/>
      <c r="L132" s="368"/>
      <c r="M132" s="368"/>
      <c r="N132" s="368"/>
      <c r="O132" s="364"/>
      <c r="P132" s="364"/>
      <c r="Q132" s="368"/>
      <c r="R132" s="368"/>
      <c r="S132" s="368"/>
      <c r="T132" s="364"/>
      <c r="U132" s="364"/>
    </row>
    <row r="133" spans="7:21">
      <c r="G133" s="368"/>
      <c r="H133" s="368"/>
      <c r="I133" s="368"/>
      <c r="J133" s="368"/>
      <c r="K133" s="368"/>
      <c r="L133" s="368"/>
      <c r="M133" s="368"/>
      <c r="N133" s="368"/>
      <c r="O133" s="364"/>
      <c r="P133" s="364"/>
      <c r="Q133" s="368"/>
      <c r="R133" s="368"/>
      <c r="S133" s="368"/>
      <c r="T133" s="364"/>
      <c r="U133" s="364"/>
    </row>
    <row r="134" spans="7:21">
      <c r="G134" s="368"/>
      <c r="H134" s="368"/>
      <c r="I134" s="368"/>
      <c r="J134" s="368"/>
      <c r="K134" s="368"/>
      <c r="L134" s="368"/>
      <c r="M134" s="368"/>
      <c r="N134" s="368"/>
      <c r="O134" s="364"/>
      <c r="P134" s="364"/>
      <c r="Q134" s="368"/>
      <c r="R134" s="368"/>
      <c r="S134" s="368"/>
      <c r="T134" s="364"/>
      <c r="U134" s="364"/>
    </row>
    <row r="135" spans="7:21">
      <c r="G135" s="368"/>
      <c r="H135" s="368"/>
      <c r="I135" s="368"/>
      <c r="J135" s="368"/>
      <c r="K135" s="368"/>
      <c r="L135" s="368"/>
      <c r="M135" s="368"/>
      <c r="N135" s="368"/>
      <c r="O135" s="364"/>
      <c r="P135" s="364"/>
      <c r="Q135" s="368"/>
      <c r="R135" s="368"/>
      <c r="S135" s="368"/>
      <c r="T135" s="364"/>
      <c r="U135" s="364"/>
    </row>
    <row r="136" spans="7:21">
      <c r="G136" s="368"/>
      <c r="H136" s="368"/>
      <c r="I136" s="368"/>
      <c r="J136" s="368"/>
      <c r="K136" s="368"/>
      <c r="L136" s="368"/>
      <c r="M136" s="368"/>
      <c r="N136" s="368"/>
      <c r="O136" s="364"/>
      <c r="P136" s="364"/>
      <c r="Q136" s="368"/>
      <c r="R136" s="368"/>
      <c r="S136" s="368"/>
      <c r="T136" s="364"/>
      <c r="U136" s="364"/>
    </row>
    <row r="137" spans="7:21">
      <c r="G137" s="368"/>
      <c r="H137" s="368"/>
      <c r="I137" s="368"/>
      <c r="J137" s="368"/>
      <c r="K137" s="368"/>
      <c r="L137" s="368"/>
      <c r="M137" s="368"/>
      <c r="N137" s="368"/>
      <c r="O137" s="364"/>
      <c r="P137" s="364"/>
      <c r="Q137" s="368"/>
      <c r="R137" s="368"/>
      <c r="S137" s="368"/>
      <c r="T137" s="364"/>
      <c r="U137" s="364"/>
    </row>
    <row r="138" spans="7:21">
      <c r="G138" s="368"/>
      <c r="H138" s="368"/>
      <c r="I138" s="368"/>
      <c r="J138" s="368"/>
      <c r="K138" s="368"/>
      <c r="L138" s="368"/>
      <c r="M138" s="368"/>
      <c r="N138" s="368"/>
      <c r="O138" s="364"/>
      <c r="P138" s="364"/>
      <c r="Q138" s="368"/>
      <c r="R138" s="368"/>
      <c r="S138" s="368"/>
      <c r="T138" s="364"/>
      <c r="U138" s="364"/>
    </row>
    <row r="139" spans="7:21">
      <c r="G139" s="368"/>
      <c r="H139" s="368"/>
      <c r="I139" s="368"/>
      <c r="J139" s="368"/>
      <c r="K139" s="368"/>
      <c r="L139" s="368"/>
      <c r="M139" s="368"/>
      <c r="N139" s="368"/>
      <c r="O139" s="364"/>
      <c r="P139" s="364"/>
      <c r="Q139" s="368"/>
      <c r="R139" s="368"/>
      <c r="S139" s="368"/>
      <c r="T139" s="364"/>
      <c r="U139" s="364"/>
    </row>
    <row r="140" spans="7:21">
      <c r="G140" s="368"/>
      <c r="H140" s="368"/>
      <c r="I140" s="368"/>
      <c r="J140" s="368"/>
      <c r="K140" s="368"/>
      <c r="L140" s="368"/>
      <c r="M140" s="368"/>
      <c r="N140" s="368"/>
      <c r="O140" s="364"/>
      <c r="P140" s="364"/>
      <c r="Q140" s="368"/>
      <c r="R140" s="368"/>
      <c r="S140" s="368"/>
      <c r="T140" s="364"/>
      <c r="U140" s="364"/>
    </row>
    <row r="141" spans="7:21">
      <c r="G141" s="368"/>
      <c r="H141" s="368"/>
      <c r="I141" s="368"/>
      <c r="J141" s="368"/>
      <c r="K141" s="368"/>
      <c r="L141" s="368"/>
      <c r="M141" s="368"/>
      <c r="N141" s="368"/>
      <c r="O141" s="364"/>
      <c r="P141" s="364"/>
      <c r="Q141" s="368"/>
      <c r="R141" s="368"/>
      <c r="S141" s="368"/>
      <c r="T141" s="364"/>
      <c r="U141" s="364"/>
    </row>
    <row r="142" spans="7:21">
      <c r="G142" s="368"/>
      <c r="H142" s="368"/>
      <c r="I142" s="368"/>
      <c r="J142" s="368"/>
      <c r="K142" s="368"/>
      <c r="L142" s="368"/>
      <c r="M142" s="368"/>
      <c r="N142" s="368"/>
      <c r="O142" s="364"/>
      <c r="P142" s="364"/>
      <c r="Q142" s="368"/>
      <c r="R142" s="368"/>
      <c r="S142" s="368"/>
      <c r="T142" s="364"/>
      <c r="U142" s="364"/>
    </row>
    <row r="143" spans="7:21">
      <c r="G143" s="368"/>
      <c r="H143" s="368"/>
      <c r="I143" s="368"/>
      <c r="J143" s="368"/>
      <c r="K143" s="368"/>
      <c r="L143" s="368"/>
      <c r="M143" s="368"/>
      <c r="N143" s="368"/>
      <c r="O143" s="364"/>
      <c r="P143" s="364"/>
      <c r="Q143" s="368"/>
      <c r="R143" s="368"/>
      <c r="S143" s="368"/>
      <c r="T143" s="364"/>
      <c r="U143" s="364"/>
    </row>
    <row r="144" spans="7:21">
      <c r="G144" s="368"/>
      <c r="H144" s="368"/>
      <c r="I144" s="368"/>
      <c r="J144" s="368"/>
      <c r="K144" s="368"/>
      <c r="L144" s="368"/>
      <c r="M144" s="368"/>
      <c r="N144" s="368"/>
      <c r="O144" s="364"/>
      <c r="P144" s="364"/>
      <c r="Q144" s="368"/>
      <c r="R144" s="368"/>
      <c r="S144" s="368"/>
      <c r="T144" s="364"/>
      <c r="U144" s="364"/>
    </row>
    <row r="145" spans="7:21">
      <c r="G145" s="368"/>
      <c r="H145" s="368"/>
      <c r="I145" s="368"/>
      <c r="J145" s="368"/>
      <c r="K145" s="368"/>
      <c r="L145" s="368"/>
      <c r="M145" s="368"/>
      <c r="N145" s="368"/>
      <c r="O145" s="364"/>
      <c r="P145" s="364"/>
      <c r="Q145" s="368"/>
      <c r="R145" s="368"/>
      <c r="S145" s="368"/>
      <c r="T145" s="364"/>
      <c r="U145" s="364"/>
    </row>
    <row r="146" spans="7:21">
      <c r="G146" s="368"/>
      <c r="H146" s="368"/>
      <c r="I146" s="368"/>
      <c r="J146" s="368"/>
      <c r="K146" s="368"/>
      <c r="L146" s="368"/>
      <c r="M146" s="368"/>
      <c r="N146" s="368"/>
      <c r="O146" s="364"/>
      <c r="P146" s="364"/>
      <c r="Q146" s="368"/>
      <c r="R146" s="368"/>
      <c r="S146" s="368"/>
      <c r="T146" s="364"/>
      <c r="U146" s="364"/>
    </row>
    <row r="147" spans="7:21">
      <c r="G147" s="368"/>
      <c r="H147" s="368"/>
      <c r="I147" s="368"/>
      <c r="J147" s="368"/>
      <c r="K147" s="368"/>
      <c r="L147" s="368"/>
      <c r="M147" s="368"/>
      <c r="N147" s="368"/>
      <c r="O147" s="364"/>
      <c r="P147" s="364"/>
      <c r="Q147" s="368"/>
      <c r="R147" s="368"/>
      <c r="S147" s="368"/>
      <c r="T147" s="364"/>
      <c r="U147" s="364"/>
    </row>
    <row r="148" spans="7:21">
      <c r="G148" s="368"/>
      <c r="H148" s="368"/>
      <c r="I148" s="368"/>
      <c r="J148" s="368"/>
      <c r="K148" s="368"/>
      <c r="L148" s="368"/>
      <c r="M148" s="368"/>
      <c r="N148" s="368"/>
      <c r="O148" s="364"/>
      <c r="P148" s="364"/>
      <c r="Q148" s="368"/>
      <c r="R148" s="368"/>
      <c r="S148" s="368"/>
      <c r="T148" s="364"/>
      <c r="U148" s="364"/>
    </row>
    <row r="149" spans="7:21">
      <c r="G149" s="368"/>
      <c r="H149" s="368"/>
      <c r="I149" s="368"/>
      <c r="J149" s="368"/>
      <c r="K149" s="368"/>
      <c r="L149" s="368"/>
      <c r="M149" s="368"/>
      <c r="N149" s="368"/>
      <c r="O149" s="364"/>
      <c r="P149" s="364"/>
      <c r="Q149" s="368"/>
      <c r="R149" s="368"/>
      <c r="S149" s="368"/>
      <c r="T149" s="364"/>
      <c r="U149" s="364"/>
    </row>
    <row r="150" spans="7:21">
      <c r="G150" s="368"/>
      <c r="H150" s="368"/>
      <c r="I150" s="368"/>
      <c r="J150" s="368"/>
      <c r="K150" s="368"/>
      <c r="L150" s="368"/>
      <c r="M150" s="368"/>
      <c r="N150" s="368"/>
      <c r="O150" s="364"/>
      <c r="P150" s="364"/>
      <c r="Q150" s="368"/>
      <c r="R150" s="368"/>
      <c r="S150" s="368"/>
      <c r="T150" s="364"/>
      <c r="U150" s="364"/>
    </row>
    <row r="151" spans="7:21">
      <c r="G151" s="368"/>
      <c r="H151" s="368"/>
      <c r="I151" s="368"/>
      <c r="J151" s="368"/>
      <c r="K151" s="368"/>
      <c r="L151" s="368"/>
      <c r="M151" s="368"/>
      <c r="N151" s="368"/>
      <c r="O151" s="364"/>
      <c r="P151" s="364"/>
      <c r="Q151" s="368"/>
      <c r="R151" s="368"/>
      <c r="S151" s="368"/>
      <c r="T151" s="364"/>
      <c r="U151" s="364"/>
    </row>
    <row r="152" spans="7:21">
      <c r="G152" s="368"/>
      <c r="H152" s="368"/>
      <c r="I152" s="368"/>
      <c r="J152" s="368"/>
      <c r="K152" s="368"/>
      <c r="L152" s="368"/>
      <c r="M152" s="368"/>
      <c r="N152" s="368"/>
      <c r="O152" s="364"/>
      <c r="P152" s="364"/>
      <c r="Q152" s="368"/>
      <c r="R152" s="368"/>
      <c r="S152" s="368"/>
      <c r="T152" s="364"/>
      <c r="U152" s="364"/>
    </row>
    <row r="153" spans="7:21">
      <c r="G153" s="368"/>
      <c r="H153" s="368"/>
      <c r="I153" s="368"/>
      <c r="J153" s="368"/>
      <c r="K153" s="368"/>
      <c r="L153" s="368"/>
      <c r="M153" s="368"/>
      <c r="N153" s="368"/>
      <c r="O153" s="364"/>
      <c r="P153" s="364"/>
      <c r="Q153" s="368"/>
      <c r="R153" s="368"/>
      <c r="S153" s="368"/>
      <c r="T153" s="364"/>
      <c r="U153" s="364"/>
    </row>
    <row r="154" spans="7:21">
      <c r="G154" s="368"/>
      <c r="H154" s="368"/>
      <c r="I154" s="368"/>
      <c r="J154" s="368"/>
      <c r="K154" s="368"/>
      <c r="L154" s="368"/>
      <c r="M154" s="368"/>
      <c r="N154" s="368"/>
      <c r="O154" s="364"/>
      <c r="P154" s="364"/>
      <c r="Q154" s="368"/>
      <c r="R154" s="368"/>
      <c r="S154" s="368"/>
      <c r="T154" s="364"/>
      <c r="U154" s="364"/>
    </row>
    <row r="155" spans="7:21">
      <c r="G155" s="368"/>
      <c r="H155" s="368"/>
      <c r="I155" s="368"/>
      <c r="J155" s="368"/>
      <c r="K155" s="368"/>
      <c r="L155" s="368"/>
      <c r="M155" s="368"/>
      <c r="N155" s="368"/>
      <c r="O155" s="364"/>
      <c r="P155" s="364"/>
      <c r="Q155" s="368"/>
      <c r="R155" s="368"/>
      <c r="S155" s="368"/>
      <c r="T155" s="364"/>
      <c r="U155" s="364"/>
    </row>
    <row r="156" spans="7:21">
      <c r="G156" s="368"/>
      <c r="H156" s="368"/>
      <c r="I156" s="368"/>
      <c r="J156" s="368"/>
      <c r="K156" s="368"/>
      <c r="L156" s="368"/>
      <c r="M156" s="368"/>
      <c r="N156" s="368"/>
      <c r="O156" s="364"/>
      <c r="P156" s="364"/>
      <c r="Q156" s="368"/>
      <c r="R156" s="368"/>
      <c r="S156" s="368"/>
      <c r="T156" s="364"/>
      <c r="U156" s="364"/>
    </row>
    <row r="157" spans="7:21">
      <c r="G157" s="368"/>
      <c r="H157" s="368"/>
      <c r="I157" s="368"/>
      <c r="J157" s="368"/>
      <c r="K157" s="368"/>
      <c r="L157" s="368"/>
      <c r="M157" s="368"/>
      <c r="N157" s="368"/>
      <c r="O157" s="364"/>
      <c r="P157" s="364"/>
      <c r="Q157" s="368"/>
      <c r="R157" s="368"/>
      <c r="S157" s="368"/>
      <c r="T157" s="364"/>
      <c r="U157" s="364"/>
    </row>
    <row r="158" spans="7:21">
      <c r="G158" s="368"/>
      <c r="H158" s="368"/>
      <c r="I158" s="368"/>
      <c r="J158" s="368"/>
      <c r="K158" s="368"/>
      <c r="L158" s="368"/>
      <c r="M158" s="368"/>
      <c r="N158" s="368"/>
      <c r="O158" s="364"/>
      <c r="P158" s="364"/>
      <c r="Q158" s="368"/>
      <c r="R158" s="368"/>
      <c r="S158" s="368"/>
      <c r="T158" s="364"/>
      <c r="U158" s="364"/>
    </row>
    <row r="159" spans="7:21">
      <c r="G159" s="368"/>
      <c r="H159" s="368"/>
      <c r="I159" s="368"/>
      <c r="J159" s="368"/>
      <c r="K159" s="368"/>
      <c r="L159" s="368"/>
      <c r="M159" s="368"/>
      <c r="N159" s="368"/>
      <c r="O159" s="364"/>
      <c r="P159" s="364"/>
      <c r="Q159" s="368"/>
      <c r="R159" s="368"/>
      <c r="S159" s="368"/>
      <c r="T159" s="364"/>
      <c r="U159" s="364"/>
    </row>
    <row r="160" spans="7:21">
      <c r="G160" s="368"/>
      <c r="H160" s="368"/>
      <c r="I160" s="368"/>
      <c r="J160" s="368"/>
      <c r="K160" s="368"/>
      <c r="L160" s="368"/>
      <c r="M160" s="368"/>
      <c r="N160" s="368"/>
      <c r="O160" s="364"/>
      <c r="P160" s="364"/>
      <c r="Q160" s="368"/>
      <c r="R160" s="368"/>
      <c r="S160" s="368"/>
      <c r="T160" s="364"/>
      <c r="U160" s="364"/>
    </row>
    <row r="161" spans="7:21">
      <c r="G161" s="368"/>
      <c r="H161" s="368"/>
      <c r="I161" s="368"/>
      <c r="J161" s="368"/>
      <c r="K161" s="368"/>
      <c r="L161" s="368"/>
      <c r="M161" s="368"/>
      <c r="N161" s="368"/>
      <c r="O161" s="364"/>
      <c r="P161" s="364"/>
      <c r="Q161" s="368"/>
      <c r="R161" s="368"/>
      <c r="S161" s="368"/>
      <c r="T161" s="364"/>
      <c r="U161" s="364"/>
    </row>
    <row r="162" spans="7:21">
      <c r="G162" s="368"/>
      <c r="H162" s="368"/>
      <c r="I162" s="368"/>
      <c r="J162" s="368"/>
      <c r="K162" s="368"/>
      <c r="L162" s="368"/>
      <c r="M162" s="368"/>
      <c r="N162" s="368"/>
      <c r="O162" s="364"/>
      <c r="P162" s="364"/>
      <c r="Q162" s="368"/>
      <c r="R162" s="368"/>
      <c r="S162" s="368"/>
      <c r="T162" s="364"/>
      <c r="U162" s="364"/>
    </row>
    <row r="163" spans="7:21">
      <c r="G163" s="368"/>
      <c r="H163" s="368"/>
      <c r="I163" s="368"/>
      <c r="J163" s="368"/>
      <c r="K163" s="368"/>
      <c r="L163" s="368"/>
      <c r="M163" s="368"/>
      <c r="N163" s="368"/>
      <c r="O163" s="364"/>
      <c r="P163" s="364"/>
      <c r="Q163" s="368"/>
      <c r="R163" s="368"/>
      <c r="S163" s="368"/>
      <c r="T163" s="364"/>
      <c r="U163" s="364"/>
    </row>
    <row r="164" spans="7:21">
      <c r="G164" s="368"/>
      <c r="H164" s="368"/>
      <c r="I164" s="368"/>
      <c r="J164" s="368"/>
      <c r="K164" s="368"/>
      <c r="L164" s="368"/>
      <c r="M164" s="368"/>
      <c r="N164" s="368"/>
      <c r="O164" s="364"/>
      <c r="P164" s="364"/>
      <c r="Q164" s="368"/>
      <c r="R164" s="368"/>
      <c r="S164" s="368"/>
      <c r="T164" s="364"/>
      <c r="U164" s="364"/>
    </row>
    <row r="165" spans="7:21">
      <c r="G165" s="368"/>
      <c r="H165" s="368"/>
      <c r="I165" s="368"/>
      <c r="J165" s="368"/>
      <c r="K165" s="368"/>
      <c r="L165" s="368"/>
      <c r="M165" s="368"/>
      <c r="N165" s="368"/>
      <c r="O165" s="364"/>
      <c r="P165" s="364"/>
      <c r="Q165" s="368"/>
      <c r="R165" s="368"/>
      <c r="S165" s="368"/>
      <c r="T165" s="364"/>
      <c r="U165" s="364"/>
    </row>
    <row r="166" spans="7:21">
      <c r="G166" s="368"/>
      <c r="H166" s="368"/>
      <c r="I166" s="368"/>
      <c r="J166" s="368"/>
      <c r="K166" s="368"/>
      <c r="L166" s="368"/>
      <c r="M166" s="368"/>
      <c r="N166" s="368"/>
      <c r="O166" s="364"/>
      <c r="P166" s="364"/>
      <c r="Q166" s="368"/>
      <c r="R166" s="368"/>
      <c r="S166" s="368"/>
      <c r="T166" s="364"/>
      <c r="U166" s="364"/>
    </row>
    <row r="167" spans="7:21">
      <c r="G167" s="368"/>
      <c r="H167" s="368"/>
      <c r="I167" s="368"/>
      <c r="J167" s="368"/>
      <c r="K167" s="368"/>
      <c r="L167" s="368"/>
      <c r="M167" s="368"/>
      <c r="N167" s="368"/>
      <c r="O167" s="364"/>
      <c r="P167" s="364"/>
      <c r="Q167" s="368"/>
      <c r="R167" s="368"/>
      <c r="S167" s="368"/>
      <c r="T167" s="364"/>
      <c r="U167" s="364"/>
    </row>
    <row r="168" spans="7:21">
      <c r="G168" s="368"/>
      <c r="H168" s="368"/>
      <c r="I168" s="368"/>
      <c r="J168" s="368"/>
      <c r="K168" s="368"/>
      <c r="L168" s="368"/>
      <c r="M168" s="368"/>
      <c r="N168" s="368"/>
      <c r="O168" s="364"/>
      <c r="P168" s="364"/>
      <c r="Q168" s="368"/>
      <c r="R168" s="368"/>
      <c r="S168" s="368"/>
      <c r="T168" s="364"/>
      <c r="U168" s="364"/>
    </row>
    <row r="169" spans="7:21">
      <c r="G169" s="368"/>
      <c r="H169" s="368"/>
      <c r="I169" s="368"/>
      <c r="J169" s="368"/>
      <c r="K169" s="368"/>
      <c r="L169" s="368"/>
      <c r="M169" s="368"/>
      <c r="N169" s="368"/>
      <c r="O169" s="364"/>
      <c r="P169" s="364"/>
      <c r="Q169" s="368"/>
      <c r="R169" s="368"/>
      <c r="S169" s="368"/>
      <c r="T169" s="364"/>
      <c r="U169" s="364"/>
    </row>
    <row r="170" spans="7:21">
      <c r="G170" s="368"/>
      <c r="H170" s="368"/>
      <c r="I170" s="368"/>
      <c r="J170" s="368"/>
      <c r="K170" s="368"/>
      <c r="L170" s="368"/>
      <c r="M170" s="368"/>
      <c r="N170" s="368"/>
      <c r="O170" s="364"/>
      <c r="P170" s="364"/>
      <c r="Q170" s="368"/>
      <c r="R170" s="368"/>
      <c r="S170" s="368"/>
      <c r="T170" s="364"/>
      <c r="U170" s="364"/>
    </row>
    <row r="171" spans="7:21">
      <c r="G171" s="368"/>
      <c r="H171" s="368"/>
      <c r="I171" s="368"/>
      <c r="J171" s="368"/>
      <c r="K171" s="368"/>
      <c r="L171" s="368"/>
      <c r="M171" s="368"/>
      <c r="N171" s="368"/>
      <c r="O171" s="364"/>
      <c r="P171" s="364"/>
      <c r="Q171" s="368"/>
      <c r="R171" s="368"/>
      <c r="S171" s="368"/>
      <c r="T171" s="364"/>
      <c r="U171" s="364"/>
    </row>
    <row r="172" spans="7:21">
      <c r="G172" s="368"/>
      <c r="H172" s="368"/>
      <c r="I172" s="368"/>
      <c r="J172" s="368"/>
      <c r="K172" s="368"/>
      <c r="L172" s="368"/>
      <c r="M172" s="368"/>
      <c r="N172" s="368"/>
      <c r="O172" s="364"/>
      <c r="P172" s="364"/>
      <c r="Q172" s="368"/>
      <c r="R172" s="368"/>
      <c r="S172" s="368"/>
      <c r="T172" s="364"/>
      <c r="U172" s="364"/>
    </row>
    <row r="173" spans="7:21">
      <c r="G173" s="368"/>
      <c r="H173" s="368"/>
      <c r="I173" s="368"/>
      <c r="J173" s="368"/>
      <c r="K173" s="368"/>
      <c r="L173" s="368"/>
      <c r="M173" s="368"/>
      <c r="N173" s="368"/>
      <c r="O173" s="364"/>
      <c r="P173" s="364"/>
      <c r="Q173" s="368"/>
      <c r="R173" s="368"/>
      <c r="S173" s="368"/>
      <c r="T173" s="364"/>
      <c r="U173" s="364"/>
    </row>
    <row r="174" spans="7:21">
      <c r="G174" s="368"/>
      <c r="H174" s="368"/>
      <c r="I174" s="368"/>
      <c r="J174" s="368"/>
      <c r="K174" s="368"/>
      <c r="L174" s="368"/>
      <c r="M174" s="368"/>
      <c r="N174" s="368"/>
      <c r="O174" s="364"/>
      <c r="P174" s="364"/>
      <c r="Q174" s="368"/>
      <c r="R174" s="368"/>
      <c r="S174" s="368"/>
      <c r="T174" s="364"/>
      <c r="U174" s="364"/>
    </row>
    <row r="175" spans="7:21">
      <c r="G175" s="368"/>
      <c r="H175" s="368"/>
      <c r="I175" s="368"/>
      <c r="J175" s="368"/>
      <c r="K175" s="368"/>
      <c r="L175" s="368"/>
      <c r="M175" s="368"/>
      <c r="N175" s="368"/>
      <c r="O175" s="364"/>
      <c r="P175" s="364"/>
      <c r="Q175" s="368"/>
      <c r="R175" s="368"/>
      <c r="S175" s="368"/>
      <c r="T175" s="364"/>
      <c r="U175" s="364"/>
    </row>
    <row r="176" spans="7:21">
      <c r="G176" s="368"/>
      <c r="H176" s="368"/>
      <c r="I176" s="368"/>
      <c r="J176" s="368"/>
      <c r="K176" s="368"/>
      <c r="L176" s="368"/>
      <c r="M176" s="368"/>
      <c r="N176" s="368"/>
      <c r="O176" s="364"/>
      <c r="P176" s="364"/>
      <c r="Q176" s="368"/>
      <c r="R176" s="368"/>
      <c r="S176" s="368"/>
      <c r="T176" s="364"/>
      <c r="U176" s="364"/>
    </row>
    <row r="177" spans="7:21">
      <c r="G177" s="368"/>
      <c r="H177" s="368"/>
      <c r="I177" s="368"/>
      <c r="J177" s="368"/>
      <c r="K177" s="368"/>
      <c r="L177" s="368"/>
      <c r="M177" s="368"/>
      <c r="N177" s="368"/>
      <c r="O177" s="364"/>
      <c r="P177" s="364"/>
      <c r="Q177" s="368"/>
      <c r="R177" s="368"/>
      <c r="S177" s="368"/>
      <c r="T177" s="364"/>
      <c r="U177" s="364"/>
    </row>
    <row r="178" spans="7:21">
      <c r="G178" s="368"/>
      <c r="H178" s="368"/>
      <c r="I178" s="368"/>
      <c r="J178" s="368"/>
      <c r="K178" s="368"/>
      <c r="L178" s="368"/>
      <c r="M178" s="368"/>
      <c r="N178" s="368"/>
      <c r="O178" s="364"/>
      <c r="P178" s="364"/>
      <c r="Q178" s="368"/>
      <c r="R178" s="368"/>
      <c r="S178" s="368"/>
      <c r="T178" s="364"/>
      <c r="U178" s="364"/>
    </row>
    <row r="179" spans="7:21">
      <c r="G179" s="368"/>
      <c r="H179" s="368"/>
      <c r="I179" s="368"/>
      <c r="J179" s="368"/>
      <c r="K179" s="368"/>
      <c r="L179" s="368"/>
      <c r="M179" s="368"/>
      <c r="N179" s="368"/>
      <c r="O179" s="364"/>
      <c r="P179" s="364"/>
      <c r="Q179" s="368"/>
      <c r="R179" s="368"/>
      <c r="S179" s="368"/>
      <c r="T179" s="364"/>
      <c r="U179" s="364"/>
    </row>
    <row r="180" spans="7:21">
      <c r="G180" s="368"/>
      <c r="H180" s="368"/>
      <c r="I180" s="368"/>
      <c r="J180" s="368"/>
      <c r="K180" s="368"/>
      <c r="L180" s="368"/>
      <c r="M180" s="368"/>
      <c r="N180" s="368"/>
      <c r="O180" s="364"/>
      <c r="P180" s="364"/>
      <c r="Q180" s="368"/>
      <c r="R180" s="368"/>
      <c r="S180" s="368"/>
      <c r="T180" s="364"/>
      <c r="U180" s="364"/>
    </row>
    <row r="181" spans="7:21">
      <c r="G181" s="368"/>
      <c r="H181" s="368"/>
      <c r="I181" s="368"/>
      <c r="J181" s="368"/>
      <c r="K181" s="368"/>
      <c r="L181" s="368"/>
      <c r="M181" s="368"/>
      <c r="N181" s="368"/>
      <c r="O181" s="364"/>
      <c r="P181" s="364"/>
      <c r="Q181" s="368"/>
      <c r="R181" s="368"/>
      <c r="S181" s="368"/>
      <c r="T181" s="364"/>
      <c r="U181" s="364"/>
    </row>
    <row r="182" spans="7:21">
      <c r="G182" s="368"/>
      <c r="H182" s="368"/>
      <c r="I182" s="368"/>
      <c r="J182" s="368"/>
      <c r="K182" s="368"/>
      <c r="L182" s="368"/>
      <c r="M182" s="368"/>
      <c r="N182" s="368"/>
      <c r="O182" s="364"/>
      <c r="P182" s="364"/>
      <c r="Q182" s="368"/>
      <c r="R182" s="368"/>
      <c r="S182" s="368"/>
      <c r="T182" s="364"/>
      <c r="U182" s="364"/>
    </row>
    <row r="183" spans="7:21">
      <c r="G183" s="368"/>
      <c r="H183" s="368"/>
      <c r="I183" s="368"/>
      <c r="J183" s="368"/>
      <c r="K183" s="368"/>
      <c r="L183" s="368"/>
      <c r="M183" s="368"/>
      <c r="N183" s="368"/>
      <c r="O183" s="364"/>
      <c r="P183" s="364"/>
      <c r="Q183" s="368"/>
      <c r="R183" s="368"/>
      <c r="S183" s="368"/>
      <c r="T183" s="364"/>
      <c r="U183" s="364"/>
    </row>
    <row r="184" spans="7:21">
      <c r="G184" s="368"/>
      <c r="H184" s="368"/>
      <c r="I184" s="368"/>
      <c r="J184" s="368"/>
      <c r="K184" s="368"/>
      <c r="L184" s="368"/>
      <c r="M184" s="368"/>
      <c r="N184" s="368"/>
      <c r="O184" s="364"/>
      <c r="P184" s="364"/>
      <c r="Q184" s="368"/>
      <c r="R184" s="368"/>
      <c r="S184" s="368"/>
      <c r="T184" s="364"/>
      <c r="U184" s="364"/>
    </row>
    <row r="185" spans="7:21">
      <c r="G185" s="368"/>
      <c r="H185" s="368"/>
      <c r="I185" s="368"/>
      <c r="J185" s="368"/>
      <c r="K185" s="368"/>
      <c r="L185" s="368"/>
      <c r="M185" s="368"/>
      <c r="N185" s="368"/>
      <c r="O185" s="364"/>
      <c r="P185" s="364"/>
      <c r="Q185" s="368"/>
      <c r="R185" s="368"/>
      <c r="S185" s="368"/>
      <c r="T185" s="364"/>
      <c r="U185" s="364"/>
    </row>
    <row r="186" spans="7:21">
      <c r="G186" s="368"/>
      <c r="H186" s="368"/>
      <c r="I186" s="368"/>
      <c r="J186" s="368"/>
      <c r="K186" s="368"/>
      <c r="L186" s="368"/>
      <c r="M186" s="368"/>
      <c r="N186" s="368"/>
      <c r="O186" s="364"/>
      <c r="P186" s="364"/>
      <c r="Q186" s="368"/>
      <c r="R186" s="368"/>
      <c r="S186" s="368"/>
      <c r="T186" s="364"/>
      <c r="U186" s="364"/>
    </row>
    <row r="187" spans="7:21">
      <c r="G187" s="368"/>
      <c r="H187" s="368"/>
      <c r="I187" s="368"/>
      <c r="J187" s="368"/>
      <c r="K187" s="368"/>
      <c r="L187" s="368"/>
      <c r="M187" s="368"/>
      <c r="N187" s="368"/>
      <c r="O187" s="364"/>
      <c r="P187" s="364"/>
      <c r="Q187" s="368"/>
      <c r="R187" s="368"/>
      <c r="S187" s="368"/>
      <c r="T187" s="364"/>
      <c r="U187" s="364"/>
    </row>
    <row r="188" spans="7:21">
      <c r="G188" s="368"/>
      <c r="H188" s="368"/>
      <c r="I188" s="368"/>
      <c r="J188" s="368"/>
      <c r="K188" s="368"/>
      <c r="L188" s="368"/>
      <c r="M188" s="368"/>
      <c r="N188" s="368"/>
      <c r="O188" s="364"/>
      <c r="P188" s="364"/>
      <c r="Q188" s="368"/>
      <c r="R188" s="368"/>
      <c r="S188" s="368"/>
      <c r="T188" s="364"/>
      <c r="U188" s="364"/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56" orientation="landscape" r:id="rId1"/>
  <colBreaks count="1" manualBreakCount="1">
    <brk id="4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89"/>
  <sheetViews>
    <sheetView showGridLines="0" showZeros="0" topLeftCell="B1" zoomScale="89" zoomScaleNormal="89" zoomScaleSheetLayoutView="83" workbookViewId="0"/>
  </sheetViews>
  <sheetFormatPr defaultColWidth="9.109375" defaultRowHeight="13.8" outlineLevelCol="1"/>
  <cols>
    <col min="1" max="1" width="0" style="33" hidden="1" customWidth="1"/>
    <col min="2" max="2" width="32.33203125" style="78" customWidth="1"/>
    <col min="3" max="3" width="14.44140625" style="78" customWidth="1"/>
    <col min="4" max="5" width="10.33203125" style="78" hidden="1" customWidth="1" outlineLevel="1"/>
    <col min="6" max="6" width="7.5546875" style="33" hidden="1" customWidth="1" outlineLevel="1"/>
    <col min="7" max="7" width="11.6640625" style="33" customWidth="1" collapsed="1"/>
    <col min="8" max="8" width="11.6640625" style="33" customWidth="1"/>
    <col min="9" max="9" width="8.6640625" style="33" customWidth="1"/>
    <col min="10" max="13" width="10.33203125" style="33" hidden="1" customWidth="1" outlineLevel="1"/>
    <col min="14" max="14" width="7.5546875" style="33" hidden="1" customWidth="1" outlineLevel="1"/>
    <col min="15" max="15" width="11.6640625" style="33" customWidth="1" collapsed="1"/>
    <col min="16" max="16" width="10.33203125" style="33" customWidth="1"/>
    <col min="17" max="18" width="10.33203125" style="33" hidden="1" customWidth="1"/>
    <col min="19" max="19" width="8.6640625" style="33" customWidth="1"/>
    <col min="20" max="20" width="1.33203125" style="33" hidden="1" customWidth="1"/>
    <col min="21" max="21" width="10.88671875" style="33" customWidth="1"/>
    <col min="22" max="23" width="10.33203125" style="33" hidden="1" customWidth="1"/>
    <col min="24" max="24" width="8.6640625" style="33" customWidth="1"/>
    <col min="25" max="25" width="2.44140625" style="62" customWidth="1"/>
    <col min="26" max="27" width="11" style="33" customWidth="1"/>
    <col min="28" max="28" width="9.109375" style="33"/>
    <col min="29" max="31" width="11" style="33" customWidth="1"/>
    <col min="32" max="32" width="9.109375" style="33"/>
    <col min="33" max="34" width="12.44140625" style="33" customWidth="1"/>
    <col min="35" max="16384" width="9.109375" style="33"/>
  </cols>
  <sheetData>
    <row r="1" spans="2:27" ht="28.2">
      <c r="B1" s="127" t="s">
        <v>84</v>
      </c>
      <c r="C1" s="127"/>
      <c r="D1" s="127"/>
      <c r="E1" s="127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9"/>
      <c r="V1" s="39"/>
      <c r="W1" s="39"/>
      <c r="X1" s="39"/>
      <c r="Y1" s="50"/>
    </row>
    <row r="2" spans="2:27">
      <c r="B2" s="33"/>
      <c r="C2" s="33"/>
      <c r="D2" s="33"/>
      <c r="E2" s="33"/>
      <c r="F2" s="34"/>
      <c r="G2" s="447"/>
      <c r="H2" s="41"/>
      <c r="I2" s="34"/>
      <c r="J2" s="34"/>
      <c r="K2" s="41"/>
      <c r="L2" s="34"/>
      <c r="M2" s="34"/>
      <c r="N2" s="34"/>
      <c r="O2" s="34"/>
      <c r="P2" s="34"/>
      <c r="Q2" s="34"/>
      <c r="R2" s="34"/>
      <c r="S2" s="34"/>
      <c r="T2" s="34"/>
      <c r="U2" s="34"/>
      <c r="V2" s="39"/>
      <c r="W2" s="39"/>
      <c r="X2" s="39"/>
      <c r="Y2" s="39"/>
      <c r="Z2" s="50"/>
    </row>
    <row r="3" spans="2:27" ht="18">
      <c r="B3" s="595" t="s">
        <v>28</v>
      </c>
      <c r="C3" s="674"/>
      <c r="D3" s="677">
        <f>VÅR</f>
        <v>2015</v>
      </c>
      <c r="E3" s="677">
        <f>VFGÅR</f>
        <v>2014</v>
      </c>
      <c r="F3" s="596" t="s">
        <v>3</v>
      </c>
      <c r="G3" s="596">
        <f>VÅR</f>
        <v>2015</v>
      </c>
      <c r="H3" s="596">
        <f>VFGÅR</f>
        <v>2014</v>
      </c>
      <c r="I3" s="596" t="s">
        <v>3</v>
      </c>
      <c r="J3" s="596">
        <f>G3</f>
        <v>2015</v>
      </c>
      <c r="K3" s="596">
        <f>H3</f>
        <v>2014</v>
      </c>
      <c r="L3" s="596"/>
      <c r="M3" s="596"/>
      <c r="N3" s="596" t="s">
        <v>3</v>
      </c>
      <c r="O3" s="596" t="str">
        <f>VLTM</f>
        <v>15/14</v>
      </c>
      <c r="P3" s="596">
        <f>VFGÅR</f>
        <v>2014</v>
      </c>
      <c r="Q3" s="596"/>
      <c r="R3" s="596"/>
      <c r="S3" s="596" t="s">
        <v>3</v>
      </c>
      <c r="T3" s="596"/>
      <c r="U3" s="596">
        <f>VÅR</f>
        <v>2015</v>
      </c>
      <c r="V3" s="597"/>
      <c r="W3" s="597"/>
      <c r="X3" s="598" t="s">
        <v>3</v>
      </c>
      <c r="Y3" s="50"/>
      <c r="AA3" s="522"/>
    </row>
    <row r="4" spans="2:27" s="300" customFormat="1" ht="36">
      <c r="B4" s="599"/>
      <c r="C4" s="675"/>
      <c r="D4" s="678" t="str">
        <f>VMÅN</f>
        <v>mar</v>
      </c>
      <c r="E4" s="678" t="str">
        <f>VMÅN</f>
        <v>mar</v>
      </c>
      <c r="F4" s="341"/>
      <c r="G4" s="341" t="str">
        <f>VKV</f>
        <v>kv 1</v>
      </c>
      <c r="H4" s="341" t="str">
        <f>VKV</f>
        <v>kv 1</v>
      </c>
      <c r="I4" s="341"/>
      <c r="J4" s="341" t="str">
        <f>NamnAcc</f>
        <v>kv 1</v>
      </c>
      <c r="K4" s="341" t="str">
        <f>NamnAcc</f>
        <v>kv 1</v>
      </c>
      <c r="L4" s="341"/>
      <c r="M4" s="341"/>
      <c r="N4" s="584"/>
      <c r="O4" s="341" t="s">
        <v>7</v>
      </c>
      <c r="P4" s="341"/>
      <c r="Q4" s="341"/>
      <c r="R4" s="341"/>
      <c r="S4" s="343"/>
      <c r="T4" s="343"/>
      <c r="U4" s="348" t="str">
        <f>'Aaro Inställningar'!H12</f>
        <v>Prognos mar</v>
      </c>
      <c r="V4" s="341"/>
      <c r="W4" s="341"/>
      <c r="X4" s="600"/>
      <c r="Y4" s="50"/>
      <c r="AA4" s="523"/>
    </row>
    <row r="5" spans="2:27" ht="9.75" customHeight="1">
      <c r="B5" s="39"/>
      <c r="C5" s="676"/>
      <c r="D5" s="80"/>
      <c r="E5" s="676"/>
      <c r="F5" s="79"/>
      <c r="G5" s="80"/>
      <c r="H5" s="493"/>
      <c r="I5" s="79"/>
      <c r="J5" s="80"/>
      <c r="K5" s="493"/>
      <c r="L5" s="79"/>
      <c r="M5" s="79"/>
      <c r="N5" s="79"/>
      <c r="O5" s="80"/>
      <c r="P5" s="493"/>
      <c r="Q5" s="79"/>
      <c r="R5" s="79"/>
      <c r="S5" s="79"/>
      <c r="T5" s="79"/>
      <c r="U5" s="80"/>
      <c r="V5" s="79"/>
      <c r="W5" s="79"/>
      <c r="X5" s="79"/>
      <c r="Y5" s="50"/>
    </row>
    <row r="6" spans="2:27" ht="15" customHeight="1">
      <c r="B6" s="742">
        <v>1</v>
      </c>
      <c r="C6" s="676"/>
      <c r="D6" s="80"/>
      <c r="E6" s="676"/>
      <c r="F6" s="79"/>
      <c r="G6" s="80"/>
      <c r="H6" s="493"/>
      <c r="I6" s="79"/>
      <c r="J6" s="80"/>
      <c r="K6" s="493"/>
      <c r="L6" s="79"/>
      <c r="M6" s="79"/>
      <c r="N6" s="79"/>
      <c r="O6" s="80"/>
      <c r="P6" s="493"/>
      <c r="Q6" s="79"/>
      <c r="R6" s="79"/>
      <c r="S6" s="79"/>
      <c r="T6" s="79"/>
      <c r="U6" s="80"/>
      <c r="V6" s="79"/>
      <c r="W6" s="79"/>
      <c r="X6" s="79"/>
      <c r="Y6" s="50"/>
    </row>
    <row r="7" spans="2:27" ht="6" customHeight="1">
      <c r="B7" s="676"/>
      <c r="C7" s="676"/>
      <c r="D7" s="80"/>
      <c r="E7" s="676"/>
      <c r="F7" s="79"/>
      <c r="G7" s="80"/>
      <c r="H7" s="493"/>
      <c r="I7" s="79"/>
      <c r="J7" s="80"/>
      <c r="K7" s="493"/>
      <c r="L7" s="79"/>
      <c r="M7" s="79"/>
      <c r="N7" s="79"/>
      <c r="O7" s="80"/>
      <c r="P7" s="493"/>
      <c r="Q7" s="79"/>
      <c r="R7" s="79"/>
      <c r="S7" s="79"/>
      <c r="T7" s="79"/>
      <c r="U7" s="80"/>
      <c r="V7" s="79"/>
      <c r="W7" s="79"/>
      <c r="X7" s="79"/>
      <c r="Y7" s="50"/>
    </row>
    <row r="8" spans="2:27" ht="16.8">
      <c r="B8" s="819" t="s">
        <v>32</v>
      </c>
      <c r="C8" s="748"/>
      <c r="D8" s="319"/>
      <c r="E8" s="317"/>
      <c r="F8" s="318"/>
      <c r="G8" s="319"/>
      <c r="H8" s="317"/>
      <c r="I8" s="747"/>
      <c r="J8" s="319"/>
      <c r="K8" s="317"/>
      <c r="L8" s="318"/>
      <c r="M8" s="318"/>
      <c r="N8" s="318"/>
      <c r="O8" s="319"/>
      <c r="P8" s="317"/>
      <c r="Q8" s="318"/>
      <c r="R8" s="318"/>
      <c r="S8" s="318"/>
      <c r="T8" s="318"/>
      <c r="U8" s="319"/>
      <c r="V8" s="318"/>
      <c r="W8" s="318"/>
      <c r="X8" s="318"/>
      <c r="Y8" s="50"/>
    </row>
    <row r="9" spans="2:27" ht="16.8">
      <c r="B9" s="1010" t="str">
        <f>'Innehavsanalys 100%'!D36</f>
        <v>Summa exkl Aibel</v>
      </c>
      <c r="C9" s="748"/>
      <c r="D9" s="319">
        <f>'Innehavsanalys 100%'!E$36</f>
        <v>2236.7196476999998</v>
      </c>
      <c r="E9" s="317">
        <f>'Innehavsanalys 100%'!F$36</f>
        <v>1993.8378942999998</v>
      </c>
      <c r="F9" s="318">
        <f>'Innehavsanalys 100%'!I$36</f>
        <v>0.12181619884663264</v>
      </c>
      <c r="G9" s="319">
        <f>'Innehavsanalys 100%'!J$36</f>
        <v>7218.2684642000013</v>
      </c>
      <c r="H9" s="317">
        <f>'Innehavsanalys 100%'!K$36</f>
        <v>6570.9053241999991</v>
      </c>
      <c r="I9" s="876">
        <f>'Innehavsanalys 100%'!L$36</f>
        <v>9.8519626757644474E-2</v>
      </c>
      <c r="J9" s="319">
        <f>'Innehavsanalys 100%'!M$36</f>
        <v>7218.2684642000013</v>
      </c>
      <c r="K9" s="317">
        <f>'Innehavsanalys 100%'!N$36</f>
        <v>6570.9053241999991</v>
      </c>
      <c r="L9" s="318">
        <f>'Innehavsanalys 100%'!O$36</f>
        <v>9.8519626757644474E-2</v>
      </c>
      <c r="M9" s="318" t="b">
        <f>'Innehavsanalys 100%'!P$36</f>
        <v>0</v>
      </c>
      <c r="N9" s="318">
        <f>'Innehavsanalys 100%'!Q$36</f>
        <v>9.8519626757644474E-2</v>
      </c>
      <c r="O9" s="319">
        <f>'Innehavsanalys 100%'!R$36</f>
        <v>29308.068377200001</v>
      </c>
      <c r="P9" s="317">
        <f>'Innehavsanalys 100%'!S$36</f>
        <v>28660.705237200003</v>
      </c>
      <c r="Q9" s="318">
        <f>'Innehavsanalys 100%'!T$36</f>
        <v>2.2587132264971554E-2</v>
      </c>
      <c r="R9" s="318" t="b">
        <f>'Innehavsanalys 100%'!U$36</f>
        <v>0</v>
      </c>
      <c r="S9" s="318">
        <f>'Innehavsanalys 100%'!V$36</f>
        <v>2.2587132264971554E-2</v>
      </c>
      <c r="T9" s="318"/>
      <c r="U9" s="319">
        <f>'Innehavsanalys 100%'!X$36</f>
        <v>30581.371205099997</v>
      </c>
      <c r="V9" s="318">
        <f>'Innehavsanalys 100%'!Y$36</f>
        <v>6.7013911625840805E-2</v>
      </c>
      <c r="W9" s="318" t="b">
        <f>'Innehavsanalys 100%'!Z$36</f>
        <v>0</v>
      </c>
      <c r="X9" s="318">
        <f>'Innehavsanalys 100%'!AA$36</f>
        <v>6.7013911625840805E-2</v>
      </c>
      <c r="Y9" s="50"/>
    </row>
    <row r="10" spans="2:27" ht="16.8">
      <c r="B10" s="749" t="str">
        <f>'Innehavsanalys 100%'!D59</f>
        <v>Aibel</v>
      </c>
      <c r="C10" s="749"/>
      <c r="D10" s="750">
        <f>'Innehavsanalys 100%'!E$59</f>
        <v>848.13300749999996</v>
      </c>
      <c r="E10" s="751">
        <f>'Innehavsanalys 100%'!F$59</f>
        <v>1209.9990428999999</v>
      </c>
      <c r="F10" s="752">
        <f>'Innehavsanalys 100%'!I$59</f>
        <v>-0.29906307572997504</v>
      </c>
      <c r="G10" s="750">
        <f>'Innehavsanalys 100%'!J$59</f>
        <v>1907.3287952000001</v>
      </c>
      <c r="H10" s="751">
        <f>'Innehavsanalys 100%'!K$59</f>
        <v>2603.3745699000001</v>
      </c>
      <c r="I10" s="873">
        <f>'Innehavsanalys 100%'!L$59</f>
        <v>-0.26736289996361773</v>
      </c>
      <c r="J10" s="750">
        <f>'Innehavsanalys 100%'!M$59</f>
        <v>1907.3287952000001</v>
      </c>
      <c r="K10" s="751">
        <f>'Innehavsanalys 100%'!N$59</f>
        <v>2603.3745699000001</v>
      </c>
      <c r="L10" s="752">
        <f>'Innehavsanalys 100%'!O$59</f>
        <v>-0.26736289996361773</v>
      </c>
      <c r="M10" s="752" t="b">
        <f>'Innehavsanalys 100%'!P$59</f>
        <v>0</v>
      </c>
      <c r="N10" s="752">
        <f>'Innehavsanalys 100%'!Q$59</f>
        <v>-0.26736289996361773</v>
      </c>
      <c r="O10" s="750">
        <f>'Innehavsanalys 100%'!R$59</f>
        <v>8622.7971835000008</v>
      </c>
      <c r="P10" s="751">
        <f>'Innehavsanalys 100%'!S$59</f>
        <v>9318.8429582000008</v>
      </c>
      <c r="Q10" s="752">
        <f>'Innehavsanalys 100%'!T$59</f>
        <v>-7.4692295794889785E-2</v>
      </c>
      <c r="R10" s="752" t="b">
        <f>'Innehavsanalys 100%'!U$59</f>
        <v>0</v>
      </c>
      <c r="S10" s="752">
        <f>'Innehavsanalys 100%'!V$59</f>
        <v>-7.4692295794889785E-2</v>
      </c>
      <c r="T10" s="752"/>
      <c r="U10" s="750">
        <f>'Innehavsanalys 100%'!X$59</f>
        <v>7636.3123415999999</v>
      </c>
      <c r="V10" s="753">
        <f>'Innehavsanalys 100%'!Y$59</f>
        <v>-0.1805514508772228</v>
      </c>
      <c r="W10" s="753" t="b">
        <f>'Innehavsanalys 100%'!Z$59</f>
        <v>0</v>
      </c>
      <c r="X10" s="717">
        <f>'Innehavsanalys 100%'!AA$59</f>
        <v>-0.1805514508772228</v>
      </c>
      <c r="Y10" s="50"/>
    </row>
    <row r="11" spans="2:27" ht="16.8">
      <c r="B11" s="321" t="s">
        <v>423</v>
      </c>
      <c r="C11" s="754"/>
      <c r="D11" s="755">
        <f>'Innehavsanalys 100%'!E$83</f>
        <v>3084.8526551999998</v>
      </c>
      <c r="E11" s="756">
        <f>'Innehavsanalys 100%'!F$83</f>
        <v>3203.8369371999997</v>
      </c>
      <c r="F11" s="757">
        <f>'Innehavsanalys 100%'!I$83</f>
        <v>-3.7138058001162322E-2</v>
      </c>
      <c r="G11" s="755">
        <f>'Innehavsanalys 100%'!J$83</f>
        <v>9125.5972594000013</v>
      </c>
      <c r="H11" s="756">
        <f>'Innehavsanalys 100%'!K$83</f>
        <v>9174.2798941000001</v>
      </c>
      <c r="I11" s="874">
        <f>'Innehavsanalys 100%'!L$83</f>
        <v>-5.3064257099139089E-3</v>
      </c>
      <c r="J11" s="755">
        <f>'Innehavsanalys 100%'!M$83</f>
        <v>9125.5972594000013</v>
      </c>
      <c r="K11" s="756">
        <f>'Innehavsanalys 100%'!N$83</f>
        <v>9174.2798941000001</v>
      </c>
      <c r="L11" s="757">
        <f>'Innehavsanalys 100%'!O$83</f>
        <v>-5.3064257099139089E-3</v>
      </c>
      <c r="M11" s="757" t="b">
        <f>'Innehavsanalys 100%'!P$83</f>
        <v>0</v>
      </c>
      <c r="N11" s="757">
        <f>'Innehavsanalys 100%'!Q$83</f>
        <v>-5.3064257099139089E-3</v>
      </c>
      <c r="O11" s="755">
        <f>'Innehavsanalys 100%'!R$83</f>
        <v>37930.865560700004</v>
      </c>
      <c r="P11" s="756">
        <f>'Innehavsanalys 100%'!S$83</f>
        <v>37979.548195400006</v>
      </c>
      <c r="Q11" s="757">
        <f>'Innehavsanalys 100%'!T$83</f>
        <v>-1.2818118438254755E-3</v>
      </c>
      <c r="R11" s="757" t="b">
        <f>'Innehavsanalys 100%'!U$83</f>
        <v>0</v>
      </c>
      <c r="S11" s="757">
        <f>'Innehavsanalys 100%'!V$83</f>
        <v>-1.2818118438254755E-3</v>
      </c>
      <c r="T11" s="757"/>
      <c r="U11" s="755">
        <f>'Innehavsanalys 100%'!X$83</f>
        <v>38217.683546699998</v>
      </c>
      <c r="V11" s="758">
        <f>'Innehavsanalys 100%'!Y$83</f>
        <v>6.2700943696016864E-3</v>
      </c>
      <c r="W11" s="758" t="b">
        <f>'Innehavsanalys 100%'!Z$83</f>
        <v>0</v>
      </c>
      <c r="X11" s="318">
        <f>'Innehavsanalys 100%'!AA$83</f>
        <v>6.2700943696016864E-3</v>
      </c>
      <c r="Y11" s="50"/>
    </row>
    <row r="12" spans="2:27" ht="16.8">
      <c r="B12" s="754"/>
      <c r="C12" s="754"/>
      <c r="D12" s="755"/>
      <c r="E12" s="756"/>
      <c r="F12" s="757"/>
      <c r="G12" s="755"/>
      <c r="H12" s="756"/>
      <c r="I12" s="874"/>
      <c r="J12" s="755"/>
      <c r="K12" s="756"/>
      <c r="L12" s="757"/>
      <c r="M12" s="757"/>
      <c r="N12" s="757"/>
      <c r="O12" s="755"/>
      <c r="P12" s="756"/>
      <c r="Q12" s="757"/>
      <c r="R12" s="757"/>
      <c r="S12" s="757"/>
      <c r="T12" s="757"/>
      <c r="U12" s="755"/>
      <c r="V12" s="758"/>
      <c r="W12" s="758"/>
      <c r="X12" s="747"/>
      <c r="Y12" s="50"/>
    </row>
    <row r="13" spans="2:27" ht="16.8">
      <c r="B13" s="819" t="s">
        <v>0</v>
      </c>
      <c r="C13" s="748"/>
      <c r="D13" s="319"/>
      <c r="E13" s="317"/>
      <c r="F13" s="318"/>
      <c r="G13" s="319"/>
      <c r="H13" s="317"/>
      <c r="I13" s="875"/>
      <c r="J13" s="319"/>
      <c r="K13" s="317"/>
      <c r="L13" s="318"/>
      <c r="M13" s="318"/>
      <c r="N13" s="318"/>
      <c r="O13" s="319"/>
      <c r="P13" s="317"/>
      <c r="Q13" s="318"/>
      <c r="R13" s="318"/>
      <c r="S13" s="318"/>
      <c r="T13" s="318"/>
      <c r="U13" s="319"/>
      <c r="V13" s="318"/>
      <c r="W13" s="318"/>
      <c r="X13" s="318"/>
      <c r="Y13" s="50"/>
    </row>
    <row r="14" spans="2:27" ht="16.8">
      <c r="B14" s="1010" t="str">
        <f>$B$9</f>
        <v>Summa exkl Aibel</v>
      </c>
      <c r="C14" s="748"/>
      <c r="D14" s="319">
        <f>'Innehavsanalys 100%'!E$118</f>
        <v>165.69059849999985</v>
      </c>
      <c r="E14" s="317">
        <f>'Innehavsanalys 100%'!F$118</f>
        <v>127.49910389999997</v>
      </c>
      <c r="F14" s="318">
        <f>'Innehavsanalys 100%'!I$118</f>
        <v>0.2995432393780133</v>
      </c>
      <c r="G14" s="319">
        <f>'Innehavsanalys 100%'!J$118</f>
        <v>371.1717563000002</v>
      </c>
      <c r="H14" s="317">
        <f>'Innehavsanalys 100%'!K$118</f>
        <v>216.05276119999985</v>
      </c>
      <c r="I14" s="877">
        <f>'Innehavsanalys 100%'!L$118</f>
        <v>0.71796812148309841</v>
      </c>
      <c r="J14" s="319">
        <f>'Innehavsanalys 100%'!M$118</f>
        <v>371.17175629999997</v>
      </c>
      <c r="K14" s="317">
        <f>'Innehavsanalys 100%'!N$118</f>
        <v>216.05276120000011</v>
      </c>
      <c r="L14" s="318">
        <f>'Innehavsanalys 100%'!O$118</f>
        <v>0.7179681214830953</v>
      </c>
      <c r="M14" s="318" t="b">
        <f>'Innehavsanalys 100%'!P$118</f>
        <v>0</v>
      </c>
      <c r="N14" s="318">
        <f>'Innehavsanalys 100%'!Q$118</f>
        <v>0.7179681214830953</v>
      </c>
      <c r="O14" s="319">
        <f>'Innehavsanalys 100%'!R$118</f>
        <v>2127.0464166000006</v>
      </c>
      <c r="P14" s="317">
        <f>'Innehavsanalys 100%'!S$118</f>
        <v>1971.9274214999984</v>
      </c>
      <c r="Q14" s="318">
        <f>'Innehavsanalys 100%'!T$118</f>
        <v>7.8663643199406774E-2</v>
      </c>
      <c r="R14" s="318" t="b">
        <f>'Innehavsanalys 100%'!U$118</f>
        <v>0</v>
      </c>
      <c r="S14" s="318">
        <f>'Innehavsanalys 100%'!V$118</f>
        <v>7.8663643199406774E-2</v>
      </c>
      <c r="T14" s="318"/>
      <c r="U14" s="319">
        <f>'Innehavsanalys 100%'!X$118</f>
        <v>2422.7541885000001</v>
      </c>
      <c r="V14" s="318">
        <f>'Innehavsanalys 100%'!Y$118</f>
        <v>0.2286223935448235</v>
      </c>
      <c r="W14" s="318" t="b">
        <f>'Innehavsanalys 100%'!Z$118</f>
        <v>0</v>
      </c>
      <c r="X14" s="318">
        <f>'Innehavsanalys 100%'!AA$118</f>
        <v>0.2286223935448235</v>
      </c>
      <c r="Y14" s="50"/>
    </row>
    <row r="15" spans="2:27" s="39" customFormat="1" ht="16.8">
      <c r="B15" s="749" t="str">
        <f>$B$10</f>
        <v>Aibel</v>
      </c>
      <c r="C15" s="749"/>
      <c r="D15" s="750">
        <f>'Innehavsanalys 100%'!E$141</f>
        <v>151.0246473</v>
      </c>
      <c r="E15" s="751">
        <f>'Innehavsanalys 100%'!F$141</f>
        <v>-5.9937238999998801</v>
      </c>
      <c r="F15" s="752" t="str">
        <f>'Innehavsanalys 100%'!I$141</f>
        <v>-</v>
      </c>
      <c r="G15" s="750">
        <f>'Innehavsanalys 100%'!J$141</f>
        <v>125.3647272</v>
      </c>
      <c r="H15" s="751">
        <f>'Innehavsanalys 100%'!K$141</f>
        <v>42.924889500000297</v>
      </c>
      <c r="I15" s="873">
        <f>'Innehavsanalys 100%'!L$141</f>
        <v>1.9205602777381441</v>
      </c>
      <c r="J15" s="750">
        <f>'Innehavsanalys 100%'!M$141</f>
        <v>125.3647272</v>
      </c>
      <c r="K15" s="751">
        <f>'Innehavsanalys 100%'!N$141</f>
        <v>42.924889500000297</v>
      </c>
      <c r="L15" s="752">
        <f>'Innehavsanalys 100%'!O$141</f>
        <v>1.9205602777381441</v>
      </c>
      <c r="M15" s="752" t="b">
        <f>'Innehavsanalys 100%'!P$141</f>
        <v>0</v>
      </c>
      <c r="N15" s="752">
        <f>'Innehavsanalys 100%'!Q$141</f>
        <v>1.9205602777381441</v>
      </c>
      <c r="O15" s="750">
        <f>'Innehavsanalys 100%'!R$141</f>
        <v>104.7609846</v>
      </c>
      <c r="P15" s="751">
        <f>'Innehavsanalys 100%'!S$141</f>
        <v>22.321146900002098</v>
      </c>
      <c r="Q15" s="752">
        <f>'Innehavsanalys 100%'!T$141</f>
        <v>3.6933513349168523</v>
      </c>
      <c r="R15" s="752" t="b">
        <f>'Innehavsanalys 100%'!U$141</f>
        <v>0</v>
      </c>
      <c r="S15" s="752">
        <f>'Innehavsanalys 100%'!V$141</f>
        <v>3.6933513349168523</v>
      </c>
      <c r="T15" s="752"/>
      <c r="U15" s="750">
        <f>'Innehavsanalys 100%'!X$141</f>
        <v>345.45529310000001</v>
      </c>
      <c r="V15" s="753">
        <f>'Innehavsanalys 100%'!Y$141</f>
        <v>14.476592428141204</v>
      </c>
      <c r="W15" s="753" t="b">
        <f>'Innehavsanalys 100%'!Z$141</f>
        <v>0</v>
      </c>
      <c r="X15" s="717">
        <f>'Innehavsanalys 100%'!AA$141</f>
        <v>14.476592428141204</v>
      </c>
      <c r="Y15" s="50"/>
    </row>
    <row r="16" spans="2:27" s="39" customFormat="1" ht="16.8">
      <c r="B16" s="760" t="s">
        <v>424</v>
      </c>
      <c r="C16" s="754"/>
      <c r="D16" s="755">
        <f>'Innehavsanalys 100%'!E$165</f>
        <v>316.71524579999982</v>
      </c>
      <c r="E16" s="756">
        <f>'Innehavsanalys 100%'!F$165</f>
        <v>121.50538000000009</v>
      </c>
      <c r="F16" s="757">
        <f>'Innehavsanalys 100%'!I$165</f>
        <v>1.6065944224033504</v>
      </c>
      <c r="G16" s="755">
        <f>'Innehavsanalys 100%'!J$165</f>
        <v>496.5364835000002</v>
      </c>
      <c r="H16" s="756">
        <f>'Innehavsanalys 100%'!K$165</f>
        <v>258.97765070000014</v>
      </c>
      <c r="I16" s="874">
        <f>'Innehavsanalys 100%'!L$165</f>
        <v>0.91729472469108297</v>
      </c>
      <c r="J16" s="755">
        <f>'Innehavsanalys 100%'!M$165</f>
        <v>496.53648349999997</v>
      </c>
      <c r="K16" s="756">
        <f>'Innehavsanalys 100%'!N$165</f>
        <v>258.97765070000042</v>
      </c>
      <c r="L16" s="757">
        <f>'Innehavsanalys 100%'!O$165</f>
        <v>0.91729472469107987</v>
      </c>
      <c r="M16" s="757" t="b">
        <f>'Innehavsanalys 100%'!P$165</f>
        <v>0</v>
      </c>
      <c r="N16" s="757">
        <f>'Innehavsanalys 100%'!Q$165</f>
        <v>0.91729472469107987</v>
      </c>
      <c r="O16" s="755">
        <f>'Innehavsanalys 100%'!R$165</f>
        <v>2231.8074012000006</v>
      </c>
      <c r="P16" s="756">
        <f>'Innehavsanalys 100%'!S$165</f>
        <v>1994.2485684000005</v>
      </c>
      <c r="Q16" s="757">
        <f>'Innehavsanalys 100%'!T$165</f>
        <v>0.11912197735239949</v>
      </c>
      <c r="R16" s="757" t="b">
        <f>'Innehavsanalys 100%'!U$165</f>
        <v>0</v>
      </c>
      <c r="S16" s="757">
        <f>'Innehavsanalys 100%'!V$165</f>
        <v>0.11912197735239949</v>
      </c>
      <c r="T16" s="757"/>
      <c r="U16" s="755">
        <f>'Innehavsanalys 100%'!X$165</f>
        <v>2768.2094815999999</v>
      </c>
      <c r="V16" s="758">
        <f>'Innehavsanalys 100%'!Y$165</f>
        <v>0.38809651187111216</v>
      </c>
      <c r="W16" s="758" t="b">
        <f>'Innehavsanalys 100%'!Z$165</f>
        <v>0</v>
      </c>
      <c r="X16" s="747">
        <f>'Innehavsanalys 100%'!AA$165</f>
        <v>0.38809651187111216</v>
      </c>
      <c r="Y16" s="50"/>
    </row>
    <row r="17" spans="2:25" s="39" customFormat="1" ht="16.8">
      <c r="B17" s="754"/>
      <c r="C17" s="754"/>
      <c r="D17" s="755"/>
      <c r="E17" s="756"/>
      <c r="F17" s="757"/>
      <c r="G17" s="755"/>
      <c r="H17" s="756"/>
      <c r="I17" s="874"/>
      <c r="J17" s="755"/>
      <c r="K17" s="756"/>
      <c r="L17" s="757"/>
      <c r="M17" s="757"/>
      <c r="N17" s="757"/>
      <c r="O17" s="755"/>
      <c r="P17" s="756"/>
      <c r="Q17" s="757"/>
      <c r="R17" s="757"/>
      <c r="S17" s="757"/>
      <c r="T17" s="757"/>
      <c r="U17" s="755"/>
      <c r="V17" s="758"/>
      <c r="W17" s="758"/>
      <c r="X17" s="747"/>
      <c r="Y17" s="50"/>
    </row>
    <row r="18" spans="2:25" ht="16.8">
      <c r="B18" s="819" t="s">
        <v>114</v>
      </c>
      <c r="C18" s="748"/>
      <c r="D18" s="319"/>
      <c r="E18" s="317"/>
      <c r="F18" s="318"/>
      <c r="G18" s="319"/>
      <c r="H18" s="317"/>
      <c r="I18" s="875"/>
      <c r="J18" s="319"/>
      <c r="K18" s="317"/>
      <c r="L18" s="318"/>
      <c r="M18" s="318"/>
      <c r="N18" s="318"/>
      <c r="O18" s="319"/>
      <c r="P18" s="317"/>
      <c r="Q18" s="318"/>
      <c r="R18" s="318"/>
      <c r="S18" s="318"/>
      <c r="T18" s="318"/>
      <c r="U18" s="319"/>
      <c r="V18" s="318"/>
      <c r="W18" s="318"/>
      <c r="X18" s="318"/>
      <c r="Y18" s="50"/>
    </row>
    <row r="19" spans="2:25" ht="16.8">
      <c r="B19" s="1010" t="str">
        <f>$B$9</f>
        <v>Summa exkl Aibel</v>
      </c>
      <c r="C19" s="748"/>
      <c r="D19" s="319">
        <f>'Innehavsanalys 100%'!E$199</f>
        <v>186.47772079999987</v>
      </c>
      <c r="E19" s="317">
        <f>'Innehavsanalys 100%'!F$199</f>
        <v>140.74428059999997</v>
      </c>
      <c r="F19" s="318">
        <f>'Innehavsanalys 100%'!I$199</f>
        <v>0.32493995496680883</v>
      </c>
      <c r="G19" s="319">
        <f>'Innehavsanalys 100%'!J$199</f>
        <v>409.01585350000016</v>
      </c>
      <c r="H19" s="317">
        <f>'Innehavsanalys 100%'!K$199</f>
        <v>295.93891059999976</v>
      </c>
      <c r="I19" s="877">
        <f>'Innehavsanalys 100%'!L$199</f>
        <v>0.38209555705514742</v>
      </c>
      <c r="J19" s="319">
        <f>'Innehavsanalys 100%'!M$199</f>
        <v>409.01585349999999</v>
      </c>
      <c r="K19" s="317">
        <f>'Innehavsanalys 100%'!N$199</f>
        <v>295.93891060000004</v>
      </c>
      <c r="L19" s="318">
        <f>'Innehavsanalys 100%'!O$199</f>
        <v>0.38209555705514564</v>
      </c>
      <c r="M19" s="318" t="b">
        <f>'Innehavsanalys 100%'!P$199</f>
        <v>0</v>
      </c>
      <c r="N19" s="318">
        <f>'Innehavsanalys 100%'!Q$199</f>
        <v>0.38209555705514564</v>
      </c>
      <c r="O19" s="319">
        <f>'Innehavsanalys 100%'!R$199</f>
        <v>2340.4486570000008</v>
      </c>
      <c r="P19" s="317">
        <f>'Innehavsanalys 100%'!S$199</f>
        <v>2227.3717140999988</v>
      </c>
      <c r="Q19" s="318">
        <f>'Innehavsanalys 100%'!T$199</f>
        <v>5.0766983429028745E-2</v>
      </c>
      <c r="R19" s="318" t="b">
        <f>'Innehavsanalys 100%'!U$199</f>
        <v>0</v>
      </c>
      <c r="S19" s="318">
        <f>'Innehavsanalys 100%'!V$199</f>
        <v>5.0766983429028745E-2</v>
      </c>
      <c r="T19" s="318"/>
      <c r="U19" s="319">
        <f>'Innehavsanalys 100%'!X$199</f>
        <v>2587.1089211999997</v>
      </c>
      <c r="V19" s="318">
        <f>'Innehavsanalys 100%'!Y$199</f>
        <v>0.16150748652447433</v>
      </c>
      <c r="W19" s="318" t="b">
        <f>'Innehavsanalys 100%'!Z$199</f>
        <v>0</v>
      </c>
      <c r="X19" s="318">
        <f>'Innehavsanalys 100%'!AA$199</f>
        <v>0.16150748652447433</v>
      </c>
      <c r="Y19" s="50"/>
    </row>
    <row r="20" spans="2:25" s="39" customFormat="1" ht="16.8">
      <c r="B20" s="749" t="str">
        <f>$B$10</f>
        <v>Aibel</v>
      </c>
      <c r="C20" s="749"/>
      <c r="D20" s="750">
        <f>'Innehavsanalys 100%'!E$222</f>
        <v>166.05844930000001</v>
      </c>
      <c r="E20" s="751">
        <f>'Innehavsanalys 100%'!F$222</f>
        <v>58.108356100000101</v>
      </c>
      <c r="F20" s="752">
        <f>'Innehavsanalys 100%'!I$222</f>
        <v>1.8577378615603224</v>
      </c>
      <c r="G20" s="750">
        <f>'Innehavsanalys 100%'!J$222</f>
        <v>140.39852920000001</v>
      </c>
      <c r="H20" s="751">
        <f>'Innehavsanalys 100%'!K$222</f>
        <v>107.02696950000001</v>
      </c>
      <c r="I20" s="873">
        <f>'Innehavsanalys 100%'!L$222</f>
        <v>0.3118051445902148</v>
      </c>
      <c r="J20" s="750">
        <f>'Innehavsanalys 100%'!M$222</f>
        <v>140.39852920000001</v>
      </c>
      <c r="K20" s="751">
        <f>'Innehavsanalys 100%'!N$222</f>
        <v>107.02696950000001</v>
      </c>
      <c r="L20" s="752">
        <f>'Innehavsanalys 100%'!O$222</f>
        <v>0.3118051445902148</v>
      </c>
      <c r="M20" s="752" t="b">
        <f>'Innehavsanalys 100%'!P$222</f>
        <v>0</v>
      </c>
      <c r="N20" s="752">
        <f>'Innehavsanalys 100%'!Q$222</f>
        <v>0.3118051445902148</v>
      </c>
      <c r="O20" s="750">
        <f>'Innehavsanalys 100%'!R$222</f>
        <v>517.60721060000299</v>
      </c>
      <c r="P20" s="751">
        <f>'Innehavsanalys 100%'!S$222</f>
        <v>484.23565090000199</v>
      </c>
      <c r="Q20" s="752">
        <f>'Innehavsanalys 100%'!T$222</f>
        <v>6.891594957532865E-2</v>
      </c>
      <c r="R20" s="752" t="b">
        <f>'Innehavsanalys 100%'!U$222</f>
        <v>0</v>
      </c>
      <c r="S20" s="752">
        <f>'Innehavsanalys 100%'!V$222</f>
        <v>6.891594957532865E-2</v>
      </c>
      <c r="T20" s="752"/>
      <c r="U20" s="750">
        <f>'Innehavsanalys 100%'!X$222</f>
        <v>347.60297910000003</v>
      </c>
      <c r="V20" s="753">
        <f>'Innehavsanalys 100%'!Y$222</f>
        <v>-0.28216152930098393</v>
      </c>
      <c r="W20" s="753" t="b">
        <f>'Innehavsanalys 100%'!Z$222</f>
        <v>0</v>
      </c>
      <c r="X20" s="717">
        <f>'Innehavsanalys 100%'!AA$222</f>
        <v>-0.28216152930098393</v>
      </c>
      <c r="Y20" s="50"/>
    </row>
    <row r="21" spans="2:25" s="39" customFormat="1" ht="16.8">
      <c r="B21" s="321" t="s">
        <v>425</v>
      </c>
      <c r="C21" s="754"/>
      <c r="D21" s="755">
        <f>'Innehavsanalys 100%'!E$246</f>
        <v>352.53617009999988</v>
      </c>
      <c r="E21" s="756">
        <f>'Innehavsanalys 100%'!F$246</f>
        <v>198.85263670000006</v>
      </c>
      <c r="F21" s="757">
        <f>'Innehavsanalys 100%'!I$246</f>
        <v>0.77285137351160782</v>
      </c>
      <c r="G21" s="755">
        <f>'Innehavsanalys 100%'!J$246</f>
        <v>549.41438270000015</v>
      </c>
      <c r="H21" s="756">
        <f>'Innehavsanalys 100%'!K$246</f>
        <v>402.96588009999977</v>
      </c>
      <c r="I21" s="873">
        <f>'Innehavsanalys 100%'!L$246</f>
        <v>0.36342655751315167</v>
      </c>
      <c r="J21" s="755">
        <f>'Innehavsanalys 100%'!M$246</f>
        <v>549.41438270000003</v>
      </c>
      <c r="K21" s="756">
        <f>'Innehavsanalys 100%'!N$246</f>
        <v>402.96588010000005</v>
      </c>
      <c r="L21" s="757">
        <f>'Innehavsanalys 100%'!O$246</f>
        <v>0.36342655751315056</v>
      </c>
      <c r="M21" s="757" t="b">
        <f>'Innehavsanalys 100%'!P$246</f>
        <v>0</v>
      </c>
      <c r="N21" s="757">
        <f>'Innehavsanalys 100%'!Q$246</f>
        <v>0.36342655751315056</v>
      </c>
      <c r="O21" s="755">
        <f>'Innehavsanalys 100%'!R$246</f>
        <v>2858.0558676000037</v>
      </c>
      <c r="P21" s="756">
        <f>'Innehavsanalys 100%'!S$246</f>
        <v>2711.6073650000008</v>
      </c>
      <c r="Q21" s="757">
        <f>'Innehavsanalys 100%'!T$246</f>
        <v>5.4008004436882473E-2</v>
      </c>
      <c r="R21" s="757" t="b">
        <f>'Innehavsanalys 100%'!U$246</f>
        <v>0</v>
      </c>
      <c r="S21" s="757">
        <f>'Innehavsanalys 100%'!V$246</f>
        <v>5.4008004436882473E-2</v>
      </c>
      <c r="T21" s="757"/>
      <c r="U21" s="755">
        <f>'Innehavsanalys 100%'!X$246</f>
        <v>2934.7119002999998</v>
      </c>
      <c r="V21" s="758">
        <f>'Innehavsanalys 100%'!Y$246</f>
        <v>8.2277596004390219E-2</v>
      </c>
      <c r="W21" s="758" t="b">
        <f>'Innehavsanalys 100%'!Z$246</f>
        <v>0</v>
      </c>
      <c r="X21" s="747">
        <f>'Innehavsanalys 100%'!AA$246</f>
        <v>8.2277596004390219E-2</v>
      </c>
      <c r="Y21" s="50"/>
    </row>
    <row r="22" spans="2:25" s="39" customFormat="1" ht="16.8">
      <c r="B22" s="754"/>
      <c r="C22" s="754"/>
      <c r="D22" s="755"/>
      <c r="E22" s="756"/>
      <c r="F22" s="757"/>
      <c r="G22" s="755"/>
      <c r="H22" s="756"/>
      <c r="I22" s="757"/>
      <c r="J22" s="755"/>
      <c r="K22" s="756"/>
      <c r="L22" s="757"/>
      <c r="M22" s="757"/>
      <c r="N22" s="757"/>
      <c r="O22" s="755"/>
      <c r="P22" s="756"/>
      <c r="Q22" s="757"/>
      <c r="R22" s="757"/>
      <c r="S22" s="757"/>
      <c r="T22" s="757"/>
      <c r="U22" s="755"/>
      <c r="V22" s="758"/>
      <c r="W22" s="758"/>
      <c r="X22" s="747"/>
      <c r="Y22" s="50"/>
    </row>
    <row r="23" spans="2:25" ht="16.8">
      <c r="B23" s="819" t="s">
        <v>1</v>
      </c>
      <c r="C23" s="748"/>
      <c r="D23" s="319"/>
      <c r="E23" s="317"/>
      <c r="F23" s="318"/>
      <c r="G23" s="319"/>
      <c r="H23" s="317"/>
      <c r="I23" s="318"/>
      <c r="J23" s="319"/>
      <c r="K23" s="317"/>
      <c r="L23" s="318"/>
      <c r="M23" s="318"/>
      <c r="N23" s="318"/>
      <c r="O23" s="319"/>
      <c r="P23" s="317"/>
      <c r="Q23" s="318"/>
      <c r="R23" s="318"/>
      <c r="S23" s="318"/>
      <c r="T23" s="318"/>
      <c r="U23" s="319"/>
      <c r="V23" s="318"/>
      <c r="W23" s="318"/>
      <c r="X23" s="318"/>
      <c r="Y23" s="50"/>
    </row>
    <row r="24" spans="2:25" ht="16.8">
      <c r="B24" s="1010" t="str">
        <f>$B$9</f>
        <v>Summa exkl Aibel</v>
      </c>
      <c r="C24" s="748"/>
      <c r="D24" s="319">
        <f>'Innehavsanalys 100%'!E$281</f>
        <v>90.279840700000122</v>
      </c>
      <c r="E24" s="317">
        <f>'Innehavsanalys 100%'!F$281</f>
        <v>53.749512399999944</v>
      </c>
      <c r="F24" s="318">
        <f>'Innehavsanalys 100%'!I$281</f>
        <v>0.67964018032655149</v>
      </c>
      <c r="G24" s="319">
        <f>'Innehavsanalys 100%'!J$281</f>
        <v>187.12433230000028</v>
      </c>
      <c r="H24" s="317">
        <f>'Innehavsanalys 100%'!K$281</f>
        <v>40.388703500000176</v>
      </c>
      <c r="I24" s="318">
        <f>'Innehavsanalys 100%'!L$281</f>
        <v>3.6330858899691956</v>
      </c>
      <c r="J24" s="319">
        <f>'Innehavsanalys 100%'!M$281</f>
        <v>187.1243323000003</v>
      </c>
      <c r="K24" s="317">
        <f>'Innehavsanalys 100%'!N$281</f>
        <v>40.388703500000098</v>
      </c>
      <c r="L24" s="318">
        <f>'Innehavsanalys 100%'!O$281</f>
        <v>3.6330858899692053</v>
      </c>
      <c r="M24" s="318" t="b">
        <f>'Innehavsanalys 100%'!P$281</f>
        <v>0</v>
      </c>
      <c r="N24" s="318">
        <f>'Innehavsanalys 100%'!Q$281</f>
        <v>3.6330858899692053</v>
      </c>
      <c r="O24" s="319">
        <f>'Innehavsanalys 100%'!R$281</f>
        <v>996.36137340000209</v>
      </c>
      <c r="P24" s="317">
        <f>'Innehavsanalys 100%'!S$281</f>
        <v>849.62574460000042</v>
      </c>
      <c r="Q24" s="318">
        <f>'Innehavsanalys 100%'!T$281</f>
        <v>0.17270619414797062</v>
      </c>
      <c r="R24" s="318" t="b">
        <f>'Innehavsanalys 100%'!U$281</f>
        <v>0</v>
      </c>
      <c r="S24" s="318">
        <f>'Innehavsanalys 100%'!V$281</f>
        <v>0.17270619414797062</v>
      </c>
      <c r="T24" s="318"/>
      <c r="U24" s="319">
        <f>'Innehavsanalys 100%'!X$281</f>
        <v>1765.1175603000004</v>
      </c>
      <c r="V24" s="318">
        <f>'Innehavsanalys 100%'!Y$281</f>
        <v>1.0775236291021395</v>
      </c>
      <c r="W24" s="318" t="b">
        <f>'Innehavsanalys 100%'!Z$281</f>
        <v>0</v>
      </c>
      <c r="X24" s="318">
        <f>'Innehavsanalys 100%'!AA$281</f>
        <v>1.0775236291021395</v>
      </c>
      <c r="Y24" s="50"/>
    </row>
    <row r="25" spans="2:25" s="39" customFormat="1" ht="16.8">
      <c r="B25" s="749" t="str">
        <f>$B$10</f>
        <v>Aibel</v>
      </c>
      <c r="C25" s="749"/>
      <c r="D25" s="750">
        <f>'Innehavsanalys 100%'!E$304</f>
        <v>129.60004950000001</v>
      </c>
      <c r="E25" s="751">
        <f>'Innehavsanalys 100%'!F$304</f>
        <v>-38.142137599999899</v>
      </c>
      <c r="F25" s="752" t="str">
        <f>'Innehavsanalys 100%'!I$304</f>
        <v>-</v>
      </c>
      <c r="G25" s="750">
        <f>'Innehavsanalys 100%'!J$304</f>
        <v>20.4277152999999</v>
      </c>
      <c r="H25" s="751">
        <f>'Innehavsanalys 100%'!K$304</f>
        <v>-80.706655599999706</v>
      </c>
      <c r="I25" s="752" t="str">
        <f>'Innehavsanalys 100%'!L$304</f>
        <v>-</v>
      </c>
      <c r="J25" s="750">
        <f>'Innehavsanalys 100%'!M$304</f>
        <v>20.427715300000099</v>
      </c>
      <c r="K25" s="751">
        <f>'Innehavsanalys 100%'!N$304</f>
        <v>-80.706655599999493</v>
      </c>
      <c r="L25" s="752" t="str">
        <f>'Innehavsanalys 100%'!O$304</f>
        <v>-</v>
      </c>
      <c r="M25" s="752" t="b">
        <f>'Innehavsanalys 100%'!P$304</f>
        <v>0</v>
      </c>
      <c r="N25" s="752" t="str">
        <f>'Innehavsanalys 100%'!Q$304</f>
        <v>-</v>
      </c>
      <c r="O25" s="750">
        <f>'Innehavsanalys 100%'!R$304</f>
        <v>-375.99934439999703</v>
      </c>
      <c r="P25" s="751">
        <f>'Innehavsanalys 100%'!S$304</f>
        <v>-477.13371529999802</v>
      </c>
      <c r="Q25" s="752" t="str">
        <f>'Innehavsanalys 100%'!T$304</f>
        <v>-</v>
      </c>
      <c r="R25" s="752">
        <f>'Innehavsanalys 100%'!U$304</f>
        <v>0.21196232346819743</v>
      </c>
      <c r="S25" s="752">
        <f>'Innehavsanalys 100%'!V$304</f>
        <v>0.21196232346819743</v>
      </c>
      <c r="T25" s="752"/>
      <c r="U25" s="750">
        <f>'Innehavsanalys 100%'!X$304</f>
        <v>-107.5153088</v>
      </c>
      <c r="V25" s="753" t="str">
        <f>'Innehavsanalys 100%'!Y$304</f>
        <v>-</v>
      </c>
      <c r="W25" s="753">
        <f>'Innehavsanalys 100%'!Z$304</f>
        <v>0.77466419715823331</v>
      </c>
      <c r="X25" s="717">
        <f>'Innehavsanalys 100%'!AA$304</f>
        <v>0.77466419715823331</v>
      </c>
      <c r="Y25" s="50"/>
    </row>
    <row r="26" spans="2:25" s="39" customFormat="1" ht="16.8">
      <c r="B26" s="760" t="s">
        <v>426</v>
      </c>
      <c r="C26" s="754"/>
      <c r="D26" s="755">
        <f>'Innehavsanalys 100%'!E$328</f>
        <v>219.87989020000015</v>
      </c>
      <c r="E26" s="756">
        <f>'Innehavsanalys 100%'!F$328</f>
        <v>15.607374800000045</v>
      </c>
      <c r="F26" s="757">
        <f>'Innehavsanalys 100%'!I$328</f>
        <v>13.088204647971901</v>
      </c>
      <c r="G26" s="755">
        <f>'Innehavsanalys 100%'!J$328</f>
        <v>207.55204760000018</v>
      </c>
      <c r="H26" s="756">
        <f>'Innehavsanalys 100%'!K$328</f>
        <v>-40.31795209999953</v>
      </c>
      <c r="I26" s="757" t="str">
        <f>'Innehavsanalys 100%'!L$328</f>
        <v>-</v>
      </c>
      <c r="J26" s="755">
        <f>'Innehavsanalys 100%'!M$328</f>
        <v>207.55204760000041</v>
      </c>
      <c r="K26" s="756">
        <f>'Innehavsanalys 100%'!N$328</f>
        <v>-40.317952099999395</v>
      </c>
      <c r="L26" s="757" t="str">
        <f>'Innehavsanalys 100%'!O$328</f>
        <v>-</v>
      </c>
      <c r="M26" s="757" t="b">
        <f>'Innehavsanalys 100%'!P$328</f>
        <v>0</v>
      </c>
      <c r="N26" s="757" t="str">
        <f>'Innehavsanalys 100%'!Q$328</f>
        <v>-</v>
      </c>
      <c r="O26" s="755">
        <f>'Innehavsanalys 100%'!R$328</f>
        <v>620.36202900000512</v>
      </c>
      <c r="P26" s="756">
        <f>'Innehavsanalys 100%'!S$328</f>
        <v>372.4920293000024</v>
      </c>
      <c r="Q26" s="757">
        <f>'Innehavsanalys 100%'!T$328</f>
        <v>0.6654370569104715</v>
      </c>
      <c r="R26" s="757" t="b">
        <f>'Innehavsanalys 100%'!U$328</f>
        <v>0</v>
      </c>
      <c r="S26" s="757">
        <f>'Innehavsanalys 100%'!V$328</f>
        <v>0.6654370569104715</v>
      </c>
      <c r="T26" s="757"/>
      <c r="U26" s="755">
        <f>'Innehavsanalys 100%'!X$328</f>
        <v>1657.6022515000004</v>
      </c>
      <c r="V26" s="758">
        <f>'Innehavsanalys 100%'!Y$328</f>
        <v>3.4500341513750339</v>
      </c>
      <c r="W26" s="758" t="b">
        <f>'Innehavsanalys 100%'!Z$328</f>
        <v>0</v>
      </c>
      <c r="X26" s="747">
        <f>'Innehavsanalys 100%'!AA$328</f>
        <v>3.4500341513750339</v>
      </c>
      <c r="Y26" s="50"/>
    </row>
    <row r="27" spans="2:25" s="39" customFormat="1" ht="16.8">
      <c r="B27" s="754"/>
      <c r="C27" s="754"/>
      <c r="D27" s="755"/>
      <c r="E27" s="756"/>
      <c r="F27" s="757"/>
      <c r="G27" s="755"/>
      <c r="H27" s="756"/>
      <c r="I27" s="757"/>
      <c r="J27" s="755"/>
      <c r="K27" s="756"/>
      <c r="L27" s="757"/>
      <c r="M27" s="757"/>
      <c r="N27" s="757"/>
      <c r="O27" s="755"/>
      <c r="P27" s="756"/>
      <c r="Q27" s="757"/>
      <c r="R27" s="757"/>
      <c r="S27" s="757"/>
      <c r="T27" s="757"/>
      <c r="U27" s="755"/>
      <c r="V27" s="758"/>
      <c r="W27" s="758"/>
      <c r="X27" s="747"/>
      <c r="Y27" s="50"/>
    </row>
    <row r="28" spans="2:25" ht="16.8">
      <c r="B28" s="819" t="s">
        <v>115</v>
      </c>
      <c r="C28" s="748"/>
      <c r="D28" s="319"/>
      <c r="E28" s="317"/>
      <c r="F28" s="318"/>
      <c r="G28" s="319"/>
      <c r="H28" s="317"/>
      <c r="I28" s="318"/>
      <c r="J28" s="319"/>
      <c r="K28" s="317"/>
      <c r="L28" s="318"/>
      <c r="M28" s="318"/>
      <c r="N28" s="318"/>
      <c r="O28" s="319"/>
      <c r="P28" s="317"/>
      <c r="Q28" s="318"/>
      <c r="R28" s="318"/>
      <c r="S28" s="318"/>
      <c r="T28" s="318"/>
      <c r="U28" s="319"/>
      <c r="V28" s="318"/>
      <c r="W28" s="318"/>
      <c r="X28" s="318"/>
      <c r="Y28" s="50"/>
    </row>
    <row r="29" spans="2:25" ht="16.8">
      <c r="B29" s="1010" t="str">
        <f>$B$9</f>
        <v>Summa exkl Aibel</v>
      </c>
      <c r="C29" s="748"/>
      <c r="D29" s="319">
        <f>'Innehavsanalys 100%'!E$362</f>
        <v>112.57034320000014</v>
      </c>
      <c r="E29" s="317">
        <f>'Innehavsanalys 100%'!F$362</f>
        <v>69.726321099999964</v>
      </c>
      <c r="F29" s="318">
        <f>'Innehavsanalys 100%'!I$362</f>
        <v>0.614459811217549</v>
      </c>
      <c r="G29" s="319">
        <f>'Innehavsanalys 100%'!J$362</f>
        <v>226.47180970000022</v>
      </c>
      <c r="H29" s="317">
        <f>'Innehavsanalys 100%'!K$362</f>
        <v>123.00648490000022</v>
      </c>
      <c r="I29" s="318">
        <f>'Innehavsanalys 100%'!L$362</f>
        <v>0.84113715536309752</v>
      </c>
      <c r="J29" s="319">
        <f>'Innehavsanalys 100%'!M$362</f>
        <v>226.47180970000034</v>
      </c>
      <c r="K29" s="317">
        <f>'Innehavsanalys 100%'!N$362</f>
        <v>123.00648490000003</v>
      </c>
      <c r="L29" s="318">
        <f>'Innehavsanalys 100%'!O$362</f>
        <v>0.8411371553631013</v>
      </c>
      <c r="M29" s="318" t="b">
        <f>'Innehavsanalys 100%'!P$362</f>
        <v>0</v>
      </c>
      <c r="N29" s="318">
        <f>'Innehavsanalys 100%'!Q$362</f>
        <v>0.8411371553631013</v>
      </c>
      <c r="O29" s="319">
        <f>'Innehavsanalys 100%'!R$362</f>
        <v>1367.8709212000019</v>
      </c>
      <c r="P29" s="317">
        <f>'Innehavsanalys 100%'!S$362</f>
        <v>1264.4055964000015</v>
      </c>
      <c r="Q29" s="318">
        <f>'Innehavsanalys 100%'!T$362</f>
        <v>8.1829220856492135E-2</v>
      </c>
      <c r="R29" s="318" t="b">
        <f>'Innehavsanalys 100%'!U$362</f>
        <v>0</v>
      </c>
      <c r="S29" s="318">
        <f>'Innehavsanalys 100%'!V$362</f>
        <v>8.1829220856492135E-2</v>
      </c>
      <c r="T29" s="318"/>
      <c r="U29" s="319">
        <f>'Innehavsanalys 100%'!X$362</f>
        <v>1929.4722929999991</v>
      </c>
      <c r="V29" s="318">
        <f>'Innehavsanalys 100%'!Y$362</f>
        <v>0.52599157935836915</v>
      </c>
      <c r="W29" s="318" t="b">
        <f>'Innehavsanalys 100%'!Z$362</f>
        <v>0</v>
      </c>
      <c r="X29" s="318">
        <f>'Innehavsanalys 100%'!AA$362</f>
        <v>0.52599157935836915</v>
      </c>
      <c r="Y29" s="50"/>
    </row>
    <row r="30" spans="2:25" s="39" customFormat="1" ht="16.8">
      <c r="B30" s="749" t="str">
        <f>$B$10</f>
        <v>Aibel</v>
      </c>
      <c r="C30" s="749"/>
      <c r="D30" s="750">
        <f>'Innehavsanalys 100%'!E$385</f>
        <v>144.63385149999999</v>
      </c>
      <c r="E30" s="751">
        <f>'Innehavsanalys 100%'!F$385</f>
        <v>25.959942399999999</v>
      </c>
      <c r="F30" s="752">
        <f>'Innehavsanalys 100%'!I$385</f>
        <v>4.5714242070121083</v>
      </c>
      <c r="G30" s="750">
        <f>'Innehavsanalys 100%'!J$385</f>
        <v>35.461517299999798</v>
      </c>
      <c r="H30" s="751">
        <f>'Innehavsanalys 100%'!K$385</f>
        <v>-16.6045756</v>
      </c>
      <c r="I30" s="752" t="str">
        <f>'Innehavsanalys 100%'!L$385</f>
        <v>-</v>
      </c>
      <c r="J30" s="750">
        <f>'Innehavsanalys 100%'!M$385</f>
        <v>35.461517300000096</v>
      </c>
      <c r="K30" s="751">
        <f>'Innehavsanalys 100%'!N$385</f>
        <v>-16.604575599999599</v>
      </c>
      <c r="L30" s="752" t="str">
        <f>'Innehavsanalys 100%'!O$385</f>
        <v>-</v>
      </c>
      <c r="M30" s="752" t="b">
        <f>'Innehavsanalys 100%'!P$385</f>
        <v>0</v>
      </c>
      <c r="N30" s="752" t="str">
        <f>'Innehavsanalys 100%'!Q$385</f>
        <v>-</v>
      </c>
      <c r="O30" s="750">
        <f>'Innehavsanalys 100%'!R$385</f>
        <v>36.846881600001893</v>
      </c>
      <c r="P30" s="751">
        <f>'Innehavsanalys 100%'!S$385</f>
        <v>-15.2192112999978</v>
      </c>
      <c r="Q30" s="752" t="str">
        <f>'Innehavsanalys 100%'!T$385</f>
        <v>-</v>
      </c>
      <c r="R30" s="752" t="b">
        <f>'Innehavsanalys 100%'!U$385</f>
        <v>0</v>
      </c>
      <c r="S30" s="752" t="str">
        <f>'Innehavsanalys 100%'!V$385</f>
        <v>-</v>
      </c>
      <c r="T30" s="752"/>
      <c r="U30" s="750">
        <f>'Innehavsanalys 100%'!X$385</f>
        <v>-105.36762280000001</v>
      </c>
      <c r="V30" s="753" t="str">
        <f>'Innehavsanalys 100%'!Y$385</f>
        <v>-</v>
      </c>
      <c r="W30" s="753">
        <f>'Innehavsanalys 100%'!Z$385</f>
        <v>-5.9233300414204271</v>
      </c>
      <c r="X30" s="717">
        <f>'Innehavsanalys 100%'!AA$385</f>
        <v>-5.9233300414204271</v>
      </c>
      <c r="Y30" s="50"/>
    </row>
    <row r="31" spans="2:25" s="39" customFormat="1" ht="16.8">
      <c r="B31" s="760" t="s">
        <v>427</v>
      </c>
      <c r="C31" s="754"/>
      <c r="D31" s="755">
        <f>'Innehavsanalys 100%'!E$409</f>
        <v>257.20419470000013</v>
      </c>
      <c r="E31" s="756">
        <f>'Innehavsanalys 100%'!F$409</f>
        <v>95.686263499999967</v>
      </c>
      <c r="F31" s="757">
        <f>'Innehavsanalys 100%'!I$409</f>
        <v>1.6879949670100789</v>
      </c>
      <c r="G31" s="755">
        <f>'Innehavsanalys 100%'!J$409</f>
        <v>261.93332700000002</v>
      </c>
      <c r="H31" s="756">
        <f>'Innehavsanalys 100%'!K$409</f>
        <v>106.40190930000021</v>
      </c>
      <c r="I31" s="757">
        <f>'Innehavsanalys 100%'!L$409</f>
        <v>1.4617352143698752</v>
      </c>
      <c r="J31" s="755">
        <f>'Innehavsanalys 100%'!M$409</f>
        <v>261.93332700000042</v>
      </c>
      <c r="K31" s="756">
        <f>'Innehavsanalys 100%'!N$409</f>
        <v>106.40190930000043</v>
      </c>
      <c r="L31" s="757">
        <f>'Innehavsanalys 100%'!O$409</f>
        <v>1.4617352143698739</v>
      </c>
      <c r="M31" s="757" t="b">
        <f>'Innehavsanalys 100%'!P$409</f>
        <v>0</v>
      </c>
      <c r="N31" s="757">
        <f>'Innehavsanalys 100%'!Q$409</f>
        <v>1.4617352143698739</v>
      </c>
      <c r="O31" s="755">
        <f>'Innehavsanalys 100%'!R$409</f>
        <v>1404.7178028000039</v>
      </c>
      <c r="P31" s="756">
        <f>'Innehavsanalys 100%'!S$409</f>
        <v>1249.1863851000037</v>
      </c>
      <c r="Q31" s="757">
        <f>'Innehavsanalys 100%'!T$409</f>
        <v>0.12450617422279153</v>
      </c>
      <c r="R31" s="757" t="b">
        <f>'Innehavsanalys 100%'!U$409</f>
        <v>0</v>
      </c>
      <c r="S31" s="757">
        <f>'Innehavsanalys 100%'!V$409</f>
        <v>0.12450617422279153</v>
      </c>
      <c r="T31" s="757"/>
      <c r="U31" s="755">
        <f>'Innehavsanalys 100%'!X$409</f>
        <v>1824.1046701999992</v>
      </c>
      <c r="V31" s="758">
        <f>'Innehavsanalys 100%'!Y$409</f>
        <v>0.46023419079609185</v>
      </c>
      <c r="W31" s="758" t="b">
        <f>'Innehavsanalys 100%'!Z$409</f>
        <v>0</v>
      </c>
      <c r="X31" s="747">
        <f>'Innehavsanalys 100%'!AA$409</f>
        <v>0.46023419079609185</v>
      </c>
      <c r="Y31" s="50"/>
    </row>
    <row r="32" spans="2:25" s="39" customFormat="1" ht="16.8">
      <c r="B32" s="754"/>
      <c r="C32" s="754"/>
      <c r="D32" s="755"/>
      <c r="E32" s="756"/>
      <c r="F32" s="757"/>
      <c r="G32" s="755"/>
      <c r="H32" s="756"/>
      <c r="I32" s="757"/>
      <c r="J32" s="755"/>
      <c r="K32" s="756"/>
      <c r="L32" s="757"/>
      <c r="M32" s="757"/>
      <c r="N32" s="757"/>
      <c r="O32" s="755"/>
      <c r="P32" s="756"/>
      <c r="Q32" s="757"/>
      <c r="R32" s="757"/>
      <c r="S32" s="757"/>
      <c r="T32" s="757"/>
      <c r="U32" s="755"/>
      <c r="V32" s="758"/>
      <c r="W32" s="758"/>
      <c r="X32" s="747"/>
      <c r="Y32" s="50"/>
    </row>
    <row r="33" spans="2:25" ht="16.8">
      <c r="B33" s="819" t="s">
        <v>111</v>
      </c>
      <c r="C33" s="748"/>
      <c r="D33" s="319"/>
      <c r="E33" s="317"/>
      <c r="F33" s="318"/>
      <c r="G33" s="319"/>
      <c r="H33" s="317"/>
      <c r="I33" s="318"/>
      <c r="J33" s="319"/>
      <c r="K33" s="317"/>
      <c r="L33" s="318"/>
      <c r="M33" s="318"/>
      <c r="N33" s="318"/>
      <c r="O33" s="319"/>
      <c r="P33" s="317"/>
      <c r="Q33" s="318"/>
      <c r="R33" s="318"/>
      <c r="S33" s="318"/>
      <c r="T33" s="318"/>
      <c r="U33" s="319"/>
      <c r="V33" s="318"/>
      <c r="W33" s="318"/>
      <c r="X33" s="318"/>
      <c r="Y33" s="50"/>
    </row>
    <row r="34" spans="2:25" ht="16.8">
      <c r="B34" s="1010" t="str">
        <f>$B$9</f>
        <v>Summa exkl Aibel</v>
      </c>
      <c r="C34" s="748"/>
      <c r="D34" s="319">
        <f>'JÄMST 100%'!E36</f>
        <v>-20.787122299999993</v>
      </c>
      <c r="E34" s="317">
        <f>'JÄMST 100%'!F36</f>
        <v>-13.2451767</v>
      </c>
      <c r="F34" s="318"/>
      <c r="G34" s="319">
        <f>'JÄMST 100%'!G36</f>
        <v>-37.844097199999993</v>
      </c>
      <c r="H34" s="317">
        <f>'JÄMST 100%'!H36</f>
        <v>-79.886149399999994</v>
      </c>
      <c r="I34" s="318"/>
      <c r="J34" s="319">
        <f>'JÄMST 100%'!I36</f>
        <v>-37.844097199999993</v>
      </c>
      <c r="K34" s="317">
        <f>'JÄMST 100%'!J36</f>
        <v>-79.886149399999994</v>
      </c>
      <c r="L34" s="318"/>
      <c r="M34" s="318"/>
      <c r="N34" s="318"/>
      <c r="O34" s="319">
        <f>'JÄMST 100%'!K36</f>
        <v>-213.40224040000001</v>
      </c>
      <c r="P34" s="317">
        <f>'JÄMST 100%'!L36</f>
        <v>-255.44429259999998</v>
      </c>
      <c r="Q34" s="318"/>
      <c r="R34" s="318"/>
      <c r="S34" s="318"/>
      <c r="T34" s="318"/>
      <c r="U34" s="319">
        <f>'JÄMST 100%'!M36</f>
        <v>-164.35473270000003</v>
      </c>
      <c r="V34" s="318" t="e">
        <f>'Innehavsanalys 100%'!Y211</f>
        <v>#DIV/0!</v>
      </c>
      <c r="W34" s="318" t="b">
        <f>'Innehavsanalys 100%'!Z211</f>
        <v>0</v>
      </c>
      <c r="X34" s="318"/>
      <c r="Y34" s="50"/>
    </row>
    <row r="35" spans="2:25" ht="16.8">
      <c r="B35" s="749" t="str">
        <f>$B$10</f>
        <v>Aibel</v>
      </c>
      <c r="C35" s="749"/>
      <c r="D35" s="761">
        <f>'JÄMST 100%'!E59</f>
        <v>-15.033802</v>
      </c>
      <c r="E35" s="762">
        <f>'JÄMST 100%'!F59</f>
        <v>-64.102080000000001</v>
      </c>
      <c r="F35" s="763"/>
      <c r="G35" s="761">
        <f>'JÄMST 100%'!G59</f>
        <v>-15.033802</v>
      </c>
      <c r="H35" s="762">
        <f>'JÄMST 100%'!H59</f>
        <v>-64.102080000000001</v>
      </c>
      <c r="I35" s="763"/>
      <c r="J35" s="761">
        <f>'JÄMST 100%'!I59</f>
        <v>-15.033802</v>
      </c>
      <c r="K35" s="762">
        <f>'JÄMST 100%'!J59</f>
        <v>-64.102080000000001</v>
      </c>
      <c r="L35" s="763"/>
      <c r="M35" s="763"/>
      <c r="N35" s="763"/>
      <c r="O35" s="761">
        <f>'JÄMST 100%'!K59</f>
        <v>-412.846226</v>
      </c>
      <c r="P35" s="762">
        <f>'JÄMST 100%'!L59</f>
        <v>-461.91450400000002</v>
      </c>
      <c r="Q35" s="763"/>
      <c r="R35" s="763"/>
      <c r="S35" s="763"/>
      <c r="T35" s="763"/>
      <c r="U35" s="761">
        <f>'JÄMST 100%'!M59</f>
        <v>-2.1476860000000002</v>
      </c>
      <c r="V35" s="763" t="e">
        <f>'Innehavsanalys 100%'!Y212</f>
        <v>#DIV/0!</v>
      </c>
      <c r="W35" s="763" t="b">
        <f>'Innehavsanalys 100%'!Z212</f>
        <v>0</v>
      </c>
      <c r="X35" s="763"/>
      <c r="Y35" s="50"/>
    </row>
    <row r="36" spans="2:25" ht="16.8">
      <c r="B36" s="754" t="s">
        <v>428</v>
      </c>
      <c r="C36" s="754"/>
      <c r="D36" s="755">
        <f>'JÄMST 100%'!E84</f>
        <v>-35.820924299999994</v>
      </c>
      <c r="E36" s="764">
        <f>'JÄMST 100%'!F84</f>
        <v>-77.347256700000003</v>
      </c>
      <c r="F36" s="757"/>
      <c r="G36" s="755">
        <f>'JÄMST 100%'!G84</f>
        <v>-52.877899199999995</v>
      </c>
      <c r="H36" s="764">
        <f>'JÄMST 100%'!H84</f>
        <v>-143.98822939999999</v>
      </c>
      <c r="I36" s="757"/>
      <c r="J36" s="755">
        <f>'JÄMST 100%'!I84</f>
        <v>-52.877899199999995</v>
      </c>
      <c r="K36" s="764">
        <f>'JÄMST 100%'!J84</f>
        <v>-143.98822939999999</v>
      </c>
      <c r="L36" s="757"/>
      <c r="M36" s="757"/>
      <c r="N36" s="757"/>
      <c r="O36" s="755">
        <f>'JÄMST 100%'!K84</f>
        <v>-626.24846639999998</v>
      </c>
      <c r="P36" s="764">
        <f>'JÄMST 100%'!L84</f>
        <v>-717.35879660000001</v>
      </c>
      <c r="Q36" s="757"/>
      <c r="R36" s="757"/>
      <c r="S36" s="757"/>
      <c r="T36" s="757"/>
      <c r="U36" s="755">
        <f>'JÄMST 100%'!M84</f>
        <v>-166.50241870000002</v>
      </c>
      <c r="V36" s="758" t="str">
        <f>'Innehavsanalys 100%'!Y260</f>
        <v>-</v>
      </c>
      <c r="W36" s="758" t="b">
        <f>'Innehavsanalys 100%'!Z260</f>
        <v>0</v>
      </c>
      <c r="X36" s="747"/>
      <c r="Y36" s="50"/>
    </row>
    <row r="37" spans="2:25" ht="16.8">
      <c r="B37" s="754"/>
      <c r="C37" s="754"/>
      <c r="D37" s="755"/>
      <c r="E37" s="764"/>
      <c r="F37" s="757"/>
      <c r="G37" s="755"/>
      <c r="H37" s="764"/>
      <c r="I37" s="757"/>
      <c r="J37" s="755"/>
      <c r="K37" s="764"/>
      <c r="L37" s="757"/>
      <c r="M37" s="757"/>
      <c r="N37" s="757"/>
      <c r="O37" s="755"/>
      <c r="P37" s="764"/>
      <c r="Q37" s="757"/>
      <c r="R37" s="757"/>
      <c r="S37" s="757"/>
      <c r="T37" s="757"/>
      <c r="U37" s="755"/>
      <c r="V37" s="758"/>
      <c r="W37" s="758"/>
      <c r="X37" s="747"/>
      <c r="Y37" s="50"/>
    </row>
    <row r="38" spans="2:25" ht="16.8">
      <c r="B38" s="819" t="s">
        <v>112</v>
      </c>
      <c r="C38" s="748"/>
      <c r="D38" s="319"/>
      <c r="E38" s="317"/>
      <c r="F38" s="318"/>
      <c r="G38" s="319"/>
      <c r="H38" s="317"/>
      <c r="I38" s="318"/>
      <c r="J38" s="319"/>
      <c r="K38" s="317"/>
      <c r="L38" s="318"/>
      <c r="M38" s="318"/>
      <c r="N38" s="318"/>
      <c r="O38" s="319"/>
      <c r="P38" s="317"/>
      <c r="Q38" s="318"/>
      <c r="R38" s="318"/>
      <c r="S38" s="318"/>
      <c r="T38" s="318"/>
      <c r="U38" s="319"/>
      <c r="V38" s="318"/>
      <c r="W38" s="318"/>
      <c r="X38" s="318"/>
      <c r="Y38" s="50"/>
    </row>
    <row r="39" spans="2:25" ht="16.8">
      <c r="B39" s="1010" t="str">
        <f>$B$9</f>
        <v>Summa exkl Aibel</v>
      </c>
      <c r="C39" s="748"/>
      <c r="D39" s="319">
        <f>'JÄMST 100%'!E116</f>
        <v>-1.5033802000000001</v>
      </c>
      <c r="E39" s="317">
        <f>'JÄMST 100%'!F116</f>
        <v>-2.7316319999999998</v>
      </c>
      <c r="F39" s="318"/>
      <c r="G39" s="319">
        <f>'JÄMST 100%'!G116</f>
        <v>-1.5033802000000001</v>
      </c>
      <c r="H39" s="317">
        <f>'JÄMST 100%'!H116</f>
        <v>-2.7316319999999998</v>
      </c>
      <c r="I39" s="318"/>
      <c r="J39" s="319">
        <f>'JÄMST 100%'!I116</f>
        <v>-1.5033802000000001</v>
      </c>
      <c r="K39" s="317">
        <f>'JÄMST 100%'!J116</f>
        <v>-2.7316319999999998</v>
      </c>
      <c r="L39" s="318"/>
      <c r="M39" s="318"/>
      <c r="N39" s="318"/>
      <c r="O39" s="319">
        <f>'JÄMST 100%'!K116</f>
        <v>-158.1073074</v>
      </c>
      <c r="P39" s="317">
        <f>'JÄMST 100%'!L116</f>
        <v>-159.33555920000001</v>
      </c>
      <c r="Q39" s="318"/>
      <c r="R39" s="318"/>
      <c r="S39" s="318"/>
      <c r="T39" s="318"/>
      <c r="U39" s="319">
        <f>'JÄMST 100%'!M116</f>
        <v>0</v>
      </c>
      <c r="V39" s="318" t="e">
        <f>'Innehavsanalys 100%'!Y215</f>
        <v>#DIV/0!</v>
      </c>
      <c r="W39" s="318" t="b">
        <f>'Innehavsanalys 100%'!Z215</f>
        <v>0</v>
      </c>
      <c r="X39" s="318"/>
      <c r="Y39" s="50"/>
    </row>
    <row r="40" spans="2:25" ht="16.8">
      <c r="B40" s="749" t="str">
        <f>$B$10</f>
        <v>Aibel</v>
      </c>
      <c r="C40" s="749"/>
      <c r="D40" s="761">
        <f>'JÄMST 100%'!E139</f>
        <v>0</v>
      </c>
      <c r="E40" s="762">
        <f>'JÄMST 100%'!F139</f>
        <v>0</v>
      </c>
      <c r="F40" s="763"/>
      <c r="G40" s="761">
        <f>'JÄMST 100%'!G139</f>
        <v>0</v>
      </c>
      <c r="H40" s="762">
        <f>'JÄMST 100%'!H139</f>
        <v>0</v>
      </c>
      <c r="I40" s="763"/>
      <c r="J40" s="761">
        <f>'JÄMST 100%'!I139</f>
        <v>0</v>
      </c>
      <c r="K40" s="762">
        <f>'JÄMST 100%'!J139</f>
        <v>0</v>
      </c>
      <c r="L40" s="763"/>
      <c r="M40" s="763"/>
      <c r="N40" s="763"/>
      <c r="O40" s="761">
        <f>'JÄMST 100%'!K139</f>
        <v>0</v>
      </c>
      <c r="P40" s="762">
        <f>'JÄMST 100%'!L139</f>
        <v>0</v>
      </c>
      <c r="Q40" s="763"/>
      <c r="R40" s="763"/>
      <c r="S40" s="763"/>
      <c r="T40" s="763"/>
      <c r="U40" s="761">
        <f>'JÄMST 100%'!M139</f>
        <v>0</v>
      </c>
      <c r="V40" s="763" t="e">
        <f>'Innehavsanalys 100%'!Y216</f>
        <v>#DIV/0!</v>
      </c>
      <c r="W40" s="763" t="b">
        <f>'Innehavsanalys 100%'!Z216</f>
        <v>0</v>
      </c>
      <c r="X40" s="763"/>
      <c r="Y40" s="50"/>
    </row>
    <row r="41" spans="2:25" ht="16.8">
      <c r="B41" s="754" t="s">
        <v>429</v>
      </c>
      <c r="C41" s="754"/>
      <c r="D41" s="755">
        <f>'JÄMST 100%'!E164</f>
        <v>-1.5033802000000001</v>
      </c>
      <c r="E41" s="764">
        <f>'JÄMST 100%'!F164</f>
        <v>-2.7316319999999998</v>
      </c>
      <c r="F41" s="757"/>
      <c r="G41" s="755">
        <f>'JÄMST 100%'!G164</f>
        <v>-1.5033802000000001</v>
      </c>
      <c r="H41" s="764">
        <f>'JÄMST 100%'!H164</f>
        <v>-2.7316319999999998</v>
      </c>
      <c r="I41" s="757"/>
      <c r="J41" s="755">
        <f>'JÄMST 100%'!I164</f>
        <v>-1.5033802000000001</v>
      </c>
      <c r="K41" s="764">
        <f>'JÄMST 100%'!J164</f>
        <v>-2.7316319999999998</v>
      </c>
      <c r="L41" s="757"/>
      <c r="M41" s="757"/>
      <c r="N41" s="757"/>
      <c r="O41" s="755">
        <f>'JÄMST 100%'!K164</f>
        <v>-158.1073074</v>
      </c>
      <c r="P41" s="764">
        <f>'JÄMST 100%'!L164</f>
        <v>-159.33555920000001</v>
      </c>
      <c r="Q41" s="757"/>
      <c r="R41" s="757"/>
      <c r="S41" s="757"/>
      <c r="T41" s="757"/>
      <c r="U41" s="755">
        <f>'JÄMST 100%'!M164</f>
        <v>0</v>
      </c>
      <c r="V41" s="758" t="str">
        <f>'Innehavsanalys 100%'!Y264</f>
        <v>-</v>
      </c>
      <c r="W41" s="758">
        <f>'Innehavsanalys 100%'!Z264</f>
        <v>0.89994664293965965</v>
      </c>
      <c r="X41" s="747"/>
      <c r="Y41" s="50"/>
    </row>
    <row r="42" spans="2:25" ht="16.8">
      <c r="B42" s="754"/>
      <c r="C42" s="754"/>
      <c r="D42" s="755"/>
      <c r="E42" s="764"/>
      <c r="F42" s="757"/>
      <c r="G42" s="755"/>
      <c r="H42" s="764"/>
      <c r="I42" s="757"/>
      <c r="J42" s="755"/>
      <c r="K42" s="764"/>
      <c r="L42" s="757"/>
      <c r="M42" s="757"/>
      <c r="N42" s="757"/>
      <c r="O42" s="755"/>
      <c r="P42" s="764"/>
      <c r="Q42" s="757"/>
      <c r="R42" s="757"/>
      <c r="S42" s="757"/>
      <c r="T42" s="757"/>
      <c r="U42" s="755"/>
      <c r="V42" s="758"/>
      <c r="W42" s="758"/>
      <c r="X42" s="747"/>
      <c r="Y42" s="50"/>
    </row>
    <row r="43" spans="2:25" ht="16.8">
      <c r="B43" s="819" t="s">
        <v>113</v>
      </c>
      <c r="C43" s="748"/>
      <c r="D43" s="319"/>
      <c r="E43" s="317"/>
      <c r="F43" s="318"/>
      <c r="G43" s="319"/>
      <c r="H43" s="317"/>
      <c r="I43" s="318"/>
      <c r="J43" s="319"/>
      <c r="K43" s="317"/>
      <c r="L43" s="318"/>
      <c r="M43" s="318"/>
      <c r="N43" s="318"/>
      <c r="O43" s="319"/>
      <c r="P43" s="317"/>
      <c r="Q43" s="318"/>
      <c r="R43" s="318"/>
      <c r="S43" s="318"/>
      <c r="T43" s="318"/>
      <c r="U43" s="319"/>
      <c r="V43" s="318"/>
      <c r="W43" s="318"/>
      <c r="X43" s="318"/>
      <c r="Y43" s="50"/>
    </row>
    <row r="44" spans="2:25" ht="16.8">
      <c r="B44" s="1010" t="str">
        <f>$B$9</f>
        <v>Summa exkl Aibel</v>
      </c>
      <c r="C44" s="748"/>
      <c r="D44" s="319">
        <f t="shared" ref="D44:E46" si="0">D34+D39</f>
        <v>-22.290502499999992</v>
      </c>
      <c r="E44" s="317">
        <f t="shared" si="0"/>
        <v>-15.976808699999999</v>
      </c>
      <c r="F44" s="318"/>
      <c r="G44" s="319">
        <f t="shared" ref="G44:H46" si="1">G34+G39</f>
        <v>-39.347477399999995</v>
      </c>
      <c r="H44" s="317">
        <f t="shared" si="1"/>
        <v>-82.617781399999998</v>
      </c>
      <c r="I44" s="318"/>
      <c r="J44" s="319">
        <f t="shared" ref="J44:M46" si="2">J34+J39</f>
        <v>-39.347477399999995</v>
      </c>
      <c r="K44" s="317">
        <f t="shared" si="2"/>
        <v>-82.617781399999998</v>
      </c>
      <c r="L44" s="318">
        <f t="shared" si="2"/>
        <v>0</v>
      </c>
      <c r="M44" s="318">
        <f t="shared" si="2"/>
        <v>0</v>
      </c>
      <c r="N44" s="318"/>
      <c r="O44" s="319">
        <f t="shared" ref="O44:R46" si="3">O34+O39</f>
        <v>-371.50954780000001</v>
      </c>
      <c r="P44" s="317">
        <f t="shared" si="3"/>
        <v>-414.77985179999996</v>
      </c>
      <c r="Q44" s="318">
        <f t="shared" si="3"/>
        <v>0</v>
      </c>
      <c r="R44" s="318">
        <f t="shared" si="3"/>
        <v>0</v>
      </c>
      <c r="S44" s="318"/>
      <c r="T44" s="318"/>
      <c r="U44" s="319">
        <f>U34+U39</f>
        <v>-164.35473270000003</v>
      </c>
      <c r="V44" s="318" t="e">
        <f>'Innehavsanalys 100%'!Y219</f>
        <v>#DIV/0!</v>
      </c>
      <c r="W44" s="318" t="b">
        <f>'Innehavsanalys 100%'!Z219</f>
        <v>0</v>
      </c>
      <c r="X44" s="318"/>
      <c r="Y44" s="50"/>
    </row>
    <row r="45" spans="2:25" ht="16.8">
      <c r="B45" s="749" t="str">
        <f>$B$10</f>
        <v>Aibel</v>
      </c>
      <c r="C45" s="749"/>
      <c r="D45" s="761">
        <f t="shared" si="0"/>
        <v>-15.033802</v>
      </c>
      <c r="E45" s="762">
        <f t="shared" si="0"/>
        <v>-64.102080000000001</v>
      </c>
      <c r="F45" s="763"/>
      <c r="G45" s="761">
        <f t="shared" si="1"/>
        <v>-15.033802</v>
      </c>
      <c r="H45" s="762">
        <f t="shared" si="1"/>
        <v>-64.102080000000001</v>
      </c>
      <c r="I45" s="763"/>
      <c r="J45" s="761">
        <f t="shared" si="2"/>
        <v>-15.033802</v>
      </c>
      <c r="K45" s="762">
        <f t="shared" si="2"/>
        <v>-64.102080000000001</v>
      </c>
      <c r="L45" s="763">
        <f t="shared" si="2"/>
        <v>0</v>
      </c>
      <c r="M45" s="763">
        <f t="shared" si="2"/>
        <v>0</v>
      </c>
      <c r="N45" s="763"/>
      <c r="O45" s="761">
        <f t="shared" si="3"/>
        <v>-412.846226</v>
      </c>
      <c r="P45" s="762">
        <f t="shared" si="3"/>
        <v>-461.91450400000002</v>
      </c>
      <c r="Q45" s="763">
        <f t="shared" si="3"/>
        <v>0</v>
      </c>
      <c r="R45" s="763">
        <f t="shared" si="3"/>
        <v>0</v>
      </c>
      <c r="S45" s="763"/>
      <c r="T45" s="763"/>
      <c r="U45" s="761">
        <f>U35+U40</f>
        <v>-2.1476860000000002</v>
      </c>
      <c r="V45" s="763" t="e">
        <f>'Innehavsanalys 100%'!Y220</f>
        <v>#DIV/0!</v>
      </c>
      <c r="W45" s="763" t="b">
        <f>'Innehavsanalys 100%'!Z220</f>
        <v>0</v>
      </c>
      <c r="X45" s="763"/>
      <c r="Y45" s="50"/>
    </row>
    <row r="46" spans="2:25" ht="16.8">
      <c r="B46" s="754" t="s">
        <v>430</v>
      </c>
      <c r="C46" s="754"/>
      <c r="D46" s="755">
        <f t="shared" si="0"/>
        <v>-37.324304499999997</v>
      </c>
      <c r="E46" s="764">
        <f t="shared" si="0"/>
        <v>-80.078888700000007</v>
      </c>
      <c r="F46" s="757"/>
      <c r="G46" s="755">
        <f t="shared" si="1"/>
        <v>-54.381279399999997</v>
      </c>
      <c r="H46" s="764">
        <f t="shared" si="1"/>
        <v>-146.71986139999998</v>
      </c>
      <c r="I46" s="757"/>
      <c r="J46" s="755">
        <f t="shared" si="2"/>
        <v>-54.381279399999997</v>
      </c>
      <c r="K46" s="764">
        <f t="shared" si="2"/>
        <v>-146.71986139999998</v>
      </c>
      <c r="L46" s="757">
        <f t="shared" si="2"/>
        <v>0</v>
      </c>
      <c r="M46" s="757">
        <f t="shared" si="2"/>
        <v>0</v>
      </c>
      <c r="N46" s="757"/>
      <c r="O46" s="755">
        <f t="shared" si="3"/>
        <v>-784.35577379999995</v>
      </c>
      <c r="P46" s="764">
        <f t="shared" si="3"/>
        <v>-876.69435580000004</v>
      </c>
      <c r="Q46" s="757">
        <f t="shared" si="3"/>
        <v>0</v>
      </c>
      <c r="R46" s="757">
        <f t="shared" si="3"/>
        <v>0</v>
      </c>
      <c r="S46" s="757"/>
      <c r="T46" s="757"/>
      <c r="U46" s="755">
        <f>U36+U41</f>
        <v>-166.50241870000002</v>
      </c>
      <c r="V46" s="758">
        <f>'Innehavsanalys 100%'!Y268</f>
        <v>0.11247942350626072</v>
      </c>
      <c r="W46" s="758" t="b">
        <f>'Innehavsanalys 100%'!Z268</f>
        <v>0</v>
      </c>
      <c r="X46" s="747"/>
      <c r="Y46" s="50"/>
    </row>
    <row r="47" spans="2:25" ht="16.8">
      <c r="B47" s="759" t="s">
        <v>83</v>
      </c>
      <c r="C47" s="754"/>
      <c r="D47" s="755"/>
      <c r="E47" s="764"/>
      <c r="F47" s="757"/>
      <c r="G47" s="755"/>
      <c r="H47" s="764"/>
      <c r="I47" s="757"/>
      <c r="J47" s="755"/>
      <c r="K47" s="764"/>
      <c r="L47" s="757"/>
      <c r="M47" s="757"/>
      <c r="N47" s="757"/>
      <c r="O47" s="755"/>
      <c r="P47" s="764"/>
      <c r="Q47" s="757"/>
      <c r="R47" s="757"/>
      <c r="S47" s="757"/>
      <c r="T47" s="757"/>
      <c r="U47" s="755"/>
      <c r="V47" s="758"/>
      <c r="W47" s="758"/>
      <c r="X47" s="747"/>
      <c r="Y47" s="50"/>
    </row>
    <row r="48" spans="2:25" ht="16.8">
      <c r="B48" s="759"/>
      <c r="C48" s="754"/>
      <c r="D48" s="755"/>
      <c r="E48" s="764"/>
      <c r="F48" s="757"/>
      <c r="G48" s="755"/>
      <c r="H48" s="764"/>
      <c r="I48" s="757"/>
      <c r="J48" s="755"/>
      <c r="K48" s="764"/>
      <c r="L48" s="757"/>
      <c r="M48" s="757"/>
      <c r="N48" s="757"/>
      <c r="O48" s="755"/>
      <c r="P48" s="764"/>
      <c r="Q48" s="757"/>
      <c r="R48" s="757"/>
      <c r="S48" s="757"/>
      <c r="T48" s="757"/>
      <c r="U48" s="755"/>
      <c r="V48" s="758"/>
      <c r="W48" s="758"/>
      <c r="X48" s="747"/>
      <c r="Y48" s="50"/>
    </row>
    <row r="49" spans="2:25" ht="16.8">
      <c r="B49" s="819" t="s">
        <v>32</v>
      </c>
      <c r="C49" s="748"/>
      <c r="D49" s="319"/>
      <c r="E49" s="317"/>
      <c r="F49" s="318"/>
      <c r="G49" s="319"/>
      <c r="H49" s="317"/>
      <c r="I49" s="318"/>
      <c r="J49" s="319"/>
      <c r="K49" s="317"/>
      <c r="L49" s="318"/>
      <c r="M49" s="318"/>
      <c r="N49" s="318"/>
      <c r="O49" s="319"/>
      <c r="P49" s="317"/>
      <c r="Q49" s="318"/>
      <c r="R49" s="318"/>
      <c r="S49" s="318"/>
      <c r="T49" s="318"/>
      <c r="U49" s="319"/>
      <c r="V49" s="318"/>
      <c r="W49" s="318"/>
      <c r="X49" s="318"/>
      <c r="Y49" s="50"/>
    </row>
    <row r="50" spans="2:25" ht="4.5" customHeight="1">
      <c r="B50" s="745"/>
      <c r="C50" s="745"/>
      <c r="D50" s="746"/>
      <c r="E50" s="334"/>
      <c r="F50" s="747"/>
      <c r="G50" s="746"/>
      <c r="H50" s="334"/>
      <c r="I50" s="747"/>
      <c r="J50" s="746"/>
      <c r="K50" s="334"/>
      <c r="L50" s="747"/>
      <c r="M50" s="747"/>
      <c r="N50" s="747"/>
      <c r="O50" s="746"/>
      <c r="P50" s="334"/>
      <c r="Q50" s="747"/>
      <c r="R50" s="747"/>
      <c r="S50" s="747"/>
      <c r="T50" s="747"/>
      <c r="U50" s="746"/>
      <c r="V50" s="747"/>
      <c r="W50" s="747"/>
      <c r="X50" s="747"/>
      <c r="Y50" s="50"/>
    </row>
    <row r="51" spans="2:25" ht="16.8">
      <c r="B51" s="1010" t="str">
        <f>$B$9</f>
        <v>Summa exkl Aibel</v>
      </c>
      <c r="C51" s="748"/>
      <c r="D51" s="319">
        <f>'Innehavsanalys Andelar'!E$36</f>
        <v>1830.2066568</v>
      </c>
      <c r="E51" s="317">
        <f>'Innehavsanalys Andelar'!F$36</f>
        <v>1621.6297385</v>
      </c>
      <c r="F51" s="318">
        <f>'Innehavsanalys Andelar'!I$36</f>
        <v>0.12862178914709133</v>
      </c>
      <c r="G51" s="319">
        <f>'Innehavsanalys Andelar'!J$36</f>
        <v>5318.5296451000013</v>
      </c>
      <c r="H51" s="317">
        <f>'Innehavsanalys Andelar'!K$36</f>
        <v>4853.1687949000016</v>
      </c>
      <c r="I51" s="876">
        <f>'Innehavsanalys Andelar'!N$36</f>
        <v>9.5888041373922261E-2</v>
      </c>
      <c r="J51" s="319">
        <f>'Innehavsanalys Andelar'!O$36</f>
        <v>5318.5296451000013</v>
      </c>
      <c r="K51" s="317">
        <f>'Innehavsanalys Andelar'!P$36</f>
        <v>4853.1687949000016</v>
      </c>
      <c r="L51" s="318">
        <f>'Innehavsanalys Andelar'!Q$36</f>
        <v>9.5888041373922261E-2</v>
      </c>
      <c r="M51" s="318" t="b">
        <f>'Innehavsanalys Andelar'!R$36</f>
        <v>0</v>
      </c>
      <c r="N51" s="318">
        <f>'Innehavsanalys Andelar'!S$36</f>
        <v>9.5888041373922261E-2</v>
      </c>
      <c r="O51" s="319">
        <f>'Innehavsanalys Andelar'!T$36</f>
        <v>21341.696594599998</v>
      </c>
      <c r="P51" s="317">
        <f>'Innehavsanalys Andelar'!U$36</f>
        <v>20876.335744400003</v>
      </c>
      <c r="Q51" s="318">
        <f>'Innehavsanalys Andelar'!V$36</f>
        <v>2.2291308968089618E-2</v>
      </c>
      <c r="R51" s="318" t="b">
        <f>'Innehavsanalys Andelar'!W$36</f>
        <v>0</v>
      </c>
      <c r="S51" s="318">
        <f>'Innehavsanalys Andelar'!X$36</f>
        <v>2.2291308968089618E-2</v>
      </c>
      <c r="T51" s="318">
        <f>'Innehavsanalys Andelar'!Y$36</f>
        <v>0</v>
      </c>
      <c r="U51" s="319">
        <f>'Innehavsanalys Andelar'!Z$36</f>
        <v>22281.517098000004</v>
      </c>
      <c r="V51" s="318">
        <f>'Innehavsanalys Andelar'!Y$36</f>
        <v>0</v>
      </c>
      <c r="W51" s="318">
        <f>'Innehavsanalys Andelar'!Z$36</f>
        <v>22281.517098000004</v>
      </c>
      <c r="X51" s="318">
        <f>'Innehavsanalys Andelar'!AA$36</f>
        <v>6.7309769818055143E-2</v>
      </c>
      <c r="Y51" s="50"/>
    </row>
    <row r="52" spans="2:25" ht="16.8">
      <c r="B52" s="749" t="str">
        <f>$B$10</f>
        <v>Aibel</v>
      </c>
      <c r="C52" s="749"/>
      <c r="D52" s="750">
        <f>'Innehavsanalys Andelar'!E$59</f>
        <v>268.03717060000002</v>
      </c>
      <c r="E52" s="751">
        <f>'Innehavsanalys Andelar'!F$59</f>
        <v>382.39841749999999</v>
      </c>
      <c r="F52" s="752">
        <f>'Innehavsanalys Andelar'!I$59</f>
        <v>-0.29906307575135294</v>
      </c>
      <c r="G52" s="750">
        <f>'Innehavsanalys Andelar'!J$59</f>
        <v>602.77693380000005</v>
      </c>
      <c r="H52" s="751">
        <f>'Innehavsanalys Andelar'!K$59</f>
        <v>822.7496721</v>
      </c>
      <c r="I52" s="873">
        <f>'Innehavsanalys Andelar'!N$59</f>
        <v>-0.26736289999185037</v>
      </c>
      <c r="J52" s="750">
        <f>'Innehavsanalys Andelar'!O$59</f>
        <v>602.77693380000005</v>
      </c>
      <c r="K52" s="751">
        <f>'Innehavsanalys Andelar'!P$59</f>
        <v>822.7496721</v>
      </c>
      <c r="L52" s="752">
        <f>'Innehavsanalys Andelar'!Q$59</f>
        <v>-0.26736289999185037</v>
      </c>
      <c r="M52" s="752" t="b">
        <f>'Innehavsanalys Andelar'!R$59</f>
        <v>0</v>
      </c>
      <c r="N52" s="752">
        <f>'Innehavsanalys Andelar'!S$59</f>
        <v>-0.26736289999185037</v>
      </c>
      <c r="O52" s="750">
        <f>'Innehavsanalys Andelar'!T$59</f>
        <v>2725.0798395000002</v>
      </c>
      <c r="P52" s="751">
        <f>'Innehavsanalys Andelar'!U$59</f>
        <v>2945.0525778000001</v>
      </c>
      <c r="Q52" s="752">
        <f>'Innehavsanalys Andelar'!V$59</f>
        <v>-7.4692295804213771E-2</v>
      </c>
      <c r="R52" s="752" t="b">
        <f>'Innehavsanalys Andelar'!W$59</f>
        <v>0</v>
      </c>
      <c r="S52" s="752">
        <f>'Innehavsanalys Andelar'!X$59</f>
        <v>-7.4692295804213771E-2</v>
      </c>
      <c r="T52" s="752">
        <f>'Innehavsanalys Andelar'!Y$59</f>
        <v>0</v>
      </c>
      <c r="U52" s="750">
        <f>'Innehavsanalys Andelar'!Z$59</f>
        <v>2413.3190619000002</v>
      </c>
      <c r="V52" s="753">
        <f>'Innehavsanalys Andelar'!Y$59</f>
        <v>0</v>
      </c>
      <c r="W52" s="753">
        <f>'Innehavsanalys Andelar'!Z$59</f>
        <v>2413.3190619000002</v>
      </c>
      <c r="X52" s="717">
        <f>'Innehavsanalys Andelar'!AA$59</f>
        <v>-0.18055145090048375</v>
      </c>
      <c r="Y52" s="50"/>
    </row>
    <row r="53" spans="2:25" ht="16.8">
      <c r="B53" s="754" t="s">
        <v>423</v>
      </c>
      <c r="C53" s="754"/>
      <c r="D53" s="755">
        <f>'Innehavsanalys Andelar'!E$83</f>
        <v>2098.2438274000001</v>
      </c>
      <c r="E53" s="756">
        <f>'Innehavsanalys Andelar'!F$83</f>
        <v>2004.0281560000001</v>
      </c>
      <c r="F53" s="757">
        <f>'Innehavsanalys Andelar'!I$83</f>
        <v>4.7013147553801149E-2</v>
      </c>
      <c r="G53" s="755">
        <f>'Innehavsanalys Andelar'!J$83</f>
        <v>5921.3065789000011</v>
      </c>
      <c r="H53" s="756">
        <f>'Innehavsanalys Andelar'!K$83</f>
        <v>5675.9184670000013</v>
      </c>
      <c r="I53" s="874">
        <f>'Innehavsanalys Andelar'!N$83</f>
        <v>4.3233198878154244E-2</v>
      </c>
      <c r="J53" s="755">
        <f>'Innehavsanalys Andelar'!O$83</f>
        <v>5921.3065789000011</v>
      </c>
      <c r="K53" s="756">
        <f>'Innehavsanalys Andelar'!P$83</f>
        <v>5675.9184670000013</v>
      </c>
      <c r="L53" s="757">
        <f>'Innehavsanalys Andelar'!Q$83</f>
        <v>4.3233198878154244E-2</v>
      </c>
      <c r="M53" s="757" t="b">
        <f>'Innehavsanalys Andelar'!R$83</f>
        <v>0</v>
      </c>
      <c r="N53" s="757">
        <f>'Innehavsanalys Andelar'!S$83</f>
        <v>4.3233198878154244E-2</v>
      </c>
      <c r="O53" s="755">
        <f>'Innehavsanalys Andelar'!T$83</f>
        <v>24066.7764341</v>
      </c>
      <c r="P53" s="756">
        <f>'Innehavsanalys Andelar'!U$83</f>
        <v>23821.388322200004</v>
      </c>
      <c r="Q53" s="757">
        <f>'Innehavsanalys Andelar'!V$83</f>
        <v>1.0301167529824795E-2</v>
      </c>
      <c r="R53" s="757" t="b">
        <f>'Innehavsanalys Andelar'!W$83</f>
        <v>0</v>
      </c>
      <c r="S53" s="757">
        <f>'Innehavsanalys Andelar'!X$83</f>
        <v>1.0301167529824795E-2</v>
      </c>
      <c r="T53" s="757">
        <f>'Innehavsanalys Andelar'!Y$83</f>
        <v>0</v>
      </c>
      <c r="U53" s="755">
        <f>'Innehavsanalys Andelar'!Z$83</f>
        <v>24694.836159900005</v>
      </c>
      <c r="V53" s="758">
        <f>'Innehavsanalys Andelar'!Y$83</f>
        <v>0</v>
      </c>
      <c r="W53" s="758">
        <f>'Innehavsanalys Andelar'!Z$83</f>
        <v>24694.836159900005</v>
      </c>
      <c r="X53" s="318">
        <f>'Innehavsanalys Andelar'!AA$83</f>
        <v>3.6666537898045304E-2</v>
      </c>
      <c r="Y53" s="50"/>
    </row>
    <row r="54" spans="2:25" ht="16.8">
      <c r="B54" s="754"/>
      <c r="C54" s="754"/>
      <c r="D54" s="755"/>
      <c r="E54" s="756"/>
      <c r="F54" s="757"/>
      <c r="G54" s="755"/>
      <c r="H54" s="756"/>
      <c r="I54" s="874"/>
      <c r="J54" s="755"/>
      <c r="K54" s="756"/>
      <c r="L54" s="757"/>
      <c r="M54" s="757"/>
      <c r="N54" s="757"/>
      <c r="O54" s="755"/>
      <c r="P54" s="756"/>
      <c r="Q54" s="757"/>
      <c r="R54" s="757"/>
      <c r="S54" s="757"/>
      <c r="T54" s="757"/>
      <c r="U54" s="755"/>
      <c r="V54" s="758"/>
      <c r="W54" s="758"/>
      <c r="X54" s="747"/>
      <c r="Y54" s="50"/>
    </row>
    <row r="55" spans="2:25" ht="16.8">
      <c r="B55" s="819" t="s">
        <v>0</v>
      </c>
      <c r="C55" s="748"/>
      <c r="D55" s="319"/>
      <c r="E55" s="317"/>
      <c r="F55" s="318"/>
      <c r="G55" s="319"/>
      <c r="H55" s="317"/>
      <c r="I55" s="875"/>
      <c r="J55" s="319"/>
      <c r="K55" s="317"/>
      <c r="L55" s="318"/>
      <c r="M55" s="318"/>
      <c r="N55" s="318"/>
      <c r="O55" s="319"/>
      <c r="P55" s="317"/>
      <c r="Q55" s="318"/>
      <c r="R55" s="318"/>
      <c r="S55" s="318"/>
      <c r="T55" s="318"/>
      <c r="U55" s="319"/>
      <c r="V55" s="318"/>
      <c r="W55" s="318"/>
      <c r="X55" s="318"/>
      <c r="Y55" s="50"/>
    </row>
    <row r="56" spans="2:25" ht="16.8">
      <c r="B56" s="1010" t="str">
        <f>$B$9</f>
        <v>Summa exkl Aibel</v>
      </c>
      <c r="C56" s="748"/>
      <c r="D56" s="319">
        <f>'Innehavsanalys Andelar'!E$119</f>
        <v>135.44328450000043</v>
      </c>
      <c r="E56" s="317">
        <f>'Innehavsanalys Andelar'!F$119</f>
        <v>99.917730700000362</v>
      </c>
      <c r="F56" s="318">
        <f>'Innehavsanalys Andelar'!I$119</f>
        <v>0.35554804488769221</v>
      </c>
      <c r="G56" s="319">
        <f>'Innehavsanalys Andelar'!J$119</f>
        <v>249.07844600000033</v>
      </c>
      <c r="H56" s="317">
        <f>'Innehavsanalys Andelar'!K$119</f>
        <v>175.62588070000027</v>
      </c>
      <c r="I56" s="877">
        <f>'Innehavsanalys Andelar'!N$119</f>
        <v>0.41823314996193472</v>
      </c>
      <c r="J56" s="319">
        <f>'Innehavsanalys Andelar'!O$119</f>
        <v>249.07844600000033</v>
      </c>
      <c r="K56" s="317">
        <f>'Innehavsanalys Andelar'!P$119</f>
        <v>175.62588070000021</v>
      </c>
      <c r="L56" s="318">
        <f>'Innehavsanalys Andelar'!Q$119</f>
        <v>0.41823314996193517</v>
      </c>
      <c r="M56" s="318" t="b">
        <f>'Innehavsanalys Andelar'!R$119</f>
        <v>0</v>
      </c>
      <c r="N56" s="318">
        <f>'Innehavsanalys Andelar'!S$119</f>
        <v>0.41823314996193517</v>
      </c>
      <c r="O56" s="319">
        <f>'Innehavsanalys Andelar'!T$119</f>
        <v>1413.8314214000009</v>
      </c>
      <c r="P56" s="317">
        <f>'Innehavsanalys Andelar'!U$119</f>
        <v>1340.3788561000024</v>
      </c>
      <c r="Q56" s="318">
        <f>'Innehavsanalys Andelar'!V$119</f>
        <v>5.4799853762030892E-2</v>
      </c>
      <c r="R56" s="318" t="b">
        <f>'Innehavsanalys Andelar'!W$119</f>
        <v>0</v>
      </c>
      <c r="S56" s="318">
        <f>'Innehavsanalys Andelar'!X$119</f>
        <v>5.4799853762030892E-2</v>
      </c>
      <c r="T56" s="318">
        <f>'Innehavsanalys Andelar'!Y$119</f>
        <v>0</v>
      </c>
      <c r="U56" s="319">
        <f>'Innehavsanalys Andelar'!Z$119</f>
        <v>1648.3222384999995</v>
      </c>
      <c r="V56" s="318">
        <f>'Innehavsanalys Andelar'!Y$119</f>
        <v>0</v>
      </c>
      <c r="W56" s="318">
        <f>'Innehavsanalys Andelar'!Z$119</f>
        <v>1648.3222384999995</v>
      </c>
      <c r="X56" s="318">
        <f>'Innehavsanalys Andelar'!AA$119</f>
        <v>0.22974353929753577</v>
      </c>
      <c r="Y56" s="50"/>
    </row>
    <row r="57" spans="2:25" ht="16.8">
      <c r="B57" s="749" t="str">
        <f>$B$10</f>
        <v>Aibel</v>
      </c>
      <c r="C57" s="749"/>
      <c r="D57" s="750">
        <f>'Innehavsanalys Andelar'!E$142</f>
        <v>47.728621200000099</v>
      </c>
      <c r="E57" s="751">
        <f>'Innehavsanalys Andelar'!F$142</f>
        <v>-1.8942085999999601</v>
      </c>
      <c r="F57" s="752" t="str">
        <f>'Innehavsanalys Andelar'!I$142</f>
        <v>-</v>
      </c>
      <c r="G57" s="750">
        <f>'Innehavsanalys Andelar'!J$142</f>
        <v>39.619265300000002</v>
      </c>
      <c r="H57" s="751">
        <f>'Innehavsanalys Andelar'!K$142</f>
        <v>13.5656385000001</v>
      </c>
      <c r="I57" s="873">
        <f>'Innehavsanalys Andelar'!N$142</f>
        <v>1.9205603038883656</v>
      </c>
      <c r="J57" s="750">
        <f>'Innehavsanalys Andelar'!O$142</f>
        <v>39.619265300000002</v>
      </c>
      <c r="K57" s="751">
        <f>'Innehavsanalys Andelar'!P$142</f>
        <v>13.5656385000001</v>
      </c>
      <c r="L57" s="752">
        <f>'Innehavsanalys Andelar'!Q$142</f>
        <v>1.9205603038883656</v>
      </c>
      <c r="M57" s="752" t="b">
        <f>'Innehavsanalys Andelar'!R$142</f>
        <v>0</v>
      </c>
      <c r="N57" s="752">
        <f>'Innehavsanalys Andelar'!S$142</f>
        <v>1.9205603038883656</v>
      </c>
      <c r="O57" s="750">
        <f>'Innehavsanalys Andelar'!T$142</f>
        <v>33.107823100000097</v>
      </c>
      <c r="P57" s="751">
        <f>'Innehavsanalys Andelar'!U$142</f>
        <v>7.0541962999998598</v>
      </c>
      <c r="Q57" s="752">
        <f>'Innehavsanalys Andelar'!V$142</f>
        <v>3.6933515445268732</v>
      </c>
      <c r="R57" s="752" t="b">
        <f>'Innehavsanalys Andelar'!W$142</f>
        <v>0</v>
      </c>
      <c r="S57" s="752">
        <f>'Innehavsanalys Andelar'!X$142</f>
        <v>3.6933515445268732</v>
      </c>
      <c r="T57" s="752">
        <f>'Innehavsanalys Andelar'!Y$142</f>
        <v>0</v>
      </c>
      <c r="U57" s="750">
        <f>'Innehavsanalys Andelar'!Z$142</f>
        <v>109.1749272</v>
      </c>
      <c r="V57" s="753">
        <f>'Innehavsanalys Andelar'!Y$142</f>
        <v>0</v>
      </c>
      <c r="W57" s="753">
        <f>'Innehavsanalys Andelar'!Z$142</f>
        <v>109.1749272</v>
      </c>
      <c r="X57" s="717">
        <f>'Innehavsanalys Andelar'!AA$142</f>
        <v>14.476593300926737</v>
      </c>
      <c r="Y57" s="50"/>
    </row>
    <row r="58" spans="2:25" ht="16.8">
      <c r="B58" s="754" t="s">
        <v>424</v>
      </c>
      <c r="C58" s="754"/>
      <c r="D58" s="755">
        <f>'Innehavsanalys Andelar'!E$166</f>
        <v>183.17190570000054</v>
      </c>
      <c r="E58" s="756">
        <f>'Innehavsanalys Andelar'!F$166</f>
        <v>98.023522100000406</v>
      </c>
      <c r="F58" s="757">
        <f>'Innehavsanalys Andelar'!I$166</f>
        <v>0.86865256191401197</v>
      </c>
      <c r="G58" s="755">
        <f>'Innehavsanalys Andelar'!J$166</f>
        <v>288.69771130000032</v>
      </c>
      <c r="H58" s="756">
        <f>'Innehavsanalys Andelar'!K$166</f>
        <v>189.19151920000036</v>
      </c>
      <c r="I58" s="874">
        <f>'Innehavsanalys Andelar'!N$166</f>
        <v>0.52595482356061019</v>
      </c>
      <c r="J58" s="755">
        <f>'Innehavsanalys Andelar'!O$166</f>
        <v>288.69771130000032</v>
      </c>
      <c r="K58" s="756">
        <f>'Innehavsanalys Andelar'!P$166</f>
        <v>189.1915192000003</v>
      </c>
      <c r="L58" s="757">
        <f>'Innehavsanalys Andelar'!Q$166</f>
        <v>0.52595482356061063</v>
      </c>
      <c r="M58" s="757" t="b">
        <f>'Innehavsanalys Andelar'!R$166</f>
        <v>0</v>
      </c>
      <c r="N58" s="757">
        <f>'Innehavsanalys Andelar'!S$166</f>
        <v>0.52595482356061063</v>
      </c>
      <c r="O58" s="755">
        <f>'Innehavsanalys Andelar'!T$166</f>
        <v>1446.939244500001</v>
      </c>
      <c r="P58" s="756">
        <f>'Innehavsanalys Andelar'!U$166</f>
        <v>1347.4330524000022</v>
      </c>
      <c r="Q58" s="757">
        <f>'Innehavsanalys Andelar'!V$166</f>
        <v>7.3848709531625145E-2</v>
      </c>
      <c r="R58" s="757" t="b">
        <f>'Innehavsanalys Andelar'!W$166</f>
        <v>0</v>
      </c>
      <c r="S58" s="757">
        <f>'Innehavsanalys Andelar'!X$166</f>
        <v>7.3848709531625145E-2</v>
      </c>
      <c r="T58" s="757">
        <f>'Innehavsanalys Andelar'!Y$166</f>
        <v>0</v>
      </c>
      <c r="U58" s="755">
        <f>'Innehavsanalys Andelar'!Z$166</f>
        <v>1757.4971656999994</v>
      </c>
      <c r="V58" s="758">
        <f>'Innehavsanalys Andelar'!Y$166</f>
        <v>0</v>
      </c>
      <c r="W58" s="758">
        <f>'Innehavsanalys Andelar'!Z$166</f>
        <v>1757.4971656999994</v>
      </c>
      <c r="X58" s="747">
        <f>'Innehavsanalys Andelar'!AA$166</f>
        <v>0.30432986081913671</v>
      </c>
      <c r="Y58" s="50"/>
    </row>
    <row r="59" spans="2:25" ht="16.8">
      <c r="B59" s="754"/>
      <c r="C59" s="754"/>
      <c r="D59" s="755"/>
      <c r="E59" s="756"/>
      <c r="F59" s="757"/>
      <c r="G59" s="755"/>
      <c r="H59" s="756"/>
      <c r="I59" s="874"/>
      <c r="J59" s="755"/>
      <c r="K59" s="756"/>
      <c r="L59" s="757"/>
      <c r="M59" s="757"/>
      <c r="N59" s="757"/>
      <c r="O59" s="755"/>
      <c r="P59" s="756"/>
      <c r="Q59" s="757"/>
      <c r="R59" s="757"/>
      <c r="S59" s="757"/>
      <c r="T59" s="757"/>
      <c r="U59" s="755"/>
      <c r="V59" s="758"/>
      <c r="W59" s="758"/>
      <c r="X59" s="747"/>
      <c r="Y59" s="50"/>
    </row>
    <row r="60" spans="2:25" ht="16.8">
      <c r="B60" s="819" t="s">
        <v>114</v>
      </c>
      <c r="C60" s="748"/>
      <c r="D60" s="319"/>
      <c r="E60" s="317"/>
      <c r="F60" s="318"/>
      <c r="G60" s="319"/>
      <c r="H60" s="317"/>
      <c r="I60" s="875"/>
      <c r="J60" s="319"/>
      <c r="K60" s="317"/>
      <c r="L60" s="318"/>
      <c r="M60" s="318"/>
      <c r="N60" s="318"/>
      <c r="O60" s="319"/>
      <c r="P60" s="317"/>
      <c r="Q60" s="318"/>
      <c r="R60" s="318"/>
      <c r="S60" s="318"/>
      <c r="T60" s="318"/>
      <c r="U60" s="319"/>
      <c r="V60" s="318"/>
      <c r="W60" s="318"/>
      <c r="X60" s="318"/>
      <c r="Y60" s="50"/>
    </row>
    <row r="61" spans="2:25" ht="16.8">
      <c r="B61" s="1010" t="str">
        <f>$B$9</f>
        <v>Summa exkl Aibel</v>
      </c>
      <c r="C61" s="748"/>
      <c r="D61" s="319">
        <f>'Innehavsanalys Andelar'!E$199</f>
        <v>151.06374280000043</v>
      </c>
      <c r="E61" s="317">
        <f>'Innehavsanalys Andelar'!F$199</f>
        <v>111.26529020000035</v>
      </c>
      <c r="F61" s="318">
        <f>'Innehavsanalys Andelar'!I$199</f>
        <v>0.35768973889756639</v>
      </c>
      <c r="G61" s="319">
        <f>'Innehavsanalys Andelar'!J$199</f>
        <v>279.84568740000043</v>
      </c>
      <c r="H61" s="317">
        <f>'Innehavsanalys Andelar'!K$199</f>
        <v>206.11182500000018</v>
      </c>
      <c r="I61" s="877">
        <f>'Innehavsanalys Andelar'!N$199</f>
        <v>0.35773717689414553</v>
      </c>
      <c r="J61" s="319">
        <f>'Innehavsanalys Andelar'!O$199</f>
        <v>279.8456874000002</v>
      </c>
      <c r="K61" s="317">
        <f>'Innehavsanalys Andelar'!P$199</f>
        <v>206.11182500000032</v>
      </c>
      <c r="L61" s="318">
        <f>'Innehavsanalys Andelar'!Q$199</f>
        <v>0.35773717689414353</v>
      </c>
      <c r="M61" s="318" t="b">
        <f>'Innehavsanalys Andelar'!R$199</f>
        <v>0</v>
      </c>
      <c r="N61" s="318">
        <f>'Innehavsanalys Andelar'!S$199</f>
        <v>0.35773717689414353</v>
      </c>
      <c r="O61" s="319">
        <f>'Innehavsanalys Andelar'!T$199</f>
        <v>1565.3710347000028</v>
      </c>
      <c r="P61" s="317">
        <f>'Innehavsanalys Andelar'!U$199</f>
        <v>1491.637172300002</v>
      </c>
      <c r="Q61" s="318">
        <f>'Innehavsanalys Andelar'!V$199</f>
        <v>4.9431499676498625E-2</v>
      </c>
      <c r="R61" s="318" t="b">
        <f>'Innehavsanalys Andelar'!W$199</f>
        <v>0</v>
      </c>
      <c r="S61" s="318">
        <f>'Innehavsanalys Andelar'!X$199</f>
        <v>4.9431499676498625E-2</v>
      </c>
      <c r="T61" s="318">
        <f>'Innehavsanalys Andelar'!Y$199</f>
        <v>0</v>
      </c>
      <c r="U61" s="319">
        <f>'Innehavsanalys Andelar'!Z$199</f>
        <v>1765.3665347999995</v>
      </c>
      <c r="V61" s="318">
        <f>'Innehavsanalys Andelar'!Y$199</f>
        <v>0</v>
      </c>
      <c r="W61" s="318">
        <f>'Innehavsanalys Andelar'!Z$199</f>
        <v>1765.3665347999995</v>
      </c>
      <c r="X61" s="318">
        <f>'Innehavsanalys Andelar'!AA$199</f>
        <v>0.18350934636331551</v>
      </c>
      <c r="Y61" s="50"/>
    </row>
    <row r="62" spans="2:25" ht="16.8">
      <c r="B62" s="749" t="str">
        <f>$B$10</f>
        <v>Aibel</v>
      </c>
      <c r="C62" s="749"/>
      <c r="D62" s="750">
        <f>'Innehavsanalys Andelar'!E$222</f>
        <v>52.479783700000098</v>
      </c>
      <c r="E62" s="751">
        <f>'Innehavsanalys Andelar'!F$222</f>
        <v>18.3641000000001</v>
      </c>
      <c r="F62" s="752">
        <f>'Innehavsanalys Andelar'!I$222</f>
        <v>1.8577378526581652</v>
      </c>
      <c r="G62" s="750">
        <f>'Innehavsanalys Andelar'!J$222</f>
        <v>44.370427800000002</v>
      </c>
      <c r="H62" s="751">
        <f>'Innehavsanalys Andelar'!K$222</f>
        <v>33.823947100000098</v>
      </c>
      <c r="I62" s="873">
        <f>'Innehavsanalys Andelar'!N$222</f>
        <v>0.31180514411341043</v>
      </c>
      <c r="J62" s="750">
        <f>'Innehavsanalys Andelar'!O$222</f>
        <v>44.370427800000101</v>
      </c>
      <c r="K62" s="751">
        <f>'Innehavsanalys Andelar'!P$222</f>
        <v>33.823947099999998</v>
      </c>
      <c r="L62" s="752">
        <f>'Innehavsanalys Andelar'!Q$222</f>
        <v>0.31180514411341731</v>
      </c>
      <c r="M62" s="752" t="b">
        <f>'Innehavsanalys Andelar'!R$222</f>
        <v>0</v>
      </c>
      <c r="N62" s="752">
        <f>'Innehavsanalys Andelar'!S$222</f>
        <v>0.31180514411341731</v>
      </c>
      <c r="O62" s="750">
        <f>'Innehavsanalys Andelar'!T$222</f>
        <v>163.5804416</v>
      </c>
      <c r="P62" s="751">
        <f>'Innehavsanalys Andelar'!U$222</f>
        <v>153.03396090000001</v>
      </c>
      <c r="Q62" s="752">
        <f>'Innehavsanalys Andelar'!V$222</f>
        <v>6.8915949361668671E-2</v>
      </c>
      <c r="R62" s="752" t="b">
        <f>'Innehavsanalys Andelar'!W$222</f>
        <v>0</v>
      </c>
      <c r="S62" s="752">
        <f>'Innehavsanalys Andelar'!X$222</f>
        <v>6.8915949361668671E-2</v>
      </c>
      <c r="T62" s="752">
        <f>'Innehavsanalys Andelar'!Y$222</f>
        <v>0</v>
      </c>
      <c r="U62" s="750">
        <f>'Innehavsanalys Andelar'!Z$222</f>
        <v>109.8536647</v>
      </c>
      <c r="V62" s="753">
        <f>'Innehavsanalys Andelar'!Y$222</f>
        <v>0</v>
      </c>
      <c r="W62" s="753">
        <f>'Innehavsanalys Andelar'!Z$222</f>
        <v>109.8536647</v>
      </c>
      <c r="X62" s="717">
        <f>'Innehavsanalys Andelar'!AA$222</f>
        <v>-0.28216152771616598</v>
      </c>
      <c r="Y62" s="50"/>
    </row>
    <row r="63" spans="2:25" ht="16.8">
      <c r="B63" s="754" t="s">
        <v>431</v>
      </c>
      <c r="C63" s="754"/>
      <c r="D63" s="755">
        <f>'Innehavsanalys Andelar'!E$246</f>
        <v>203.54352650000052</v>
      </c>
      <c r="E63" s="756">
        <f>'Innehavsanalys Andelar'!F$246</f>
        <v>129.62939020000044</v>
      </c>
      <c r="F63" s="757">
        <f>'Innehavsanalys Andelar'!I$246</f>
        <v>0.57019581891082471</v>
      </c>
      <c r="G63" s="755">
        <f>'Innehavsanalys Andelar'!J$246</f>
        <v>324.21611520000044</v>
      </c>
      <c r="H63" s="756">
        <f>'Innehavsanalys Andelar'!K$246</f>
        <v>239.93577210000029</v>
      </c>
      <c r="I63" s="873">
        <f>'Innehavsanalys Andelar'!N$246</f>
        <v>0.35126209969588795</v>
      </c>
      <c r="J63" s="755">
        <f>'Innehavsanalys Andelar'!O$246</f>
        <v>324.21611520000033</v>
      </c>
      <c r="K63" s="756">
        <f>'Innehavsanalys Andelar'!P$246</f>
        <v>239.93577210000032</v>
      </c>
      <c r="L63" s="757">
        <f>'Innehavsanalys Andelar'!Q$246</f>
        <v>0.35126209969588729</v>
      </c>
      <c r="M63" s="757" t="b">
        <f>'Innehavsanalys Andelar'!R$246</f>
        <v>0</v>
      </c>
      <c r="N63" s="757">
        <f>'Innehavsanalys Andelar'!S$246</f>
        <v>0.35126209969588729</v>
      </c>
      <c r="O63" s="755">
        <f>'Innehavsanalys Andelar'!T$246</f>
        <v>1728.9514763000029</v>
      </c>
      <c r="P63" s="756">
        <f>'Innehavsanalys Andelar'!U$246</f>
        <v>1644.671133200002</v>
      </c>
      <c r="Q63" s="757">
        <f>'Innehavsanalys Andelar'!V$246</f>
        <v>5.124449587439317E-2</v>
      </c>
      <c r="R63" s="757" t="b">
        <f>'Innehavsanalys Andelar'!W$246</f>
        <v>0</v>
      </c>
      <c r="S63" s="757">
        <f>'Innehavsanalys Andelar'!X$246</f>
        <v>5.124449587439317E-2</v>
      </c>
      <c r="T63" s="757">
        <f>'Innehavsanalys Andelar'!Y$246</f>
        <v>0</v>
      </c>
      <c r="U63" s="755">
        <f>'Innehavsanalys Andelar'!Z$246</f>
        <v>1875.2201994999996</v>
      </c>
      <c r="V63" s="758">
        <f>'Innehavsanalys Andelar'!Y$246</f>
        <v>0</v>
      </c>
      <c r="W63" s="758">
        <f>'Innehavsanalys Andelar'!Z$246</f>
        <v>1875.2201994999996</v>
      </c>
      <c r="X63" s="747">
        <f>'Innehavsanalys Andelar'!AA$246</f>
        <v>0.14017943262092958</v>
      </c>
      <c r="Y63" s="50"/>
    </row>
    <row r="64" spans="2:25" ht="16.8">
      <c r="B64" s="754"/>
      <c r="C64" s="754"/>
      <c r="D64" s="755"/>
      <c r="E64" s="756"/>
      <c r="F64" s="757"/>
      <c r="G64" s="755"/>
      <c r="H64" s="756"/>
      <c r="I64" s="757"/>
      <c r="J64" s="755"/>
      <c r="K64" s="756"/>
      <c r="L64" s="757"/>
      <c r="M64" s="757"/>
      <c r="N64" s="757"/>
      <c r="O64" s="755"/>
      <c r="P64" s="756"/>
      <c r="Q64" s="757"/>
      <c r="R64" s="757"/>
      <c r="S64" s="757"/>
      <c r="T64" s="757"/>
      <c r="U64" s="755"/>
      <c r="V64" s="758"/>
      <c r="W64" s="758"/>
      <c r="X64" s="747"/>
      <c r="Y64" s="50"/>
    </row>
    <row r="65" spans="2:25" ht="16.8">
      <c r="B65" s="819" t="s">
        <v>1</v>
      </c>
      <c r="C65" s="748"/>
      <c r="D65" s="319"/>
      <c r="E65" s="317"/>
      <c r="F65" s="318"/>
      <c r="G65" s="319"/>
      <c r="H65" s="317"/>
      <c r="I65" s="318"/>
      <c r="J65" s="319"/>
      <c r="K65" s="317"/>
      <c r="L65" s="318"/>
      <c r="M65" s="318"/>
      <c r="N65" s="318"/>
      <c r="O65" s="319"/>
      <c r="P65" s="317"/>
      <c r="Q65" s="318"/>
      <c r="R65" s="318"/>
      <c r="S65" s="318"/>
      <c r="T65" s="318"/>
      <c r="U65" s="319"/>
      <c r="V65" s="318"/>
      <c r="W65" s="318"/>
      <c r="X65" s="318"/>
      <c r="Y65" s="50"/>
    </row>
    <row r="66" spans="2:25" ht="16.8">
      <c r="B66" s="1010" t="str">
        <f>$B$9</f>
        <v>Summa exkl Aibel</v>
      </c>
      <c r="C66" s="748"/>
      <c r="D66" s="319">
        <f>'Innehavsanalys Andelar'!E$281</f>
        <v>71.840379000000539</v>
      </c>
      <c r="E66" s="317">
        <f>'Innehavsanalys Andelar'!F$281</f>
        <v>42.276142800000187</v>
      </c>
      <c r="F66" s="318">
        <f>'Innehavsanalys Andelar'!I$281</f>
        <v>0.69931252573969971</v>
      </c>
      <c r="G66" s="319">
        <f>'Innehavsanalys Andelar'!J$281</f>
        <v>101.04481920000012</v>
      </c>
      <c r="H66" s="317">
        <f>'Innehavsanalys Andelar'!K$281</f>
        <v>41.849994900000098</v>
      </c>
      <c r="I66" s="318">
        <f>'Innehavsanalys Andelar'!N$281</f>
        <v>1.4144523659189234</v>
      </c>
      <c r="J66" s="319">
        <f>'Innehavsanalys Andelar'!O$281</f>
        <v>101.04481920000046</v>
      </c>
      <c r="K66" s="317">
        <f>'Innehavsanalys Andelar'!P$281</f>
        <v>41.849994900000354</v>
      </c>
      <c r="L66" s="318">
        <f>'Innehavsanalys Andelar'!Q$281</f>
        <v>1.4144523659189168</v>
      </c>
      <c r="M66" s="318" t="b">
        <f>'Innehavsanalys Andelar'!R$281</f>
        <v>0</v>
      </c>
      <c r="N66" s="318">
        <f>'Innehavsanalys Andelar'!S$281</f>
        <v>1.4144523659189168</v>
      </c>
      <c r="O66" s="319">
        <f>'Innehavsanalys Andelar'!T$281</f>
        <v>553.70716039999934</v>
      </c>
      <c r="P66" s="317">
        <f>'Innehavsanalys Andelar'!U$281</f>
        <v>494.51233610000156</v>
      </c>
      <c r="Q66" s="318">
        <f>'Innehavsanalys Andelar'!V$281</f>
        <v>0.11970343301613262</v>
      </c>
      <c r="R66" s="318" t="b">
        <f>'Innehavsanalys Andelar'!W$281</f>
        <v>0</v>
      </c>
      <c r="S66" s="318">
        <f>'Innehavsanalys Andelar'!X$281</f>
        <v>0.11970343301613262</v>
      </c>
      <c r="T66" s="318">
        <f>'Innehavsanalys Andelar'!Y$281</f>
        <v>0</v>
      </c>
      <c r="U66" s="319">
        <f>'Innehavsanalys Andelar'!Z$281</f>
        <v>1139.7327954</v>
      </c>
      <c r="V66" s="318">
        <f>'Innehavsanalys Andelar'!Y$281</f>
        <v>0</v>
      </c>
      <c r="W66" s="318">
        <f>'Innehavsanalys Andelar'!Z$281</f>
        <v>1139.7327954</v>
      </c>
      <c r="X66" s="318">
        <f>'Innehavsanalys Andelar'!AA$281</f>
        <v>1.3047610993662255</v>
      </c>
      <c r="Y66" s="50"/>
    </row>
    <row r="67" spans="2:25" ht="16.8">
      <c r="B67" s="749" t="str">
        <f>$B$10</f>
        <v>Aibel</v>
      </c>
      <c r="C67" s="749"/>
      <c r="D67" s="750">
        <f>'Innehavsanalys Andelar'!E$304</f>
        <v>40.957762700000103</v>
      </c>
      <c r="E67" s="751">
        <f>'Innehavsanalys Andelar'!F$304</f>
        <v>-12.054136099999999</v>
      </c>
      <c r="F67" s="752" t="str">
        <f>'Innehavsanalys Andelar'!I$304</f>
        <v>-</v>
      </c>
      <c r="G67" s="750">
        <f>'Innehavsanalys Andelar'!J$304</f>
        <v>6.4558115000000704</v>
      </c>
      <c r="H67" s="751">
        <f>'Innehavsanalys Andelar'!K$304</f>
        <v>-25.505886199999999</v>
      </c>
      <c r="I67" s="752" t="str">
        <f>'Innehavsanalys Andelar'!N$304</f>
        <v>-</v>
      </c>
      <c r="J67" s="750">
        <f>'Innehavsanalys Andelar'!O$304</f>
        <v>6.45581150000005</v>
      </c>
      <c r="K67" s="751">
        <f>'Innehavsanalys Andelar'!P$304</f>
        <v>-25.5058861999999</v>
      </c>
      <c r="L67" s="752" t="str">
        <f>'Innehavsanalys Andelar'!Q$304</f>
        <v>-</v>
      </c>
      <c r="M67" s="752" t="b">
        <f>'Innehavsanalys Andelar'!R$304</f>
        <v>0</v>
      </c>
      <c r="N67" s="752" t="str">
        <f>'Innehavsanalys Andelar'!S$304</f>
        <v>-</v>
      </c>
      <c r="O67" s="750">
        <f>'Innehavsanalys Andelar'!T$304</f>
        <v>-118.827824999999</v>
      </c>
      <c r="P67" s="751">
        <f>'Innehavsanalys Andelar'!U$304</f>
        <v>-150.78952269999999</v>
      </c>
      <c r="Q67" s="752" t="str">
        <f>'Innehavsanalys Andelar'!V$304</f>
        <v>-</v>
      </c>
      <c r="R67" s="752">
        <f>'Innehavsanalys Andelar'!W$304</f>
        <v>0.21196232422321337</v>
      </c>
      <c r="S67" s="752">
        <f>'Innehavsanalys Andelar'!X$304</f>
        <v>0.21196232422321337</v>
      </c>
      <c r="T67" s="752">
        <f>'Innehavsanalys Andelar'!Y$304</f>
        <v>0</v>
      </c>
      <c r="U67" s="750">
        <f>'Innehavsanalys Andelar'!Z$304</f>
        <v>-33.978278000000202</v>
      </c>
      <c r="V67" s="753">
        <f>'Innehavsanalys Andelar'!Y$304</f>
        <v>0</v>
      </c>
      <c r="W67" s="753">
        <f>'Innehavsanalys Andelar'!Z$304</f>
        <v>-33.978278000000202</v>
      </c>
      <c r="X67" s="717" t="str">
        <f>'Innehavsanalys Andelar'!AA$304</f>
        <v>-</v>
      </c>
      <c r="Y67" s="50"/>
    </row>
    <row r="68" spans="2:25" ht="16.8">
      <c r="B68" s="754" t="s">
        <v>426</v>
      </c>
      <c r="C68" s="754"/>
      <c r="D68" s="755">
        <f>'Innehavsanalys Andelar'!E$328</f>
        <v>112.79814170000064</v>
      </c>
      <c r="E68" s="756">
        <f>'Innehavsanalys Andelar'!F$328</f>
        <v>30.222006700000186</v>
      </c>
      <c r="F68" s="757">
        <f>'Innehavsanalys Andelar'!I$328</f>
        <v>2.7323180694020541</v>
      </c>
      <c r="G68" s="755">
        <f>'Innehavsanalys Andelar'!J$328</f>
        <v>107.50063070000019</v>
      </c>
      <c r="H68" s="756">
        <f>'Innehavsanalys Andelar'!K$328</f>
        <v>16.344108700000099</v>
      </c>
      <c r="I68" s="757">
        <f>'Innehavsanalys Andelar'!N$328</f>
        <v>5.5773320939794981</v>
      </c>
      <c r="J68" s="755">
        <f>'Innehavsanalys Andelar'!O$328</f>
        <v>107.50063070000051</v>
      </c>
      <c r="K68" s="756">
        <f>'Innehavsanalys Andelar'!P$328</f>
        <v>16.344108700000454</v>
      </c>
      <c r="L68" s="757">
        <f>'Innehavsanalys Andelar'!Q$328</f>
        <v>5.5773320939793756</v>
      </c>
      <c r="M68" s="757" t="b">
        <f>'Innehavsanalys Andelar'!R$328</f>
        <v>0</v>
      </c>
      <c r="N68" s="757">
        <f>'Innehavsanalys Andelar'!S$328</f>
        <v>5.5773320939793756</v>
      </c>
      <c r="O68" s="755">
        <f>'Innehavsanalys Andelar'!T$328</f>
        <v>434.87933540000034</v>
      </c>
      <c r="P68" s="756">
        <f>'Innehavsanalys Andelar'!U$328</f>
        <v>343.72281340000154</v>
      </c>
      <c r="Q68" s="757">
        <f>'Innehavsanalys Andelar'!V$328</f>
        <v>0.26520358395273846</v>
      </c>
      <c r="R68" s="757" t="b">
        <f>'Innehavsanalys Andelar'!W$328</f>
        <v>0</v>
      </c>
      <c r="S68" s="757">
        <f>'Innehavsanalys Andelar'!X$328</f>
        <v>0.26520358395273846</v>
      </c>
      <c r="T68" s="757">
        <f>'Innehavsanalys Andelar'!Y$328</f>
        <v>0</v>
      </c>
      <c r="U68" s="755">
        <f>'Innehavsanalys Andelar'!Z$328</f>
        <v>1105.7545173999997</v>
      </c>
      <c r="V68" s="758">
        <f>'Innehavsanalys Andelar'!Y$328</f>
        <v>0</v>
      </c>
      <c r="W68" s="758">
        <f>'Innehavsanalys Andelar'!Z$328</f>
        <v>1105.7545173999997</v>
      </c>
      <c r="X68" s="747">
        <f>'Innehavsanalys Andelar'!AA$328</f>
        <v>2.2169948408783586</v>
      </c>
      <c r="Y68" s="50"/>
    </row>
    <row r="69" spans="2:25" ht="16.8">
      <c r="B69" s="754"/>
      <c r="C69" s="754"/>
      <c r="D69" s="755"/>
      <c r="E69" s="756"/>
      <c r="F69" s="757"/>
      <c r="G69" s="755"/>
      <c r="H69" s="756"/>
      <c r="I69" s="757"/>
      <c r="J69" s="755"/>
      <c r="K69" s="756"/>
      <c r="L69" s="757"/>
      <c r="M69" s="757"/>
      <c r="N69" s="757"/>
      <c r="O69" s="755"/>
      <c r="P69" s="756"/>
      <c r="Q69" s="757"/>
      <c r="R69" s="757"/>
      <c r="S69" s="757"/>
      <c r="T69" s="757"/>
      <c r="U69" s="755"/>
      <c r="V69" s="758"/>
      <c r="W69" s="758"/>
      <c r="X69" s="747"/>
      <c r="Y69" s="50"/>
    </row>
    <row r="70" spans="2:25" ht="16.8">
      <c r="B70" s="819" t="s">
        <v>115</v>
      </c>
      <c r="C70" s="748"/>
      <c r="D70" s="319"/>
      <c r="E70" s="317"/>
      <c r="F70" s="318"/>
      <c r="G70" s="319"/>
      <c r="H70" s="317"/>
      <c r="I70" s="318"/>
      <c r="J70" s="319"/>
      <c r="K70" s="317"/>
      <c r="L70" s="318"/>
      <c r="M70" s="318"/>
      <c r="N70" s="318"/>
      <c r="O70" s="319"/>
      <c r="P70" s="317"/>
      <c r="Q70" s="318"/>
      <c r="R70" s="318"/>
      <c r="S70" s="318"/>
      <c r="T70" s="318"/>
      <c r="U70" s="319"/>
      <c r="V70" s="318"/>
      <c r="W70" s="318"/>
      <c r="X70" s="318"/>
      <c r="Y70" s="50"/>
    </row>
    <row r="71" spans="2:25" ht="16.8">
      <c r="B71" s="1010" t="str">
        <f>$B$9</f>
        <v>Summa exkl Aibel</v>
      </c>
      <c r="C71" s="748"/>
      <c r="D71" s="319">
        <f>'Innehavsanalys Andelar'!E$361</f>
        <v>88.715699700000528</v>
      </c>
      <c r="E71" s="317">
        <f>'Innehavsanalys Andelar'!F$361</f>
        <v>56.476841900000167</v>
      </c>
      <c r="F71" s="318">
        <f>'Innehavsanalys Andelar'!I$361</f>
        <v>0.57083322500722655</v>
      </c>
      <c r="G71" s="319">
        <f>'Innehavsanalys Andelar'!J$361</f>
        <v>133.06692300000017</v>
      </c>
      <c r="H71" s="317">
        <f>'Innehavsanalys Andelar'!K$361</f>
        <v>75.189078800000118</v>
      </c>
      <c r="I71" s="318">
        <f>'Innehavsanalys Andelar'!N$361</f>
        <v>0.76976397535010044</v>
      </c>
      <c r="J71" s="319">
        <f>'Innehavsanalys Andelar'!O$361</f>
        <v>133.06692300000051</v>
      </c>
      <c r="K71" s="317">
        <f>'Innehavsanalys Andelar'!P$361</f>
        <v>75.189078800000431</v>
      </c>
      <c r="L71" s="318">
        <f>'Innehavsanalys Andelar'!Q$361</f>
        <v>0.76976397535009777</v>
      </c>
      <c r="M71" s="318" t="b">
        <f>'Innehavsanalys Andelar'!R$361</f>
        <v>0</v>
      </c>
      <c r="N71" s="318">
        <f>'Innehavsanalys Andelar'!S$361</f>
        <v>0.76976397535009777</v>
      </c>
      <c r="O71" s="319">
        <f>'Innehavsanalys Andelar'!T$361</f>
        <v>821.0055132</v>
      </c>
      <c r="P71" s="317">
        <f>'Innehavsanalys Andelar'!U$361</f>
        <v>763.12766900000065</v>
      </c>
      <c r="Q71" s="318">
        <f>'Innehavsanalys Andelar'!V$361</f>
        <v>7.5842937625158147E-2</v>
      </c>
      <c r="R71" s="318" t="b">
        <f>'Innehavsanalys Andelar'!W$361</f>
        <v>0</v>
      </c>
      <c r="S71" s="318">
        <f>'Innehavsanalys Andelar'!X$361</f>
        <v>7.5842937625158147E-2</v>
      </c>
      <c r="T71" s="318">
        <f>'Innehavsanalys Andelar'!Y$361</f>
        <v>0</v>
      </c>
      <c r="U71" s="319">
        <f>'Innehavsanalys Andelar'!Z$361</f>
        <v>1256.7770917000003</v>
      </c>
      <c r="V71" s="318">
        <f>'Innehavsanalys Andelar'!Y$361</f>
        <v>0</v>
      </c>
      <c r="W71" s="318">
        <f>'Innehavsanalys Andelar'!Z$361</f>
        <v>1256.7770917000003</v>
      </c>
      <c r="X71" s="318">
        <f>'Innehavsanalys Andelar'!AA$361</f>
        <v>0.64687658795922798</v>
      </c>
      <c r="Y71" s="50"/>
    </row>
    <row r="72" spans="2:25" ht="16.8">
      <c r="B72" s="1011" t="str">
        <f>$B$10</f>
        <v>Aibel</v>
      </c>
      <c r="C72" s="749"/>
      <c r="D72" s="750">
        <f>'Innehavsanalys Andelar'!E$384</f>
        <v>45.708925200000103</v>
      </c>
      <c r="E72" s="751">
        <f>'Innehavsanalys Andelar'!F$384</f>
        <v>8.2041725000000696</v>
      </c>
      <c r="F72" s="752">
        <f>'Innehavsanalys Andelar'!I$384</f>
        <v>4.5714241990889048</v>
      </c>
      <c r="G72" s="750">
        <f>'Innehavsanalys Andelar'!J$384</f>
        <v>11.2069740000001</v>
      </c>
      <c r="H72" s="751">
        <f>'Innehavsanalys Andelar'!K$384</f>
        <v>-5.2475775999999401</v>
      </c>
      <c r="I72" s="752" t="str">
        <f>'Innehavsanalys Andelar'!N$384</f>
        <v>-</v>
      </c>
      <c r="J72" s="750">
        <f>'Innehavsanalys Andelar'!O$384</f>
        <v>11.2069740000001</v>
      </c>
      <c r="K72" s="751">
        <f>'Innehavsanalys Andelar'!P$384</f>
        <v>-5.2475775999999099</v>
      </c>
      <c r="L72" s="752" t="str">
        <f>'Innehavsanalys Andelar'!Q$384</f>
        <v>-</v>
      </c>
      <c r="M72" s="752" t="b">
        <f>'Innehavsanalys Andelar'!R$384</f>
        <v>0</v>
      </c>
      <c r="N72" s="752" t="str">
        <f>'Innehavsanalys Andelar'!S$384</f>
        <v>-</v>
      </c>
      <c r="O72" s="750">
        <f>'Innehavsanalys Andelar'!T$384</f>
        <v>11.6447935000005</v>
      </c>
      <c r="P72" s="751">
        <f>'Innehavsanalys Andelar'!U$384</f>
        <v>-4.8097581000000096</v>
      </c>
      <c r="Q72" s="752" t="str">
        <f>'Innehavsanalys Andelar'!V$384</f>
        <v>-</v>
      </c>
      <c r="R72" s="752" t="b">
        <f>'Innehavsanalys Andelar'!W$384</f>
        <v>0</v>
      </c>
      <c r="S72" s="752" t="str">
        <f>'Innehavsanalys Andelar'!X$384</f>
        <v>-</v>
      </c>
      <c r="T72" s="752">
        <f>'Innehavsanalys Andelar'!Y$384</f>
        <v>0</v>
      </c>
      <c r="U72" s="750">
        <f>'Innehavsanalys Andelar'!Z$384</f>
        <v>-33.299540500000298</v>
      </c>
      <c r="V72" s="753">
        <f>'Innehavsanalys Andelar'!Y$384</f>
        <v>0</v>
      </c>
      <c r="W72" s="753">
        <f>'Innehavsanalys Andelar'!Z$384</f>
        <v>-33.299540500000298</v>
      </c>
      <c r="X72" s="717" t="str">
        <f>'Innehavsanalys Andelar'!AA$384</f>
        <v>-</v>
      </c>
      <c r="Y72" s="50"/>
    </row>
    <row r="73" spans="2:25" ht="16.8">
      <c r="B73" s="754" t="s">
        <v>427</v>
      </c>
      <c r="C73" s="754"/>
      <c r="D73" s="755">
        <f>'Innehavsanalys Andelar'!E$408</f>
        <v>134.42462490000062</v>
      </c>
      <c r="E73" s="756">
        <f>'Innehavsanalys Andelar'!F$408</f>
        <v>64.681014400000237</v>
      </c>
      <c r="F73" s="757">
        <f>'Innehavsanalys Andelar'!I$408</f>
        <v>1.0782702025774062</v>
      </c>
      <c r="G73" s="755">
        <f>'Innehavsanalys Andelar'!J$408</f>
        <v>144.27389700000026</v>
      </c>
      <c r="H73" s="756">
        <f>'Innehavsanalys Andelar'!K$408</f>
        <v>69.941501200000175</v>
      </c>
      <c r="I73" s="757">
        <f>'Innehavsanalys Andelar'!N$408</f>
        <v>1.0627795303884597</v>
      </c>
      <c r="J73" s="755">
        <f>'Innehavsanalys Andelar'!O$408</f>
        <v>144.2738970000006</v>
      </c>
      <c r="K73" s="756">
        <f>'Innehavsanalys Andelar'!P$408</f>
        <v>69.941501200000516</v>
      </c>
      <c r="L73" s="757">
        <f>'Innehavsanalys Andelar'!Q$408</f>
        <v>1.0627795303884549</v>
      </c>
      <c r="M73" s="757" t="b">
        <f>'Innehavsanalys Andelar'!R$408</f>
        <v>0</v>
      </c>
      <c r="N73" s="757">
        <f>'Innehavsanalys Andelar'!S$408</f>
        <v>1.0627795303884549</v>
      </c>
      <c r="O73" s="755">
        <f>'Innehavsanalys Andelar'!T$408</f>
        <v>832.65030670000044</v>
      </c>
      <c r="P73" s="756">
        <f>'Innehavsanalys Andelar'!U$408</f>
        <v>758.3179109000007</v>
      </c>
      <c r="Q73" s="757">
        <f>'Innehavsanalys Andelar'!V$408</f>
        <v>9.8022735229581048E-2</v>
      </c>
      <c r="R73" s="757" t="b">
        <f>'Innehavsanalys Andelar'!W$408</f>
        <v>0</v>
      </c>
      <c r="S73" s="757">
        <f>'Innehavsanalys Andelar'!X$408</f>
        <v>9.8022735229581048E-2</v>
      </c>
      <c r="T73" s="757">
        <f>'Innehavsanalys Andelar'!Y$408</f>
        <v>0</v>
      </c>
      <c r="U73" s="755">
        <f>'Innehavsanalys Andelar'!Z$408</f>
        <v>1223.4775511999999</v>
      </c>
      <c r="V73" s="758">
        <f>'Innehavsanalys Andelar'!Y$408</f>
        <v>0</v>
      </c>
      <c r="W73" s="758">
        <f>'Innehavsanalys Andelar'!Z$408</f>
        <v>1223.4775511999999</v>
      </c>
      <c r="X73" s="747">
        <f>'Innehavsanalys Andelar'!AA$408</f>
        <v>0.61340980295181202</v>
      </c>
      <c r="Y73" s="50"/>
    </row>
    <row r="74" spans="2:25" ht="16.8">
      <c r="B74" s="754"/>
      <c r="C74" s="754"/>
      <c r="D74" s="755"/>
      <c r="E74" s="756"/>
      <c r="F74" s="757"/>
      <c r="G74" s="755"/>
      <c r="H74" s="756"/>
      <c r="I74" s="757"/>
      <c r="J74" s="755"/>
      <c r="K74" s="756"/>
      <c r="L74" s="757"/>
      <c r="M74" s="757"/>
      <c r="N74" s="757"/>
      <c r="O74" s="755"/>
      <c r="P74" s="756"/>
      <c r="Q74" s="757"/>
      <c r="R74" s="757"/>
      <c r="S74" s="757"/>
      <c r="T74" s="757"/>
      <c r="U74" s="755"/>
      <c r="V74" s="758"/>
      <c r="W74" s="758"/>
      <c r="X74" s="747"/>
      <c r="Y74" s="50"/>
    </row>
    <row r="75" spans="2:25" ht="16.8">
      <c r="B75" s="819" t="s">
        <v>111</v>
      </c>
      <c r="C75" s="748"/>
      <c r="D75" s="319"/>
      <c r="E75" s="317"/>
      <c r="F75" s="318"/>
      <c r="G75" s="319"/>
      <c r="H75" s="317"/>
      <c r="I75" s="318"/>
      <c r="J75" s="319"/>
      <c r="K75" s="317"/>
      <c r="L75" s="318"/>
      <c r="M75" s="318"/>
      <c r="N75" s="318"/>
      <c r="O75" s="319"/>
      <c r="P75" s="317"/>
      <c r="Q75" s="318"/>
      <c r="R75" s="318"/>
      <c r="S75" s="318"/>
      <c r="T75" s="318"/>
      <c r="U75" s="319"/>
      <c r="V75" s="318"/>
      <c r="W75" s="318"/>
      <c r="X75" s="318"/>
      <c r="Y75" s="50"/>
    </row>
    <row r="76" spans="2:25" ht="16.8">
      <c r="B76" s="1010" t="str">
        <f>$B$9</f>
        <v>Summa exkl Aibel</v>
      </c>
      <c r="C76" s="748"/>
      <c r="D76" s="319">
        <f>'JÄMST Andelar'!E36</f>
        <v>-15.620458300000001</v>
      </c>
      <c r="E76" s="317">
        <f>'JÄMST Andelar'!F36</f>
        <v>-11.347559500000001</v>
      </c>
      <c r="F76" s="318"/>
      <c r="G76" s="319">
        <f>'JÄMST Andelar'!G36</f>
        <v>-30.767241399999996</v>
      </c>
      <c r="H76" s="317">
        <f>'JÄMST Andelar'!H36</f>
        <v>-30.4859443</v>
      </c>
      <c r="I76" s="318"/>
      <c r="J76" s="319">
        <f>'JÄMST Andelar'!I36</f>
        <v>-30.767241399999996</v>
      </c>
      <c r="K76" s="317">
        <f>'JÄMST Andelar'!J36</f>
        <v>-30.4859443</v>
      </c>
      <c r="L76" s="318">
        <f>'JÄMST Andelar'!L36</f>
        <v>-151.2583162</v>
      </c>
      <c r="M76" s="318">
        <f>'JÄMST Andelar'!M36</f>
        <v>-117.04429630000001</v>
      </c>
      <c r="N76" s="318"/>
      <c r="O76" s="319">
        <f>'JÄMST Andelar'!K36</f>
        <v>-151.53961330000001</v>
      </c>
      <c r="P76" s="317">
        <f>'JÄMST Andelar'!L36</f>
        <v>-151.2583162</v>
      </c>
      <c r="Q76" s="318">
        <f>'JÄMST Andelar'!Q36</f>
        <v>0</v>
      </c>
      <c r="R76" s="318">
        <f>'JÄMST Andelar'!R36</f>
        <v>0</v>
      </c>
      <c r="S76" s="318">
        <f>'JÄMST Andelar'!S36</f>
        <v>0</v>
      </c>
      <c r="T76" s="318">
        <f>'JÄMST Andelar'!T36</f>
        <v>0</v>
      </c>
      <c r="U76" s="319">
        <f>'JÄMST Andelar'!M36</f>
        <v>-117.04429630000001</v>
      </c>
      <c r="V76" s="318">
        <f>'JÄMST Andelar'!V36</f>
        <v>0</v>
      </c>
      <c r="W76" s="318">
        <f>'JÄMST Andelar'!W36</f>
        <v>0</v>
      </c>
      <c r="X76" s="318">
        <f>'JÄMST Andelar'!X36</f>
        <v>0</v>
      </c>
      <c r="Y76" s="50"/>
    </row>
    <row r="77" spans="2:25" ht="16.8">
      <c r="B77" s="1011" t="str">
        <f>$B$10</f>
        <v>Aibel</v>
      </c>
      <c r="C77" s="749"/>
      <c r="D77" s="761">
        <f>'JÄMST Andelar'!E59</f>
        <v>-4.7511625000000004</v>
      </c>
      <c r="E77" s="762">
        <f>'JÄMST Andelar'!F59</f>
        <v>-20.258308599999999</v>
      </c>
      <c r="F77" s="763"/>
      <c r="G77" s="761">
        <f>'JÄMST Andelar'!G59</f>
        <v>-4.7511625000000004</v>
      </c>
      <c r="H77" s="762">
        <f>'JÄMST Andelar'!H59</f>
        <v>-20.258308599999999</v>
      </c>
      <c r="I77" s="763"/>
      <c r="J77" s="761">
        <f>'JÄMST Andelar'!I59</f>
        <v>-4.7511625000000004</v>
      </c>
      <c r="K77" s="762">
        <f>'JÄMST Andelar'!J59</f>
        <v>-20.258308599999999</v>
      </c>
      <c r="L77" s="763">
        <f>'JÄMST Andelar'!L59</f>
        <v>-145.97976460000001</v>
      </c>
      <c r="M77" s="763">
        <f>'JÄMST Andelar'!M59</f>
        <v>-0.67873749999999999</v>
      </c>
      <c r="N77" s="763"/>
      <c r="O77" s="761">
        <f>'JÄMST Andelar'!K59</f>
        <v>-130.47261850000001</v>
      </c>
      <c r="P77" s="762">
        <f>'JÄMST Andelar'!L59</f>
        <v>-145.97976460000001</v>
      </c>
      <c r="Q77" s="763">
        <f>'JÄMST Andelar'!Q59</f>
        <v>0</v>
      </c>
      <c r="R77" s="763">
        <f>'JÄMST Andelar'!R59</f>
        <v>0</v>
      </c>
      <c r="S77" s="763">
        <f>'JÄMST Andelar'!S59</f>
        <v>0</v>
      </c>
      <c r="T77" s="763">
        <f>'JÄMST Andelar'!T59</f>
        <v>0</v>
      </c>
      <c r="U77" s="761">
        <f>'JÄMST Andelar'!M59</f>
        <v>-0.67873749999999999</v>
      </c>
      <c r="V77" s="763">
        <f>'JÄMST Andelar'!V59</f>
        <v>0</v>
      </c>
      <c r="W77" s="763">
        <f>'JÄMST Andelar'!W59</f>
        <v>0</v>
      </c>
      <c r="X77" s="763">
        <f>'JÄMST Andelar'!X59</f>
        <v>0</v>
      </c>
      <c r="Y77" s="50"/>
    </row>
    <row r="78" spans="2:25" ht="16.8">
      <c r="B78" s="754" t="s">
        <v>432</v>
      </c>
      <c r="C78" s="754"/>
      <c r="D78" s="755">
        <f>'JÄMST Andelar'!E84</f>
        <v>-20.371620800000002</v>
      </c>
      <c r="E78" s="764">
        <f>'JÄMST Andelar'!F84</f>
        <v>-31.605868100000002</v>
      </c>
      <c r="F78" s="757"/>
      <c r="G78" s="755">
        <f>'JÄMST Andelar'!G84</f>
        <v>-35.518403899999996</v>
      </c>
      <c r="H78" s="764">
        <f>'JÄMST Andelar'!H84</f>
        <v>-50.744252899999999</v>
      </c>
      <c r="I78" s="757"/>
      <c r="J78" s="755">
        <f>'JÄMST Andelar'!I84</f>
        <v>-35.518403899999996</v>
      </c>
      <c r="K78" s="764">
        <f>'JÄMST Andelar'!J84</f>
        <v>-50.744252899999999</v>
      </c>
      <c r="L78" s="757">
        <f>'JÄMST Andelar'!L84</f>
        <v>-297.23808080000003</v>
      </c>
      <c r="M78" s="757">
        <f>'JÄMST Andelar'!M84</f>
        <v>-117.72303380000001</v>
      </c>
      <c r="N78" s="757"/>
      <c r="O78" s="755">
        <f>'JÄMST Andelar'!K84</f>
        <v>-282.0122318</v>
      </c>
      <c r="P78" s="764">
        <f>'JÄMST Andelar'!L84</f>
        <v>-297.23808080000003</v>
      </c>
      <c r="Q78" s="757">
        <f>'JÄMST Andelar'!Q84</f>
        <v>0</v>
      </c>
      <c r="R78" s="757">
        <f>'JÄMST Andelar'!R84</f>
        <v>0</v>
      </c>
      <c r="S78" s="757">
        <f>'JÄMST Andelar'!S84</f>
        <v>0</v>
      </c>
      <c r="T78" s="757">
        <f>'JÄMST Andelar'!T84</f>
        <v>0</v>
      </c>
      <c r="U78" s="755">
        <f>'JÄMST Andelar'!M84</f>
        <v>-117.72303380000001</v>
      </c>
      <c r="V78" s="758">
        <f>'JÄMST Andelar'!V84</f>
        <v>0</v>
      </c>
      <c r="W78" s="758">
        <f>'JÄMST Andelar'!W84</f>
        <v>0</v>
      </c>
      <c r="X78" s="747">
        <f>'JÄMST Andelar'!X84</f>
        <v>0</v>
      </c>
      <c r="Y78" s="50"/>
    </row>
    <row r="79" spans="2:25" ht="16.8">
      <c r="B79" s="754"/>
      <c r="C79" s="754"/>
      <c r="D79" s="755"/>
      <c r="E79" s="764"/>
      <c r="F79" s="757"/>
      <c r="G79" s="755"/>
      <c r="H79" s="764"/>
      <c r="I79" s="757"/>
      <c r="J79" s="755"/>
      <c r="K79" s="764"/>
      <c r="L79" s="757"/>
      <c r="M79" s="757"/>
      <c r="N79" s="757"/>
      <c r="O79" s="755"/>
      <c r="P79" s="764"/>
      <c r="Q79" s="757"/>
      <c r="R79" s="757"/>
      <c r="S79" s="757"/>
      <c r="T79" s="757"/>
      <c r="U79" s="755"/>
      <c r="V79" s="758"/>
      <c r="W79" s="758"/>
      <c r="X79" s="747"/>
      <c r="Y79" s="50"/>
    </row>
    <row r="80" spans="2:25" ht="16.8">
      <c r="B80" s="819" t="s">
        <v>112</v>
      </c>
      <c r="C80" s="748"/>
      <c r="D80" s="319"/>
      <c r="E80" s="317"/>
      <c r="F80" s="318"/>
      <c r="G80" s="319"/>
      <c r="H80" s="317"/>
      <c r="I80" s="318"/>
      <c r="J80" s="319"/>
      <c r="K80" s="317"/>
      <c r="L80" s="318"/>
      <c r="M80" s="318"/>
      <c r="N80" s="318"/>
      <c r="O80" s="319"/>
      <c r="P80" s="317"/>
      <c r="Q80" s="318"/>
      <c r="R80" s="318"/>
      <c r="S80" s="318"/>
      <c r="T80" s="318"/>
      <c r="U80" s="319"/>
      <c r="V80" s="318"/>
      <c r="W80" s="318"/>
      <c r="X80" s="318"/>
      <c r="Y80" s="50"/>
    </row>
    <row r="81" spans="2:26" ht="16.8">
      <c r="B81" s="748" t="s">
        <v>329</v>
      </c>
      <c r="C81" s="748"/>
      <c r="D81" s="319">
        <f>'JÄMST Andelar'!E116</f>
        <v>-1.2548623999999999</v>
      </c>
      <c r="E81" s="317">
        <f>'JÄMST Andelar'!F116</f>
        <v>-2.8531396</v>
      </c>
      <c r="F81" s="318"/>
      <c r="G81" s="319">
        <f>'JÄMST Andelar'!G116</f>
        <v>-1.2548623999999999</v>
      </c>
      <c r="H81" s="317">
        <f>'JÄMST Andelar'!H116</f>
        <v>-2.8531396</v>
      </c>
      <c r="I81" s="318"/>
      <c r="J81" s="319">
        <f>'JÄMST Andelar'!I116</f>
        <v>-1.2548623999999999</v>
      </c>
      <c r="K81" s="317">
        <f>'JÄMST Andelar'!J116</f>
        <v>-2.8531396</v>
      </c>
      <c r="L81" s="318">
        <f>'JÄMST Andelar'!L116</f>
        <v>-117.3570167</v>
      </c>
      <c r="M81" s="318">
        <f>'JÄMST Andelar'!M116</f>
        <v>0</v>
      </c>
      <c r="N81" s="318"/>
      <c r="O81" s="319">
        <f>'JÄMST Andelar'!K116</f>
        <v>-115.7587395</v>
      </c>
      <c r="P81" s="317">
        <f>'JÄMST Andelar'!L116</f>
        <v>-117.3570167</v>
      </c>
      <c r="Q81" s="318">
        <f>'JÄMST Andelar'!Q116</f>
        <v>0</v>
      </c>
      <c r="R81" s="318">
        <f>'JÄMST Andelar'!R116</f>
        <v>0</v>
      </c>
      <c r="S81" s="318">
        <f>'JÄMST Andelar'!S116</f>
        <v>0</v>
      </c>
      <c r="T81" s="318">
        <f>'JÄMST Andelar'!T116</f>
        <v>0</v>
      </c>
      <c r="U81" s="319">
        <f>'JÄMST Andelar'!M116</f>
        <v>0</v>
      </c>
      <c r="V81" s="318">
        <f>'JÄMST Andelar'!V116</f>
        <v>0</v>
      </c>
      <c r="W81" s="318">
        <f>'JÄMST Andelar'!W116</f>
        <v>0</v>
      </c>
      <c r="X81" s="318">
        <f>'JÄMST Andelar'!X116</f>
        <v>0</v>
      </c>
      <c r="Y81" s="50"/>
    </row>
    <row r="82" spans="2:26" ht="16.8">
      <c r="B82" s="749" t="s">
        <v>123</v>
      </c>
      <c r="C82" s="749"/>
      <c r="D82" s="761">
        <f>'JÄMST Andelar'!E139</f>
        <v>0</v>
      </c>
      <c r="E82" s="762">
        <f>'JÄMST Andelar'!F139</f>
        <v>0</v>
      </c>
      <c r="F82" s="763"/>
      <c r="G82" s="761">
        <f>'JÄMST Andelar'!G139</f>
        <v>0</v>
      </c>
      <c r="H82" s="762">
        <f>'JÄMST Andelar'!H139</f>
        <v>0</v>
      </c>
      <c r="I82" s="763"/>
      <c r="J82" s="761">
        <f>'JÄMST Andelar'!I139</f>
        <v>0</v>
      </c>
      <c r="K82" s="762">
        <f>'JÄMST Andelar'!J139</f>
        <v>0</v>
      </c>
      <c r="L82" s="763">
        <f>'JÄMST Andelar'!L139</f>
        <v>0</v>
      </c>
      <c r="M82" s="763">
        <f>'JÄMST Andelar'!M139</f>
        <v>0</v>
      </c>
      <c r="N82" s="763"/>
      <c r="O82" s="761">
        <f>'JÄMST Andelar'!K139</f>
        <v>0</v>
      </c>
      <c r="P82" s="762">
        <f>'JÄMST Andelar'!L139</f>
        <v>0</v>
      </c>
      <c r="Q82" s="763">
        <f>'JÄMST Andelar'!Q139</f>
        <v>0</v>
      </c>
      <c r="R82" s="763">
        <f>'JÄMST Andelar'!R139</f>
        <v>0</v>
      </c>
      <c r="S82" s="763">
        <f>'JÄMST Andelar'!S139</f>
        <v>0</v>
      </c>
      <c r="T82" s="763">
        <f>'JÄMST Andelar'!T139</f>
        <v>0</v>
      </c>
      <c r="U82" s="761">
        <f>'JÄMST Andelar'!M139</f>
        <v>0</v>
      </c>
      <c r="V82" s="763">
        <f>'JÄMST Andelar'!V139</f>
        <v>0</v>
      </c>
      <c r="W82" s="763">
        <f>'JÄMST Andelar'!W139</f>
        <v>0</v>
      </c>
      <c r="X82" s="763">
        <f>'JÄMST Andelar'!X139</f>
        <v>0</v>
      </c>
      <c r="Y82" s="50"/>
    </row>
    <row r="83" spans="2:26" ht="16.8">
      <c r="B83" s="754" t="s">
        <v>433</v>
      </c>
      <c r="C83" s="754"/>
      <c r="D83" s="755">
        <f>'JÄMST Andelar'!E164</f>
        <v>-1.2548623999999999</v>
      </c>
      <c r="E83" s="764">
        <f>'JÄMST Andelar'!F164</f>
        <v>-2.8531396</v>
      </c>
      <c r="F83" s="757"/>
      <c r="G83" s="755">
        <f>'JÄMST Andelar'!G164</f>
        <v>-1.2548623999999999</v>
      </c>
      <c r="H83" s="764">
        <f>'JÄMST Andelar'!H164</f>
        <v>-2.8531396</v>
      </c>
      <c r="I83" s="757"/>
      <c r="J83" s="755">
        <f>'JÄMST Andelar'!I164</f>
        <v>-1.2548623999999999</v>
      </c>
      <c r="K83" s="764">
        <f>'JÄMST Andelar'!J164</f>
        <v>-2.8531396</v>
      </c>
      <c r="L83" s="757">
        <f>'JÄMST Andelar'!L164</f>
        <v>-117.3570167</v>
      </c>
      <c r="M83" s="757">
        <f>'JÄMST Andelar'!M164</f>
        <v>0</v>
      </c>
      <c r="N83" s="757"/>
      <c r="O83" s="755">
        <f>'JÄMST Andelar'!K164</f>
        <v>-115.7587395</v>
      </c>
      <c r="P83" s="764">
        <f>'JÄMST Andelar'!L164</f>
        <v>-117.3570167</v>
      </c>
      <c r="Q83" s="757">
        <f>'JÄMST Andelar'!Q164</f>
        <v>0</v>
      </c>
      <c r="R83" s="757">
        <f>'JÄMST Andelar'!R164</f>
        <v>0</v>
      </c>
      <c r="S83" s="757">
        <f>'JÄMST Andelar'!S164</f>
        <v>0</v>
      </c>
      <c r="T83" s="757">
        <f>'JÄMST Andelar'!T164</f>
        <v>0</v>
      </c>
      <c r="U83" s="755">
        <f>'JÄMST Andelar'!M164</f>
        <v>0</v>
      </c>
      <c r="V83" s="758">
        <f>'JÄMST Andelar'!V164</f>
        <v>0</v>
      </c>
      <c r="W83" s="758">
        <f>'JÄMST Andelar'!W164</f>
        <v>0</v>
      </c>
      <c r="X83" s="747">
        <f>'JÄMST Andelar'!X164</f>
        <v>0</v>
      </c>
      <c r="Y83" s="50"/>
    </row>
    <row r="84" spans="2:26" ht="16.8">
      <c r="B84" s="754"/>
      <c r="C84" s="754"/>
      <c r="D84" s="755"/>
      <c r="E84" s="764"/>
      <c r="F84" s="757"/>
      <c r="G84" s="755"/>
      <c r="H84" s="764"/>
      <c r="I84" s="757"/>
      <c r="J84" s="755"/>
      <c r="K84" s="764"/>
      <c r="L84" s="757"/>
      <c r="M84" s="757"/>
      <c r="N84" s="757"/>
      <c r="O84" s="755"/>
      <c r="P84" s="764"/>
      <c r="Q84" s="757"/>
      <c r="R84" s="757"/>
      <c r="S84" s="757"/>
      <c r="T84" s="757"/>
      <c r="U84" s="755"/>
      <c r="V84" s="758"/>
      <c r="W84" s="758"/>
      <c r="X84" s="747"/>
      <c r="Y84" s="50"/>
    </row>
    <row r="85" spans="2:26" ht="16.8">
      <c r="B85" s="819" t="s">
        <v>113</v>
      </c>
      <c r="C85" s="748"/>
      <c r="D85" s="319"/>
      <c r="E85" s="317"/>
      <c r="F85" s="318"/>
      <c r="G85" s="319"/>
      <c r="H85" s="317"/>
      <c r="I85" s="318"/>
      <c r="J85" s="319"/>
      <c r="K85" s="317"/>
      <c r="L85" s="318"/>
      <c r="M85" s="318"/>
      <c r="N85" s="318"/>
      <c r="O85" s="319"/>
      <c r="P85" s="317"/>
      <c r="Q85" s="318"/>
      <c r="R85" s="318"/>
      <c r="S85" s="318"/>
      <c r="T85" s="318"/>
      <c r="U85" s="319"/>
      <c r="V85" s="318"/>
      <c r="W85" s="318"/>
      <c r="X85" s="318"/>
      <c r="Y85" s="50"/>
    </row>
    <row r="86" spans="2:26" ht="16.8">
      <c r="B86" s="1010" t="str">
        <f>$B$9</f>
        <v>Summa exkl Aibel</v>
      </c>
      <c r="C86" s="748"/>
      <c r="D86" s="319">
        <f t="shared" ref="D86:E88" si="4">D76+D81</f>
        <v>-16.8753207</v>
      </c>
      <c r="E86" s="317">
        <f t="shared" si="4"/>
        <v>-14.200699100000001</v>
      </c>
      <c r="F86" s="318"/>
      <c r="G86" s="319">
        <f t="shared" ref="G86:H88" si="5">G76+G81</f>
        <v>-32.022103799999996</v>
      </c>
      <c r="H86" s="317">
        <f t="shared" si="5"/>
        <v>-33.339083899999999</v>
      </c>
      <c r="I86" s="318"/>
      <c r="J86" s="319">
        <f t="shared" ref="J86:M88" si="6">J76+J81</f>
        <v>-32.022103799999996</v>
      </c>
      <c r="K86" s="317">
        <f t="shared" si="6"/>
        <v>-33.339083899999999</v>
      </c>
      <c r="L86" s="318">
        <f t="shared" si="6"/>
        <v>-268.6153329</v>
      </c>
      <c r="M86" s="318">
        <f t="shared" si="6"/>
        <v>-117.04429630000001</v>
      </c>
      <c r="N86" s="318"/>
      <c r="O86" s="319">
        <f t="shared" ref="O86:X86" si="7">O76+O81</f>
        <v>-267.29835280000003</v>
      </c>
      <c r="P86" s="317">
        <f t="shared" si="7"/>
        <v>-268.6153329</v>
      </c>
      <c r="Q86" s="318">
        <f t="shared" si="7"/>
        <v>0</v>
      </c>
      <c r="R86" s="318">
        <f t="shared" si="7"/>
        <v>0</v>
      </c>
      <c r="S86" s="318">
        <f t="shared" si="7"/>
        <v>0</v>
      </c>
      <c r="T86" s="318">
        <f t="shared" si="7"/>
        <v>0</v>
      </c>
      <c r="U86" s="319">
        <f t="shared" si="7"/>
        <v>-117.04429630000001</v>
      </c>
      <c r="V86" s="318">
        <f t="shared" si="7"/>
        <v>0</v>
      </c>
      <c r="W86" s="318">
        <f t="shared" si="7"/>
        <v>0</v>
      </c>
      <c r="X86" s="318">
        <f t="shared" si="7"/>
        <v>0</v>
      </c>
      <c r="Y86" s="50"/>
    </row>
    <row r="87" spans="2:26" ht="16.8">
      <c r="B87" s="749" t="str">
        <f>$B$10</f>
        <v>Aibel</v>
      </c>
      <c r="C87" s="749"/>
      <c r="D87" s="761">
        <f t="shared" si="4"/>
        <v>-4.7511625000000004</v>
      </c>
      <c r="E87" s="762">
        <f t="shared" si="4"/>
        <v>-20.258308599999999</v>
      </c>
      <c r="F87" s="763"/>
      <c r="G87" s="761">
        <f t="shared" si="5"/>
        <v>-4.7511625000000004</v>
      </c>
      <c r="H87" s="762">
        <f t="shared" si="5"/>
        <v>-20.258308599999999</v>
      </c>
      <c r="I87" s="763"/>
      <c r="J87" s="761">
        <f t="shared" si="6"/>
        <v>-4.7511625000000004</v>
      </c>
      <c r="K87" s="762">
        <f t="shared" si="6"/>
        <v>-20.258308599999999</v>
      </c>
      <c r="L87" s="763">
        <f t="shared" si="6"/>
        <v>-145.97976460000001</v>
      </c>
      <c r="M87" s="763">
        <f t="shared" si="6"/>
        <v>-0.67873749999999999</v>
      </c>
      <c r="N87" s="763"/>
      <c r="O87" s="761">
        <f t="shared" ref="O87:X87" si="8">O77+O82</f>
        <v>-130.47261850000001</v>
      </c>
      <c r="P87" s="762">
        <f t="shared" si="8"/>
        <v>-145.97976460000001</v>
      </c>
      <c r="Q87" s="763">
        <f t="shared" si="8"/>
        <v>0</v>
      </c>
      <c r="R87" s="763">
        <f t="shared" si="8"/>
        <v>0</v>
      </c>
      <c r="S87" s="763">
        <f t="shared" si="8"/>
        <v>0</v>
      </c>
      <c r="T87" s="763">
        <f t="shared" si="8"/>
        <v>0</v>
      </c>
      <c r="U87" s="761">
        <f t="shared" si="8"/>
        <v>-0.67873749999999999</v>
      </c>
      <c r="V87" s="763">
        <f t="shared" si="8"/>
        <v>0</v>
      </c>
      <c r="W87" s="763">
        <f t="shared" si="8"/>
        <v>0</v>
      </c>
      <c r="X87" s="763">
        <f t="shared" si="8"/>
        <v>0</v>
      </c>
      <c r="Y87" s="50"/>
      <c r="Z87" s="41"/>
    </row>
    <row r="88" spans="2:26" s="299" customFormat="1" ht="16.8">
      <c r="B88" s="754" t="s">
        <v>430</v>
      </c>
      <c r="C88" s="765"/>
      <c r="D88" s="766">
        <f t="shared" si="4"/>
        <v>-21.626483200000003</v>
      </c>
      <c r="E88" s="767">
        <f t="shared" si="4"/>
        <v>-34.459007700000001</v>
      </c>
      <c r="F88" s="768"/>
      <c r="G88" s="766">
        <f t="shared" si="5"/>
        <v>-36.773266299999996</v>
      </c>
      <c r="H88" s="769">
        <f t="shared" si="5"/>
        <v>-53.597392499999998</v>
      </c>
      <c r="I88" s="768"/>
      <c r="J88" s="766">
        <f t="shared" si="6"/>
        <v>-36.773266299999996</v>
      </c>
      <c r="K88" s="769">
        <f t="shared" si="6"/>
        <v>-53.597392499999998</v>
      </c>
      <c r="L88" s="768">
        <f t="shared" si="6"/>
        <v>-414.59509750000007</v>
      </c>
      <c r="M88" s="768">
        <f t="shared" si="6"/>
        <v>-117.72303380000001</v>
      </c>
      <c r="N88" s="768"/>
      <c r="O88" s="766">
        <f t="shared" ref="O88:X88" si="9">O78+O83</f>
        <v>-397.77097129999999</v>
      </c>
      <c r="P88" s="769">
        <f t="shared" si="9"/>
        <v>-414.59509750000007</v>
      </c>
      <c r="Q88" s="768">
        <f t="shared" si="9"/>
        <v>0</v>
      </c>
      <c r="R88" s="768">
        <f t="shared" si="9"/>
        <v>0</v>
      </c>
      <c r="S88" s="768">
        <f t="shared" si="9"/>
        <v>0</v>
      </c>
      <c r="T88" s="768">
        <f t="shared" si="9"/>
        <v>0</v>
      </c>
      <c r="U88" s="766">
        <f t="shared" si="9"/>
        <v>-117.72303380000001</v>
      </c>
      <c r="V88" s="770">
        <f t="shared" si="9"/>
        <v>0</v>
      </c>
      <c r="W88" s="770">
        <f t="shared" si="9"/>
        <v>0</v>
      </c>
      <c r="X88" s="721">
        <f t="shared" si="9"/>
        <v>0</v>
      </c>
      <c r="Y88" s="682"/>
    </row>
    <row r="89" spans="2:26">
      <c r="B89" s="446"/>
      <c r="C89" s="446"/>
      <c r="D89" s="446"/>
      <c r="E89" s="446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50"/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&amp;LRatos Ekonomi/150422&amp;R&amp;P/&amp;N</oddFooter>
  </headerFooter>
  <rowBreaks count="1" manualBreakCount="1">
    <brk id="46" min="1" max="2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7"/>
  <sheetViews>
    <sheetView showGridLines="0" showZeros="0" topLeftCell="D3" zoomScale="80" zoomScaleNormal="80" zoomScaleSheetLayoutView="90" workbookViewId="0"/>
  </sheetViews>
  <sheetFormatPr defaultColWidth="9.109375" defaultRowHeight="13.8" outlineLevelRow="1" outlineLevelCol="1"/>
  <cols>
    <col min="1" max="1" width="9.109375" style="475" hidden="1" customWidth="1" outlineLevel="1"/>
    <col min="2" max="2" width="7.88671875" style="476" hidden="1" customWidth="1" outlineLevel="1"/>
    <col min="3" max="3" width="9.109375" style="7" hidden="1" customWidth="1" outlineLevel="1"/>
    <col min="4" max="4" width="3" style="7" customWidth="1" collapsed="1"/>
    <col min="5" max="5" width="54.44140625" style="7" customWidth="1"/>
    <col min="6" max="6" width="11.88671875" style="7" customWidth="1" outlineLevel="1"/>
    <col min="7" max="7" width="12.33203125" style="7" customWidth="1" outlineLevel="1"/>
    <col min="8" max="11" width="10.6640625" style="7" customWidth="1"/>
    <col min="12" max="13" width="3.44140625" style="33" customWidth="1"/>
    <col min="14" max="21" width="10.6640625" style="7" hidden="1" customWidth="1"/>
    <col min="22" max="16384" width="9.109375" style="7"/>
  </cols>
  <sheetData>
    <row r="1" spans="1:23" s="475" customFormat="1" hidden="1" outlineLevel="1">
      <c r="B1" s="476"/>
      <c r="F1" s="475" t="str">
        <f>'Meny Aaro'!G58</f>
        <v>1503AM</v>
      </c>
      <c r="G1" s="475" t="str">
        <f>'Meny Aaro'!H58</f>
        <v>1403AM</v>
      </c>
      <c r="H1" s="475" t="str">
        <f>'Meny Aaro'!I57</f>
        <v>1503A</v>
      </c>
      <c r="I1" s="475" t="str">
        <f>'Meny Aaro'!J57</f>
        <v>1403A</v>
      </c>
      <c r="J1" s="475" t="str">
        <f>'Meny Aaro'!K57</f>
        <v>1412A</v>
      </c>
      <c r="K1" s="475" t="str">
        <f>'Meny Aaro'!L57</f>
        <v>1512F1503</v>
      </c>
      <c r="L1" s="474"/>
      <c r="M1" s="474"/>
      <c r="N1" s="475" t="str">
        <f>'Meny Aaro'!T57</f>
        <v>1503AQ</v>
      </c>
      <c r="O1" s="475" t="str">
        <f>'Meny Aaro'!U57</f>
        <v>1403AQ</v>
      </c>
      <c r="P1" s="475" t="str">
        <f>'Meny Aaro'!V57</f>
        <v>DUMMY</v>
      </c>
      <c r="Q1" s="475" t="str">
        <f>'Meny Aaro'!W57</f>
        <v>1406AQ</v>
      </c>
      <c r="R1" s="475" t="str">
        <f>'Meny Aaro'!X57</f>
        <v>DUMMY</v>
      </c>
      <c r="S1" s="475" t="str">
        <f>'Meny Aaro'!Y57</f>
        <v>1409AQ</v>
      </c>
      <c r="T1" s="475" t="str">
        <f>'Meny Aaro'!Z57</f>
        <v>DUMMY</v>
      </c>
      <c r="U1" s="475" t="str">
        <f>'Meny Aaro'!AA57</f>
        <v>1412AQ</v>
      </c>
    </row>
    <row r="2" spans="1:23" s="475" customFormat="1" hidden="1" outlineLevel="1">
      <c r="B2" s="476"/>
      <c r="L2" s="474"/>
      <c r="M2" s="474"/>
      <c r="N2" s="475" t="s">
        <v>367</v>
      </c>
      <c r="O2" s="475" t="s">
        <v>14</v>
      </c>
      <c r="P2" s="475" t="s">
        <v>368</v>
      </c>
      <c r="Q2" s="475" t="s">
        <v>369</v>
      </c>
      <c r="R2" s="475" t="s">
        <v>370</v>
      </c>
      <c r="S2" s="475" t="s">
        <v>371</v>
      </c>
      <c r="T2" s="475" t="s">
        <v>372</v>
      </c>
      <c r="U2" s="475" t="s">
        <v>373</v>
      </c>
    </row>
    <row r="3" spans="1:23" ht="28.2" collapsed="1">
      <c r="A3" s="475" t="str">
        <f>'Meny Aaro'!D11</f>
        <v>MSEK</v>
      </c>
      <c r="E3" s="106" t="s">
        <v>35</v>
      </c>
      <c r="F3" s="106"/>
      <c r="G3" s="106"/>
      <c r="H3" s="98"/>
      <c r="I3" s="97"/>
      <c r="N3" s="98"/>
      <c r="O3" s="97"/>
    </row>
    <row r="4" spans="1:23">
      <c r="A4" s="475" t="s">
        <v>310</v>
      </c>
      <c r="E4" s="96"/>
      <c r="F4" s="96"/>
      <c r="G4" s="924"/>
      <c r="H4" s="98"/>
      <c r="I4" s="98"/>
      <c r="J4" s="105"/>
      <c r="N4" s="98"/>
      <c r="O4" s="97"/>
      <c r="W4" s="494"/>
    </row>
    <row r="5" spans="1:23" ht="16.8">
      <c r="E5" s="302"/>
      <c r="F5" s="716">
        <f>VÅR</f>
        <v>2015</v>
      </c>
      <c r="G5" s="716">
        <f>VFGÅR</f>
        <v>2014</v>
      </c>
      <c r="H5" s="245">
        <f>VÅR</f>
        <v>2015</v>
      </c>
      <c r="I5" s="245">
        <f>VFGÅR</f>
        <v>2014</v>
      </c>
      <c r="J5" s="302">
        <v>2014</v>
      </c>
      <c r="K5" s="245" t="s">
        <v>449</v>
      </c>
      <c r="N5" s="1026" t="s">
        <v>176</v>
      </c>
      <c r="O5" s="1026"/>
      <c r="P5" s="1026"/>
      <c r="Q5" s="1026"/>
      <c r="R5" s="1026"/>
      <c r="S5" s="1026"/>
      <c r="T5" s="1026"/>
      <c r="U5" s="1026"/>
      <c r="W5" s="494"/>
    </row>
    <row r="6" spans="1:23" ht="45.75" customHeight="1">
      <c r="A6" s="475" t="s">
        <v>16</v>
      </c>
      <c r="B6" s="476" t="s">
        <v>314</v>
      </c>
      <c r="E6" s="302" t="s">
        <v>28</v>
      </c>
      <c r="F6" s="716" t="str">
        <f>VMÅN</f>
        <v>mar</v>
      </c>
      <c r="G6" s="716" t="str">
        <f>VMÅN</f>
        <v>mar</v>
      </c>
      <c r="H6" s="247" t="str">
        <f>NamnAcc</f>
        <v>kv 1</v>
      </c>
      <c r="I6" s="247" t="str">
        <f>NamnAcc</f>
        <v>kv 1</v>
      </c>
      <c r="J6" s="247" t="s">
        <v>450</v>
      </c>
      <c r="K6" s="247">
        <f>'Meny Aaro'!L58</f>
        <v>2015</v>
      </c>
      <c r="N6" s="245" t="str">
        <f>'Meny Aaro'!T59</f>
        <v>2015 kv 1</v>
      </c>
      <c r="O6" s="245" t="str">
        <f>'Meny Aaro'!U59</f>
        <v>2014 kv 1</v>
      </c>
      <c r="P6" s="245" t="str">
        <f>'Meny Aaro'!V59</f>
        <v>2015 kv 2</v>
      </c>
      <c r="Q6" s="245" t="str">
        <f>'Meny Aaro'!W59</f>
        <v>2014 kv 2</v>
      </c>
      <c r="R6" s="245" t="str">
        <f>'Meny Aaro'!X59</f>
        <v>2015 kv 3</v>
      </c>
      <c r="S6" s="245" t="str">
        <f>'Meny Aaro'!Y59</f>
        <v>2014 kv 3</v>
      </c>
      <c r="T6" s="245" t="str">
        <f>'Meny Aaro'!Z59</f>
        <v>2015 kv 4</v>
      </c>
      <c r="U6" s="245" t="str">
        <f>'Meny Aaro'!AA59</f>
        <v>2014 kv 4</v>
      </c>
    </row>
    <row r="7" spans="1:23" ht="17.25" customHeight="1">
      <c r="E7" s="838" t="s">
        <v>535</v>
      </c>
      <c r="F7" s="839"/>
      <c r="G7" s="834"/>
      <c r="H7" s="839"/>
      <c r="I7" s="834"/>
      <c r="J7" s="834"/>
      <c r="K7" s="834"/>
      <c r="N7" s="107"/>
      <c r="O7" s="101"/>
      <c r="P7" s="107"/>
      <c r="Q7" s="98"/>
      <c r="R7" s="107"/>
      <c r="S7" s="98"/>
      <c r="T7" s="107"/>
      <c r="U7" s="98"/>
      <c r="W7" s="475"/>
    </row>
    <row r="8" spans="1:23" ht="16.8">
      <c r="A8" s="475" t="s">
        <v>268</v>
      </c>
      <c r="B8" s="476">
        <v>100</v>
      </c>
      <c r="E8" s="840" t="s">
        <v>149</v>
      </c>
      <c r="F8" s="841">
        <v>-2.8025199999999901</v>
      </c>
      <c r="G8" s="842">
        <v>2.8365198999999799</v>
      </c>
      <c r="H8" s="841">
        <v>-5.85602299999998</v>
      </c>
      <c r="I8" s="842">
        <v>-6.5928838999999799</v>
      </c>
      <c r="J8" s="842">
        <v>-55</v>
      </c>
      <c r="K8" s="842">
        <v>34.627465700000002</v>
      </c>
      <c r="N8" s="479">
        <v>-5.8560229999999596</v>
      </c>
      <c r="O8" s="485">
        <v>-6.5928838999999702</v>
      </c>
      <c r="P8" s="479">
        <v>0</v>
      </c>
      <c r="Q8" s="485">
        <v>6.5293128000000102</v>
      </c>
      <c r="R8" s="479">
        <v>0</v>
      </c>
      <c r="S8" s="485">
        <v>-6.6799866000001096</v>
      </c>
      <c r="T8" s="479">
        <v>0</v>
      </c>
      <c r="U8" s="109">
        <v>-48.162840099999997</v>
      </c>
      <c r="W8" s="475"/>
    </row>
    <row r="9" spans="1:23" ht="16.8">
      <c r="A9" s="475" t="s">
        <v>325</v>
      </c>
      <c r="B9" s="476" t="s">
        <v>304</v>
      </c>
      <c r="C9" s="475" t="s">
        <v>280</v>
      </c>
      <c r="E9" s="843" t="s">
        <v>129</v>
      </c>
      <c r="F9" s="841">
        <v>41.334000000000003</v>
      </c>
      <c r="G9" s="842">
        <v>-14.798999999999999</v>
      </c>
      <c r="H9" s="841">
        <v>-7.5910000000000002</v>
      </c>
      <c r="I9" s="842">
        <v>-34.063000000000002</v>
      </c>
      <c r="J9" s="842">
        <v>-215</v>
      </c>
      <c r="K9" s="842">
        <v>-33.978278000000202</v>
      </c>
      <c r="N9" s="479">
        <v>-7.5910000000000002</v>
      </c>
      <c r="O9" s="485">
        <v>-34.063000000000002</v>
      </c>
      <c r="P9" s="479">
        <v>0</v>
      </c>
      <c r="Q9" s="485">
        <v>-8.7439999999999998</v>
      </c>
      <c r="R9" s="479">
        <v>0</v>
      </c>
      <c r="S9" s="485">
        <v>-61.521000000000001</v>
      </c>
      <c r="T9" s="479">
        <v>0</v>
      </c>
      <c r="U9" s="109">
        <v>-110.339</v>
      </c>
      <c r="W9" s="475"/>
    </row>
    <row r="10" spans="1:23" ht="16.8">
      <c r="A10" s="475" t="s">
        <v>269</v>
      </c>
      <c r="B10" s="476">
        <v>100</v>
      </c>
      <c r="E10" s="840" t="s">
        <v>124</v>
      </c>
      <c r="F10" s="841">
        <v>-16.981410199999999</v>
      </c>
      <c r="G10" s="842">
        <v>-17.034662399999899</v>
      </c>
      <c r="H10" s="841">
        <v>-26.308079600000099</v>
      </c>
      <c r="I10" s="842">
        <v>-40.708026199999999</v>
      </c>
      <c r="J10" s="842">
        <v>116.6083557</v>
      </c>
      <c r="K10" s="842">
        <v>135.7981858</v>
      </c>
      <c r="N10" s="479">
        <v>-26.308079600000099</v>
      </c>
      <c r="O10" s="485">
        <v>-40.708026199999999</v>
      </c>
      <c r="P10" s="479">
        <v>0</v>
      </c>
      <c r="Q10" s="485">
        <v>71.087665199999904</v>
      </c>
      <c r="R10" s="479">
        <v>0</v>
      </c>
      <c r="S10" s="485">
        <v>70.651554600000097</v>
      </c>
      <c r="T10" s="479">
        <v>0</v>
      </c>
      <c r="U10" s="109">
        <v>15.577162099999599</v>
      </c>
    </row>
    <row r="11" spans="1:23" ht="16.8">
      <c r="A11" s="475" t="s">
        <v>270</v>
      </c>
      <c r="B11" s="476">
        <v>100</v>
      </c>
      <c r="E11" s="840" t="s">
        <v>135</v>
      </c>
      <c r="F11" s="841">
        <v>8.9434699999999996</v>
      </c>
      <c r="G11" s="842">
        <v>0.88499999999999801</v>
      </c>
      <c r="H11" s="841">
        <v>-3.9869699999999999</v>
      </c>
      <c r="I11" s="842">
        <v>-10.648</v>
      </c>
      <c r="J11" s="842">
        <v>9.8160000000000007</v>
      </c>
      <c r="K11" s="842">
        <v>30.404</v>
      </c>
      <c r="N11" s="479">
        <v>-3.9869699999999799</v>
      </c>
      <c r="O11" s="485">
        <v>-10.648</v>
      </c>
      <c r="P11" s="479">
        <v>0</v>
      </c>
      <c r="Q11" s="485">
        <v>3.0589999999999899</v>
      </c>
      <c r="R11" s="479">
        <v>0</v>
      </c>
      <c r="S11" s="485">
        <v>6.6780000000000204</v>
      </c>
      <c r="T11" s="479">
        <v>0</v>
      </c>
      <c r="U11" s="109">
        <v>10.727</v>
      </c>
    </row>
    <row r="12" spans="1:23" ht="16.8">
      <c r="A12" s="475" t="s">
        <v>271</v>
      </c>
      <c r="B12" s="476">
        <v>100</v>
      </c>
      <c r="E12" s="840" t="s">
        <v>143</v>
      </c>
      <c r="F12" s="841">
        <v>12.191865</v>
      </c>
      <c r="G12" s="842">
        <v>-19.57</v>
      </c>
      <c r="H12" s="841">
        <v>0.21886500000004699</v>
      </c>
      <c r="I12" s="842">
        <v>-22.726000000000099</v>
      </c>
      <c r="J12" s="842">
        <v>-144</v>
      </c>
      <c r="K12" s="842">
        <v>196.4</v>
      </c>
      <c r="N12" s="479">
        <v>0.218865000000079</v>
      </c>
      <c r="O12" s="485">
        <v>-22.7259999999999</v>
      </c>
      <c r="P12" s="479">
        <v>0</v>
      </c>
      <c r="Q12" s="485">
        <v>-64.848999999999904</v>
      </c>
      <c r="R12" s="479">
        <v>0</v>
      </c>
      <c r="S12" s="485">
        <v>-17.459999999999599</v>
      </c>
      <c r="T12" s="479">
        <v>0</v>
      </c>
      <c r="U12" s="109">
        <v>-39.033000000000101</v>
      </c>
    </row>
    <row r="13" spans="1:23" ht="16.8">
      <c r="A13" s="475" t="s">
        <v>5</v>
      </c>
      <c r="B13" s="476">
        <v>100</v>
      </c>
      <c r="E13" s="840" t="s">
        <v>144</v>
      </c>
      <c r="F13" s="841">
        <v>21.626999999999999</v>
      </c>
      <c r="G13" s="842">
        <v>-5.4330000000000096</v>
      </c>
      <c r="H13" s="841">
        <v>27.763000000000002</v>
      </c>
      <c r="I13" s="842">
        <v>-15.74</v>
      </c>
      <c r="J13" s="842">
        <v>-61.576999999999799</v>
      </c>
      <c r="K13" s="842">
        <v>62.224000000000203</v>
      </c>
      <c r="N13" s="479">
        <v>27.763000000000002</v>
      </c>
      <c r="O13" s="485">
        <v>-15.74</v>
      </c>
      <c r="P13" s="479">
        <v>0</v>
      </c>
      <c r="Q13" s="485">
        <v>-12.9640000000001</v>
      </c>
      <c r="R13" s="479">
        <v>0</v>
      </c>
      <c r="S13" s="485">
        <v>-11.822999999999899</v>
      </c>
      <c r="T13" s="479">
        <v>0</v>
      </c>
      <c r="U13" s="109">
        <v>-21.05</v>
      </c>
    </row>
    <row r="14" spans="1:23" ht="16.8">
      <c r="A14" s="475" t="s">
        <v>272</v>
      </c>
      <c r="B14" s="476">
        <v>100</v>
      </c>
      <c r="E14" s="840" t="s">
        <v>145</v>
      </c>
      <c r="F14" s="841">
        <v>12.494</v>
      </c>
      <c r="G14" s="842">
        <v>12.632999999999999</v>
      </c>
      <c r="H14" s="841">
        <v>0.493999999999929</v>
      </c>
      <c r="I14" s="842">
        <v>-4.4800000000000901</v>
      </c>
      <c r="J14" s="842">
        <v>17</v>
      </c>
      <c r="K14" s="842">
        <v>57.225999999999701</v>
      </c>
      <c r="N14" s="479">
        <v>0.49399999999997102</v>
      </c>
      <c r="O14" s="485">
        <v>-4.4800000000000102</v>
      </c>
      <c r="P14" s="479">
        <v>0</v>
      </c>
      <c r="Q14" s="485">
        <v>-13.1219999999999</v>
      </c>
      <c r="R14" s="479">
        <v>0</v>
      </c>
      <c r="S14" s="485">
        <v>13.7159999999999</v>
      </c>
      <c r="T14" s="479">
        <v>0</v>
      </c>
      <c r="U14" s="109">
        <v>20.424000000000198</v>
      </c>
    </row>
    <row r="15" spans="1:23" ht="16.8">
      <c r="A15" s="475" t="s">
        <v>273</v>
      </c>
      <c r="B15" s="476">
        <v>100</v>
      </c>
      <c r="E15" s="840" t="s">
        <v>125</v>
      </c>
      <c r="F15" s="841">
        <v>5.1487966000000602</v>
      </c>
      <c r="G15" s="842">
        <v>2.4709286000000601</v>
      </c>
      <c r="H15" s="841">
        <v>4.0707898000001004</v>
      </c>
      <c r="I15" s="842">
        <v>6.5783494000000404</v>
      </c>
      <c r="J15" s="842">
        <v>91.468324000000095</v>
      </c>
      <c r="K15" s="842">
        <v>74.287224000000194</v>
      </c>
      <c r="N15" s="479">
        <v>4.0707898</v>
      </c>
      <c r="O15" s="485">
        <v>6.5783494000000404</v>
      </c>
      <c r="P15" s="479">
        <v>0</v>
      </c>
      <c r="Q15" s="485">
        <v>33.350277199999901</v>
      </c>
      <c r="R15" s="479">
        <v>0</v>
      </c>
      <c r="S15" s="485">
        <v>16.8145722000001</v>
      </c>
      <c r="T15" s="479">
        <v>0</v>
      </c>
      <c r="U15" s="109">
        <v>34.725125199999901</v>
      </c>
    </row>
    <row r="16" spans="1:23" ht="16.8">
      <c r="A16" s="475" t="s">
        <v>274</v>
      </c>
      <c r="B16" s="476">
        <v>100</v>
      </c>
      <c r="E16" s="840" t="s">
        <v>126</v>
      </c>
      <c r="F16" s="841">
        <v>1.6910000000000001</v>
      </c>
      <c r="G16" s="842">
        <v>0.313</v>
      </c>
      <c r="H16" s="841">
        <v>2.0030000000000001</v>
      </c>
      <c r="I16" s="842">
        <v>2.1539999999999999</v>
      </c>
      <c r="J16" s="842">
        <v>-6.4109999999999498</v>
      </c>
      <c r="K16" s="842">
        <v>6.2740000000000098</v>
      </c>
      <c r="N16" s="479">
        <v>2.0030000000000001</v>
      </c>
      <c r="O16" s="485">
        <v>2.1539999999999901</v>
      </c>
      <c r="P16" s="479">
        <v>0</v>
      </c>
      <c r="Q16" s="485">
        <v>-8.8589999999999804</v>
      </c>
      <c r="R16" s="479">
        <v>0</v>
      </c>
      <c r="S16" s="485">
        <v>-1.1400000000000099</v>
      </c>
      <c r="T16" s="479">
        <v>0</v>
      </c>
      <c r="U16" s="109">
        <v>1.4340000000000099</v>
      </c>
    </row>
    <row r="17" spans="1:25" ht="16.8">
      <c r="A17" s="475" t="s">
        <v>134</v>
      </c>
      <c r="B17" s="476">
        <v>100</v>
      </c>
      <c r="E17" s="840" t="s">
        <v>146</v>
      </c>
      <c r="F17" s="841">
        <v>19.3469909000002</v>
      </c>
      <c r="G17" s="842">
        <v>13.5571961000001</v>
      </c>
      <c r="H17" s="841">
        <v>47.840779599999998</v>
      </c>
      <c r="I17" s="842">
        <v>47.494299299999803</v>
      </c>
      <c r="J17" s="842">
        <v>135.08711480000201</v>
      </c>
      <c r="K17" s="842">
        <v>171.60548059999999</v>
      </c>
      <c r="N17" s="479">
        <v>47.840779600000097</v>
      </c>
      <c r="O17" s="485">
        <v>47.494299299999803</v>
      </c>
      <c r="P17" s="479">
        <v>0</v>
      </c>
      <c r="Q17" s="485">
        <v>34.229761999999702</v>
      </c>
      <c r="R17" s="479">
        <v>0</v>
      </c>
      <c r="S17" s="485">
        <v>32.679325599999899</v>
      </c>
      <c r="T17" s="479">
        <v>0</v>
      </c>
      <c r="U17" s="109">
        <v>20.683727900000701</v>
      </c>
    </row>
    <row r="18" spans="1:25" ht="16.8">
      <c r="A18" s="475" t="s">
        <v>275</v>
      </c>
      <c r="B18" s="476">
        <v>100</v>
      </c>
      <c r="E18" s="840" t="s">
        <v>127</v>
      </c>
      <c r="F18" s="841">
        <v>5.6079999999999499</v>
      </c>
      <c r="G18" s="842">
        <v>9.4529999999999905</v>
      </c>
      <c r="H18" s="841">
        <v>-22.28</v>
      </c>
      <c r="I18" s="842">
        <v>3.7959999999999399</v>
      </c>
      <c r="J18" s="842">
        <v>3.0699999999998702</v>
      </c>
      <c r="K18" s="842">
        <v>-33.700000000000003</v>
      </c>
      <c r="N18" s="479">
        <v>-22.28</v>
      </c>
      <c r="O18" s="485">
        <v>3.7959999999999798</v>
      </c>
      <c r="P18" s="479">
        <v>0</v>
      </c>
      <c r="Q18" s="485">
        <v>9.65700000000008</v>
      </c>
      <c r="R18" s="479">
        <v>0</v>
      </c>
      <c r="S18" s="485">
        <v>5.6160000000000299</v>
      </c>
      <c r="T18" s="479">
        <v>0</v>
      </c>
      <c r="U18" s="109">
        <v>-15.999000000000001</v>
      </c>
    </row>
    <row r="19" spans="1:25" ht="16.8">
      <c r="A19" s="475" t="s">
        <v>276</v>
      </c>
      <c r="B19" s="476" t="s">
        <v>304</v>
      </c>
      <c r="E19" s="843" t="s">
        <v>523</v>
      </c>
      <c r="F19" s="841">
        <v>6.6354939999999996</v>
      </c>
      <c r="G19" s="842">
        <v>-64.566000000000003</v>
      </c>
      <c r="H19" s="841">
        <v>6.6354939999999996</v>
      </c>
      <c r="I19" s="842">
        <v>-83.608000000000004</v>
      </c>
      <c r="J19" s="842">
        <v>151</v>
      </c>
      <c r="K19" s="842">
        <v>146.4496053</v>
      </c>
      <c r="N19" s="479">
        <v>6.6354939999999996</v>
      </c>
      <c r="O19" s="485">
        <v>-83.608000000000004</v>
      </c>
      <c r="P19" s="479">
        <v>0</v>
      </c>
      <c r="Q19" s="485">
        <v>50.338000000000001</v>
      </c>
      <c r="R19" s="479">
        <v>0</v>
      </c>
      <c r="S19" s="485">
        <v>137.85599999999999</v>
      </c>
      <c r="T19" s="479">
        <v>0</v>
      </c>
      <c r="U19" s="109">
        <v>-58.260120400000901</v>
      </c>
    </row>
    <row r="20" spans="1:25" ht="16.8">
      <c r="A20" s="475" t="s">
        <v>277</v>
      </c>
      <c r="B20" s="476">
        <v>100</v>
      </c>
      <c r="E20" s="840" t="s">
        <v>170</v>
      </c>
      <c r="F20" s="841">
        <v>-22.3723989000001</v>
      </c>
      <c r="G20" s="842">
        <v>-6.7624986000000202</v>
      </c>
      <c r="H20" s="841">
        <v>-31.6010518</v>
      </c>
      <c r="I20" s="842">
        <v>-21.042576199999999</v>
      </c>
      <c r="J20" s="842">
        <v>-110</v>
      </c>
      <c r="K20" s="842">
        <v>-21.476859999999899</v>
      </c>
      <c r="N20" s="479">
        <v>-31.6010518</v>
      </c>
      <c r="O20" s="485">
        <v>-21.042576199999999</v>
      </c>
      <c r="P20" s="479">
        <v>0</v>
      </c>
      <c r="Q20" s="485">
        <v>-55.378939799999998</v>
      </c>
      <c r="R20" s="479">
        <v>0</v>
      </c>
      <c r="S20" s="485">
        <v>-6.4769096999998599</v>
      </c>
      <c r="T20" s="479">
        <v>0</v>
      </c>
      <c r="U20" s="109">
        <v>-27.1047705000002</v>
      </c>
    </row>
    <row r="21" spans="1:25" ht="16.8">
      <c r="A21" s="475" t="s">
        <v>91</v>
      </c>
      <c r="B21" s="476">
        <v>100</v>
      </c>
      <c r="E21" s="840" t="s">
        <v>147</v>
      </c>
      <c r="F21" s="841">
        <v>3.9830000000000001</v>
      </c>
      <c r="G21" s="842">
        <v>4.3090000000000099</v>
      </c>
      <c r="H21" s="841">
        <v>6.0210000000000301</v>
      </c>
      <c r="I21" s="842">
        <v>5.7439999999999998</v>
      </c>
      <c r="J21" s="842">
        <v>33.447000000000003</v>
      </c>
      <c r="K21" s="842">
        <v>58.802</v>
      </c>
      <c r="N21" s="479">
        <v>6.0209999999999999</v>
      </c>
      <c r="O21" s="485">
        <v>5.7439999999999998</v>
      </c>
      <c r="P21" s="479">
        <v>0</v>
      </c>
      <c r="Q21" s="485">
        <v>8.8520000000000092</v>
      </c>
      <c r="R21" s="479">
        <v>0</v>
      </c>
      <c r="S21" s="485">
        <v>7.492</v>
      </c>
      <c r="T21" s="479">
        <v>0</v>
      </c>
      <c r="U21" s="109">
        <v>11.359</v>
      </c>
    </row>
    <row r="22" spans="1:25" ht="16.8">
      <c r="A22" s="475" t="s">
        <v>394</v>
      </c>
      <c r="B22" s="476">
        <v>100</v>
      </c>
      <c r="E22" s="840" t="s">
        <v>524</v>
      </c>
      <c r="F22" s="841">
        <v>3.6998430999999901</v>
      </c>
      <c r="G22" s="842">
        <v>0</v>
      </c>
      <c r="H22" s="841">
        <v>7.8132900999999899</v>
      </c>
      <c r="I22" s="842">
        <v>0</v>
      </c>
      <c r="J22" s="842">
        <v>-11.616613600000001</v>
      </c>
      <c r="K22" s="842">
        <v>66.427035399999994</v>
      </c>
      <c r="N22" s="479"/>
      <c r="O22" s="485"/>
      <c r="P22" s="479"/>
      <c r="Q22" s="485"/>
      <c r="R22" s="479"/>
      <c r="S22" s="485"/>
      <c r="T22" s="479"/>
      <c r="U22" s="109"/>
    </row>
    <row r="23" spans="1:25" ht="16.8">
      <c r="A23" s="475" t="s">
        <v>36</v>
      </c>
      <c r="B23" s="476">
        <v>100</v>
      </c>
      <c r="E23" s="840" t="s">
        <v>128</v>
      </c>
      <c r="F23" s="841">
        <v>5.5760000000000201</v>
      </c>
      <c r="G23" s="842">
        <v>5.2180000000000204</v>
      </c>
      <c r="H23" s="841">
        <v>5.1460000000000203</v>
      </c>
      <c r="I23" s="842">
        <v>8.4819999999999993</v>
      </c>
      <c r="J23" s="842">
        <v>46.784999999999997</v>
      </c>
      <c r="K23" s="842">
        <v>90.880000000000294</v>
      </c>
      <c r="N23" s="479">
        <v>5.1460000000000301</v>
      </c>
      <c r="O23" s="485">
        <v>8.4820000000000206</v>
      </c>
      <c r="P23" s="479">
        <v>0</v>
      </c>
      <c r="Q23" s="485">
        <v>18.826000000000001</v>
      </c>
      <c r="R23" s="479">
        <v>0</v>
      </c>
      <c r="S23" s="485">
        <v>17.564</v>
      </c>
      <c r="T23" s="479">
        <v>0</v>
      </c>
      <c r="U23" s="109">
        <v>1.91299999999998</v>
      </c>
    </row>
    <row r="24" spans="1:25" ht="16.8">
      <c r="A24" s="475" t="s">
        <v>278</v>
      </c>
      <c r="B24" s="476">
        <v>100</v>
      </c>
      <c r="E24" s="840" t="s">
        <v>132</v>
      </c>
      <c r="F24" s="841">
        <v>3.3964788000000001</v>
      </c>
      <c r="G24" s="842">
        <v>4.2410889000000003</v>
      </c>
      <c r="H24" s="841">
        <v>13.6115861</v>
      </c>
      <c r="I24" s="842">
        <v>12.208068900000001</v>
      </c>
      <c r="J24" s="842">
        <v>67.425481599999998</v>
      </c>
      <c r="K24" s="842">
        <v>75.009460899999993</v>
      </c>
      <c r="N24" s="479">
        <v>13.6115861</v>
      </c>
      <c r="O24" s="485">
        <v>12.208068900000001</v>
      </c>
      <c r="P24" s="479">
        <v>0</v>
      </c>
      <c r="Q24" s="485">
        <v>13.838177099999999</v>
      </c>
      <c r="R24" s="479">
        <v>0</v>
      </c>
      <c r="S24" s="485">
        <v>19.476699499999999</v>
      </c>
      <c r="T24" s="479">
        <v>0</v>
      </c>
      <c r="U24" s="109">
        <v>21.902536099999999</v>
      </c>
      <c r="X24" s="744"/>
      <c r="Y24" s="744"/>
    </row>
    <row r="25" spans="1:25" ht="16.8">
      <c r="A25" s="475" t="s">
        <v>279</v>
      </c>
      <c r="B25" s="476">
        <v>100</v>
      </c>
      <c r="E25" s="840" t="s">
        <v>133</v>
      </c>
      <c r="F25" s="841">
        <v>26.698546999999898</v>
      </c>
      <c r="G25" s="842">
        <v>21.600999999999999</v>
      </c>
      <c r="H25" s="841">
        <v>135.94999799999999</v>
      </c>
      <c r="I25" s="842">
        <v>92.028999999999996</v>
      </c>
      <c r="J25" s="842">
        <v>218</v>
      </c>
      <c r="K25" s="842">
        <v>290.49900000000002</v>
      </c>
      <c r="N25" s="479">
        <v>135.94999799999999</v>
      </c>
      <c r="O25" s="485">
        <v>92.028999999999996</v>
      </c>
      <c r="P25" s="479">
        <v>0</v>
      </c>
      <c r="Q25" s="485">
        <v>-34.4299999999999</v>
      </c>
      <c r="R25" s="479">
        <v>0</v>
      </c>
      <c r="S25" s="485">
        <v>1.89200000000011</v>
      </c>
      <c r="T25" s="479">
        <v>0</v>
      </c>
      <c r="U25" s="109">
        <v>158.00800000000001</v>
      </c>
    </row>
    <row r="26" spans="1:25" ht="16.8">
      <c r="E26" s="859" t="s">
        <v>445</v>
      </c>
      <c r="F26" s="844"/>
      <c r="G26" s="851">
        <v>19</v>
      </c>
      <c r="H26" s="844"/>
      <c r="I26" s="852">
        <v>54</v>
      </c>
      <c r="J26" s="853">
        <v>107</v>
      </c>
      <c r="K26" s="852"/>
      <c r="L26" s="39"/>
      <c r="M26" s="39"/>
      <c r="N26" s="483"/>
      <c r="O26" s="869"/>
      <c r="P26" s="483"/>
      <c r="Q26" s="869"/>
      <c r="R26" s="483"/>
      <c r="S26" s="869"/>
      <c r="T26" s="483"/>
      <c r="U26" s="101"/>
    </row>
    <row r="27" spans="1:25" ht="16.8">
      <c r="E27" s="259" t="s">
        <v>37</v>
      </c>
      <c r="F27" s="845">
        <f>SUM(F8:F25)</f>
        <v>136.21815630000003</v>
      </c>
      <c r="G27" s="846">
        <f>SUM(G8:G26)</f>
        <v>-31.647427499999765</v>
      </c>
      <c r="H27" s="845">
        <f>SUM(H8:H25)</f>
        <v>159.94467820000003</v>
      </c>
      <c r="I27" s="846">
        <f>SUM(I8:I26)</f>
        <v>-7.1227687000004494</v>
      </c>
      <c r="J27" s="881">
        <f>SUM(J8:J26)</f>
        <v>393.10266250000222</v>
      </c>
      <c r="K27" s="882">
        <f>SUM(K8:K25)</f>
        <v>1407.7583197000004</v>
      </c>
      <c r="L27" s="743"/>
      <c r="M27" s="743"/>
      <c r="N27" s="481">
        <f t="shared" ref="N27:U27" si="0">SUM(N8:N25)</f>
        <v>152.13138810000015</v>
      </c>
      <c r="O27" s="484">
        <f t="shared" si="0"/>
        <v>-61.122768700000023</v>
      </c>
      <c r="P27" s="481">
        <f t="shared" si="0"/>
        <v>0</v>
      </c>
      <c r="Q27" s="484">
        <f t="shared" si="0"/>
        <v>51.420254499999821</v>
      </c>
      <c r="R27" s="481">
        <f t="shared" si="0"/>
        <v>0</v>
      </c>
      <c r="S27" s="484">
        <f t="shared" si="0"/>
        <v>225.33525560000066</v>
      </c>
      <c r="T27" s="481">
        <f t="shared" si="0"/>
        <v>0</v>
      </c>
      <c r="U27" s="484">
        <f t="shared" si="0"/>
        <v>-23.195179700000779</v>
      </c>
    </row>
    <row r="28" spans="1:25" ht="16.8">
      <c r="A28" s="521"/>
      <c r="E28" s="259"/>
      <c r="F28" s="845"/>
      <c r="G28" s="264"/>
      <c r="H28" s="845"/>
      <c r="I28" s="847"/>
      <c r="J28" s="883"/>
      <c r="K28" s="835"/>
      <c r="L28" s="743"/>
      <c r="M28" s="743"/>
      <c r="N28" s="481"/>
      <c r="O28" s="616"/>
      <c r="P28" s="481"/>
      <c r="Q28" s="616"/>
      <c r="R28" s="481"/>
      <c r="S28" s="616"/>
      <c r="T28" s="481"/>
      <c r="U28" s="616"/>
    </row>
    <row r="29" spans="1:25" ht="16.8">
      <c r="E29" s="840" t="s">
        <v>167</v>
      </c>
      <c r="F29" s="841"/>
      <c r="G29" s="842"/>
      <c r="H29" s="841"/>
      <c r="I29" s="842"/>
      <c r="J29" s="842">
        <v>202</v>
      </c>
      <c r="K29" s="842"/>
      <c r="N29" s="479"/>
      <c r="O29" s="485"/>
      <c r="P29" s="479"/>
      <c r="Q29" s="485"/>
      <c r="R29" s="479"/>
      <c r="S29" s="485"/>
      <c r="T29" s="479"/>
      <c r="U29" s="109"/>
    </row>
    <row r="30" spans="1:25" ht="16.8">
      <c r="A30" s="521"/>
      <c r="E30" s="848" t="s">
        <v>168</v>
      </c>
      <c r="F30" s="841"/>
      <c r="G30" s="849"/>
      <c r="H30" s="841"/>
      <c r="I30" s="850"/>
      <c r="J30" s="884">
        <v>1187</v>
      </c>
      <c r="K30" s="842"/>
      <c r="L30" s="743"/>
      <c r="M30" s="743"/>
      <c r="N30" s="479"/>
      <c r="O30" s="485"/>
      <c r="P30" s="479"/>
      <c r="Q30" s="485"/>
      <c r="R30" s="479"/>
      <c r="S30" s="485"/>
      <c r="T30" s="479"/>
      <c r="U30" s="485"/>
    </row>
    <row r="31" spans="1:25" ht="16.8">
      <c r="A31" s="521"/>
      <c r="E31" s="848" t="s">
        <v>448</v>
      </c>
      <c r="F31" s="871"/>
      <c r="G31" s="921"/>
      <c r="H31" s="871"/>
      <c r="I31" s="872"/>
      <c r="J31" s="885"/>
      <c r="K31" s="886"/>
      <c r="L31" s="743"/>
      <c r="M31" s="743"/>
      <c r="N31" s="479"/>
      <c r="O31" s="485"/>
      <c r="P31" s="479"/>
      <c r="Q31" s="485"/>
      <c r="R31" s="479"/>
      <c r="S31" s="485"/>
      <c r="T31" s="479"/>
      <c r="U31" s="485"/>
    </row>
    <row r="32" spans="1:25" ht="16.8" hidden="1">
      <c r="A32" s="521"/>
      <c r="E32" s="178"/>
      <c r="F32" s="844"/>
      <c r="G32" s="851"/>
      <c r="H32" s="844"/>
      <c r="I32" s="852"/>
      <c r="J32" s="887"/>
      <c r="K32" s="837"/>
      <c r="L32" s="744"/>
      <c r="M32" s="743"/>
      <c r="N32" s="480"/>
      <c r="O32" s="486"/>
      <c r="P32" s="480"/>
      <c r="Q32" s="486"/>
      <c r="R32" s="480"/>
      <c r="S32" s="486"/>
      <c r="T32" s="480"/>
      <c r="U32" s="486"/>
    </row>
    <row r="33" spans="1:21" ht="16.8">
      <c r="A33" s="521"/>
      <c r="E33" s="670" t="s">
        <v>38</v>
      </c>
      <c r="F33" s="854">
        <f>SUM(F27:F32)</f>
        <v>136.21815630000003</v>
      </c>
      <c r="G33" s="846">
        <f>SUM(G27:G32)</f>
        <v>-31.647427499999765</v>
      </c>
      <c r="H33" s="854">
        <f>SUM(H29:H32)</f>
        <v>0</v>
      </c>
      <c r="I33" s="846">
        <f>SUM(I29:I32)</f>
        <v>0</v>
      </c>
      <c r="J33" s="881">
        <f>SUM(J29:J32)</f>
        <v>1389</v>
      </c>
      <c r="K33" s="881">
        <f>SUM(K29:K32)</f>
        <v>0</v>
      </c>
      <c r="L33" s="743"/>
      <c r="M33" s="743"/>
      <c r="N33" s="482">
        <f t="shared" ref="N33:S33" si="1">SUM(N29:N32)</f>
        <v>0</v>
      </c>
      <c r="O33" s="484">
        <f t="shared" si="1"/>
        <v>0</v>
      </c>
      <c r="P33" s="482">
        <f t="shared" si="1"/>
        <v>0</v>
      </c>
      <c r="Q33" s="484">
        <f t="shared" si="1"/>
        <v>0</v>
      </c>
      <c r="R33" s="482">
        <f t="shared" si="1"/>
        <v>0</v>
      </c>
      <c r="S33" s="484">
        <f t="shared" si="1"/>
        <v>0</v>
      </c>
      <c r="T33" s="482">
        <f>SUM(T30:T32)</f>
        <v>0</v>
      </c>
      <c r="U33" s="484">
        <f>SUM(U29:U32)</f>
        <v>0</v>
      </c>
    </row>
    <row r="34" spans="1:21" ht="16.8">
      <c r="A34" s="521"/>
      <c r="E34" s="855"/>
      <c r="F34" s="856"/>
      <c r="G34" s="264"/>
      <c r="H34" s="845"/>
      <c r="I34" s="847"/>
      <c r="J34" s="883"/>
      <c r="K34" s="835"/>
      <c r="L34" s="743"/>
      <c r="M34" s="743"/>
      <c r="N34" s="481"/>
      <c r="O34" s="616"/>
      <c r="P34" s="481"/>
      <c r="Q34" s="616"/>
      <c r="R34" s="481"/>
      <c r="S34" s="616"/>
      <c r="T34" s="481"/>
      <c r="U34" s="616"/>
    </row>
    <row r="35" spans="1:21" ht="16.8" hidden="1">
      <c r="A35" s="521"/>
      <c r="E35" s="178"/>
      <c r="F35" s="857"/>
      <c r="G35" s="264"/>
      <c r="H35" s="858"/>
      <c r="I35" s="847"/>
      <c r="J35" s="883"/>
      <c r="K35" s="835"/>
      <c r="L35" s="743"/>
      <c r="M35" s="743"/>
      <c r="N35" s="483"/>
      <c r="O35" s="616"/>
      <c r="P35" s="483"/>
      <c r="Q35" s="616"/>
      <c r="R35" s="483"/>
      <c r="S35" s="616"/>
      <c r="T35" s="483"/>
      <c r="U35" s="616"/>
    </row>
    <row r="36" spans="1:21" ht="16.8">
      <c r="A36" s="521"/>
      <c r="E36" s="848" t="s">
        <v>446</v>
      </c>
      <c r="F36" s="841"/>
      <c r="G36" s="849"/>
      <c r="H36" s="841"/>
      <c r="I36" s="850"/>
      <c r="J36" s="884">
        <v>-87</v>
      </c>
      <c r="K36" s="842"/>
      <c r="L36" s="743"/>
      <c r="M36" s="743"/>
      <c r="N36" s="479"/>
      <c r="O36" s="485"/>
      <c r="P36" s="479"/>
      <c r="Q36" s="485"/>
      <c r="R36" s="479"/>
      <c r="S36" s="485"/>
      <c r="T36" s="479"/>
      <c r="U36" s="485"/>
    </row>
    <row r="37" spans="1:21" ht="16.8">
      <c r="A37" s="521"/>
      <c r="E37" s="848" t="s">
        <v>171</v>
      </c>
      <c r="F37" s="841"/>
      <c r="G37" s="849"/>
      <c r="H37" s="841"/>
      <c r="I37" s="850"/>
      <c r="J37" s="884">
        <v>-101</v>
      </c>
      <c r="K37" s="842"/>
      <c r="L37" s="743"/>
      <c r="M37" s="743"/>
      <c r="N37" s="479"/>
      <c r="O37" s="485"/>
      <c r="P37" s="479"/>
      <c r="Q37" s="485"/>
      <c r="R37" s="479"/>
      <c r="S37" s="485"/>
      <c r="T37" s="479"/>
      <c r="U37" s="485"/>
    </row>
    <row r="38" spans="1:21" ht="16.8">
      <c r="A38" s="521"/>
      <c r="E38" s="859" t="s">
        <v>447</v>
      </c>
      <c r="F38" s="860"/>
      <c r="G38" s="861"/>
      <c r="H38" s="844"/>
      <c r="I38" s="862"/>
      <c r="J38" s="887">
        <v>-62</v>
      </c>
      <c r="K38" s="888"/>
      <c r="L38" s="743"/>
      <c r="M38" s="743"/>
      <c r="N38" s="480"/>
      <c r="O38" s="617"/>
      <c r="P38" s="480"/>
      <c r="Q38" s="617"/>
      <c r="R38" s="480"/>
      <c r="S38" s="617"/>
      <c r="T38" s="480"/>
      <c r="U38" s="617"/>
    </row>
    <row r="39" spans="1:21" ht="16.8">
      <c r="A39" s="521"/>
      <c r="E39" s="670" t="s">
        <v>74</v>
      </c>
      <c r="F39" s="836">
        <f>SUM(F33:F38)</f>
        <v>136.21815630000003</v>
      </c>
      <c r="G39" s="847">
        <f>SUM(G33:G38)</f>
        <v>-31.647427499999765</v>
      </c>
      <c r="H39" s="845">
        <f>H27+H33</f>
        <v>159.94467820000003</v>
      </c>
      <c r="I39" s="847">
        <f>I27+I33</f>
        <v>-7.1227687000004494</v>
      </c>
      <c r="J39" s="835">
        <f>J27+J33+J36+J37+J38</f>
        <v>1532.1026625000022</v>
      </c>
      <c r="K39" s="835">
        <f t="shared" ref="K39:U39" si="2">K27+K33</f>
        <v>1407.7583197000004</v>
      </c>
      <c r="L39" s="616">
        <f t="shared" si="2"/>
        <v>0</v>
      </c>
      <c r="M39" s="616">
        <f t="shared" si="2"/>
        <v>0</v>
      </c>
      <c r="N39" s="481">
        <f t="shared" si="2"/>
        <v>152.13138810000015</v>
      </c>
      <c r="O39" s="616">
        <f t="shared" si="2"/>
        <v>-61.122768700000023</v>
      </c>
      <c r="P39" s="481">
        <f t="shared" si="2"/>
        <v>0</v>
      </c>
      <c r="Q39" s="616">
        <f t="shared" si="2"/>
        <v>51.420254499999821</v>
      </c>
      <c r="R39" s="481">
        <f t="shared" si="2"/>
        <v>0</v>
      </c>
      <c r="S39" s="616">
        <f t="shared" si="2"/>
        <v>225.33525560000066</v>
      </c>
      <c r="T39" s="481">
        <f t="shared" si="2"/>
        <v>0</v>
      </c>
      <c r="U39" s="616">
        <f t="shared" si="2"/>
        <v>-23.195179700000779</v>
      </c>
    </row>
    <row r="40" spans="1:21" ht="16.8">
      <c r="A40" s="521"/>
      <c r="E40" s="259"/>
      <c r="F40" s="836"/>
      <c r="G40" s="835"/>
      <c r="H40" s="845"/>
      <c r="I40" s="847"/>
      <c r="J40" s="883"/>
      <c r="K40" s="835"/>
      <c r="L40" s="743"/>
      <c r="M40" s="743"/>
      <c r="N40" s="481"/>
      <c r="O40" s="616"/>
      <c r="P40" s="481"/>
      <c r="Q40" s="616"/>
      <c r="R40" s="481"/>
      <c r="S40" s="616"/>
      <c r="T40" s="481"/>
      <c r="U40" s="616"/>
    </row>
    <row r="41" spans="1:21" ht="16.8">
      <c r="A41" s="521"/>
      <c r="E41" s="859" t="s">
        <v>39</v>
      </c>
      <c r="F41" s="863">
        <v>-33</v>
      </c>
      <c r="G41" s="837">
        <v>-10</v>
      </c>
      <c r="H41" s="844">
        <v>-69</v>
      </c>
      <c r="I41" s="852">
        <v>-18</v>
      </c>
      <c r="J41" s="887">
        <v>-165</v>
      </c>
      <c r="K41" s="837">
        <v>-202</v>
      </c>
      <c r="L41" s="743"/>
      <c r="M41" s="743"/>
      <c r="N41" s="480"/>
      <c r="O41" s="486"/>
      <c r="P41" s="480"/>
      <c r="Q41" s="486"/>
      <c r="R41" s="480"/>
      <c r="S41" s="486"/>
      <c r="T41" s="480"/>
      <c r="U41" s="486"/>
    </row>
    <row r="42" spans="1:21" ht="16.8">
      <c r="A42" s="521"/>
      <c r="E42" s="259" t="s">
        <v>40</v>
      </c>
      <c r="F42" s="836">
        <f t="shared" ref="F42:K42" si="3">SUM(F39:F41)</f>
        <v>103.21815630000003</v>
      </c>
      <c r="G42" s="835">
        <f t="shared" si="3"/>
        <v>-41.647427499999765</v>
      </c>
      <c r="H42" s="845">
        <f t="shared" si="3"/>
        <v>90.944678200000027</v>
      </c>
      <c r="I42" s="847">
        <f t="shared" si="3"/>
        <v>-25.122768700000449</v>
      </c>
      <c r="J42" s="883">
        <f t="shared" si="3"/>
        <v>1367.1026625000022</v>
      </c>
      <c r="K42" s="835">
        <f t="shared" si="3"/>
        <v>1205.7583197000004</v>
      </c>
      <c r="L42" s="743"/>
      <c r="M42" s="743"/>
      <c r="N42" s="481">
        <f t="shared" ref="N42:U42" si="4">SUM(N39:N41)</f>
        <v>152.13138810000015</v>
      </c>
      <c r="O42" s="616">
        <f t="shared" si="4"/>
        <v>-61.122768700000023</v>
      </c>
      <c r="P42" s="481">
        <f t="shared" si="4"/>
        <v>0</v>
      </c>
      <c r="Q42" s="616">
        <f t="shared" si="4"/>
        <v>51.420254499999821</v>
      </c>
      <c r="R42" s="481">
        <f t="shared" si="4"/>
        <v>0</v>
      </c>
      <c r="S42" s="616">
        <f t="shared" si="4"/>
        <v>225.33525560000066</v>
      </c>
      <c r="T42" s="481">
        <f t="shared" si="4"/>
        <v>0</v>
      </c>
      <c r="U42" s="616">
        <f t="shared" si="4"/>
        <v>-23.195179700000779</v>
      </c>
    </row>
    <row r="43" spans="1:21" ht="16.8">
      <c r="A43" s="521"/>
      <c r="E43" s="173"/>
      <c r="F43" s="173"/>
      <c r="G43" s="173"/>
      <c r="H43" s="864"/>
      <c r="I43" s="864"/>
      <c r="J43" s="782"/>
      <c r="K43" s="834"/>
      <c r="N43" s="103"/>
      <c r="O43" s="103"/>
    </row>
    <row r="44" spans="1:21" ht="16.8">
      <c r="A44" s="521"/>
      <c r="K44" s="865"/>
      <c r="N44" s="10"/>
      <c r="O44" s="10"/>
    </row>
    <row r="45" spans="1:21" s="105" customFormat="1" ht="16.8">
      <c r="A45" s="521"/>
      <c r="B45" s="477"/>
      <c r="E45" s="866"/>
      <c r="F45" s="866"/>
      <c r="G45" s="866"/>
      <c r="H45" s="867"/>
      <c r="I45" s="867"/>
      <c r="J45" s="867"/>
      <c r="K45" s="865"/>
      <c r="L45" s="33"/>
      <c r="M45" s="33"/>
    </row>
    <row r="46" spans="1:21" ht="16.8">
      <c r="A46" s="521"/>
      <c r="E46" s="1024" t="s">
        <v>41</v>
      </c>
      <c r="F46" s="1024"/>
      <c r="G46" s="1024"/>
      <c r="H46" s="1025"/>
      <c r="I46" s="1025"/>
      <c r="J46" s="1025"/>
      <c r="K46" s="865"/>
    </row>
    <row r="47" spans="1:21" ht="16.8">
      <c r="A47" s="521"/>
      <c r="E47" s="868"/>
      <c r="F47" s="868"/>
      <c r="G47" s="868"/>
      <c r="H47" s="173"/>
      <c r="I47" s="173"/>
      <c r="J47" s="173"/>
      <c r="K47" s="865"/>
    </row>
    <row r="48" spans="1:21" ht="16.8">
      <c r="A48" s="521"/>
      <c r="E48" s="868"/>
      <c r="F48" s="868"/>
      <c r="G48" s="868"/>
      <c r="H48" s="173"/>
      <c r="I48" s="173"/>
      <c r="J48" s="173"/>
      <c r="K48" s="865"/>
    </row>
    <row r="49" spans="1:14" ht="16.8">
      <c r="A49" s="521"/>
      <c r="E49" s="173"/>
      <c r="F49" s="173"/>
      <c r="G49" s="173"/>
      <c r="H49" s="173"/>
      <c r="I49" s="173"/>
      <c r="J49" s="173"/>
      <c r="K49" s="865"/>
    </row>
    <row r="50" spans="1:14">
      <c r="E50" s="9"/>
      <c r="F50" s="9"/>
      <c r="G50" s="9"/>
      <c r="H50" s="9"/>
      <c r="K50" s="33"/>
      <c r="N50" s="9"/>
    </row>
    <row r="51" spans="1:14">
      <c r="E51" s="9"/>
      <c r="F51" s="9"/>
      <c r="G51" s="9"/>
      <c r="H51" s="9"/>
      <c r="K51" s="33"/>
      <c r="N51" s="9"/>
    </row>
    <row r="52" spans="1:14">
      <c r="E52" s="9"/>
      <c r="F52" s="9"/>
      <c r="G52" s="9"/>
      <c r="H52" s="9"/>
      <c r="K52" s="33"/>
      <c r="N52" s="9"/>
    </row>
    <row r="53" spans="1:14">
      <c r="E53" s="9"/>
      <c r="F53" s="9"/>
      <c r="G53" s="9"/>
      <c r="H53" s="9"/>
      <c r="K53" s="33"/>
      <c r="N53" s="9"/>
    </row>
    <row r="54" spans="1:14">
      <c r="E54" s="9"/>
      <c r="F54" s="9"/>
      <c r="G54" s="9"/>
      <c r="H54" s="9"/>
      <c r="K54" s="33"/>
      <c r="N54" s="9"/>
    </row>
    <row r="55" spans="1:14">
      <c r="E55" s="9"/>
      <c r="F55" s="9"/>
      <c r="G55" s="9"/>
      <c r="H55" s="9"/>
      <c r="K55" s="33"/>
      <c r="N55" s="9"/>
    </row>
    <row r="56" spans="1:14">
      <c r="E56" s="9"/>
      <c r="F56" s="9"/>
      <c r="G56" s="9"/>
      <c r="H56" s="9"/>
      <c r="K56" s="33"/>
      <c r="N56" s="9"/>
    </row>
    <row r="57" spans="1:14">
      <c r="E57" s="9"/>
      <c r="F57" s="9"/>
      <c r="G57" s="9"/>
      <c r="H57" s="9"/>
      <c r="K57" s="33"/>
      <c r="N57" s="9"/>
    </row>
    <row r="58" spans="1:14">
      <c r="E58" s="9"/>
      <c r="F58" s="9"/>
      <c r="G58" s="9"/>
      <c r="H58" s="9"/>
      <c r="K58" s="33"/>
      <c r="N58" s="9"/>
    </row>
    <row r="59" spans="1:14">
      <c r="K59" s="33"/>
    </row>
    <row r="60" spans="1:14">
      <c r="K60" s="33"/>
    </row>
    <row r="61" spans="1:14">
      <c r="K61" s="33"/>
    </row>
    <row r="62" spans="1:14">
      <c r="K62" s="33"/>
    </row>
    <row r="63" spans="1:14">
      <c r="K63" s="33"/>
    </row>
    <row r="64" spans="1:14">
      <c r="K64" s="33"/>
    </row>
    <row r="65" spans="11:11">
      <c r="K65" s="33"/>
    </row>
    <row r="66" spans="11:11">
      <c r="K66" s="33"/>
    </row>
    <row r="67" spans="11:11">
      <c r="K67" s="33"/>
    </row>
    <row r="68" spans="11:11">
      <c r="K68" s="33"/>
    </row>
    <row r="69" spans="11:11">
      <c r="K69" s="33"/>
    </row>
    <row r="70" spans="11:11">
      <c r="K70" s="33"/>
    </row>
    <row r="71" spans="11:11">
      <c r="K71" s="33"/>
    </row>
    <row r="72" spans="11:11">
      <c r="K72" s="33"/>
    </row>
    <row r="73" spans="11:11">
      <c r="K73" s="33"/>
    </row>
    <row r="74" spans="11:11">
      <c r="K74" s="33"/>
    </row>
    <row r="75" spans="11:11">
      <c r="K75" s="33"/>
    </row>
    <row r="76" spans="11:11">
      <c r="K76" s="33"/>
    </row>
    <row r="77" spans="11:11">
      <c r="K77" s="33"/>
    </row>
  </sheetData>
  <mergeCells count="2">
    <mergeCell ref="E46:J46"/>
    <mergeCell ref="N5:U5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&amp;LRatos Ekonomi/150422&amp;R&amp;P/&amp;N</oddFooter>
  </headerFooter>
  <colBreaks count="1" manualBreakCount="1">
    <brk id="21" min="2" max="4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4"/>
  <sheetViews>
    <sheetView showGridLines="0" showZeros="0" tabSelected="1" zoomScale="80" zoomScaleNormal="80" zoomScaleSheetLayoutView="50" zoomScalePageLayoutView="50" workbookViewId="0">
      <selection activeCell="K4" sqref="K4"/>
    </sheetView>
  </sheetViews>
  <sheetFormatPr defaultColWidth="9.109375" defaultRowHeight="13.8"/>
  <cols>
    <col min="1" max="1" width="27" style="6" customWidth="1"/>
    <col min="2" max="4" width="8.5546875" style="6" customWidth="1"/>
    <col min="5" max="10" width="8.5546875" style="8" customWidth="1"/>
    <col min="11" max="11" width="11.88671875" style="6" customWidth="1"/>
    <col min="12" max="12" width="11.6640625" style="6" customWidth="1"/>
    <col min="13" max="13" width="11.6640625" style="6" hidden="1" customWidth="1"/>
    <col min="14" max="14" width="11.6640625" style="6" customWidth="1"/>
    <col min="15" max="15" width="11.6640625" style="8" customWidth="1"/>
    <col min="16" max="17" width="11.6640625" style="6" customWidth="1"/>
    <col min="18" max="21" width="3.109375" style="6" customWidth="1"/>
    <col min="22" max="22" width="10.5546875" style="6" bestFit="1" customWidth="1"/>
    <col min="23" max="23" width="12" style="6" bestFit="1" customWidth="1"/>
    <col min="24" max="25" width="10.44140625" style="6" bestFit="1" customWidth="1"/>
    <col min="26" max="26" width="11.109375" style="6" bestFit="1" customWidth="1"/>
    <col min="27" max="16384" width="9.109375" style="6"/>
  </cols>
  <sheetData>
    <row r="1" spans="1:17" s="495" customFormat="1" ht="32.4">
      <c r="A1" s="498" t="s">
        <v>573</v>
      </c>
      <c r="B1" s="497"/>
      <c r="C1" s="497"/>
      <c r="D1" s="497"/>
      <c r="F1" s="496"/>
      <c r="G1" s="917"/>
      <c r="H1" s="496"/>
      <c r="I1" s="497"/>
      <c r="J1" s="496"/>
      <c r="K1" s="497"/>
      <c r="L1" s="499"/>
      <c r="M1" s="497"/>
      <c r="N1" s="497"/>
      <c r="O1" s="496"/>
    </row>
    <row r="2" spans="1:17" s="495" customFormat="1">
      <c r="A2" s="500"/>
      <c r="B2" s="497"/>
      <c r="C2" s="497"/>
      <c r="D2" s="497"/>
      <c r="E2" s="496"/>
      <c r="F2" s="496"/>
      <c r="G2" s="496"/>
      <c r="H2" s="496"/>
      <c r="I2" s="496"/>
      <c r="J2" s="496"/>
      <c r="K2" s="497"/>
      <c r="L2" s="499"/>
      <c r="M2" s="497"/>
      <c r="N2" s="497"/>
      <c r="O2" s="496"/>
      <c r="P2" s="497"/>
      <c r="Q2" s="497"/>
    </row>
    <row r="3" spans="1:17" s="495" customFormat="1" ht="57.6">
      <c r="A3" s="501"/>
      <c r="B3" s="1027" t="s">
        <v>575</v>
      </c>
      <c r="C3" s="1028"/>
      <c r="D3" s="1029"/>
      <c r="E3" s="1027" t="s">
        <v>0</v>
      </c>
      <c r="F3" s="1028"/>
      <c r="G3" s="1029"/>
      <c r="H3" s="1027" t="s">
        <v>576</v>
      </c>
      <c r="I3" s="1028"/>
      <c r="J3" s="1029"/>
      <c r="K3" s="502" t="s">
        <v>602</v>
      </c>
      <c r="L3" s="502" t="s">
        <v>577</v>
      </c>
      <c r="M3" s="732" t="s">
        <v>411</v>
      </c>
      <c r="N3" s="503" t="s">
        <v>578</v>
      </c>
      <c r="O3" s="502" t="s">
        <v>579</v>
      </c>
      <c r="P3" s="503" t="s">
        <v>580</v>
      </c>
      <c r="Q3" s="504" t="s">
        <v>581</v>
      </c>
    </row>
    <row r="4" spans="1:17" s="495" customFormat="1" ht="19.2">
      <c r="A4" s="505"/>
      <c r="B4" s="1017">
        <v>2015</v>
      </c>
      <c r="C4" s="507">
        <v>2014</v>
      </c>
      <c r="D4" s="507">
        <v>2014</v>
      </c>
      <c r="E4" s="1017">
        <v>2015</v>
      </c>
      <c r="F4" s="507">
        <v>2014</v>
      </c>
      <c r="G4" s="507">
        <v>2014</v>
      </c>
      <c r="H4" s="1017">
        <v>2015</v>
      </c>
      <c r="I4" s="507">
        <v>2014</v>
      </c>
      <c r="J4" s="507">
        <v>2014</v>
      </c>
      <c r="K4" s="508">
        <v>2015</v>
      </c>
      <c r="L4" s="508">
        <v>2015</v>
      </c>
      <c r="M4" s="509"/>
      <c r="N4" s="510">
        <v>2015</v>
      </c>
      <c r="O4" s="1016" t="s">
        <v>572</v>
      </c>
      <c r="P4" s="510" t="s">
        <v>572</v>
      </c>
      <c r="Q4" s="511" t="s">
        <v>572</v>
      </c>
    </row>
    <row r="5" spans="1:17" s="495" customFormat="1" ht="19.2">
      <c r="A5" s="512" t="s">
        <v>574</v>
      </c>
      <c r="B5" s="1017" t="s">
        <v>582</v>
      </c>
      <c r="C5" s="513" t="s">
        <v>582</v>
      </c>
      <c r="D5" s="506"/>
      <c r="E5" s="1017" t="s">
        <v>582</v>
      </c>
      <c r="F5" s="507" t="s">
        <v>582</v>
      </c>
      <c r="G5" s="507"/>
      <c r="H5" s="1017" t="s">
        <v>582</v>
      </c>
      <c r="I5" s="507" t="s">
        <v>582</v>
      </c>
      <c r="J5" s="507"/>
      <c r="K5" s="514" t="s">
        <v>582</v>
      </c>
      <c r="L5" s="514" t="s">
        <v>582</v>
      </c>
      <c r="M5" s="506"/>
      <c r="N5" s="506" t="s">
        <v>582</v>
      </c>
      <c r="O5" s="514"/>
      <c r="P5" s="514">
        <v>0</v>
      </c>
      <c r="Q5" s="515">
        <v>0</v>
      </c>
    </row>
    <row r="6" spans="1:17" ht="15.75" customHeight="1">
      <c r="A6" s="253" t="s">
        <v>595</v>
      </c>
      <c r="B6" s="254">
        <v>238.62254730000001</v>
      </c>
      <c r="C6" s="255">
        <v>190.19103809999999</v>
      </c>
      <c r="D6" s="255">
        <v>780.61953310000001</v>
      </c>
      <c r="E6" s="254">
        <v>8.5907642000000202</v>
      </c>
      <c r="F6" s="255">
        <v>0.40982779999997399</v>
      </c>
      <c r="G6" s="255">
        <v>12.0776257</v>
      </c>
      <c r="H6" s="254">
        <v>8.5907642000000202</v>
      </c>
      <c r="I6" s="255">
        <v>0.40982779999997399</v>
      </c>
      <c r="J6" s="255">
        <v>11.355189199999799</v>
      </c>
      <c r="K6" s="593">
        <v>7.7673199999999998</v>
      </c>
      <c r="L6" s="593">
        <v>1.0450439</v>
      </c>
      <c r="M6" s="254">
        <v>-4.3240244600000004</v>
      </c>
      <c r="N6" s="593">
        <v>5.2025556000000099</v>
      </c>
      <c r="O6" s="593">
        <v>313.15691090000001</v>
      </c>
      <c r="P6" s="593">
        <v>222</v>
      </c>
      <c r="Q6" s="1018">
        <v>69.795900000000003</v>
      </c>
    </row>
    <row r="7" spans="1:17" ht="15.75" customHeight="1">
      <c r="A7" s="253" t="s">
        <v>123</v>
      </c>
      <c r="B7" s="254">
        <v>1907.3287952000001</v>
      </c>
      <c r="C7" s="255">
        <v>2603.3745699000001</v>
      </c>
      <c r="D7" s="255">
        <v>9318.8429582000008</v>
      </c>
      <c r="E7" s="254">
        <v>125.3647272</v>
      </c>
      <c r="F7" s="255">
        <v>42.924889500000297</v>
      </c>
      <c r="G7" s="255">
        <v>22.321146900002098</v>
      </c>
      <c r="H7" s="254">
        <v>140.39852920000001</v>
      </c>
      <c r="I7" s="255">
        <v>107.02696950000001</v>
      </c>
      <c r="J7" s="255">
        <v>484.23565090000199</v>
      </c>
      <c r="K7" s="593">
        <v>35.436819</v>
      </c>
      <c r="L7" s="593">
        <v>13.6786121</v>
      </c>
      <c r="M7" s="254">
        <v>-21.012349412999999</v>
      </c>
      <c r="N7" s="593">
        <v>277.21042260000002</v>
      </c>
      <c r="O7" s="593">
        <v>4549.1474760999999</v>
      </c>
      <c r="P7" s="593">
        <v>1509</v>
      </c>
      <c r="Q7" s="1018">
        <v>31.603200000000001</v>
      </c>
    </row>
    <row r="8" spans="1:17" ht="15.75" customHeight="1">
      <c r="A8" s="253" t="s">
        <v>417</v>
      </c>
      <c r="B8" s="254">
        <v>548.6865239</v>
      </c>
      <c r="C8" s="255">
        <v>499.96951480000001</v>
      </c>
      <c r="D8" s="255">
        <v>2547.8092830999999</v>
      </c>
      <c r="E8" s="254">
        <v>-15.0896419999999</v>
      </c>
      <c r="F8" s="255">
        <v>-19.631262100000001</v>
      </c>
      <c r="G8" s="255">
        <v>245.34196689999999</v>
      </c>
      <c r="H8" s="254">
        <v>-14.2638566999999</v>
      </c>
      <c r="I8" s="255">
        <v>-17.030854399999999</v>
      </c>
      <c r="J8" s="255">
        <v>238.99717899999999</v>
      </c>
      <c r="K8" s="593">
        <v>13.490689700000001</v>
      </c>
      <c r="L8" s="593">
        <v>26.898693300000001</v>
      </c>
      <c r="M8" s="254">
        <v>-28.808874801000002</v>
      </c>
      <c r="N8" s="593">
        <v>-234.60248010000001</v>
      </c>
      <c r="O8" s="593">
        <v>1433.4979291</v>
      </c>
      <c r="P8" s="593">
        <v>619</v>
      </c>
      <c r="Q8" s="1018">
        <v>83.469399999999993</v>
      </c>
    </row>
    <row r="9" spans="1:17" ht="15.75" customHeight="1">
      <c r="A9" s="253" t="s">
        <v>596</v>
      </c>
      <c r="B9" s="254">
        <v>52.325530000000001</v>
      </c>
      <c r="C9" s="255">
        <v>42.481999999999999</v>
      </c>
      <c r="D9" s="255">
        <v>215.07900000000001</v>
      </c>
      <c r="E9" s="254">
        <v>-1.7978799999999999</v>
      </c>
      <c r="F9" s="255">
        <v>-2.1840000000000002</v>
      </c>
      <c r="G9" s="255">
        <v>31.533000000000001</v>
      </c>
      <c r="H9" s="254">
        <v>-1.29888</v>
      </c>
      <c r="I9" s="255">
        <v>-2.1840000000000002</v>
      </c>
      <c r="J9" s="255">
        <v>31.533000000000001</v>
      </c>
      <c r="K9" s="593">
        <v>3.7122700000000002</v>
      </c>
      <c r="L9" s="593">
        <v>5.04</v>
      </c>
      <c r="M9" s="254"/>
      <c r="N9" s="593">
        <v>6.1272999999999902</v>
      </c>
      <c r="O9" s="593">
        <v>137.58304999999999</v>
      </c>
      <c r="P9" s="593">
        <v>359</v>
      </c>
      <c r="Q9" s="1018">
        <v>100</v>
      </c>
    </row>
    <row r="10" spans="1:17" ht="15.75" customHeight="1">
      <c r="A10" s="253" t="s">
        <v>597</v>
      </c>
      <c r="B10" s="254">
        <v>873.49547629999995</v>
      </c>
      <c r="C10" s="255">
        <v>865.28</v>
      </c>
      <c r="D10" s="255">
        <v>3501.616</v>
      </c>
      <c r="E10" s="254">
        <v>37.762141899999897</v>
      </c>
      <c r="F10" s="255">
        <v>58.088000000000001</v>
      </c>
      <c r="G10" s="255">
        <v>297.58699999999999</v>
      </c>
      <c r="H10" s="254">
        <v>49.462141899999899</v>
      </c>
      <c r="I10" s="255">
        <v>58.887999999999899</v>
      </c>
      <c r="J10" s="255">
        <v>345.58699999999999</v>
      </c>
      <c r="K10" s="593">
        <v>29.701987200000001</v>
      </c>
      <c r="L10" s="593">
        <v>39.040999999999997</v>
      </c>
      <c r="M10" s="254">
        <v>-83.831000000000003</v>
      </c>
      <c r="N10" s="593">
        <v>10.7612001</v>
      </c>
      <c r="O10" s="593">
        <v>1964.2368346999999</v>
      </c>
      <c r="P10" s="593">
        <v>1182</v>
      </c>
      <c r="Q10" s="1018">
        <v>70</v>
      </c>
    </row>
    <row r="11" spans="1:17" ht="15.75" customHeight="1">
      <c r="A11" s="253" t="s">
        <v>5</v>
      </c>
      <c r="B11" s="254">
        <v>369.01600000000002</v>
      </c>
      <c r="C11" s="255">
        <v>238.16399999999999</v>
      </c>
      <c r="D11" s="255">
        <v>1157.2550000000001</v>
      </c>
      <c r="E11" s="254">
        <v>36.984999999999999</v>
      </c>
      <c r="F11" s="255">
        <v>-0.189999999999969</v>
      </c>
      <c r="G11" s="255">
        <v>-3.66999999999994</v>
      </c>
      <c r="H11" s="254">
        <v>36.984999999999999</v>
      </c>
      <c r="I11" s="255">
        <v>-0.189999999999969</v>
      </c>
      <c r="J11" s="255">
        <v>19.7300000000001</v>
      </c>
      <c r="K11" s="593">
        <v>15.291</v>
      </c>
      <c r="L11" s="593">
        <v>7.3040000000000003</v>
      </c>
      <c r="M11" s="254">
        <v>-14.987</v>
      </c>
      <c r="N11" s="593">
        <v>-11.84</v>
      </c>
      <c r="O11" s="593">
        <v>833.83799999999997</v>
      </c>
      <c r="P11" s="593">
        <v>540</v>
      </c>
      <c r="Q11" s="1018">
        <v>96.0685</v>
      </c>
    </row>
    <row r="12" spans="1:17" ht="17.399999999999999">
      <c r="A12" s="253" t="s">
        <v>598</v>
      </c>
      <c r="B12" s="254">
        <v>593.44200000000001</v>
      </c>
      <c r="C12" s="255">
        <v>581.61199999999997</v>
      </c>
      <c r="D12" s="255">
        <v>2274.27</v>
      </c>
      <c r="E12" s="254">
        <v>8.5880000000000507</v>
      </c>
      <c r="F12" s="255">
        <v>4.5620000000000003</v>
      </c>
      <c r="G12" s="255">
        <v>56.540999999999897</v>
      </c>
      <c r="H12" s="254">
        <v>8.5880000000000507</v>
      </c>
      <c r="I12" s="255">
        <v>12.962</v>
      </c>
      <c r="J12" s="255">
        <v>76.640999999999806</v>
      </c>
      <c r="K12" s="593">
        <v>8.4870000000000001</v>
      </c>
      <c r="L12" s="593">
        <v>3.0049999999999999</v>
      </c>
      <c r="M12" s="254">
        <v>-31.510999999999999</v>
      </c>
      <c r="N12" s="593">
        <v>-39.065999999999903</v>
      </c>
      <c r="O12" s="593">
        <v>552.58100000000002</v>
      </c>
      <c r="P12" s="593">
        <v>670</v>
      </c>
      <c r="Q12" s="1018">
        <v>100</v>
      </c>
    </row>
    <row r="13" spans="1:17" ht="16.8">
      <c r="A13" s="253" t="s">
        <v>24</v>
      </c>
      <c r="B13" s="254">
        <v>319.61327749999998</v>
      </c>
      <c r="C13" s="255">
        <v>285.36915160000001</v>
      </c>
      <c r="D13" s="255">
        <v>1315.1607632</v>
      </c>
      <c r="E13" s="254">
        <v>7.7570119000000401</v>
      </c>
      <c r="F13" s="255">
        <v>12.491771300000099</v>
      </c>
      <c r="G13" s="255">
        <v>100.4377688</v>
      </c>
      <c r="H13" s="254">
        <v>10.280151200000001</v>
      </c>
      <c r="I13" s="255">
        <v>12.491771300000099</v>
      </c>
      <c r="J13" s="255">
        <v>102.73925920000001</v>
      </c>
      <c r="K13" s="593">
        <v>6.0592861999999998</v>
      </c>
      <c r="L13" s="593">
        <v>4.3334213999999998</v>
      </c>
      <c r="M13" s="254">
        <v>-13.5959614</v>
      </c>
      <c r="N13" s="593">
        <v>11.5370310000001</v>
      </c>
      <c r="O13" s="593">
        <v>383.86472459999999</v>
      </c>
      <c r="P13" s="593">
        <v>139</v>
      </c>
      <c r="Q13" s="1018">
        <v>100</v>
      </c>
    </row>
    <row r="14" spans="1:17" ht="16.8">
      <c r="A14" s="253" t="s">
        <v>15</v>
      </c>
      <c r="B14" s="254">
        <v>52.296999999999997</v>
      </c>
      <c r="C14" s="255">
        <v>58.457999999999998</v>
      </c>
      <c r="D14" s="255">
        <v>205.69300000000001</v>
      </c>
      <c r="E14" s="254">
        <v>2.3359999999999999</v>
      </c>
      <c r="F14" s="255">
        <v>2.702</v>
      </c>
      <c r="G14" s="255">
        <v>-4.44799999999998</v>
      </c>
      <c r="H14" s="254">
        <v>1.4359999999999999</v>
      </c>
      <c r="I14" s="255">
        <v>2.702</v>
      </c>
      <c r="J14" s="255">
        <v>1.4520000000000299</v>
      </c>
      <c r="K14" s="593">
        <v>0.49399999999999999</v>
      </c>
      <c r="L14" s="593">
        <v>0.35699999999999998</v>
      </c>
      <c r="M14" s="254">
        <v>-0.439</v>
      </c>
      <c r="N14" s="593">
        <v>-3.6669999999999998</v>
      </c>
      <c r="O14" s="593">
        <v>42.734000000000002</v>
      </c>
      <c r="P14" s="593">
        <v>96</v>
      </c>
      <c r="Q14" s="1018">
        <v>100</v>
      </c>
    </row>
    <row r="15" spans="1:17" ht="16.8">
      <c r="A15" s="253" t="s">
        <v>134</v>
      </c>
      <c r="B15" s="254">
        <v>1284.0456196</v>
      </c>
      <c r="C15" s="255">
        <v>1232.8859883</v>
      </c>
      <c r="D15" s="255">
        <v>4865.4751116999996</v>
      </c>
      <c r="E15" s="254">
        <v>51.688359100000199</v>
      </c>
      <c r="F15" s="255">
        <v>53.668398000000003</v>
      </c>
      <c r="G15" s="255">
        <v>159.34525199999999</v>
      </c>
      <c r="H15" s="254">
        <v>51.688359100000199</v>
      </c>
      <c r="I15" s="255">
        <v>42.986854700000002</v>
      </c>
      <c r="J15" s="255">
        <v>149.40101709999999</v>
      </c>
      <c r="K15" s="593">
        <v>1.2327717</v>
      </c>
      <c r="L15" s="593">
        <v>16.1538203</v>
      </c>
      <c r="M15" s="254">
        <v>-3.378278125</v>
      </c>
      <c r="N15" s="593">
        <v>196.96428299999999</v>
      </c>
      <c r="O15" s="593">
        <v>-626.02837179999995</v>
      </c>
      <c r="P15" s="593">
        <v>399</v>
      </c>
      <c r="Q15" s="1018">
        <v>72.9529</v>
      </c>
    </row>
    <row r="16" spans="1:17" ht="16.8">
      <c r="A16" s="253" t="s">
        <v>498</v>
      </c>
      <c r="B16" s="254">
        <v>337.32799999999997</v>
      </c>
      <c r="C16" s="255">
        <v>363.72899999999998</v>
      </c>
      <c r="D16" s="255">
        <v>1509.173</v>
      </c>
      <c r="E16" s="254">
        <v>-11.199000000000099</v>
      </c>
      <c r="F16" s="255">
        <v>13.227</v>
      </c>
      <c r="G16" s="255">
        <v>59.634999999999998</v>
      </c>
      <c r="H16" s="254">
        <v>0.900999999999896</v>
      </c>
      <c r="I16" s="255">
        <v>16.427</v>
      </c>
      <c r="J16" s="255">
        <v>77.2349999999999</v>
      </c>
      <c r="K16" s="593">
        <v>9.9580000000000002</v>
      </c>
      <c r="L16" s="593">
        <v>5.3760000000000003</v>
      </c>
      <c r="M16" s="254">
        <v>-16.154</v>
      </c>
      <c r="N16" s="593">
        <v>-21.6750000000001</v>
      </c>
      <c r="O16" s="593">
        <v>666.71100000000001</v>
      </c>
      <c r="P16" s="593">
        <v>823</v>
      </c>
      <c r="Q16" s="1018">
        <v>98.55</v>
      </c>
    </row>
    <row r="17" spans="1:29" ht="16.8">
      <c r="A17" s="253" t="s">
        <v>453</v>
      </c>
      <c r="B17" s="254">
        <v>1047.434</v>
      </c>
      <c r="C17" s="255">
        <v>907.27599999999995</v>
      </c>
      <c r="D17" s="255">
        <v>4915.7809999999999</v>
      </c>
      <c r="E17" s="254">
        <v>28.724999999999799</v>
      </c>
      <c r="F17" s="255">
        <v>-70.578000000000003</v>
      </c>
      <c r="G17" s="255">
        <v>376.332999999999</v>
      </c>
      <c r="H17" s="254">
        <v>28.724999999999799</v>
      </c>
      <c r="I17" s="255">
        <v>4.28200000000004</v>
      </c>
      <c r="J17" s="255">
        <v>501.53899999999902</v>
      </c>
      <c r="K17" s="593">
        <v>27.661999999999999</v>
      </c>
      <c r="L17" s="593">
        <v>33.85</v>
      </c>
      <c r="M17" s="254">
        <v>-93.808000000000007</v>
      </c>
      <c r="N17" s="593">
        <v>-162.83699999999999</v>
      </c>
      <c r="O17" s="593">
        <v>1274.8720000000001</v>
      </c>
      <c r="P17" s="593">
        <v>1277</v>
      </c>
      <c r="Q17" s="1018">
        <v>31.27</v>
      </c>
    </row>
    <row r="18" spans="1:29" ht="16.8">
      <c r="A18" s="253" t="s">
        <v>534</v>
      </c>
      <c r="B18" s="254">
        <v>208.51561219999999</v>
      </c>
      <c r="C18" s="255">
        <v>196.09894639999999</v>
      </c>
      <c r="D18" s="255">
        <v>920.01821329999996</v>
      </c>
      <c r="E18" s="254">
        <v>-14.6257416</v>
      </c>
      <c r="F18" s="255">
        <v>-15.0383481</v>
      </c>
      <c r="G18" s="255">
        <v>-22.028092700000101</v>
      </c>
      <c r="H18" s="254">
        <v>-13.2297457</v>
      </c>
      <c r="I18" s="255">
        <v>-15.0383481</v>
      </c>
      <c r="J18" s="255">
        <v>-17.343582400000098</v>
      </c>
      <c r="K18" s="593">
        <v>13.0933677</v>
      </c>
      <c r="L18" s="593">
        <v>10.8844727</v>
      </c>
      <c r="M18" s="254">
        <v>-15.600618119</v>
      </c>
      <c r="N18" s="593">
        <v>-31.8856204000001</v>
      </c>
      <c r="O18" s="593">
        <v>558.13023380000004</v>
      </c>
      <c r="P18" s="593">
        <v>87</v>
      </c>
      <c r="Q18" s="1018">
        <v>92.57</v>
      </c>
    </row>
    <row r="19" spans="1:29" ht="16.8">
      <c r="A19" s="253" t="s">
        <v>91</v>
      </c>
      <c r="B19" s="254">
        <v>75.858000000000004</v>
      </c>
      <c r="C19" s="255">
        <v>75.2</v>
      </c>
      <c r="D19" s="255">
        <v>315.41199999999998</v>
      </c>
      <c r="E19" s="254">
        <v>8.1630000000000091</v>
      </c>
      <c r="F19" s="255">
        <v>8.6150000000000109</v>
      </c>
      <c r="G19" s="255">
        <v>44.204999999999998</v>
      </c>
      <c r="H19" s="254">
        <v>9.4760000000000097</v>
      </c>
      <c r="I19" s="255">
        <v>8.8789999999999996</v>
      </c>
      <c r="J19" s="255">
        <v>50.43</v>
      </c>
      <c r="K19" s="593">
        <v>0.97499999999999998</v>
      </c>
      <c r="L19" s="593">
        <v>4.28</v>
      </c>
      <c r="M19" s="254">
        <v>-2.1739999999999999</v>
      </c>
      <c r="N19" s="593">
        <v>-4.0459999999999701</v>
      </c>
      <c r="O19" s="593">
        <v>179.42099999999999</v>
      </c>
      <c r="P19" s="593">
        <v>305</v>
      </c>
      <c r="Q19" s="1018">
        <v>100</v>
      </c>
    </row>
    <row r="20" spans="1:29" ht="17.399999999999999">
      <c r="A20" s="253" t="s">
        <v>599</v>
      </c>
      <c r="B20" s="254">
        <v>69.916283800000002</v>
      </c>
      <c r="C20" s="255">
        <v>48.220542299999998</v>
      </c>
      <c r="D20" s="255">
        <v>243.34849679999999</v>
      </c>
      <c r="E20" s="254">
        <v>22.633216099999999</v>
      </c>
      <c r="F20" s="255">
        <v>10.080300899999999</v>
      </c>
      <c r="G20" s="255">
        <v>61.494368000000001</v>
      </c>
      <c r="H20" s="254">
        <v>22.633216099999999</v>
      </c>
      <c r="I20" s="255">
        <v>10.080300899999999</v>
      </c>
      <c r="J20" s="255">
        <v>74.275372000000004</v>
      </c>
      <c r="K20" s="593">
        <v>0.2251128</v>
      </c>
      <c r="L20" s="593">
        <v>7.5037599999999996E-2</v>
      </c>
      <c r="M20" s="254">
        <v>-1.847</v>
      </c>
      <c r="N20" s="593">
        <v>-8.5261473000000301</v>
      </c>
      <c r="O20" s="593">
        <v>215.17747299999999</v>
      </c>
      <c r="P20" s="593">
        <v>450</v>
      </c>
      <c r="Q20" s="1018">
        <v>66.400000000000006</v>
      </c>
    </row>
    <row r="21" spans="1:29" ht="16.8">
      <c r="A21" s="253" t="s">
        <v>80</v>
      </c>
      <c r="B21" s="254">
        <v>290.10500000000002</v>
      </c>
      <c r="C21" s="255">
        <v>211.64500000000001</v>
      </c>
      <c r="D21" s="255">
        <v>1020.987</v>
      </c>
      <c r="E21" s="254">
        <v>29.253</v>
      </c>
      <c r="F21" s="255">
        <v>15.763999999999999</v>
      </c>
      <c r="G21" s="255">
        <v>106.23399999999999</v>
      </c>
      <c r="H21" s="254">
        <v>30.074999999999999</v>
      </c>
      <c r="I21" s="255">
        <v>15.763999999999999</v>
      </c>
      <c r="J21" s="255">
        <v>107.383</v>
      </c>
      <c r="K21" s="593">
        <v>3.3010000000000002</v>
      </c>
      <c r="L21" s="593">
        <v>4.0999999999999996</v>
      </c>
      <c r="M21" s="254">
        <v>-12.8083086</v>
      </c>
      <c r="N21" s="593">
        <v>-23.385999999999999</v>
      </c>
      <c r="O21" s="593">
        <v>481.50599999999997</v>
      </c>
      <c r="P21" s="593">
        <v>1005</v>
      </c>
      <c r="Q21" s="1018">
        <v>100</v>
      </c>
    </row>
    <row r="22" spans="1:29" ht="16.8">
      <c r="A22" s="253" t="s">
        <v>130</v>
      </c>
      <c r="B22" s="254">
        <v>66.413453599999997</v>
      </c>
      <c r="C22" s="255">
        <v>58.611142700000002</v>
      </c>
      <c r="D22" s="255">
        <v>260.57783599999999</v>
      </c>
      <c r="E22" s="254">
        <v>18.066080700000001</v>
      </c>
      <c r="F22" s="255">
        <v>18.2810734</v>
      </c>
      <c r="G22" s="255">
        <v>85.473532800000001</v>
      </c>
      <c r="H22" s="254">
        <v>18.169257399999999</v>
      </c>
      <c r="I22" s="255">
        <v>18.7243584</v>
      </c>
      <c r="J22" s="255">
        <v>87.329279999999997</v>
      </c>
      <c r="K22" s="593">
        <v>4.6400813000000003</v>
      </c>
      <c r="L22" s="593">
        <v>4.1526933000000001</v>
      </c>
      <c r="M22" s="254">
        <v>-35.896000000000001</v>
      </c>
      <c r="N22" s="593">
        <v>25.262130299999999</v>
      </c>
      <c r="O22" s="593">
        <v>260.70340770000001</v>
      </c>
      <c r="P22" s="593">
        <v>386</v>
      </c>
      <c r="Q22" s="1018">
        <v>72.543199999999999</v>
      </c>
    </row>
    <row r="23" spans="1:29" ht="17.399999999999999">
      <c r="A23" s="1019" t="s">
        <v>600</v>
      </c>
      <c r="B23" s="1020">
        <v>791.15413999999998</v>
      </c>
      <c r="C23" s="1021">
        <v>715.71299999999997</v>
      </c>
      <c r="D23" s="1021">
        <v>2612.4299999999998</v>
      </c>
      <c r="E23" s="1020">
        <v>153.336446</v>
      </c>
      <c r="F23" s="1021">
        <v>125.785</v>
      </c>
      <c r="G23" s="1021">
        <v>365.83499999999998</v>
      </c>
      <c r="H23" s="1020">
        <v>160.79844600000001</v>
      </c>
      <c r="I23" s="1021">
        <v>125.785</v>
      </c>
      <c r="J23" s="1021">
        <v>369.08800000000002</v>
      </c>
      <c r="K23" s="1022">
        <v>39.285173999999998</v>
      </c>
      <c r="L23" s="1022">
        <v>37.639000000000003</v>
      </c>
      <c r="M23" s="1020">
        <v>-34.896000000000001</v>
      </c>
      <c r="N23" s="1022">
        <v>88.359172000000001</v>
      </c>
      <c r="O23" s="1022">
        <v>1836.597</v>
      </c>
      <c r="P23" s="1022">
        <v>774</v>
      </c>
      <c r="Q23" s="1023">
        <v>58.15</v>
      </c>
    </row>
    <row r="24" spans="1:29" ht="16.8" hidden="1">
      <c r="A24" s="253">
        <f>'Aaro Inställningar'!H38</f>
        <v>0</v>
      </c>
      <c r="B24" s="254">
        <v>0</v>
      </c>
      <c r="C24" s="255">
        <v>0</v>
      </c>
      <c r="D24" s="255">
        <v>0</v>
      </c>
      <c r="E24" s="254">
        <v>0</v>
      </c>
      <c r="F24" s="255">
        <v>0</v>
      </c>
      <c r="G24" s="255">
        <v>0</v>
      </c>
      <c r="H24" s="254">
        <v>0</v>
      </c>
      <c r="I24" s="255">
        <v>0</v>
      </c>
      <c r="J24" s="255">
        <v>0</v>
      </c>
      <c r="K24" s="593">
        <v>0</v>
      </c>
      <c r="L24" s="593">
        <v>0</v>
      </c>
      <c r="M24" s="254">
        <v>-33.896000000000001</v>
      </c>
      <c r="N24" s="593">
        <v>0</v>
      </c>
      <c r="O24" s="593">
        <v>0</v>
      </c>
      <c r="P24" s="593"/>
      <c r="Q24" s="254">
        <v>0</v>
      </c>
      <c r="R24" s="146"/>
      <c r="S24" s="146"/>
      <c r="V24" s="525"/>
    </row>
    <row r="25" spans="1:29" s="11" customFormat="1" ht="16.8" hidden="1">
      <c r="A25" s="253">
        <f>'Aaro Inställningar'!H39</f>
        <v>0</v>
      </c>
      <c r="B25" s="254">
        <v>0</v>
      </c>
      <c r="C25" s="255">
        <v>0</v>
      </c>
      <c r="D25" s="255">
        <v>0</v>
      </c>
      <c r="E25" s="254">
        <v>0</v>
      </c>
      <c r="F25" s="255">
        <v>0</v>
      </c>
      <c r="G25" s="255">
        <v>0</v>
      </c>
      <c r="H25" s="254">
        <v>0</v>
      </c>
      <c r="I25" s="255">
        <v>0</v>
      </c>
      <c r="J25" s="255">
        <v>0</v>
      </c>
      <c r="K25" s="593">
        <v>0</v>
      </c>
      <c r="L25" s="593">
        <v>0</v>
      </c>
      <c r="M25" s="254">
        <v>-32.896000000000001</v>
      </c>
      <c r="N25" s="593">
        <v>0</v>
      </c>
      <c r="O25" s="593">
        <v>0</v>
      </c>
      <c r="P25" s="593"/>
      <c r="Q25" s="254">
        <v>0</v>
      </c>
      <c r="R25" s="520"/>
      <c r="S25" s="520"/>
      <c r="V25" s="525">
        <v>0</v>
      </c>
    </row>
    <row r="26" spans="1:29" s="11" customFormat="1" ht="16.8" hidden="1">
      <c r="A26" s="253">
        <f>'Aaro Inställningar'!H40</f>
        <v>0</v>
      </c>
      <c r="B26" s="254">
        <v>0</v>
      </c>
      <c r="C26" s="255">
        <v>0</v>
      </c>
      <c r="D26" s="255">
        <v>0</v>
      </c>
      <c r="E26" s="254">
        <v>0</v>
      </c>
      <c r="F26" s="255">
        <v>0</v>
      </c>
      <c r="G26" s="255">
        <v>0</v>
      </c>
      <c r="H26" s="254">
        <v>0</v>
      </c>
      <c r="I26" s="255">
        <v>0</v>
      </c>
      <c r="J26" s="255">
        <v>0</v>
      </c>
      <c r="K26" s="593">
        <v>0</v>
      </c>
      <c r="L26" s="593">
        <v>0</v>
      </c>
      <c r="M26" s="254">
        <v>-31.896000000000001</v>
      </c>
      <c r="N26" s="593">
        <v>0</v>
      </c>
      <c r="O26" s="593">
        <v>0</v>
      </c>
      <c r="P26" s="593"/>
      <c r="Q26" s="254">
        <v>0</v>
      </c>
      <c r="R26" s="520"/>
      <c r="S26" s="520"/>
      <c r="V26" s="525">
        <v>0</v>
      </c>
    </row>
    <row r="27" spans="1:29" s="11" customFormat="1" ht="16.8" hidden="1">
      <c r="A27" s="253">
        <f>'Aaro Inställningar'!H41</f>
        <v>0</v>
      </c>
      <c r="B27" s="254">
        <v>0</v>
      </c>
      <c r="C27" s="255">
        <v>0</v>
      </c>
      <c r="D27" s="255">
        <v>0</v>
      </c>
      <c r="E27" s="254">
        <v>0</v>
      </c>
      <c r="F27" s="255">
        <v>0</v>
      </c>
      <c r="G27" s="255">
        <v>0</v>
      </c>
      <c r="H27" s="254">
        <v>0</v>
      </c>
      <c r="I27" s="255">
        <v>0</v>
      </c>
      <c r="J27" s="255">
        <v>0</v>
      </c>
      <c r="K27" s="593">
        <v>0</v>
      </c>
      <c r="L27" s="593">
        <v>0</v>
      </c>
      <c r="M27" s="254">
        <v>-30.896000000000001</v>
      </c>
      <c r="N27" s="593">
        <v>0</v>
      </c>
      <c r="O27" s="593">
        <v>0</v>
      </c>
      <c r="P27" s="593"/>
      <c r="Q27" s="254">
        <v>0</v>
      </c>
      <c r="R27" s="520"/>
      <c r="S27" s="520"/>
      <c r="V27" s="525">
        <v>0</v>
      </c>
    </row>
    <row r="28" spans="1:29" s="11" customFormat="1" ht="16.8" hidden="1">
      <c r="A28" s="253">
        <f>'Aaro Inställningar'!H42</f>
        <v>0</v>
      </c>
      <c r="B28" s="254">
        <v>0</v>
      </c>
      <c r="C28" s="255">
        <v>0</v>
      </c>
      <c r="D28" s="255">
        <v>0</v>
      </c>
      <c r="E28" s="254">
        <v>0</v>
      </c>
      <c r="F28" s="255">
        <v>0</v>
      </c>
      <c r="G28" s="255">
        <v>0</v>
      </c>
      <c r="H28" s="254">
        <v>0</v>
      </c>
      <c r="I28" s="255">
        <v>0</v>
      </c>
      <c r="J28" s="255">
        <v>0</v>
      </c>
      <c r="K28" s="593">
        <v>0</v>
      </c>
      <c r="L28" s="593">
        <v>0</v>
      </c>
      <c r="M28" s="254">
        <v>-29.896000000000001</v>
      </c>
      <c r="N28" s="593">
        <v>0</v>
      </c>
      <c r="O28" s="593">
        <v>0</v>
      </c>
      <c r="P28" s="593"/>
      <c r="Q28" s="254">
        <v>0</v>
      </c>
      <c r="R28" s="520"/>
      <c r="S28" s="520"/>
      <c r="V28" s="525">
        <v>0</v>
      </c>
    </row>
    <row r="29" spans="1:29" s="13" customFormat="1" ht="16.8" hidden="1">
      <c r="A29" s="253">
        <f>'Aaro Inställningar'!H43</f>
        <v>0</v>
      </c>
      <c r="B29" s="254">
        <v>0</v>
      </c>
      <c r="C29" s="255">
        <v>0</v>
      </c>
      <c r="D29" s="255">
        <v>0</v>
      </c>
      <c r="E29" s="254">
        <v>0</v>
      </c>
      <c r="F29" s="255">
        <v>0</v>
      </c>
      <c r="G29" s="255">
        <v>0</v>
      </c>
      <c r="H29" s="254">
        <v>0</v>
      </c>
      <c r="I29" s="255">
        <v>0</v>
      </c>
      <c r="J29" s="255">
        <v>0</v>
      </c>
      <c r="K29" s="593">
        <v>0</v>
      </c>
      <c r="L29" s="593">
        <v>0</v>
      </c>
      <c r="M29" s="254">
        <v>-28.896000000000001</v>
      </c>
      <c r="N29" s="593">
        <v>0</v>
      </c>
      <c r="O29" s="593">
        <v>0</v>
      </c>
      <c r="P29" s="593"/>
      <c r="Q29" s="254">
        <v>0</v>
      </c>
      <c r="R29" s="49"/>
      <c r="S29" s="49"/>
      <c r="V29" s="525">
        <v>0</v>
      </c>
      <c r="W29" s="7"/>
      <c r="X29" s="7"/>
      <c r="Y29" s="7"/>
      <c r="Z29" s="7"/>
      <c r="AA29" s="7"/>
      <c r="AB29" s="7"/>
      <c r="AC29" s="7"/>
    </row>
    <row r="30" spans="1:29" s="13" customFormat="1" ht="16.8" hidden="1">
      <c r="A30" s="253">
        <f>'Aaro Inställningar'!H44</f>
        <v>0</v>
      </c>
      <c r="B30" s="254">
        <v>0</v>
      </c>
      <c r="C30" s="255">
        <v>0</v>
      </c>
      <c r="D30" s="255">
        <v>0</v>
      </c>
      <c r="E30" s="254">
        <v>0</v>
      </c>
      <c r="F30" s="255">
        <v>0</v>
      </c>
      <c r="G30" s="255">
        <v>0</v>
      </c>
      <c r="H30" s="254">
        <v>0</v>
      </c>
      <c r="I30" s="255">
        <v>0</v>
      </c>
      <c r="J30" s="255">
        <v>0</v>
      </c>
      <c r="K30" s="593">
        <v>0</v>
      </c>
      <c r="L30" s="593">
        <v>0</v>
      </c>
      <c r="M30" s="254">
        <v>-27.896000000000001</v>
      </c>
      <c r="N30" s="593">
        <v>0</v>
      </c>
      <c r="O30" s="593">
        <v>0</v>
      </c>
      <c r="P30" s="593"/>
      <c r="Q30" s="254">
        <v>0</v>
      </c>
      <c r="R30" s="49"/>
      <c r="S30" s="49"/>
      <c r="V30" s="525">
        <v>0</v>
      </c>
      <c r="W30" s="14"/>
      <c r="X30" s="7"/>
      <c r="Y30" s="7"/>
      <c r="Z30" s="7"/>
      <c r="AA30" s="7"/>
      <c r="AB30" s="7"/>
      <c r="AC30" s="7"/>
    </row>
    <row r="31" spans="1:29" s="15" customFormat="1" ht="16.8" hidden="1">
      <c r="A31" s="253">
        <f>'Aaro Inställningar'!H45</f>
        <v>0</v>
      </c>
      <c r="B31" s="254">
        <v>0</v>
      </c>
      <c r="C31" s="255">
        <v>0</v>
      </c>
      <c r="D31" s="255">
        <v>0</v>
      </c>
      <c r="E31" s="254">
        <v>0</v>
      </c>
      <c r="F31" s="255">
        <v>0</v>
      </c>
      <c r="G31" s="255">
        <v>0</v>
      </c>
      <c r="H31" s="254">
        <v>0</v>
      </c>
      <c r="I31" s="255">
        <v>0</v>
      </c>
      <c r="J31" s="255">
        <v>0</v>
      </c>
      <c r="K31" s="593">
        <v>0</v>
      </c>
      <c r="L31" s="593">
        <v>0</v>
      </c>
      <c r="M31" s="254">
        <v>-26.896000000000001</v>
      </c>
      <c r="N31" s="593">
        <v>0</v>
      </c>
      <c r="O31" s="593">
        <v>0</v>
      </c>
      <c r="P31" s="593"/>
      <c r="Q31" s="254">
        <v>0</v>
      </c>
      <c r="R31" s="56"/>
      <c r="S31" s="56"/>
      <c r="V31" s="525">
        <v>0</v>
      </c>
      <c r="W31" s="14"/>
      <c r="X31" s="7"/>
      <c r="Y31" s="7"/>
      <c r="Z31" s="7"/>
      <c r="AA31" s="7"/>
      <c r="AB31" s="7"/>
      <c r="AC31" s="7"/>
    </row>
    <row r="32" spans="1:29" s="15" customFormat="1" ht="16.8" hidden="1">
      <c r="A32" s="253">
        <f>'Aaro Inställningar'!H46</f>
        <v>0</v>
      </c>
      <c r="B32" s="254">
        <v>0</v>
      </c>
      <c r="C32" s="255">
        <v>0</v>
      </c>
      <c r="D32" s="255">
        <v>0</v>
      </c>
      <c r="E32" s="254">
        <v>0</v>
      </c>
      <c r="F32" s="255">
        <v>0</v>
      </c>
      <c r="G32" s="255">
        <v>0</v>
      </c>
      <c r="H32" s="254">
        <v>0</v>
      </c>
      <c r="I32" s="255">
        <v>0</v>
      </c>
      <c r="J32" s="255">
        <v>0</v>
      </c>
      <c r="K32" s="593">
        <v>0</v>
      </c>
      <c r="L32" s="593">
        <v>0</v>
      </c>
      <c r="M32" s="254">
        <v>-25.896000000000001</v>
      </c>
      <c r="N32" s="593">
        <v>0</v>
      </c>
      <c r="O32" s="593">
        <v>0</v>
      </c>
      <c r="P32" s="593"/>
      <c r="Q32" s="254">
        <v>0</v>
      </c>
      <c r="R32" s="56"/>
      <c r="S32" s="56"/>
      <c r="V32" s="525">
        <v>0</v>
      </c>
      <c r="W32" s="14"/>
      <c r="X32" s="7"/>
      <c r="Y32" s="7"/>
      <c r="Z32" s="7"/>
      <c r="AA32" s="7"/>
      <c r="AB32" s="7"/>
      <c r="AC32" s="7"/>
    </row>
    <row r="33" spans="1:29" s="15" customFormat="1" ht="16.8" hidden="1">
      <c r="A33" s="256">
        <f>'Aaro Inställningar'!H47</f>
        <v>0</v>
      </c>
      <c r="B33" s="257">
        <v>0</v>
      </c>
      <c r="C33" s="669">
        <v>0</v>
      </c>
      <c r="D33" s="669">
        <v>0</v>
      </c>
      <c r="E33" s="257">
        <v>0</v>
      </c>
      <c r="F33" s="669">
        <v>0</v>
      </c>
      <c r="G33" s="669">
        <v>0</v>
      </c>
      <c r="H33" s="257">
        <v>0</v>
      </c>
      <c r="I33" s="669">
        <v>0</v>
      </c>
      <c r="J33" s="669">
        <v>0</v>
      </c>
      <c r="K33" s="593">
        <v>0</v>
      </c>
      <c r="L33" s="593">
        <v>0</v>
      </c>
      <c r="M33" s="257">
        <v>-24.896000000000001</v>
      </c>
      <c r="N33" s="594">
        <v>0</v>
      </c>
      <c r="O33" s="594">
        <v>0</v>
      </c>
      <c r="P33" s="594"/>
      <c r="Q33" s="257">
        <v>0</v>
      </c>
      <c r="R33" s="56"/>
      <c r="S33" s="56"/>
      <c r="V33" s="525">
        <v>0</v>
      </c>
      <c r="W33" s="14"/>
      <c r="X33" s="7"/>
      <c r="Y33" s="7"/>
      <c r="Z33" s="7"/>
      <c r="AA33" s="7"/>
      <c r="AB33" s="7"/>
      <c r="AC33" s="7"/>
    </row>
    <row r="34" spans="1:29" s="15" customFormat="1" ht="16.8">
      <c r="A34" s="670" t="s">
        <v>583</v>
      </c>
      <c r="B34" s="672">
        <f t="shared" ref="B34:J34" si="0">SUM(B6:B33)</f>
        <v>9125.5972593999995</v>
      </c>
      <c r="C34" s="672">
        <f t="shared" si="0"/>
        <v>9174.2798940999983</v>
      </c>
      <c r="D34" s="672">
        <f t="shared" si="0"/>
        <v>37979.548195399992</v>
      </c>
      <c r="E34" s="672">
        <f t="shared" si="0"/>
        <v>496.53648350000003</v>
      </c>
      <c r="F34" s="672">
        <f t="shared" si="0"/>
        <v>258.97765070000037</v>
      </c>
      <c r="G34" s="672">
        <f t="shared" si="0"/>
        <v>1994.2485684000005</v>
      </c>
      <c r="H34" s="672">
        <f t="shared" si="0"/>
        <v>549.41438270000003</v>
      </c>
      <c r="I34" s="671">
        <f t="shared" si="0"/>
        <v>402.96588009999994</v>
      </c>
      <c r="J34" s="671">
        <f t="shared" si="0"/>
        <v>2711.6073650000008</v>
      </c>
      <c r="K34" s="672"/>
      <c r="L34" s="673"/>
      <c r="M34" s="673"/>
      <c r="N34" s="673"/>
      <c r="O34" s="673"/>
      <c r="P34" s="673"/>
      <c r="Q34" s="673"/>
      <c r="R34" s="56"/>
      <c r="S34" s="56"/>
      <c r="V34" s="524"/>
      <c r="W34" s="14"/>
      <c r="X34" s="7"/>
      <c r="Y34" s="7"/>
      <c r="Z34" s="7"/>
      <c r="AA34" s="7"/>
      <c r="AB34" s="7"/>
      <c r="AC34" s="7"/>
    </row>
    <row r="35" spans="1:29" s="15" customFormat="1" ht="16.8">
      <c r="A35" s="259" t="s">
        <v>584</v>
      </c>
      <c r="B35" s="262"/>
      <c r="C35" s="263">
        <f>B34/C34-1</f>
        <v>-5.3064257099139089E-3</v>
      </c>
      <c r="D35" s="263"/>
      <c r="E35" s="264"/>
      <c r="F35" s="263">
        <f>E34/F34-1</f>
        <v>0.91729472469108053</v>
      </c>
      <c r="G35" s="263"/>
      <c r="H35" s="263"/>
      <c r="I35" s="261">
        <f>H34/I34-1</f>
        <v>0.36342655751315101</v>
      </c>
      <c r="J35" s="261"/>
      <c r="K35" s="265"/>
      <c r="L35" s="22"/>
      <c r="M35" s="22"/>
      <c r="N35" s="22"/>
      <c r="O35" s="22"/>
      <c r="P35" s="22"/>
      <c r="Q35" s="22"/>
      <c r="V35" s="524"/>
      <c r="W35" s="14"/>
      <c r="X35" s="7"/>
      <c r="Y35" s="7"/>
      <c r="Z35" s="7"/>
      <c r="AA35" s="7"/>
      <c r="AB35" s="7"/>
      <c r="AC35" s="7"/>
    </row>
    <row r="36" spans="1:29" s="15" customFormat="1" ht="16.8">
      <c r="A36" s="259"/>
      <c r="B36" s="267"/>
      <c r="C36" s="267"/>
      <c r="D36" s="267"/>
      <c r="E36" s="267"/>
      <c r="F36" s="267"/>
      <c r="G36" s="267"/>
      <c r="H36" s="267"/>
      <c r="I36" s="266"/>
      <c r="J36" s="266"/>
      <c r="K36" s="268"/>
      <c r="L36" s="26"/>
      <c r="M36" s="27"/>
      <c r="N36" s="27"/>
      <c r="O36" s="27"/>
      <c r="P36" s="27"/>
      <c r="Q36" s="27"/>
      <c r="W36" s="14"/>
      <c r="X36" s="7"/>
      <c r="Y36" s="7"/>
      <c r="Z36" s="7"/>
      <c r="AA36" s="7"/>
      <c r="AB36" s="7"/>
      <c r="AC36" s="7"/>
    </row>
    <row r="37" spans="1:29" s="15" customFormat="1" ht="16.8">
      <c r="A37" s="259" t="s">
        <v>585</v>
      </c>
      <c r="B37" s="613">
        <v>5921.3065789000011</v>
      </c>
      <c r="C37" s="613">
        <v>5675.9184670000013</v>
      </c>
      <c r="D37" s="613">
        <v>23821.388322200004</v>
      </c>
      <c r="E37" s="613">
        <v>288.69771130000032</v>
      </c>
      <c r="F37" s="613">
        <v>189.1915192000003</v>
      </c>
      <c r="G37" s="613">
        <v>1347.4330524000022</v>
      </c>
      <c r="H37" s="613">
        <v>324.21611520000033</v>
      </c>
      <c r="I37" s="613">
        <v>239.93577210000032</v>
      </c>
      <c r="J37" s="613">
        <v>1644.671133200002</v>
      </c>
      <c r="K37" s="268"/>
      <c r="L37" s="26"/>
      <c r="M37" s="27"/>
      <c r="N37" s="27"/>
      <c r="O37" s="27"/>
      <c r="P37" s="27"/>
      <c r="Q37" s="27"/>
      <c r="W37" s="14"/>
      <c r="X37" s="7"/>
      <c r="Y37" s="7"/>
      <c r="Z37" s="7"/>
      <c r="AA37" s="7"/>
      <c r="AB37" s="7"/>
      <c r="AC37" s="7"/>
    </row>
    <row r="38" spans="1:29" s="15" customFormat="1" ht="16.8">
      <c r="A38" s="259" t="s">
        <v>584</v>
      </c>
      <c r="B38" s="614"/>
      <c r="C38" s="1009">
        <v>4.3233198878154244E-2</v>
      </c>
      <c r="D38" s="615"/>
      <c r="E38" s="614"/>
      <c r="F38" s="1009">
        <v>0.52595482356061063</v>
      </c>
      <c r="G38" s="266"/>
      <c r="H38" s="614"/>
      <c r="I38" s="1009">
        <v>0.35126209969588729</v>
      </c>
      <c r="J38" s="266"/>
      <c r="K38" s="268"/>
      <c r="L38" s="26"/>
      <c r="M38" s="27"/>
      <c r="N38" s="27"/>
      <c r="O38" s="27"/>
      <c r="P38" s="27"/>
      <c r="Q38" s="27"/>
      <c r="W38" s="14"/>
      <c r="X38" s="7"/>
      <c r="Y38" s="7"/>
      <c r="Z38" s="7"/>
      <c r="AA38" s="7"/>
      <c r="AB38" s="7"/>
      <c r="AC38" s="7"/>
    </row>
    <row r="39" spans="1:29" s="15" customFormat="1" ht="16.8" hidden="1">
      <c r="A39" s="259" t="s">
        <v>148</v>
      </c>
      <c r="B39" s="269"/>
      <c r="C39" s="269"/>
      <c r="D39" s="269"/>
      <c r="E39" s="269"/>
      <c r="F39" s="269"/>
      <c r="G39" s="269"/>
      <c r="H39" s="269"/>
      <c r="I39" s="269"/>
      <c r="J39" s="269"/>
      <c r="K39" s="268"/>
      <c r="L39" s="26"/>
      <c r="M39" s="27"/>
      <c r="N39" s="27"/>
      <c r="O39" s="27"/>
      <c r="P39" s="27"/>
      <c r="Q39" s="27"/>
      <c r="W39" s="14"/>
      <c r="X39" s="7"/>
      <c r="Y39" s="7"/>
      <c r="Z39" s="7"/>
      <c r="AA39" s="7"/>
      <c r="AB39" s="7"/>
      <c r="AC39" s="7"/>
    </row>
    <row r="40" spans="1:29" s="15" customFormat="1" ht="16.8" hidden="1">
      <c r="A40" s="259"/>
      <c r="B40" s="614">
        <v>5318.5296451000013</v>
      </c>
      <c r="C40" s="614">
        <v>4853.1687949000016</v>
      </c>
      <c r="D40" s="613">
        <v>20876.335744400003</v>
      </c>
      <c r="E40" s="614">
        <v>249.07844600000033</v>
      </c>
      <c r="F40" s="614">
        <v>175.62588070000021</v>
      </c>
      <c r="G40" s="269">
        <v>1340.3788561000024</v>
      </c>
      <c r="H40" s="613">
        <v>279.8456874000002</v>
      </c>
      <c r="I40" s="613">
        <v>206.11182500000032</v>
      </c>
      <c r="J40" s="613">
        <v>1491.637172300002</v>
      </c>
      <c r="K40" s="268"/>
      <c r="L40" s="26"/>
      <c r="M40" s="27"/>
      <c r="N40" s="27"/>
      <c r="O40" s="27"/>
      <c r="P40" s="27"/>
      <c r="Q40" s="27"/>
      <c r="W40" s="14"/>
      <c r="X40" s="7"/>
      <c r="Y40" s="7"/>
      <c r="Z40" s="7"/>
      <c r="AA40" s="7"/>
      <c r="AB40" s="7"/>
      <c r="AC40" s="7"/>
    </row>
    <row r="41" spans="1:29" s="15" customFormat="1">
      <c r="A41" s="20"/>
      <c r="B41" s="23"/>
      <c r="C41" s="23"/>
      <c r="D41" s="23"/>
      <c r="E41" s="23"/>
      <c r="F41" s="23"/>
      <c r="G41" s="23"/>
      <c r="H41" s="23"/>
      <c r="I41" s="23"/>
      <c r="J41" s="23"/>
      <c r="K41" s="25"/>
      <c r="L41" s="26"/>
      <c r="M41" s="27"/>
      <c r="N41" s="27"/>
      <c r="O41" s="27"/>
      <c r="P41" s="27"/>
      <c r="Q41" s="27"/>
      <c r="W41" s="14"/>
      <c r="X41" s="7"/>
      <c r="Y41" s="7"/>
      <c r="Z41" s="7"/>
      <c r="AA41" s="7"/>
      <c r="AB41" s="7"/>
      <c r="AC41" s="7"/>
    </row>
    <row r="42" spans="1:29" s="15" customFormat="1" ht="16.8">
      <c r="A42" s="178" t="s">
        <v>586</v>
      </c>
      <c r="B42" s="23"/>
      <c r="C42" s="23"/>
      <c r="D42" s="23"/>
      <c r="E42" s="23"/>
      <c r="F42" s="23"/>
      <c r="G42" s="23"/>
      <c r="H42" s="23"/>
      <c r="I42" s="23"/>
      <c r="J42" s="23"/>
      <c r="K42" s="25"/>
      <c r="L42" s="26"/>
      <c r="M42" s="27"/>
      <c r="N42" s="27"/>
      <c r="O42" s="27"/>
      <c r="P42" s="27"/>
      <c r="Q42" s="27"/>
      <c r="W42" s="14"/>
      <c r="X42" s="7"/>
      <c r="Y42" s="7"/>
      <c r="Z42" s="7"/>
      <c r="AA42" s="7"/>
      <c r="AB42" s="7"/>
      <c r="AC42" s="7"/>
    </row>
    <row r="43" spans="1:29" s="15" customFormat="1" ht="16.8">
      <c r="A43" s="258" t="s">
        <v>587</v>
      </c>
      <c r="B43" s="23"/>
      <c r="C43" s="23"/>
      <c r="D43" s="23"/>
      <c r="E43" s="23"/>
      <c r="F43" s="23"/>
      <c r="G43" s="23"/>
      <c r="H43" s="23"/>
      <c r="I43" s="23"/>
      <c r="J43" s="23"/>
      <c r="K43" s="25"/>
      <c r="L43" s="26"/>
      <c r="M43" s="27"/>
      <c r="N43" s="27"/>
      <c r="O43" s="27"/>
      <c r="P43" s="27"/>
      <c r="Q43" s="27"/>
      <c r="W43" s="14"/>
      <c r="X43" s="7"/>
      <c r="Y43" s="7"/>
      <c r="Z43" s="7"/>
      <c r="AA43" s="7"/>
      <c r="AB43" s="7"/>
      <c r="AC43" s="7"/>
    </row>
    <row r="44" spans="1:29" s="15" customFormat="1" ht="16.8">
      <c r="A44" s="258" t="s">
        <v>588</v>
      </c>
      <c r="B44" s="23"/>
      <c r="C44" s="23"/>
      <c r="D44" s="23"/>
      <c r="E44" s="23"/>
      <c r="F44" s="23"/>
      <c r="G44" s="23"/>
      <c r="H44" s="23"/>
      <c r="I44" s="23"/>
      <c r="J44" s="23"/>
      <c r="K44" s="25"/>
      <c r="L44" s="26"/>
      <c r="M44" s="27"/>
      <c r="N44" s="27"/>
      <c r="O44" s="27"/>
      <c r="P44" s="27"/>
      <c r="Q44" s="27"/>
      <c r="W44" s="14"/>
      <c r="X44" s="7"/>
      <c r="Y44" s="7"/>
      <c r="Z44" s="7"/>
      <c r="AA44" s="7"/>
      <c r="AB44" s="7"/>
      <c r="AC44" s="7"/>
    </row>
    <row r="45" spans="1:29" s="15" customFormat="1" ht="9" customHeight="1">
      <c r="A45" s="259"/>
      <c r="B45" s="23"/>
      <c r="C45" s="23"/>
      <c r="D45" s="23"/>
      <c r="E45" s="23"/>
      <c r="F45" s="23"/>
      <c r="G45" s="23"/>
      <c r="H45" s="23"/>
      <c r="I45" s="23"/>
      <c r="J45" s="23"/>
      <c r="K45" s="25"/>
      <c r="L45" s="26"/>
      <c r="M45" s="27"/>
      <c r="N45" s="27"/>
      <c r="O45" s="27"/>
      <c r="P45" s="27"/>
      <c r="Q45" s="27"/>
      <c r="W45" s="14"/>
      <c r="X45" s="7"/>
      <c r="Y45" s="7"/>
      <c r="Z45" s="7"/>
      <c r="AA45" s="7"/>
      <c r="AB45" s="7"/>
      <c r="AC45" s="7"/>
    </row>
    <row r="46" spans="1:29" s="15" customFormat="1" ht="16.8">
      <c r="A46" s="178" t="s">
        <v>589</v>
      </c>
      <c r="B46" s="23"/>
      <c r="C46" s="23"/>
      <c r="D46" s="23"/>
      <c r="E46" s="23"/>
      <c r="F46" s="23"/>
      <c r="G46" s="23"/>
      <c r="H46" s="23"/>
      <c r="I46" s="23"/>
      <c r="J46" s="23"/>
      <c r="K46" s="25"/>
      <c r="L46" s="26"/>
      <c r="M46" s="27"/>
      <c r="N46" s="27"/>
      <c r="O46" s="27"/>
      <c r="P46" s="27"/>
      <c r="Q46" s="27"/>
      <c r="W46" s="14"/>
      <c r="X46" s="7"/>
      <c r="Y46" s="7"/>
      <c r="Z46" s="7"/>
      <c r="AA46" s="7"/>
      <c r="AB46" s="7"/>
      <c r="AC46" s="7"/>
    </row>
    <row r="47" spans="1:29" s="15" customFormat="1" ht="16.8">
      <c r="A47" s="178"/>
      <c r="B47" s="28"/>
      <c r="C47" s="28"/>
      <c r="D47" s="28"/>
      <c r="E47" s="29"/>
      <c r="F47" s="29"/>
      <c r="G47" s="29"/>
      <c r="H47" s="29"/>
      <c r="I47" s="24"/>
      <c r="J47" s="21"/>
      <c r="K47" s="30"/>
      <c r="L47" s="30"/>
      <c r="M47" s="30"/>
      <c r="N47" s="30"/>
      <c r="O47" s="30"/>
      <c r="P47" s="30"/>
      <c r="Q47" s="30"/>
      <c r="W47" s="14"/>
      <c r="X47" s="7"/>
      <c r="Y47" s="7"/>
      <c r="Z47" s="7"/>
      <c r="AA47" s="7"/>
      <c r="AB47" s="7"/>
      <c r="AC47" s="7"/>
    </row>
    <row r="48" spans="1:29" s="15" customFormat="1" ht="16.8">
      <c r="A48" s="178" t="s">
        <v>590</v>
      </c>
      <c r="B48" s="28"/>
      <c r="C48" s="28"/>
      <c r="D48" s="28"/>
      <c r="E48" s="29"/>
      <c r="F48" s="29"/>
      <c r="G48" s="29"/>
      <c r="H48" s="29"/>
      <c r="I48" s="30"/>
      <c r="J48" s="30"/>
      <c r="K48" s="30"/>
      <c r="L48" s="30"/>
      <c r="M48" s="30"/>
      <c r="N48" s="30"/>
      <c r="O48" s="30"/>
      <c r="P48" s="30"/>
      <c r="Q48" s="30"/>
      <c r="V48" s="14"/>
      <c r="W48" s="14"/>
      <c r="X48" s="7"/>
      <c r="Y48" s="7"/>
      <c r="Z48" s="7"/>
      <c r="AA48" s="7"/>
      <c r="AB48" s="7"/>
      <c r="AC48" s="7"/>
    </row>
    <row r="49" spans="1:29" s="15" customFormat="1" ht="16.8">
      <c r="A49" s="178" t="s">
        <v>591</v>
      </c>
      <c r="B49" s="6"/>
      <c r="C49" s="6"/>
      <c r="D49" s="6"/>
      <c r="E49" s="8"/>
      <c r="F49" s="8"/>
      <c r="G49" s="8"/>
      <c r="H49" s="8"/>
      <c r="I49" s="6"/>
      <c r="J49" s="6"/>
      <c r="K49" s="6"/>
      <c r="L49" s="32"/>
      <c r="M49" s="6"/>
      <c r="N49" s="6"/>
      <c r="O49" s="6"/>
      <c r="P49" s="6"/>
      <c r="Q49" s="6"/>
      <c r="V49" s="14"/>
      <c r="W49" s="14"/>
      <c r="X49" s="7"/>
      <c r="Y49" s="7"/>
      <c r="Z49" s="7"/>
      <c r="AA49" s="7"/>
      <c r="AB49" s="7"/>
      <c r="AC49" s="7"/>
    </row>
    <row r="50" spans="1:29" s="15" customFormat="1" ht="16.8">
      <c r="A50" s="178" t="s">
        <v>592</v>
      </c>
      <c r="B50" s="6"/>
      <c r="C50" s="6"/>
      <c r="D50" s="6"/>
      <c r="E50" s="8"/>
      <c r="F50" s="8"/>
      <c r="G50" s="8"/>
      <c r="H50" s="8"/>
      <c r="I50" s="6"/>
      <c r="J50" s="6"/>
      <c r="K50" s="6"/>
      <c r="L50" s="8"/>
      <c r="M50" s="6"/>
      <c r="N50" s="6"/>
      <c r="O50" s="6"/>
      <c r="P50" s="6"/>
      <c r="Q50" s="6"/>
      <c r="V50" s="14"/>
      <c r="W50" s="14"/>
      <c r="X50" s="7"/>
      <c r="Y50" s="7"/>
      <c r="Z50" s="7"/>
      <c r="AA50" s="7"/>
      <c r="AB50" s="7"/>
      <c r="AC50" s="7"/>
    </row>
    <row r="51" spans="1:29" s="15" customFormat="1" ht="16.8">
      <c r="A51" s="178" t="s">
        <v>601</v>
      </c>
      <c r="B51" s="6"/>
      <c r="C51" s="6"/>
      <c r="D51" s="6"/>
      <c r="E51" s="8"/>
      <c r="F51" s="8"/>
      <c r="G51" s="8"/>
      <c r="H51" s="8"/>
      <c r="I51" s="6"/>
      <c r="J51" s="6"/>
      <c r="K51" s="6"/>
      <c r="L51" s="8"/>
      <c r="M51" s="6"/>
      <c r="N51" s="6"/>
      <c r="O51" s="6"/>
      <c r="P51" s="6"/>
      <c r="Q51" s="6"/>
      <c r="V51" s="14"/>
      <c r="W51" s="14"/>
      <c r="X51" s="7"/>
      <c r="Y51" s="7"/>
      <c r="Z51" s="7"/>
      <c r="AA51" s="7"/>
      <c r="AB51" s="7"/>
      <c r="AC51" s="7"/>
    </row>
    <row r="52" spans="1:29" s="15" customFormat="1" ht="16.8">
      <c r="A52" s="178" t="s">
        <v>593</v>
      </c>
      <c r="B52" s="6"/>
      <c r="C52" s="6"/>
      <c r="D52" s="6"/>
      <c r="E52" s="8"/>
      <c r="F52" s="8"/>
      <c r="G52" s="8"/>
      <c r="H52" s="8"/>
      <c r="I52" s="8"/>
      <c r="J52" s="8"/>
      <c r="K52" s="6"/>
      <c r="L52" s="6"/>
      <c r="M52" s="6"/>
      <c r="N52" s="6"/>
      <c r="O52" s="8"/>
      <c r="P52" s="6"/>
      <c r="Q52" s="6"/>
      <c r="V52" s="14"/>
      <c r="W52" s="14"/>
      <c r="X52" s="7"/>
      <c r="Y52" s="7"/>
      <c r="Z52" s="7"/>
      <c r="AA52" s="7"/>
      <c r="AB52" s="7"/>
      <c r="AC52" s="7"/>
    </row>
    <row r="53" spans="1:29" s="15" customFormat="1" ht="16.8">
      <c r="A53" s="258" t="s">
        <v>594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V53" s="14"/>
      <c r="W53" s="14"/>
      <c r="X53" s="7"/>
      <c r="Y53" s="7"/>
      <c r="Z53" s="7"/>
      <c r="AA53" s="7"/>
      <c r="AB53" s="7"/>
      <c r="AC53" s="7"/>
    </row>
    <row r="54" spans="1:29" s="15" customFormat="1" ht="16.8">
      <c r="A54" s="178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V54" s="14"/>
      <c r="W54" s="14"/>
      <c r="X54" s="7"/>
      <c r="Y54" s="7"/>
      <c r="Z54" s="7"/>
      <c r="AA54" s="7"/>
      <c r="AB54" s="7"/>
      <c r="AC54" s="7"/>
    </row>
    <row r="55" spans="1:29" s="15" customFormat="1"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V55" s="7"/>
      <c r="W55" s="7"/>
      <c r="X55" s="7"/>
      <c r="Y55" s="7"/>
      <c r="Z55" s="7"/>
      <c r="AA55" s="7"/>
      <c r="AB55" s="7"/>
      <c r="AC55" s="7"/>
    </row>
    <row r="56" spans="1:29" ht="16.8">
      <c r="A56" s="178"/>
      <c r="E56" s="6"/>
      <c r="F56" s="6"/>
      <c r="G56" s="6"/>
      <c r="H56" s="6"/>
      <c r="I56" s="6"/>
      <c r="J56" s="6"/>
      <c r="O56" s="6"/>
      <c r="V56" s="7"/>
      <c r="W56" s="7"/>
      <c r="X56" s="7"/>
      <c r="Y56" s="7"/>
      <c r="Z56" s="7"/>
      <c r="AA56" s="7"/>
      <c r="AB56" s="7"/>
      <c r="AC56" s="7"/>
    </row>
    <row r="57" spans="1:29">
      <c r="E57" s="6"/>
      <c r="F57" s="6"/>
      <c r="G57" s="6"/>
      <c r="H57" s="6"/>
      <c r="I57" s="6"/>
      <c r="J57" s="6"/>
      <c r="O57" s="6"/>
      <c r="V57" s="7"/>
      <c r="W57" s="7"/>
      <c r="X57" s="7"/>
      <c r="Y57" s="7"/>
    </row>
    <row r="58" spans="1:29">
      <c r="V58" s="7"/>
      <c r="W58" s="7"/>
      <c r="X58" s="7"/>
      <c r="Y58" s="7"/>
    </row>
    <row r="59" spans="1:29">
      <c r="V59" s="7"/>
      <c r="W59" s="7"/>
      <c r="X59" s="7"/>
      <c r="Y59" s="7"/>
    </row>
    <row r="60" spans="1:29">
      <c r="V60" s="7"/>
      <c r="W60" s="7"/>
      <c r="X60" s="7"/>
      <c r="Y60" s="7"/>
    </row>
    <row r="61" spans="1:29">
      <c r="V61" s="7"/>
      <c r="W61" s="7"/>
      <c r="X61" s="7"/>
      <c r="Y61" s="7"/>
    </row>
    <row r="62" spans="1:29">
      <c r="V62" s="7"/>
      <c r="W62" s="7"/>
      <c r="X62" s="7"/>
      <c r="Y62" s="7"/>
    </row>
    <row r="63" spans="1:29">
      <c r="V63" s="7"/>
      <c r="W63" s="7"/>
      <c r="X63" s="7"/>
      <c r="Y63" s="7"/>
    </row>
    <row r="64" spans="1:29">
      <c r="V64" s="7"/>
      <c r="W64" s="7"/>
      <c r="X64" s="7"/>
      <c r="Y64" s="7"/>
    </row>
    <row r="65" spans="1:25">
      <c r="V65" s="7"/>
      <c r="W65" s="7"/>
      <c r="X65" s="7"/>
      <c r="Y65" s="7"/>
    </row>
    <row r="66" spans="1:25">
      <c r="V66" s="7"/>
      <c r="W66" s="7"/>
      <c r="X66" s="7"/>
      <c r="Y66" s="7"/>
    </row>
    <row r="67" spans="1:25">
      <c r="V67" s="7"/>
      <c r="W67" s="7"/>
      <c r="X67" s="7"/>
      <c r="Y67" s="7"/>
    </row>
    <row r="68" spans="1:25">
      <c r="V68" s="7"/>
      <c r="W68" s="7"/>
      <c r="X68" s="7"/>
      <c r="Y68" s="7"/>
    </row>
    <row r="69" spans="1:25">
      <c r="V69" s="7"/>
      <c r="W69" s="7"/>
      <c r="X69" s="7"/>
    </row>
    <row r="70" spans="1:25" s="28" customFormat="1">
      <c r="A70" s="6"/>
      <c r="B70" s="6"/>
      <c r="C70" s="6"/>
      <c r="D70" s="6"/>
      <c r="E70" s="8"/>
      <c r="F70" s="8"/>
      <c r="G70" s="8"/>
      <c r="H70" s="8"/>
      <c r="I70" s="8"/>
      <c r="J70" s="8"/>
      <c r="K70" s="6"/>
      <c r="L70" s="6"/>
      <c r="M70" s="6"/>
      <c r="N70" s="6"/>
      <c r="O70" s="8"/>
      <c r="P70" s="6"/>
      <c r="Q70" s="6"/>
      <c r="V70" s="6"/>
      <c r="W70" s="6"/>
      <c r="X70" s="6"/>
    </row>
    <row r="71" spans="1:25" s="28" customFormat="1">
      <c r="A71" s="6"/>
      <c r="B71" s="6"/>
      <c r="C71" s="6"/>
      <c r="D71" s="6"/>
      <c r="E71" s="8"/>
      <c r="F71" s="8"/>
      <c r="G71" s="8"/>
      <c r="H71" s="8"/>
      <c r="I71" s="8"/>
      <c r="J71" s="8"/>
      <c r="K71" s="6"/>
      <c r="L71" s="6"/>
      <c r="M71" s="6"/>
      <c r="N71" s="6"/>
      <c r="O71" s="8"/>
      <c r="P71" s="6"/>
      <c r="Q71" s="6"/>
    </row>
    <row r="72" spans="1:25" s="28" customFormat="1">
      <c r="A72" s="6"/>
      <c r="B72" s="6"/>
      <c r="C72" s="6"/>
      <c r="D72" s="6"/>
      <c r="E72" s="8"/>
      <c r="F72" s="8"/>
      <c r="G72" s="8"/>
      <c r="H72" s="8"/>
      <c r="I72" s="8"/>
      <c r="J72" s="8"/>
      <c r="K72" s="6"/>
      <c r="L72" s="6"/>
      <c r="M72" s="6"/>
      <c r="N72" s="6"/>
      <c r="O72" s="8"/>
      <c r="P72" s="6"/>
      <c r="Q72" s="6"/>
    </row>
    <row r="73" spans="1:25" s="28" customFormat="1">
      <c r="A73" s="6"/>
      <c r="B73" s="6"/>
      <c r="C73" s="6"/>
      <c r="D73" s="6"/>
      <c r="E73" s="8"/>
      <c r="F73" s="8"/>
      <c r="G73" s="8"/>
      <c r="H73" s="8"/>
      <c r="I73" s="8"/>
      <c r="J73" s="8"/>
      <c r="K73" s="6"/>
      <c r="L73" s="6"/>
      <c r="M73" s="6"/>
      <c r="N73" s="6"/>
      <c r="O73" s="8"/>
      <c r="P73" s="6"/>
      <c r="Q73" s="6"/>
      <c r="R73" s="12"/>
      <c r="S73" s="12"/>
      <c r="T73" s="12"/>
      <c r="U73" s="12"/>
    </row>
    <row r="74" spans="1:25">
      <c r="V74" s="28"/>
    </row>
  </sheetData>
  <mergeCells count="3">
    <mergeCell ref="B3:D3"/>
    <mergeCell ref="E3:G3"/>
    <mergeCell ref="H3:J3"/>
  </mergeCells>
  <pageMargins left="0.70866141732283472" right="0" top="0.74803149606299213" bottom="0.55118110236220474" header="0.39370078740157483" footer="0.31496062992125984"/>
  <pageSetup paperSize="9" scale="65" orientation="landscape" r:id="rId1"/>
  <headerFooter alignWithMargins="0">
    <oddFooter>&amp;R4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1"/>
  <sheetViews>
    <sheetView showGridLines="0" showZeros="0" zoomScale="90" zoomScaleNormal="90" zoomScaleSheetLayoutView="100" workbookViewId="0"/>
  </sheetViews>
  <sheetFormatPr defaultColWidth="9.109375" defaultRowHeight="13.2"/>
  <cols>
    <col min="1" max="1" width="9.109375" style="111"/>
    <col min="2" max="26" width="10" style="111" customWidth="1"/>
    <col min="27" max="27" width="13.6640625" style="111" customWidth="1"/>
    <col min="28" max="28" width="9.33203125" style="111" customWidth="1"/>
    <col min="29" max="29" width="10" style="111" customWidth="1"/>
    <col min="30" max="37" width="9.33203125" style="111" customWidth="1"/>
    <col min="38" max="39" width="9.109375" style="111" customWidth="1"/>
    <col min="40" max="16384" width="9.109375" style="111"/>
  </cols>
  <sheetData>
    <row r="1" spans="1:40" ht="28.2">
      <c r="A1" s="106" t="s">
        <v>525</v>
      </c>
    </row>
    <row r="2" spans="1:40" ht="15.6">
      <c r="A2" s="116" t="s">
        <v>506</v>
      </c>
    </row>
    <row r="3" spans="1:40" ht="52.8">
      <c r="AA3" s="111" t="s">
        <v>74</v>
      </c>
      <c r="AB3" s="114"/>
      <c r="AC3" s="115" t="s">
        <v>163</v>
      </c>
      <c r="AD3" s="115" t="s">
        <v>150</v>
      </c>
      <c r="AE3" s="115" t="s">
        <v>165</v>
      </c>
      <c r="AF3" s="115" t="s">
        <v>164</v>
      </c>
      <c r="AG3" s="115" t="s">
        <v>1</v>
      </c>
      <c r="AH3" s="114"/>
      <c r="AI3" s="114"/>
      <c r="AJ3" s="114"/>
      <c r="AK3" s="913" t="s">
        <v>1</v>
      </c>
      <c r="AL3" s="114"/>
      <c r="AM3" s="114"/>
      <c r="AN3" s="114"/>
    </row>
    <row r="4" spans="1:40" ht="13.8">
      <c r="AB4" s="914" t="s">
        <v>184</v>
      </c>
      <c r="AC4" s="899">
        <v>99</v>
      </c>
      <c r="AD4" s="899"/>
      <c r="AE4" s="899"/>
      <c r="AF4" s="899">
        <v>51</v>
      </c>
      <c r="AG4" s="899">
        <f t="shared" ref="AG4:AG28" si="0">SUM(AC4:AF4)</f>
        <v>150</v>
      </c>
      <c r="AH4" s="899">
        <f>+AK4-AG4</f>
        <v>0</v>
      </c>
      <c r="AI4" s="114"/>
      <c r="AJ4" s="914" t="s">
        <v>184</v>
      </c>
      <c r="AK4" s="899">
        <v>150</v>
      </c>
      <c r="AL4" s="899">
        <f t="shared" ref="AL4:AL28" si="1">+AG4-AK4</f>
        <v>0</v>
      </c>
      <c r="AM4" s="114"/>
      <c r="AN4" s="114"/>
    </row>
    <row r="5" spans="1:40" ht="13.8">
      <c r="AB5" s="914" t="s">
        <v>185</v>
      </c>
      <c r="AC5" s="899">
        <v>191</v>
      </c>
      <c r="AD5" s="899"/>
      <c r="AE5" s="899"/>
      <c r="AF5" s="899">
        <v>3</v>
      </c>
      <c r="AG5" s="899">
        <f t="shared" si="0"/>
        <v>194</v>
      </c>
      <c r="AH5" s="114"/>
      <c r="AI5" s="114"/>
      <c r="AJ5" s="914" t="s">
        <v>185</v>
      </c>
      <c r="AK5" s="899">
        <v>194</v>
      </c>
      <c r="AL5" s="899">
        <f t="shared" si="1"/>
        <v>0</v>
      </c>
      <c r="AM5" s="114"/>
      <c r="AN5" s="114"/>
    </row>
    <row r="6" spans="1:40" ht="13.8">
      <c r="AB6" s="914" t="s">
        <v>186</v>
      </c>
      <c r="AC6" s="899">
        <v>391</v>
      </c>
      <c r="AD6" s="899"/>
      <c r="AE6" s="899"/>
      <c r="AF6" s="899">
        <v>31</v>
      </c>
      <c r="AG6" s="899">
        <f t="shared" si="0"/>
        <v>422</v>
      </c>
      <c r="AH6" s="114"/>
      <c r="AI6" s="114"/>
      <c r="AJ6" s="914" t="s">
        <v>186</v>
      </c>
      <c r="AK6" s="899">
        <v>422</v>
      </c>
      <c r="AL6" s="899">
        <f t="shared" si="1"/>
        <v>0</v>
      </c>
      <c r="AM6" s="114"/>
      <c r="AN6" s="114"/>
    </row>
    <row r="7" spans="1:40" ht="13.8">
      <c r="AB7" s="914" t="s">
        <v>187</v>
      </c>
      <c r="AC7" s="899">
        <v>614</v>
      </c>
      <c r="AD7" s="899"/>
      <c r="AE7" s="899"/>
      <c r="AF7" s="899">
        <v>-5</v>
      </c>
      <c r="AG7" s="899">
        <f t="shared" si="0"/>
        <v>609</v>
      </c>
      <c r="AH7" s="114"/>
      <c r="AI7" s="114"/>
      <c r="AJ7" s="914" t="s">
        <v>187</v>
      </c>
      <c r="AK7" s="899">
        <v>609</v>
      </c>
      <c r="AL7" s="899">
        <f t="shared" si="1"/>
        <v>0</v>
      </c>
      <c r="AM7" s="114"/>
      <c r="AN7" s="114"/>
    </row>
    <row r="8" spans="1:40" ht="13.8">
      <c r="AB8" s="914" t="s">
        <v>188</v>
      </c>
      <c r="AC8" s="899">
        <v>273</v>
      </c>
      <c r="AD8" s="899"/>
      <c r="AE8" s="899"/>
      <c r="AF8" s="899">
        <v>-26</v>
      </c>
      <c r="AG8" s="899">
        <f t="shared" si="0"/>
        <v>247</v>
      </c>
      <c r="AH8" s="114"/>
      <c r="AI8" s="114"/>
      <c r="AJ8" s="914" t="s">
        <v>188</v>
      </c>
      <c r="AK8" s="899">
        <v>247</v>
      </c>
      <c r="AL8" s="899">
        <f t="shared" si="1"/>
        <v>0</v>
      </c>
      <c r="AM8" s="114"/>
      <c r="AN8" s="114"/>
    </row>
    <row r="9" spans="1:40" ht="13.8">
      <c r="AA9" s="901">
        <f t="shared" ref="AA9:AA28" si="2">+AC9+AD9+AE9</f>
        <v>375</v>
      </c>
      <c r="AB9" s="916" t="s">
        <v>189</v>
      </c>
      <c r="AC9" s="898">
        <v>375</v>
      </c>
      <c r="AD9" s="898"/>
      <c r="AE9" s="898"/>
      <c r="AF9" s="898">
        <v>-25</v>
      </c>
      <c r="AG9" s="898">
        <f t="shared" si="0"/>
        <v>350</v>
      </c>
      <c r="AH9" s="897"/>
      <c r="AI9" s="897"/>
      <c r="AJ9" s="916" t="s">
        <v>189</v>
      </c>
      <c r="AK9" s="898">
        <v>350</v>
      </c>
      <c r="AL9" s="899">
        <f t="shared" si="1"/>
        <v>0</v>
      </c>
      <c r="AM9" s="114"/>
      <c r="AN9" s="114"/>
    </row>
    <row r="10" spans="1:40" ht="13.8">
      <c r="AA10" s="901">
        <f t="shared" si="2"/>
        <v>1447</v>
      </c>
      <c r="AB10" s="916" t="s">
        <v>190</v>
      </c>
      <c r="AC10" s="898">
        <v>524</v>
      </c>
      <c r="AD10" s="898">
        <v>783</v>
      </c>
      <c r="AE10" s="898">
        <v>140</v>
      </c>
      <c r="AF10" s="898">
        <v>3</v>
      </c>
      <c r="AG10" s="898">
        <f t="shared" si="0"/>
        <v>1450</v>
      </c>
      <c r="AH10" s="897"/>
      <c r="AI10" s="897"/>
      <c r="AJ10" s="916" t="s">
        <v>190</v>
      </c>
      <c r="AK10" s="898">
        <v>1450</v>
      </c>
      <c r="AL10" s="899">
        <f t="shared" si="1"/>
        <v>0</v>
      </c>
      <c r="AM10" s="114"/>
      <c r="AN10" s="114"/>
    </row>
    <row r="11" spans="1:40" ht="13.8">
      <c r="AA11" s="901">
        <f t="shared" si="2"/>
        <v>765</v>
      </c>
      <c r="AB11" s="916" t="s">
        <v>191</v>
      </c>
      <c r="AC11" s="898">
        <v>253</v>
      </c>
      <c r="AD11" s="898">
        <v>537</v>
      </c>
      <c r="AE11" s="898">
        <v>-25</v>
      </c>
      <c r="AF11" s="898">
        <v>56</v>
      </c>
      <c r="AG11" s="898">
        <f t="shared" si="0"/>
        <v>821</v>
      </c>
      <c r="AH11" s="897"/>
      <c r="AI11" s="897"/>
      <c r="AJ11" s="916" t="s">
        <v>191</v>
      </c>
      <c r="AK11" s="898">
        <v>821</v>
      </c>
      <c r="AL11" s="899">
        <f t="shared" si="1"/>
        <v>0</v>
      </c>
      <c r="AM11" s="114"/>
      <c r="AN11" s="114"/>
    </row>
    <row r="12" spans="1:40" ht="13.8">
      <c r="AA12" s="901">
        <f t="shared" si="2"/>
        <v>685</v>
      </c>
      <c r="AB12" s="916" t="s">
        <v>192</v>
      </c>
      <c r="AC12" s="898">
        <v>199</v>
      </c>
      <c r="AD12" s="898">
        <v>486</v>
      </c>
      <c r="AE12" s="898"/>
      <c r="AF12" s="898">
        <v>14</v>
      </c>
      <c r="AG12" s="898">
        <f t="shared" si="0"/>
        <v>699</v>
      </c>
      <c r="AH12" s="897"/>
      <c r="AI12" s="897"/>
      <c r="AJ12" s="916" t="s">
        <v>192</v>
      </c>
      <c r="AK12" s="898">
        <v>699</v>
      </c>
      <c r="AL12" s="899">
        <f t="shared" si="1"/>
        <v>0</v>
      </c>
      <c r="AM12" s="114"/>
      <c r="AN12" s="114"/>
    </row>
    <row r="13" spans="1:40" ht="13.8">
      <c r="AA13" s="901">
        <f t="shared" si="2"/>
        <v>203</v>
      </c>
      <c r="AB13" s="916" t="s">
        <v>193</v>
      </c>
      <c r="AC13" s="898">
        <v>202</v>
      </c>
      <c r="AD13" s="898">
        <v>1</v>
      </c>
      <c r="AE13" s="898"/>
      <c r="AF13" s="898">
        <v>-13</v>
      </c>
      <c r="AG13" s="898">
        <f t="shared" si="0"/>
        <v>190</v>
      </c>
      <c r="AH13" s="897"/>
      <c r="AI13" s="897"/>
      <c r="AJ13" s="916" t="s">
        <v>193</v>
      </c>
      <c r="AK13" s="898">
        <v>190</v>
      </c>
      <c r="AL13" s="899">
        <f t="shared" si="1"/>
        <v>0</v>
      </c>
      <c r="AM13" s="114"/>
      <c r="AN13" s="114"/>
    </row>
    <row r="14" spans="1:40" ht="13.8">
      <c r="AA14" s="901">
        <f t="shared" si="2"/>
        <v>11</v>
      </c>
      <c r="AB14" s="916" t="s">
        <v>194</v>
      </c>
      <c r="AC14" s="898">
        <v>-27</v>
      </c>
      <c r="AD14" s="898">
        <v>38</v>
      </c>
      <c r="AE14" s="898"/>
      <c r="AF14" s="898">
        <v>35</v>
      </c>
      <c r="AG14" s="898">
        <f t="shared" si="0"/>
        <v>46</v>
      </c>
      <c r="AH14" s="897"/>
      <c r="AI14" s="897"/>
      <c r="AJ14" s="916" t="s">
        <v>194</v>
      </c>
      <c r="AK14" s="898">
        <v>46</v>
      </c>
      <c r="AL14" s="899">
        <f t="shared" si="1"/>
        <v>0</v>
      </c>
      <c r="AM14" s="114"/>
      <c r="AN14" s="114"/>
    </row>
    <row r="15" spans="1:40" ht="13.8">
      <c r="AA15" s="901">
        <f t="shared" si="2"/>
        <v>-140</v>
      </c>
      <c r="AB15" s="916" t="s">
        <v>195</v>
      </c>
      <c r="AC15" s="898">
        <v>172</v>
      </c>
      <c r="AD15" s="898"/>
      <c r="AE15" s="898">
        <v>-312</v>
      </c>
      <c r="AF15" s="898">
        <v>65</v>
      </c>
      <c r="AG15" s="898">
        <f t="shared" si="0"/>
        <v>-75</v>
      </c>
      <c r="AH15" s="897"/>
      <c r="AI15" s="897"/>
      <c r="AJ15" s="916" t="s">
        <v>195</v>
      </c>
      <c r="AK15" s="898">
        <v>-75</v>
      </c>
      <c r="AL15" s="899">
        <f t="shared" si="1"/>
        <v>0</v>
      </c>
      <c r="AM15" s="114"/>
      <c r="AN15" s="114"/>
    </row>
    <row r="16" spans="1:40" ht="13.8">
      <c r="AA16" s="901">
        <f t="shared" si="2"/>
        <v>-10</v>
      </c>
      <c r="AB16" s="916" t="s">
        <v>196</v>
      </c>
      <c r="AC16" s="898">
        <v>-10</v>
      </c>
      <c r="AD16" s="898"/>
      <c r="AE16" s="898"/>
      <c r="AF16" s="898">
        <v>16</v>
      </c>
      <c r="AG16" s="898">
        <f t="shared" si="0"/>
        <v>6</v>
      </c>
      <c r="AH16" s="897"/>
      <c r="AI16" s="897"/>
      <c r="AJ16" s="916" t="s">
        <v>196</v>
      </c>
      <c r="AK16" s="898">
        <v>6</v>
      </c>
      <c r="AL16" s="899">
        <f t="shared" si="1"/>
        <v>0</v>
      </c>
      <c r="AM16" s="114"/>
      <c r="AN16" s="114"/>
    </row>
    <row r="17" spans="1:40" ht="13.8">
      <c r="AA17" s="901">
        <f t="shared" si="2"/>
        <v>-203</v>
      </c>
      <c r="AB17" s="916" t="s">
        <v>197</v>
      </c>
      <c r="AC17" s="898">
        <v>72</v>
      </c>
      <c r="AD17" s="898"/>
      <c r="AE17" s="898">
        <v>-275</v>
      </c>
      <c r="AF17" s="898">
        <v>181</v>
      </c>
      <c r="AG17" s="898">
        <f t="shared" si="0"/>
        <v>-22</v>
      </c>
      <c r="AH17" s="897"/>
      <c r="AI17" s="897"/>
      <c r="AJ17" s="916" t="s">
        <v>197</v>
      </c>
      <c r="AK17" s="898">
        <v>-22</v>
      </c>
      <c r="AL17" s="899">
        <f t="shared" si="1"/>
        <v>0</v>
      </c>
      <c r="AM17" s="114"/>
      <c r="AN17" s="114"/>
    </row>
    <row r="18" spans="1:40" ht="13.8">
      <c r="AA18" s="901">
        <f t="shared" si="2"/>
        <v>1093</v>
      </c>
      <c r="AB18" s="916" t="s">
        <v>198</v>
      </c>
      <c r="AC18" s="898">
        <v>114</v>
      </c>
      <c r="AD18" s="898">
        <v>979</v>
      </c>
      <c r="AE18" s="898"/>
      <c r="AF18" s="898">
        <v>-21</v>
      </c>
      <c r="AG18" s="898">
        <f t="shared" si="0"/>
        <v>1072</v>
      </c>
      <c r="AH18" s="897"/>
      <c r="AI18" s="897"/>
      <c r="AJ18" s="916" t="s">
        <v>198</v>
      </c>
      <c r="AK18" s="898">
        <v>1072</v>
      </c>
      <c r="AL18" s="899">
        <f t="shared" si="1"/>
        <v>0</v>
      </c>
      <c r="AM18" s="114"/>
      <c r="AN18" s="114"/>
    </row>
    <row r="19" spans="1:40" ht="13.8">
      <c r="AA19" s="901">
        <f t="shared" si="2"/>
        <v>-305</v>
      </c>
      <c r="AB19" s="916" t="s">
        <v>199</v>
      </c>
      <c r="AC19" s="898">
        <v>-205</v>
      </c>
      <c r="AD19" s="898"/>
      <c r="AE19" s="898">
        <v>-100</v>
      </c>
      <c r="AF19" s="898">
        <v>16</v>
      </c>
      <c r="AG19" s="898">
        <f t="shared" si="0"/>
        <v>-289</v>
      </c>
      <c r="AH19" s="897"/>
      <c r="AI19" s="897"/>
      <c r="AJ19" s="916" t="s">
        <v>199</v>
      </c>
      <c r="AK19" s="898">
        <v>-289</v>
      </c>
      <c r="AL19" s="899">
        <f t="shared" si="1"/>
        <v>0</v>
      </c>
      <c r="AM19" s="114"/>
      <c r="AN19" s="114"/>
    </row>
    <row r="20" spans="1:40" ht="13.8">
      <c r="AA20" s="901">
        <f t="shared" si="2"/>
        <v>859</v>
      </c>
      <c r="AB20" s="916" t="s">
        <v>177</v>
      </c>
      <c r="AC20" s="898">
        <v>-39</v>
      </c>
      <c r="AD20" s="898">
        <v>898</v>
      </c>
      <c r="AE20" s="898"/>
      <c r="AF20" s="898">
        <f>-96+36</f>
        <v>-60</v>
      </c>
      <c r="AG20" s="898">
        <f t="shared" si="0"/>
        <v>799</v>
      </c>
      <c r="AH20" s="897"/>
      <c r="AI20" s="897"/>
      <c r="AJ20" s="916" t="s">
        <v>177</v>
      </c>
      <c r="AK20" s="898">
        <v>799</v>
      </c>
      <c r="AL20" s="899">
        <f t="shared" si="1"/>
        <v>0</v>
      </c>
      <c r="AM20" s="114"/>
      <c r="AN20" s="114"/>
    </row>
    <row r="21" spans="1:40" ht="13.8">
      <c r="AA21" s="901">
        <f t="shared" si="2"/>
        <v>41</v>
      </c>
      <c r="AB21" s="916" t="s">
        <v>178</v>
      </c>
      <c r="AC21" s="898">
        <v>41</v>
      </c>
      <c r="AD21" s="898"/>
      <c r="AE21" s="898"/>
      <c r="AF21" s="898">
        <v>-20</v>
      </c>
      <c r="AG21" s="898">
        <f t="shared" si="0"/>
        <v>21</v>
      </c>
      <c r="AH21" s="897"/>
      <c r="AI21" s="897"/>
      <c r="AJ21" s="916" t="s">
        <v>178</v>
      </c>
      <c r="AK21" s="898">
        <v>21</v>
      </c>
      <c r="AL21" s="899">
        <f t="shared" si="1"/>
        <v>0</v>
      </c>
      <c r="AM21" s="114"/>
      <c r="AN21" s="114"/>
    </row>
    <row r="22" spans="1:40" ht="13.8">
      <c r="AA22" s="901">
        <f t="shared" si="2"/>
        <v>244</v>
      </c>
      <c r="AB22" s="916" t="s">
        <v>179</v>
      </c>
      <c r="AC22" s="898">
        <v>244</v>
      </c>
      <c r="AD22" s="898"/>
      <c r="AE22" s="898"/>
      <c r="AF22" s="898">
        <v>8</v>
      </c>
      <c r="AG22" s="898">
        <f t="shared" si="0"/>
        <v>252</v>
      </c>
      <c r="AH22" s="897"/>
      <c r="AI22" s="897"/>
      <c r="AJ22" s="916" t="s">
        <v>179</v>
      </c>
      <c r="AK22" s="898">
        <v>252</v>
      </c>
      <c r="AL22" s="899">
        <f t="shared" si="1"/>
        <v>0</v>
      </c>
      <c r="AM22" s="114"/>
      <c r="AN22" s="114"/>
    </row>
    <row r="23" spans="1:40" ht="13.8">
      <c r="AA23" s="901">
        <f t="shared" si="2"/>
        <v>45</v>
      </c>
      <c r="AB23" s="916" t="s">
        <v>180</v>
      </c>
      <c r="AC23" s="898">
        <v>353</v>
      </c>
      <c r="AD23" s="898"/>
      <c r="AE23" s="898">
        <v>-308</v>
      </c>
      <c r="AF23" s="898">
        <v>-34</v>
      </c>
      <c r="AG23" s="898">
        <f t="shared" si="0"/>
        <v>11</v>
      </c>
      <c r="AH23" s="897"/>
      <c r="AI23" s="897"/>
      <c r="AJ23" s="916" t="s">
        <v>180</v>
      </c>
      <c r="AK23" s="898">
        <v>11</v>
      </c>
      <c r="AL23" s="899">
        <f t="shared" si="1"/>
        <v>0</v>
      </c>
      <c r="AM23" s="114"/>
      <c r="AN23" s="114"/>
    </row>
    <row r="24" spans="1:40" ht="13.8">
      <c r="AA24" s="901">
        <f t="shared" si="2"/>
        <v>-7</v>
      </c>
      <c r="AB24" s="916" t="s">
        <v>183</v>
      </c>
      <c r="AC24" s="898">
        <v>-7</v>
      </c>
      <c r="AD24" s="898"/>
      <c r="AE24" s="898"/>
      <c r="AF24" s="898">
        <v>-18</v>
      </c>
      <c r="AG24" s="898">
        <f t="shared" si="0"/>
        <v>-25</v>
      </c>
      <c r="AH24" s="897"/>
      <c r="AI24" s="897"/>
      <c r="AJ24" s="916" t="s">
        <v>183</v>
      </c>
      <c r="AK24" s="898">
        <v>-25</v>
      </c>
      <c r="AL24" s="899">
        <f t="shared" si="1"/>
        <v>0</v>
      </c>
      <c r="AM24" s="114"/>
      <c r="AN24" s="114"/>
    </row>
    <row r="25" spans="1:40" ht="28.2">
      <c r="A25" s="106" t="s">
        <v>503</v>
      </c>
      <c r="AA25" s="901">
        <f t="shared" si="2"/>
        <v>70</v>
      </c>
      <c r="AB25" s="916" t="s">
        <v>182</v>
      </c>
      <c r="AC25" s="898">
        <v>70</v>
      </c>
      <c r="AD25" s="898"/>
      <c r="AE25" s="898"/>
      <c r="AF25" s="898">
        <v>-32</v>
      </c>
      <c r="AG25" s="898">
        <f t="shared" si="0"/>
        <v>38</v>
      </c>
      <c r="AH25" s="897"/>
      <c r="AI25" s="897"/>
      <c r="AJ25" s="916" t="s">
        <v>182</v>
      </c>
      <c r="AK25" s="898">
        <v>38</v>
      </c>
      <c r="AL25" s="899">
        <f t="shared" si="1"/>
        <v>0</v>
      </c>
      <c r="AM25" s="114"/>
      <c r="AN25" s="114"/>
    </row>
    <row r="26" spans="1:40" ht="15.6">
      <c r="A26" s="116"/>
      <c r="AA26" s="901">
        <f t="shared" si="2"/>
        <v>1434</v>
      </c>
      <c r="AB26" s="916" t="s">
        <v>470</v>
      </c>
      <c r="AC26" s="898">
        <v>260</v>
      </c>
      <c r="AD26" s="898">
        <v>1174</v>
      </c>
      <c r="AE26" s="898"/>
      <c r="AF26" s="898">
        <v>-65</v>
      </c>
      <c r="AG26" s="898">
        <f t="shared" si="0"/>
        <v>1369</v>
      </c>
      <c r="AH26" s="897"/>
      <c r="AI26" s="897"/>
      <c r="AJ26" s="916" t="s">
        <v>470</v>
      </c>
      <c r="AK26" s="898">
        <v>1369</v>
      </c>
      <c r="AL26" s="899">
        <f t="shared" si="1"/>
        <v>0</v>
      </c>
      <c r="AM26" s="114"/>
      <c r="AN26" s="114"/>
    </row>
    <row r="27" spans="1:40">
      <c r="AA27" s="901">
        <f t="shared" si="2"/>
        <v>35</v>
      </c>
      <c r="AB27" s="897" t="s">
        <v>471</v>
      </c>
      <c r="AC27" s="898">
        <v>69</v>
      </c>
      <c r="AD27" s="898">
        <v>216</v>
      </c>
      <c r="AE27" s="898">
        <v>-250</v>
      </c>
      <c r="AF27" s="898">
        <v>-50</v>
      </c>
      <c r="AG27" s="898">
        <f t="shared" si="0"/>
        <v>-15</v>
      </c>
      <c r="AH27" s="897"/>
      <c r="AI27" s="897"/>
      <c r="AJ27" s="897" t="s">
        <v>471</v>
      </c>
      <c r="AK27" s="898">
        <v>-15</v>
      </c>
      <c r="AL27" s="899">
        <f t="shared" si="1"/>
        <v>0</v>
      </c>
      <c r="AM27" s="114"/>
      <c r="AN27" s="114"/>
    </row>
    <row r="28" spans="1:40">
      <c r="AA28" s="1003">
        <f t="shared" si="2"/>
        <v>159.94467820000003</v>
      </c>
      <c r="AB28" s="897" t="s">
        <v>472</v>
      </c>
      <c r="AC28" s="898">
        <f>'Ratos resultat  '!H27</f>
        <v>159.94467820000003</v>
      </c>
      <c r="AD28" s="898">
        <f>'Ratos resultat  '!H33</f>
        <v>0</v>
      </c>
      <c r="AE28" s="898">
        <f>'Ratos resultat  '!H36+'Ratos resultat  '!H37+'Ratos resultat  '!H38</f>
        <v>0</v>
      </c>
      <c r="AF28" s="898">
        <f>'Ratos resultat  '!H41</f>
        <v>-69</v>
      </c>
      <c r="AG28" s="898">
        <f t="shared" si="0"/>
        <v>90.944678200000027</v>
      </c>
      <c r="AH28" s="897"/>
      <c r="AI28" s="897"/>
      <c r="AJ28" s="897" t="s">
        <v>472</v>
      </c>
      <c r="AK28" s="898">
        <v>143.8092</v>
      </c>
      <c r="AL28" s="899">
        <f t="shared" si="1"/>
        <v>-52.864521799999977</v>
      </c>
      <c r="AM28" s="114"/>
      <c r="AN28" s="114"/>
    </row>
    <row r="29" spans="1:40"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</row>
    <row r="30" spans="1:40">
      <c r="AB30" s="114"/>
      <c r="AC30" s="915"/>
      <c r="AD30" s="114"/>
      <c r="AE30" s="915"/>
      <c r="AF30" s="114"/>
      <c r="AG30" s="114"/>
      <c r="AH30" s="915"/>
      <c r="AI30" s="114"/>
      <c r="AJ30" s="114"/>
      <c r="AK30" s="114"/>
      <c r="AL30" s="114"/>
      <c r="AM30" s="114"/>
      <c r="AN30" s="114"/>
    </row>
    <row r="31" spans="1:40"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</row>
    <row r="32" spans="1:40"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</row>
    <row r="33" spans="28:40"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</row>
    <row r="34" spans="28:40"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</row>
    <row r="35" spans="28:40"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</row>
    <row r="36" spans="28:40"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</row>
    <row r="37" spans="28:40"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</row>
    <row r="38" spans="28:40"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</row>
    <row r="39" spans="28:40"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</row>
    <row r="40" spans="28:40"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</row>
    <row r="41" spans="28:40"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</row>
    <row r="42" spans="28:40"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</row>
    <row r="43" spans="28:40">
      <c r="AC43" s="114"/>
      <c r="AE43" s="114"/>
      <c r="AH43" s="114"/>
    </row>
    <row r="44" spans="28:40">
      <c r="AC44" s="114"/>
      <c r="AE44" s="114"/>
      <c r="AH44" s="114"/>
    </row>
    <row r="45" spans="28:40">
      <c r="AC45" s="114"/>
      <c r="AE45" s="114"/>
      <c r="AH45" s="114"/>
    </row>
    <row r="46" spans="28:40">
      <c r="AC46" s="114"/>
      <c r="AE46" s="114"/>
      <c r="AH46" s="114"/>
    </row>
    <row r="47" spans="28:40">
      <c r="AC47" s="114"/>
      <c r="AE47" s="114"/>
      <c r="AH47" s="114"/>
    </row>
    <row r="48" spans="28:40">
      <c r="AC48" s="114"/>
      <c r="AE48" s="114"/>
      <c r="AH48" s="114"/>
    </row>
    <row r="49" spans="1:35">
      <c r="AC49" s="114"/>
      <c r="AE49" s="114"/>
      <c r="AH49" s="114"/>
    </row>
    <row r="51" spans="1:35">
      <c r="AF51" s="114"/>
      <c r="AH51" s="114"/>
    </row>
    <row r="52" spans="1:35">
      <c r="AD52" s="111" t="s">
        <v>477</v>
      </c>
      <c r="AE52" s="111" t="s">
        <v>495</v>
      </c>
      <c r="AF52" s="114" t="s">
        <v>6</v>
      </c>
      <c r="AH52" s="114" t="s">
        <v>152</v>
      </c>
    </row>
    <row r="53" spans="1:35" ht="13.8">
      <c r="AB53" s="914"/>
      <c r="AC53" s="111" t="s">
        <v>496</v>
      </c>
      <c r="AD53" s="111" t="s">
        <v>478</v>
      </c>
      <c r="AE53" s="111" t="s">
        <v>478</v>
      </c>
    </row>
    <row r="54" spans="1:35" ht="13.8">
      <c r="AB54" s="916" t="s">
        <v>189</v>
      </c>
      <c r="AC54" s="111">
        <f t="shared" ref="AC54:AD56" si="3">+AC76-AC75</f>
        <v>-83</v>
      </c>
      <c r="AD54" s="111">
        <f t="shared" si="3"/>
        <v>58</v>
      </c>
      <c r="AF54" s="111">
        <f t="shared" ref="AF54:AF73" si="4">SUM(AC54:AE54)</f>
        <v>-25</v>
      </c>
      <c r="AH54" s="898">
        <f t="shared" ref="AH54:AH72" si="5">+AF9</f>
        <v>-25</v>
      </c>
      <c r="AI54" s="901">
        <f t="shared" ref="AI54:AI73" si="6">+AF54-AH54</f>
        <v>0</v>
      </c>
    </row>
    <row r="55" spans="1:35" ht="13.8">
      <c r="AB55" s="916" t="s">
        <v>190</v>
      </c>
      <c r="AC55" s="111">
        <f t="shared" si="3"/>
        <v>-50</v>
      </c>
      <c r="AD55" s="111">
        <f t="shared" si="3"/>
        <v>53</v>
      </c>
      <c r="AF55" s="111">
        <f t="shared" si="4"/>
        <v>3</v>
      </c>
      <c r="AH55" s="898">
        <f t="shared" si="5"/>
        <v>3</v>
      </c>
      <c r="AI55" s="901">
        <f t="shared" si="6"/>
        <v>0</v>
      </c>
    </row>
    <row r="56" spans="1:35" ht="28.2">
      <c r="A56" s="106" t="s">
        <v>504</v>
      </c>
      <c r="AB56" s="916" t="s">
        <v>191</v>
      </c>
      <c r="AC56" s="111">
        <f t="shared" si="3"/>
        <v>-4</v>
      </c>
      <c r="AD56" s="111">
        <f t="shared" si="3"/>
        <v>60</v>
      </c>
      <c r="AF56" s="111">
        <f t="shared" si="4"/>
        <v>56</v>
      </c>
      <c r="AH56" s="898">
        <f t="shared" si="5"/>
        <v>56</v>
      </c>
      <c r="AI56" s="901">
        <f t="shared" si="6"/>
        <v>0</v>
      </c>
    </row>
    <row r="57" spans="1:35" ht="15.6">
      <c r="A57" s="116"/>
      <c r="AB57" s="916" t="s">
        <v>192</v>
      </c>
      <c r="AC57" s="111">
        <v>-56</v>
      </c>
      <c r="AD57" s="111">
        <v>70</v>
      </c>
      <c r="AF57" s="111">
        <f t="shared" si="4"/>
        <v>14</v>
      </c>
      <c r="AH57" s="898">
        <f t="shared" si="5"/>
        <v>14</v>
      </c>
      <c r="AI57" s="901">
        <f t="shared" si="6"/>
        <v>0</v>
      </c>
    </row>
    <row r="58" spans="1:35" ht="13.8">
      <c r="AB58" s="916" t="s">
        <v>193</v>
      </c>
      <c r="AC58" s="111">
        <f>+AC79-AC57</f>
        <v>-81</v>
      </c>
      <c r="AD58" s="111">
        <f>+AD79-AD57</f>
        <v>68</v>
      </c>
      <c r="AF58" s="111">
        <f t="shared" si="4"/>
        <v>-13</v>
      </c>
      <c r="AH58" s="898">
        <f t="shared" si="5"/>
        <v>-13</v>
      </c>
      <c r="AI58" s="901">
        <f t="shared" si="6"/>
        <v>0</v>
      </c>
    </row>
    <row r="59" spans="1:35" ht="13.8">
      <c r="AB59" s="916" t="s">
        <v>194</v>
      </c>
      <c r="AC59" s="111">
        <f>+AC80-AC79</f>
        <v>-33</v>
      </c>
      <c r="AD59" s="111">
        <f>+AD80-AD79</f>
        <v>68</v>
      </c>
      <c r="AF59" s="111">
        <f t="shared" si="4"/>
        <v>35</v>
      </c>
      <c r="AH59" s="898">
        <f t="shared" si="5"/>
        <v>35</v>
      </c>
      <c r="AI59" s="901">
        <f t="shared" si="6"/>
        <v>0</v>
      </c>
    </row>
    <row r="60" spans="1:35" ht="13.8">
      <c r="AB60" s="916" t="s">
        <v>195</v>
      </c>
      <c r="AC60" s="111">
        <f>+AC81-AC80</f>
        <v>-21</v>
      </c>
      <c r="AD60" s="111">
        <f>+AD81-AD80</f>
        <v>86</v>
      </c>
      <c r="AF60" s="111">
        <f t="shared" si="4"/>
        <v>65</v>
      </c>
      <c r="AH60" s="898">
        <f t="shared" si="5"/>
        <v>65</v>
      </c>
      <c r="AI60" s="901">
        <f t="shared" si="6"/>
        <v>0</v>
      </c>
    </row>
    <row r="61" spans="1:35" ht="13.8">
      <c r="AB61" s="916" t="s">
        <v>196</v>
      </c>
      <c r="AC61" s="111">
        <v>-54</v>
      </c>
      <c r="AD61" s="111">
        <v>70</v>
      </c>
      <c r="AF61" s="111">
        <f t="shared" si="4"/>
        <v>16</v>
      </c>
      <c r="AH61" s="898">
        <f t="shared" si="5"/>
        <v>16</v>
      </c>
      <c r="AI61" s="901">
        <f t="shared" si="6"/>
        <v>0</v>
      </c>
    </row>
    <row r="62" spans="1:35" ht="13.8">
      <c r="AB62" s="916" t="s">
        <v>197</v>
      </c>
      <c r="AC62" s="111">
        <f>+AC82-AC61</f>
        <v>-52</v>
      </c>
      <c r="AD62" s="111">
        <f>+AD82-AD61</f>
        <v>65</v>
      </c>
      <c r="AE62" s="111">
        <f>+AE82-AE61</f>
        <v>168</v>
      </c>
      <c r="AF62" s="111">
        <f t="shared" si="4"/>
        <v>181</v>
      </c>
      <c r="AH62" s="898">
        <f t="shared" si="5"/>
        <v>181</v>
      </c>
      <c r="AI62" s="901">
        <f t="shared" si="6"/>
        <v>0</v>
      </c>
    </row>
    <row r="63" spans="1:35" ht="13.8">
      <c r="AB63" s="916" t="s">
        <v>198</v>
      </c>
      <c r="AC63" s="111">
        <f t="shared" ref="AC63:AE64" si="7">+AC83-AC82</f>
        <v>-49</v>
      </c>
      <c r="AD63" s="111">
        <f t="shared" si="7"/>
        <v>28</v>
      </c>
      <c r="AE63" s="111">
        <f t="shared" si="7"/>
        <v>0</v>
      </c>
      <c r="AF63" s="111">
        <f t="shared" si="4"/>
        <v>-21</v>
      </c>
      <c r="AH63" s="898">
        <f t="shared" si="5"/>
        <v>-21</v>
      </c>
      <c r="AI63" s="901">
        <f t="shared" si="6"/>
        <v>0</v>
      </c>
    </row>
    <row r="64" spans="1:35" ht="13.8">
      <c r="AB64" s="916" t="s">
        <v>199</v>
      </c>
      <c r="AC64" s="111">
        <f t="shared" si="7"/>
        <v>-67</v>
      </c>
      <c r="AD64" s="111">
        <f t="shared" si="7"/>
        <v>83</v>
      </c>
      <c r="AE64" s="111">
        <f t="shared" si="7"/>
        <v>0</v>
      </c>
      <c r="AF64" s="111">
        <f t="shared" si="4"/>
        <v>16</v>
      </c>
      <c r="AH64" s="898">
        <f t="shared" si="5"/>
        <v>16</v>
      </c>
      <c r="AI64" s="901">
        <f t="shared" si="6"/>
        <v>0</v>
      </c>
    </row>
    <row r="65" spans="28:35" ht="13.8">
      <c r="AB65" s="916" t="s">
        <v>177</v>
      </c>
      <c r="AC65" s="111">
        <v>-96</v>
      </c>
      <c r="AD65" s="111">
        <v>36</v>
      </c>
      <c r="AF65" s="111">
        <f t="shared" si="4"/>
        <v>-60</v>
      </c>
      <c r="AH65" s="898">
        <f t="shared" si="5"/>
        <v>-60</v>
      </c>
      <c r="AI65" s="901">
        <f t="shared" si="6"/>
        <v>0</v>
      </c>
    </row>
    <row r="66" spans="28:35" ht="13.8">
      <c r="AB66" s="916" t="s">
        <v>178</v>
      </c>
      <c r="AC66" s="111">
        <f>+AC85-AC65</f>
        <v>-60</v>
      </c>
      <c r="AD66" s="111">
        <f>+AD85-AD65</f>
        <v>40</v>
      </c>
      <c r="AF66" s="111">
        <f t="shared" si="4"/>
        <v>-20</v>
      </c>
      <c r="AH66" s="898">
        <f t="shared" si="5"/>
        <v>-20</v>
      </c>
      <c r="AI66" s="901">
        <f t="shared" si="6"/>
        <v>0</v>
      </c>
    </row>
    <row r="67" spans="28:35" ht="13.8">
      <c r="AB67" s="916" t="s">
        <v>179</v>
      </c>
      <c r="AC67" s="111">
        <f>+AC86-AC85</f>
        <v>-42</v>
      </c>
      <c r="AD67" s="111">
        <f>+AD86-AD85</f>
        <v>50</v>
      </c>
      <c r="AF67" s="111">
        <f t="shared" si="4"/>
        <v>8</v>
      </c>
      <c r="AH67" s="898">
        <f t="shared" si="5"/>
        <v>8</v>
      </c>
      <c r="AI67" s="901">
        <f t="shared" si="6"/>
        <v>0</v>
      </c>
    </row>
    <row r="68" spans="28:35" ht="13.8">
      <c r="AB68" s="916" t="s">
        <v>180</v>
      </c>
      <c r="AC68" s="111">
        <f>+AC87-AC86</f>
        <v>-42</v>
      </c>
      <c r="AD68" s="111">
        <f>+AD87-AD86</f>
        <v>8</v>
      </c>
      <c r="AF68" s="111">
        <f t="shared" si="4"/>
        <v>-34</v>
      </c>
      <c r="AH68" s="898">
        <f t="shared" si="5"/>
        <v>-34</v>
      </c>
      <c r="AI68" s="901">
        <f t="shared" si="6"/>
        <v>0</v>
      </c>
    </row>
    <row r="69" spans="28:35" ht="13.8">
      <c r="AB69" s="916" t="s">
        <v>183</v>
      </c>
      <c r="AC69" s="111">
        <v>-46</v>
      </c>
      <c r="AD69" s="111">
        <v>28</v>
      </c>
      <c r="AF69" s="111">
        <f t="shared" si="4"/>
        <v>-18</v>
      </c>
      <c r="AH69" s="898">
        <f t="shared" si="5"/>
        <v>-18</v>
      </c>
      <c r="AI69" s="901">
        <f t="shared" si="6"/>
        <v>0</v>
      </c>
    </row>
    <row r="70" spans="28:35" ht="13.8">
      <c r="AB70" s="916" t="s">
        <v>182</v>
      </c>
      <c r="AC70" s="111">
        <f>+AC88-AC69</f>
        <v>-52</v>
      </c>
      <c r="AD70" s="111">
        <f>+AD88-AD69</f>
        <v>20</v>
      </c>
      <c r="AF70" s="111">
        <f t="shared" si="4"/>
        <v>-32</v>
      </c>
      <c r="AH70" s="898">
        <f t="shared" si="5"/>
        <v>-32</v>
      </c>
      <c r="AI70" s="901">
        <f t="shared" si="6"/>
        <v>0</v>
      </c>
    </row>
    <row r="71" spans="28:35" ht="13.8">
      <c r="AB71" s="916" t="s">
        <v>470</v>
      </c>
      <c r="AC71" s="111">
        <f>+AC89-AC88</f>
        <v>-84</v>
      </c>
      <c r="AD71" s="111">
        <f>+AD89-AD88</f>
        <v>19</v>
      </c>
      <c r="AF71" s="111">
        <f t="shared" si="4"/>
        <v>-65</v>
      </c>
      <c r="AH71" s="898">
        <f t="shared" si="5"/>
        <v>-65</v>
      </c>
      <c r="AI71" s="901">
        <f t="shared" si="6"/>
        <v>0</v>
      </c>
    </row>
    <row r="72" spans="28:35">
      <c r="AB72" s="897" t="s">
        <v>471</v>
      </c>
      <c r="AC72" s="111">
        <f>+AC90-AC89</f>
        <v>-47</v>
      </c>
      <c r="AD72" s="111">
        <f>+AD90-AD89</f>
        <v>-3</v>
      </c>
      <c r="AF72" s="111">
        <f t="shared" si="4"/>
        <v>-50</v>
      </c>
      <c r="AH72" s="898">
        <f t="shared" si="5"/>
        <v>-50</v>
      </c>
      <c r="AI72" s="901">
        <f t="shared" si="6"/>
        <v>0</v>
      </c>
    </row>
    <row r="73" spans="28:35">
      <c r="AB73" s="897" t="s">
        <v>472</v>
      </c>
      <c r="AC73" s="111">
        <v>-66</v>
      </c>
      <c r="AD73" s="111">
        <v>-3</v>
      </c>
      <c r="AF73" s="111">
        <f t="shared" si="4"/>
        <v>-69</v>
      </c>
      <c r="AH73" s="898">
        <v>-69</v>
      </c>
      <c r="AI73" s="901">
        <f t="shared" si="6"/>
        <v>0</v>
      </c>
    </row>
    <row r="75" spans="28:35">
      <c r="AB75" s="111" t="s">
        <v>494</v>
      </c>
      <c r="AC75" s="111">
        <f>-30-54</f>
        <v>-84</v>
      </c>
      <c r="AD75" s="111">
        <v>58</v>
      </c>
      <c r="AF75" s="111">
        <f t="shared" ref="AF75:AF91" si="8">SUM(AC75:AE75)</f>
        <v>-26</v>
      </c>
      <c r="AH75" s="111">
        <v>-26</v>
      </c>
      <c r="AI75" s="901">
        <f t="shared" ref="AI75:AI90" si="9">+AF75-AH75</f>
        <v>0</v>
      </c>
    </row>
    <row r="76" spans="28:35">
      <c r="AB76" s="111" t="s">
        <v>491</v>
      </c>
      <c r="AC76" s="111">
        <f>-88-79</f>
        <v>-167</v>
      </c>
      <c r="AD76" s="111">
        <v>116</v>
      </c>
      <c r="AF76" s="111">
        <f t="shared" si="8"/>
        <v>-51</v>
      </c>
      <c r="AH76" s="111">
        <v>-51</v>
      </c>
      <c r="AI76" s="901">
        <f t="shared" si="9"/>
        <v>0</v>
      </c>
    </row>
    <row r="77" spans="28:35">
      <c r="AB77" s="111" t="s">
        <v>492</v>
      </c>
      <c r="AC77" s="111">
        <f>-119-98</f>
        <v>-217</v>
      </c>
      <c r="AD77" s="111">
        <v>169</v>
      </c>
      <c r="AF77" s="111">
        <f t="shared" si="8"/>
        <v>-48</v>
      </c>
      <c r="AH77" s="111">
        <v>-48</v>
      </c>
      <c r="AI77" s="901">
        <f t="shared" si="9"/>
        <v>0</v>
      </c>
    </row>
    <row r="78" spans="28:35">
      <c r="AB78" s="111" t="s">
        <v>493</v>
      </c>
      <c r="AC78" s="111">
        <v>-221</v>
      </c>
      <c r="AD78" s="111">
        <v>229</v>
      </c>
      <c r="AF78" s="111">
        <f t="shared" si="8"/>
        <v>8</v>
      </c>
      <c r="AH78" s="111">
        <v>8</v>
      </c>
      <c r="AI78" s="901">
        <f t="shared" si="9"/>
        <v>0</v>
      </c>
    </row>
    <row r="79" spans="28:35">
      <c r="AB79" s="111" t="s">
        <v>488</v>
      </c>
      <c r="AC79" s="111">
        <v>-137</v>
      </c>
      <c r="AD79" s="111">
        <v>138</v>
      </c>
      <c r="AF79" s="111">
        <f t="shared" si="8"/>
        <v>1</v>
      </c>
      <c r="AH79" s="111">
        <v>1</v>
      </c>
      <c r="AI79" s="901">
        <f t="shared" si="9"/>
        <v>0</v>
      </c>
    </row>
    <row r="80" spans="28:35">
      <c r="AB80" s="111" t="s">
        <v>489</v>
      </c>
      <c r="AC80" s="111">
        <v>-170</v>
      </c>
      <c r="AD80" s="111">
        <v>206</v>
      </c>
      <c r="AF80" s="111">
        <f t="shared" si="8"/>
        <v>36</v>
      </c>
      <c r="AH80" s="111">
        <v>36</v>
      </c>
      <c r="AI80" s="901">
        <f t="shared" si="9"/>
        <v>0</v>
      </c>
    </row>
    <row r="81" spans="28:35">
      <c r="AB81" s="111" t="s">
        <v>490</v>
      </c>
      <c r="AC81" s="111">
        <v>-191</v>
      </c>
      <c r="AD81" s="111">
        <v>292</v>
      </c>
      <c r="AF81" s="111">
        <f t="shared" si="8"/>
        <v>101</v>
      </c>
      <c r="AH81" s="111">
        <v>101</v>
      </c>
      <c r="AI81" s="901">
        <f t="shared" si="9"/>
        <v>0</v>
      </c>
    </row>
    <row r="82" spans="28:35">
      <c r="AB82" s="111" t="s">
        <v>485</v>
      </c>
      <c r="AC82" s="111">
        <f>-168+62</f>
        <v>-106</v>
      </c>
      <c r="AD82" s="111">
        <v>135</v>
      </c>
      <c r="AE82" s="111">
        <v>168</v>
      </c>
      <c r="AF82" s="111">
        <f t="shared" si="8"/>
        <v>197</v>
      </c>
      <c r="AH82" s="111">
        <v>197</v>
      </c>
      <c r="AI82" s="901">
        <f t="shared" si="9"/>
        <v>0</v>
      </c>
    </row>
    <row r="83" spans="28:35">
      <c r="AB83" s="111" t="s">
        <v>486</v>
      </c>
      <c r="AC83" s="111">
        <f>-168+13</f>
        <v>-155</v>
      </c>
      <c r="AD83" s="111">
        <v>163</v>
      </c>
      <c r="AE83" s="111">
        <v>168</v>
      </c>
      <c r="AF83" s="111">
        <f t="shared" si="8"/>
        <v>176</v>
      </c>
      <c r="AH83" s="111">
        <v>176</v>
      </c>
      <c r="AI83" s="901">
        <f t="shared" si="9"/>
        <v>0</v>
      </c>
    </row>
    <row r="84" spans="28:35">
      <c r="AB84" s="111" t="s">
        <v>487</v>
      </c>
      <c r="AC84" s="111">
        <v>-222</v>
      </c>
      <c r="AD84" s="111">
        <v>246</v>
      </c>
      <c r="AE84" s="111">
        <v>168</v>
      </c>
      <c r="AF84" s="111">
        <f t="shared" si="8"/>
        <v>192</v>
      </c>
      <c r="AH84" s="111">
        <v>193</v>
      </c>
      <c r="AI84" s="901">
        <f t="shared" si="9"/>
        <v>-1</v>
      </c>
    </row>
    <row r="85" spans="28:35">
      <c r="AB85" s="111" t="s">
        <v>482</v>
      </c>
      <c r="AC85" s="111">
        <v>-156</v>
      </c>
      <c r="AD85" s="111">
        <v>76</v>
      </c>
      <c r="AF85" s="111">
        <f t="shared" si="8"/>
        <v>-80</v>
      </c>
      <c r="AH85" s="111">
        <v>-80</v>
      </c>
      <c r="AI85" s="901">
        <f t="shared" si="9"/>
        <v>0</v>
      </c>
    </row>
    <row r="86" spans="28:35">
      <c r="AB86" s="111" t="s">
        <v>483</v>
      </c>
      <c r="AC86" s="111">
        <v>-198</v>
      </c>
      <c r="AD86" s="111">
        <v>126</v>
      </c>
      <c r="AF86" s="111">
        <f t="shared" si="8"/>
        <v>-72</v>
      </c>
      <c r="AH86" s="111">
        <v>-72</v>
      </c>
      <c r="AI86" s="901">
        <f t="shared" si="9"/>
        <v>0</v>
      </c>
    </row>
    <row r="87" spans="28:35">
      <c r="AB87" s="111" t="s">
        <v>484</v>
      </c>
      <c r="AC87" s="111">
        <v>-240</v>
      </c>
      <c r="AD87" s="111">
        <v>134</v>
      </c>
      <c r="AF87" s="111">
        <f t="shared" si="8"/>
        <v>-106</v>
      </c>
      <c r="AH87" s="111">
        <v>-106</v>
      </c>
      <c r="AI87" s="901">
        <f t="shared" si="9"/>
        <v>0</v>
      </c>
    </row>
    <row r="88" spans="28:35">
      <c r="AB88" s="111" t="s">
        <v>481</v>
      </c>
      <c r="AC88" s="111">
        <v>-98</v>
      </c>
      <c r="AD88" s="111">
        <v>48</v>
      </c>
      <c r="AF88" s="111">
        <f t="shared" si="8"/>
        <v>-50</v>
      </c>
      <c r="AH88" s="111">
        <v>-50</v>
      </c>
      <c r="AI88" s="901">
        <f t="shared" si="9"/>
        <v>0</v>
      </c>
    </row>
    <row r="89" spans="28:35">
      <c r="AB89" s="111" t="s">
        <v>480</v>
      </c>
      <c r="AC89" s="111">
        <v>-182</v>
      </c>
      <c r="AD89" s="111">
        <v>67</v>
      </c>
      <c r="AF89" s="111">
        <f t="shared" si="8"/>
        <v>-115</v>
      </c>
      <c r="AH89" s="111">
        <v>-115</v>
      </c>
      <c r="AI89" s="901">
        <f t="shared" si="9"/>
        <v>0</v>
      </c>
    </row>
    <row r="90" spans="28:35">
      <c r="AB90" s="111" t="s">
        <v>479</v>
      </c>
      <c r="AC90" s="111">
        <v>-229</v>
      </c>
      <c r="AD90" s="111">
        <v>64</v>
      </c>
      <c r="AF90" s="111">
        <f t="shared" si="8"/>
        <v>-165</v>
      </c>
      <c r="AH90" s="111">
        <v>-165</v>
      </c>
      <c r="AI90" s="901">
        <f t="shared" si="9"/>
        <v>0</v>
      </c>
    </row>
    <row r="91" spans="28:35">
      <c r="AB91" s="111" t="s">
        <v>526</v>
      </c>
      <c r="AC91" s="111">
        <v>-66</v>
      </c>
      <c r="AD91" s="111">
        <v>-3</v>
      </c>
      <c r="AF91" s="111">
        <f t="shared" si="8"/>
        <v>-69</v>
      </c>
    </row>
  </sheetData>
  <pageMargins left="0.70866141732283472" right="0.31496062992125984" top="0.74803149606299213" bottom="0.35433070866141736" header="0.31496062992125984" footer="0.31496062992125984"/>
  <pageSetup paperSize="9" scale="60" orientation="landscape" r:id="rId1"/>
  <headerFooter>
    <oddFooter>&amp;LRatos Ekonomi/150422&amp;R&amp;P/&amp;N</oddFooter>
  </headerFooter>
  <rowBreaks count="1" manualBreakCount="1">
    <brk id="54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27</vt:i4>
      </vt:variant>
      <vt:variant>
        <vt:lpstr>Namngivna områden</vt:lpstr>
      </vt:variant>
      <vt:variant>
        <vt:i4>35</vt:i4>
      </vt:variant>
    </vt:vector>
  </HeadingPairs>
  <TitlesOfParts>
    <vt:vector size="62" baseType="lpstr">
      <vt:lpstr>Arbetsbok beskrivning</vt:lpstr>
      <vt:lpstr>Försida månad</vt:lpstr>
      <vt:lpstr>Försida kvartal</vt:lpstr>
      <vt:lpstr>Aaro Inställningar</vt:lpstr>
      <vt:lpstr>Meny Aaro</vt:lpstr>
      <vt:lpstr>Utveckling Ratos innehav</vt:lpstr>
      <vt:lpstr>Ratos resultat  </vt:lpstr>
      <vt:lpstr>Holdings overview Q1 2015</vt:lpstr>
      <vt:lpstr>Ratos resultat graf</vt:lpstr>
      <vt:lpstr>EBITA marginalanalys kv</vt:lpstr>
      <vt:lpstr>EBITA graf</vt:lpstr>
      <vt:lpstr>Innehavsanalys 100%</vt:lpstr>
      <vt:lpstr>Innehavsanalys Andelar</vt:lpstr>
      <vt:lpstr>Nettoskuldsutveckling</vt:lpstr>
      <vt:lpstr>JÄMST 100%</vt:lpstr>
      <vt:lpstr>JÄMST Andelar</vt:lpstr>
      <vt:lpstr>Resultatanalys ack</vt:lpstr>
      <vt:lpstr>Kassaflöde ack</vt:lpstr>
      <vt:lpstr>Ratos innehav lokal valuta</vt:lpstr>
      <vt:lpstr>Innehav 100% valutajust</vt:lpstr>
      <vt:lpstr>Brygga Operativt-legalt</vt:lpstr>
      <vt:lpstr>Oms EBITA EBT månad exkl Aibel</vt:lpstr>
      <vt:lpstr>Oms EBITA EBT ack exkl Aibel</vt:lpstr>
      <vt:lpstr>Kvartalsrapport </vt:lpstr>
      <vt:lpstr>Kvartalsrapport-Oper</vt:lpstr>
      <vt:lpstr>Resultatanalys kvartal</vt:lpstr>
      <vt:lpstr>Kassaflöde kvartal</vt:lpstr>
      <vt:lpstr>NamnAcc</vt:lpstr>
      <vt:lpstr>'Aaro Inställningar'!Utskriftsområde</vt:lpstr>
      <vt:lpstr>'Brygga Operativt-legalt'!Utskriftsområde</vt:lpstr>
      <vt:lpstr>'EBITA graf'!Utskriftsområde</vt:lpstr>
      <vt:lpstr>'EBITA marginalanalys kv'!Utskriftsområde</vt:lpstr>
      <vt:lpstr>'Försida kvartal'!Utskriftsområde</vt:lpstr>
      <vt:lpstr>'Försida månad'!Utskriftsområde</vt:lpstr>
      <vt:lpstr>'Holdings overview Q1 2015'!Utskriftsområde</vt:lpstr>
      <vt:lpstr>'Innehav 100% valutajust'!Utskriftsområde</vt:lpstr>
      <vt:lpstr>'Innehavsanalys 100%'!Utskriftsområde</vt:lpstr>
      <vt:lpstr>'Innehavsanalys Andelar'!Utskriftsområde</vt:lpstr>
      <vt:lpstr>'JÄMST 100%'!Utskriftsområde</vt:lpstr>
      <vt:lpstr>'JÄMST Andelar'!Utskriftsområde</vt:lpstr>
      <vt:lpstr>'Kassaflöde ack'!Utskriftsområde</vt:lpstr>
      <vt:lpstr>'Kassaflöde kvartal'!Utskriftsområde</vt:lpstr>
      <vt:lpstr>'Kvartalsrapport '!Utskriftsområde</vt:lpstr>
      <vt:lpstr>'Kvartalsrapport-Oper'!Utskriftsområde</vt:lpstr>
      <vt:lpstr>'Meny Aaro'!Utskriftsområde</vt:lpstr>
      <vt:lpstr>Nettoskuldsutveckling!Utskriftsområde</vt:lpstr>
      <vt:lpstr>'Oms EBITA EBT ack exkl Aibel'!Utskriftsområde</vt:lpstr>
      <vt:lpstr>'Oms EBITA EBT månad exkl Aibel'!Utskriftsområde</vt:lpstr>
      <vt:lpstr>'Ratos innehav lokal valuta'!Utskriftsområde</vt:lpstr>
      <vt:lpstr>'Ratos resultat  '!Utskriftsområde</vt:lpstr>
      <vt:lpstr>'Ratos resultat graf'!Utskriftsområde</vt:lpstr>
      <vt:lpstr>'Resultatanalys ack'!Utskriftsområde</vt:lpstr>
      <vt:lpstr>'Resultatanalys kvartal'!Utskriftsområde</vt:lpstr>
      <vt:lpstr>'Utveckling Ratos innehav'!Utskriftsområde</vt:lpstr>
      <vt:lpstr>'Utveckling Ratos innehav'!Utskriftsrubriker</vt:lpstr>
      <vt:lpstr>VFGÅR</vt:lpstr>
      <vt:lpstr>VKV</vt:lpstr>
      <vt:lpstr>VLTM</vt:lpstr>
      <vt:lpstr>VMNAMN</vt:lpstr>
      <vt:lpstr>VMÅN</vt:lpstr>
      <vt:lpstr>VVAL</vt:lpstr>
      <vt:lpstr>VÅR</vt:lpstr>
    </vt:vector>
  </TitlesOfParts>
  <Company>Ratos AB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ogi</dc:creator>
  <cp:lastModifiedBy>Anna Ahlberg</cp:lastModifiedBy>
  <cp:lastPrinted>2015-05-04T08:35:31Z</cp:lastPrinted>
  <dcterms:created xsi:type="dcterms:W3CDTF">2008-04-25T09:48:01Z</dcterms:created>
  <dcterms:modified xsi:type="dcterms:W3CDTF">2015-05-05T14:26:15Z</dcterms:modified>
</cp:coreProperties>
</file>